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1" i="371" l="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C18" i="419" l="1"/>
  <c r="F18" i="419"/>
  <c r="J18" i="419"/>
  <c r="K18" i="419"/>
  <c r="G18" i="419"/>
  <c r="D18" i="419"/>
  <c r="H18" i="419"/>
  <c r="E18" i="419"/>
  <c r="I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K22" i="419" s="1"/>
  <c r="J21" i="419"/>
  <c r="J22" i="419" s="1"/>
  <c r="I21" i="419"/>
  <c r="H21" i="419"/>
  <c r="J23" i="419" l="1"/>
  <c r="K23" i="419"/>
  <c r="H23" i="419"/>
  <c r="I23" i="419"/>
  <c r="H22" i="419"/>
  <c r="I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K6" i="419"/>
  <c r="J6" i="419"/>
  <c r="F6" i="419"/>
  <c r="C6" i="419"/>
  <c r="L6" i="419"/>
  <c r="I6" i="419"/>
  <c r="E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G3" i="410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P3" i="377"/>
  <c r="Q3" i="377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<sst xmlns="http://schemas.openxmlformats.org/spreadsheetml/2006/main" count="49374" uniqueCount="6435">
  <si>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</si>
  <si>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</si>
  <si>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</si>
  <si>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</si>
  <si>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</si>
  <si>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</si>
  <si>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</si>
  <si>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</si>
  <si>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</si>
  <si>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</si>
  <si>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</si>
  <si>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</si>
  <si>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</si>
  <si>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</si>
  <si>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</si>
  <si>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</si>
  <si>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</si>
  <si>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</si>
  <si>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</si>
  <si>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</si>
  <si>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</si>
  <si>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</si>
  <si>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</si>
  <si>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</si>
  <si>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</si>
  <si>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</si>
  <si>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</si>
  <si>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</si>
  <si>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</si>
  <si>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</si>
  <si>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</si>
  <si>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</si>
  <si>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</si>
  <si>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</si>
  <si>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</si>
  <si>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</si>
  <si>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</si>
  <si>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</si>
  <si>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</si>
  <si>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</si>
  <si>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</si>
  <si>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</si>
  <si>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</si>
  <si>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</si>
  <si>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</si>
  <si>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</si>
  <si>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</si>
  <si>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</si>
  <si>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</si>
  <si>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</si>
  <si>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</si>
  <si>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</si>
  <si>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</si>
  <si>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</si>
  <si>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</si>
  <si>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</si>
  <si>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</si>
  <si>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</si>
  <si>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</si>
  <si>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</si>
  <si>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</si>
  <si>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</si>
  <si>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</si>
  <si>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</si>
  <si>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</si>
  <si>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</si>
  <si>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</si>
  <si>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</si>
  <si>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</si>
  <si>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</si>
  <si>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</si>
  <si>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</si>
  <si>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</si>
  <si>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</si>
  <si>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</si>
  <si>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</si>
  <si>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</si>
  <si>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</si>
  <si>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</si>
  <si>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</si>
  <si>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</si>
  <si>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</si>
  <si>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</si>
  <si>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</si>
  <si>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</si>
  <si>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</si>
  <si>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</si>
  <si>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</si>
  <si>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</si>
  <si>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</si>
  <si>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</si>
  <si>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</si>
  <si>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</si>
  <si>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</si>
  <si>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</si>
  <si>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</si>
  <si>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</si>
  <si>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</si>
  <si>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</si>
  <si>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</si>
  <si>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</si>
  <si>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</si>
  <si>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</si>
  <si>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</si>
  <si>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</si>
  <si>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</si>
  <si>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</si>
  <si>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</si>
  <si>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</si>
  <si>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</si>
  <si>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</si>
  <si>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</si>
  <si>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</si>
  <si>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</si>
  <si>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</si>
  <si>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</si>
  <si>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</si>
  <si>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</si>
  <si>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</si>
  <si>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</si>
  <si>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</si>
  <si>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</si>
  <si>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</si>
  <si>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</si>
  <si>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</si>
  <si>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</si>
  <si>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</si>
  <si>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</si>
  <si>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</si>
  <si>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</si>
  <si>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</si>
  <si>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</si>
  <si>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</si>
  <si>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</si>
  <si>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</si>
  <si>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</si>
  <si>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</si>
  <si>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</si>
  <si>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</si>
  <si>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</si>
  <si>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</si>
  <si>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</si>
  <si>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</si>
  <si>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</si>
  <si>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</si>
  <si>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</si>
  <si>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</si>
  <si>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</si>
  <si>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</si>
  <si>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</si>
  <si>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</si>
  <si>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</si>
  <si>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</si>
  <si>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</si>
  <si>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</si>
  <si>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</si>
  <si>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</si>
  <si>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</si>
  <si>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</si>
  <si>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</si>
  <si>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</si>
  <si>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</si>
  <si>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</si>
  <si>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</si>
  <si>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</si>
  <si>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</si>
  <si>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</si>
  <si>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</si>
  <si>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</si>
  <si>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</si>
  <si>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</si>
  <si>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</si>
  <si>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</si>
  <si>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</si>
  <si>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</si>
  <si>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</si>
  <si>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</si>
  <si>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</si>
  <si>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</si>
  <si>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</si>
  <si>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</si>
  <si>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</si>
  <si>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</si>
  <si>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</si>
  <si>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</si>
  <si>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</si>
  <si>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</si>
  <si>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</si>
  <si>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</si>
  <si>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</si>
  <si>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</si>
  <si>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</si>
  <si>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</si>
  <si>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</si>
  <si>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</si>
  <si>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</si>
  <si>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</si>
  <si>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</si>
  <si>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</si>
  <si>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</si>
  <si>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</si>
  <si>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</si>
  <si>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</si>
  <si>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</si>
  <si>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</si>
  <si>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</si>
  <si>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</si>
  <si>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</si>
  <si>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</si>
  <si>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</si>
  <si>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</si>
  <si>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</si>
  <si>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</si>
  <si>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</si>
  <si>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</si>
  <si>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</si>
  <si>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</si>
  <si>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</si>
  <si>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</si>
  <si>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</si>
  <si>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</si>
  <si>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</si>
  <si>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</si>
  <si>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</si>
  <si>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</si>
  <si>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</si>
  <si>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</si>
  <si>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</si>
  <si>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</si>
  <si>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</si>
  <si>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</si>
  <si>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</si>
  <si>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</si>
  <si>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</si>
  <si>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</si>
  <si>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</si>
  <si>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</si>
  <si>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</si>
  <si>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</si>
  <si>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</si>
  <si>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</si>
  <si>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</si>
  <si>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</si>
  <si>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</si>
  <si>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</si>
  <si>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</si>
  <si>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</si>
  <si>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</si>
  <si>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</si>
  <si>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</si>
  <si>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</si>
  <si>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</si>
  <si>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</si>
  <si>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</si>
  <si>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</si>
  <si>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</si>
  <si>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</si>
  <si>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</si>
  <si>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</si>
  <si>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</si>
  <si>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</si>
  <si>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</si>
  <si>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</si>
  <si>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</si>
  <si>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</si>
  <si>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</si>
  <si>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</si>
  <si>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</si>
  <si>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</si>
  <si>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</si>
  <si>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</si>
  <si>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</si>
  <si>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</si>
  <si>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</si>
  <si>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</si>
  <si>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</si>
  <si>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</si>
  <si>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</si>
  <si>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</si>
  <si>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</si>
  <si>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</si>
  <si>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</si>
  <si>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</si>
  <si>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</si>
  <si>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</si>
  <si>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</si>
  <si>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</si>
  <si>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</si>
  <si>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</si>
  <si>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</si>
  <si>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</si>
  <si>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</si>
  <si>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</si>
  <si>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</si>
  <si>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</si>
  <si>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</si>
  <si>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</si>
  <si>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</si>
  <si>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</si>
  <si>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</si>
  <si>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</si>
  <si>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</si>
  <si>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</si>
  <si>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</si>
  <si>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</si>
  <si>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</si>
  <si>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</si>
  <si>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</si>
  <si>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</si>
  <si>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</si>
  <si>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</si>
  <si>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</si>
  <si>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</si>
  <si>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</si>
  <si>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</si>
  <si>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</si>
  <si>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</si>
  <si>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</si>
  <si>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</si>
  <si>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</si>
  <si>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</si>
  <si>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</si>
  <si>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</si>
  <si>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</si>
  <si>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</si>
  <si>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</si>
  <si>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</si>
  <si>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</si>
  <si>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</si>
  <si>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</si>
  <si>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</si>
  <si>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</si>
  <si>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</si>
  <si>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</si>
  <si>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</si>
  <si>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</si>
  <si>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</si>
  <si>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</si>
  <si>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</si>
  <si>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</si>
  <si>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</si>
  <si>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</si>
  <si>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</si>
  <si>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</si>
  <si>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</si>
  <si>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</si>
  <si>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</si>
  <si>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</si>
  <si>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</si>
  <si>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</si>
  <si>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</si>
  <si>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</si>
  <si>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</si>
  <si>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</si>
  <si>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</si>
  <si>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</si>
  <si>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</si>
  <si>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</si>
  <si>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</si>
  <si>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</si>
  <si>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</si>
  <si>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</si>
  <si>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</si>
  <si>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</si>
  <si>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</si>
  <si>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</si>
  <si>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</si>
  <si>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</si>
  <si>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</si>
  <si>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</si>
  <si>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</si>
  <si>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</si>
  <si>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</si>
  <si>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</si>
  <si>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</si>
  <si>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</si>
  <si>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</si>
  <si>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</si>
  <si>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</si>
  <si>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</si>
  <si>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</si>
  <si>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</si>
  <si>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</si>
  <si>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</si>
  <si>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</si>
  <si>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</si>
  <si>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</si>
  <si>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</si>
  <si>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</si>
  <si>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</si>
  <si>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</si>
  <si>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</si>
  <si>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</si>
  <si>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</si>
  <si>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</si>
  <si>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</si>
  <si>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</si>
  <si>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</si>
  <si>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</si>
  <si>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</si>
  <si>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</si>
  <si>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</si>
  <si>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</si>
  <si>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</si>
  <si>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</si>
  <si>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</si>
  <si>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</si>
  <si>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</si>
  <si>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</si>
  <si>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</si>
  <si>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</si>
  <si>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</si>
  <si>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</si>
  <si>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</si>
  <si>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</si>
  <si>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</si>
  <si>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</si>
  <si>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</si>
  <si>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</si>
  <si>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</si>
  <si>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</si>
  <si>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</si>
  <si>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</si>
  <si>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</si>
  <si>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</si>
  <si>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</si>
  <si>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</si>
  <si>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</si>
  <si>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</si>
  <si>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</si>
  <si>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</si>
  <si>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</si>
  <si>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</si>
  <si>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</si>
  <si>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</si>
  <si>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</si>
  <si>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</si>
  <si>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</si>
  <si>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</si>
  <si>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</si>
  <si>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</si>
  <si>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</si>
  <si>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</si>
  <si>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</si>
  <si>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</si>
  <si>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</si>
  <si>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</si>
  <si>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</si>
  <si>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</si>
  <si>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</si>
  <si>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</si>
  <si>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</si>
  <si>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</si>
  <si>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</si>
  <si>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</si>
  <si>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</si>
  <si>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</si>
  <si>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</si>
  <si>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</si>
  <si>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</si>
  <si>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</si>
  <si>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</si>
  <si>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</si>
  <si>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</si>
  <si>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</si>
  <si>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</si>
  <si>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</si>
  <si>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</si>
  <si>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</si>
  <si>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</si>
  <si>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</si>
  <si>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</si>
  <si>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</si>
  <si>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</si>
  <si>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</si>
  <si>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</si>
  <si>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</si>
  <si>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</si>
  <si>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</si>
  <si>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</si>
  <si>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</si>
  <si>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</si>
  <si>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</si>
  <si>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</si>
  <si>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</si>
  <si>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</si>
  <si>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</si>
  <si>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</si>
  <si>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</si>
  <si>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</si>
  <si>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</si>
  <si>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</si>
  <si>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</si>
  <si>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</si>
  <si>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</si>
  <si>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</si>
  <si>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</si>
  <si>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</si>
  <si>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</si>
  <si>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</si>
  <si>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</si>
  <si>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</si>
  <si>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</si>
  <si>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</si>
  <si>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</si>
  <si>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</si>
  <si>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</si>
  <si>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</si>
  <si>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</si>
  <si>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</si>
  <si>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</si>
  <si>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</si>
  <si>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</si>
  <si>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</si>
  <si>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</si>
  <si>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</si>
  <si>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</si>
  <si>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</si>
  <si>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</si>
  <si>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</si>
  <si>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</si>
  <si>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</si>
  <si>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</si>
  <si>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</si>
  <si>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</si>
  <si>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</si>
  <si>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</si>
  <si>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</si>
  <si>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</si>
  <si>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</si>
  <si>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</si>
  <si>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</si>
  <si>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</si>
  <si>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</si>
  <si>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</si>
  <si>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</si>
  <si>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</si>
  <si>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</si>
  <si>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</si>
  <si>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</si>
  <si>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</si>
  <si>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</si>
  <si>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</si>
  <si>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</si>
  <si>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</si>
  <si>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</si>
  <si>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</si>
  <si>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</si>
  <si>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</si>
  <si>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</si>
  <si>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</si>
  <si>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</si>
  <si>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</si>
  <si>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</si>
  <si>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</si>
  <si>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</si>
  <si>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</si>
  <si>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</si>
  <si>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</si>
  <si>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</si>
  <si>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</si>
  <si>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</si>
  <si>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</si>
  <si>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</si>
  <si>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</si>
  <si>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</si>
  <si>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</si>
  <si>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</si>
  <si>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</si>
  <si>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</si>
  <si>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</si>
  <si>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</si>
  <si>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</si>
  <si>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</si>
  <si>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</si>
  <si>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</si>
  <si>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</si>
  <si>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</si>
  <si>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</si>
  <si>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</si>
  <si>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</si>
  <si>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</si>
  <si>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</si>
  <si>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</si>
  <si>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</si>
  <si>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</si>
  <si>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</si>
  <si>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</si>
  <si>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</si>
  <si>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</si>
  <si>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</si>
  <si>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</si>
  <si>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</si>
  <si>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</si>
  <si>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</si>
  <si>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</si>
  <si>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</si>
  <si>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</si>
  <si>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</si>
  <si>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</si>
  <si>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</si>
  <si>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</si>
  <si>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</si>
  <si>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</si>
  <si>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</si>
  <si>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</si>
  <si>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</si>
  <si>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</si>
  <si>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léky - paušál (LEK)</t>
  </si>
  <si>
    <t>O</t>
  </si>
  <si>
    <t>ALMIRAL</t>
  </si>
  <si>
    <t>INJ 10X3ML/75MG</t>
  </si>
  <si>
    <t>CALYPSOL</t>
  </si>
  <si>
    <t>INJ 5X10ML/500MG</t>
  </si>
  <si>
    <t>DEXAMED</t>
  </si>
  <si>
    <t>INJ 10X2ML/8MG</t>
  </si>
  <si>
    <t>FYZIOLOGICKÝ ROZTOK VIAFLO</t>
  </si>
  <si>
    <t>INF SOL 50X100ML</t>
  </si>
  <si>
    <t>INF SOL 30X250ML</t>
  </si>
  <si>
    <t>IR SOL.PHENOLI  6%</t>
  </si>
  <si>
    <t>IR 2 ml</t>
  </si>
  <si>
    <t>KL PRIPRAVEK</t>
  </si>
  <si>
    <t>P</t>
  </si>
  <si>
    <t>LEVOBUPIVACAINE KABI 5 MG/ML</t>
  </si>
  <si>
    <t>INJ+INF SOL 5X10ML</t>
  </si>
  <si>
    <t>LIDOCAIN</t>
  </si>
  <si>
    <t>INJ 10X2ML 2%</t>
  </si>
  <si>
    <t>MABRON</t>
  </si>
  <si>
    <t>INJ SOL 5X2ML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</si>
  <si>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</si>
  <si>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</si>
  <si>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</si>
  <si>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</si>
  <si>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</si>
  <si>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</si>
  <si>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NEODOLPASSE</t>
  </si>
  <si>
    <t>INF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</si>
  <si>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</si>
  <si>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</si>
  <si>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</si>
  <si>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</si>
  <si>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</si>
  <si>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</si>
  <si>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ACCUSOL 35, ROZTOK PRO HEMOFILTRACI, HEMODIALÝZU A</t>
  </si>
  <si>
    <t>DLP HFL SOL 2X5000ML</t>
  </si>
  <si>
    <t>ACIDUM ASCORBICUM</t>
  </si>
  <si>
    <t>INJ 5X5ML</t>
  </si>
  <si>
    <t>ACIDUM FOLICUM LECIVA</t>
  </si>
  <si>
    <t>DRG 30X10MG</t>
  </si>
  <si>
    <t>ACTRAPID PENFILL 100IU/ML</t>
  </si>
  <si>
    <t>INJ SOL 5X3ML</t>
  </si>
  <si>
    <t>ADDAVEN</t>
  </si>
  <si>
    <t>IVN INF CNC SOL 20X10ML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</si>
  <si>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</si>
  <si>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</si>
  <si>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</si>
  <si>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</si>
  <si>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</si>
  <si>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</si>
  <si>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</si>
  <si>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</si>
  <si>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</si>
  <si>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AGEN 5</t>
  </si>
  <si>
    <t>POR TBL NOB 30X5MG</t>
  </si>
  <si>
    <t>ALDACTONE-AMPULE</t>
  </si>
  <si>
    <t>INJ 10X10ML/200MG</t>
  </si>
  <si>
    <t>ALGIFEN NEO</t>
  </si>
  <si>
    <t>POR GTT SOL 1X50ML</t>
  </si>
  <si>
    <t>AMBROBENE</t>
  </si>
  <si>
    <t>INJ 5X2ML/15MG</t>
  </si>
  <si>
    <t>AMBROBENE 7.5MG/ML</t>
  </si>
  <si>
    <t>SOL 1X40ML</t>
  </si>
  <si>
    <t>AMESOS 20 MG/10 MG TABLETY</t>
  </si>
  <si>
    <t>POR TBL NOB 30</t>
  </si>
  <si>
    <t>ANESIA 10 MG/ML INJEKČNÍ/INFUZNÍ EMULZE</t>
  </si>
  <si>
    <t>IVN INJ+INF EML 10X50ML</t>
  </si>
  <si>
    <t>ANESIA 10MG/ML</t>
  </si>
  <si>
    <t>INJ+INF EML 1X100ML</t>
  </si>
  <si>
    <t>ANEXATE</t>
  </si>
  <si>
    <t>INJ 5X5ML/0.5MG</t>
  </si>
  <si>
    <t>APAURIN</t>
  </si>
  <si>
    <t>INJ 10X2ML/10MG</t>
  </si>
  <si>
    <t>APO-FENO</t>
  </si>
  <si>
    <t>POR CPS DUR 30X200MG</t>
  </si>
  <si>
    <t>APO-IBUPROFEN 400 MG</t>
  </si>
  <si>
    <t>POR TBL FLM 30X400MG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</si>
  <si>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</si>
  <si>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</si>
  <si>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</si>
  <si>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</si>
  <si>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</si>
  <si>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</si>
  <si>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 4,2%</t>
  </si>
  <si>
    <t>42MG/ML INF CNC SOL 10X200ML</t>
  </si>
  <si>
    <t>ARDEAELYTOSOL NA.HYDR.CARB.8.4%</t>
  </si>
  <si>
    <t>INF 1X200ML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</si>
  <si>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</si>
  <si>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</si>
  <si>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</si>
  <si>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</si>
  <si>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</si>
  <si>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ARDEAOSMOSOL MA 20 (Mannitol)</t>
  </si>
  <si>
    <t>ARDUAN</t>
  </si>
  <si>
    <t>INJ SIC 25X4MG+2ML</t>
  </si>
  <si>
    <t>ASCORUTIN (BLISTR)</t>
  </si>
  <si>
    <t>TBL OBD 50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</si>
  <si>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</si>
  <si>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</si>
  <si>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</si>
  <si>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</si>
  <si>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</si>
  <si>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</si>
  <si>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AUGMENTIN 1 G</t>
  </si>
  <si>
    <t>POR TBL FLM 14X1GM+SÁČ</t>
  </si>
  <si>
    <t>AULIN</t>
  </si>
  <si>
    <t>POR GRA SOL30SÁČKŮ</t>
  </si>
  <si>
    <t>AULIN GEL</t>
  </si>
  <si>
    <t>DRM GEL 1X100GM/3GM</t>
  </si>
  <si>
    <t>BACTROBAN NASAL</t>
  </si>
  <si>
    <t>NAS UNG 1X3GM/60MG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</si>
  <si>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</si>
  <si>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</si>
  <si>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</si>
  <si>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</si>
  <si>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</si>
  <si>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</si>
  <si>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</si>
  <si>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</si>
  <si>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BETALOC ZOK 25 MG</t>
  </si>
  <si>
    <t>TBL RET 100X25MG</t>
  </si>
  <si>
    <t>BIOFENAC 100 MG POTAHOVANÉ TABLETY</t>
  </si>
  <si>
    <t>POR TBL FLM 60X100MG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</si>
  <si>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</si>
  <si>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</si>
  <si>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</si>
  <si>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</si>
  <si>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</si>
  <si>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</si>
  <si>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</si>
  <si>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BRETARIS GENUAIR 322 MCG</t>
  </si>
  <si>
    <t>INH PLV 1X60DÁV</t>
  </si>
  <si>
    <t>BRICANYL</t>
  </si>
  <si>
    <t>INJ 10X1ML 0.5MG</t>
  </si>
  <si>
    <t>BRILIQUE 90 MG</t>
  </si>
  <si>
    <t>POR TBL FLM 56X90MG</t>
  </si>
  <si>
    <t>BRIMICA GENUAIR 340 MCG/12 MCG</t>
  </si>
  <si>
    <t>BROMHEXIN - EGIS</t>
  </si>
  <si>
    <t>SOL 1X60ML/120MG</t>
  </si>
  <si>
    <t>BRUFEN 400</t>
  </si>
  <si>
    <t>BRUFEN 600 MG</t>
  </si>
  <si>
    <t>GRA EFF 20X600MG</t>
  </si>
  <si>
    <t>BURONIL 25 MG</t>
  </si>
  <si>
    <t>POR TBL OBD 50X25MG</t>
  </si>
  <si>
    <t>CALCIUM CHLORATUM BIOTIKA</t>
  </si>
  <si>
    <t>INJ 5X10ML 10%</t>
  </si>
  <si>
    <t>CALCIUM RESONIUM</t>
  </si>
  <si>
    <t>POR+RCT PLV SUS 300GM</t>
  </si>
  <si>
    <t>CARVESAN 6,25</t>
  </si>
  <si>
    <t>POR TBL NOB 30X6,25MG</t>
  </si>
  <si>
    <t>CASTISPIR 10 MG</t>
  </si>
  <si>
    <t>POR TBL FLM 28X10MG</t>
  </si>
  <si>
    <t>CATAPRES 0,15MG INJ-MIMOŘÁDNÝ DOVOZ!!</t>
  </si>
  <si>
    <t>INJ 5X1ML/0.15MG</t>
  </si>
  <si>
    <t>Catapresan inj.10x1ml/0.15mg - MIMOŘ.DOVOZ!!</t>
  </si>
  <si>
    <t>CELASKON</t>
  </si>
  <si>
    <t>TBL 30X250MG</t>
  </si>
  <si>
    <t>CEREBROLYSIN</t>
  </si>
  <si>
    <t>INJ SOL 5X10ML</t>
  </si>
  <si>
    <t>CERNEVIT</t>
  </si>
  <si>
    <t>INJ PLV SOL10X750MG</t>
  </si>
  <si>
    <t>Cisatracurium Hameln 2mg/1ml - MIMOŘ.DOVOZ!</t>
  </si>
  <si>
    <t>inj. 10x5ml</t>
  </si>
  <si>
    <t>CITALEC 10 ZENTIVA</t>
  </si>
  <si>
    <t>POR TBL FLM30X10MG</t>
  </si>
  <si>
    <t>CITALEC 20 ZENTIVA</t>
  </si>
  <si>
    <t>POR TBL FLM 60X20MG</t>
  </si>
  <si>
    <t>CITRAFLEET PRÁŠEK PRO PERORÁLNÍ ROZTOK</t>
  </si>
  <si>
    <t>POR PLV SOL 2</t>
  </si>
  <si>
    <t>Citralysat K2 PLUS 5000ml</t>
  </si>
  <si>
    <t>dialyz. rozt.</t>
  </si>
  <si>
    <t>Citralysat K4 PLUS 5000ml</t>
  </si>
  <si>
    <t>dialyz. rozt</t>
  </si>
  <si>
    <t>CODEIN SLOVAKOFARMA 30MG</t>
  </si>
  <si>
    <t>TBL 10X30MG-BLISTR</t>
  </si>
  <si>
    <t>CONCOR COMBI 5 MG/5 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</si>
  <si>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</si>
  <si>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</si>
  <si>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</si>
  <si>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</si>
  <si>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</si>
  <si>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</si>
  <si>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 1% GEL</t>
  </si>
  <si>
    <t>STM GEL 1X50GM</t>
  </si>
  <si>
    <t>CORYOL 3.125</t>
  </si>
  <si>
    <t>PORTBLNOB30X3.125MG</t>
  </si>
  <si>
    <t>CYMEVENE</t>
  </si>
  <si>
    <t>INF SIC 1X500MG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</si>
  <si>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</si>
  <si>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</si>
  <si>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</si>
  <si>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</si>
  <si>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</si>
  <si>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</si>
  <si>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</si>
  <si>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</si>
  <si>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DETRALEX</t>
  </si>
  <si>
    <t>POR TBL FLM 60</t>
  </si>
  <si>
    <t>TBL OBD 30</t>
  </si>
  <si>
    <t>DEXDOR</t>
  </si>
  <si>
    <t>INF CNC SOL 5X2ML</t>
  </si>
  <si>
    <t>INF CNC SOL 25X2ML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</si>
  <si>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</si>
  <si>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</si>
  <si>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</si>
  <si>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</si>
  <si>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</si>
  <si>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</si>
  <si>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</si>
  <si>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</si>
  <si>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</si>
  <si>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</si>
  <si>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</si>
  <si>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</si>
  <si>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</si>
  <si>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</si>
  <si>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</si>
  <si>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</si>
  <si>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</si>
  <si>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</si>
  <si>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</si>
  <si>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</si>
  <si>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</si>
  <si>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</si>
  <si>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</si>
  <si>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DUPHALAC</t>
  </si>
  <si>
    <t>SIR 1X500ML-HDPE</t>
  </si>
  <si>
    <t>667MG/ML POR SOL 1X200ML HDP</t>
  </si>
  <si>
    <t>DZ OCTENISEPT 250 ml</t>
  </si>
  <si>
    <t>sprej</t>
  </si>
  <si>
    <t>DZ TRIXO LIND 500ML</t>
  </si>
  <si>
    <t>EBRANTIL I.V.50</t>
  </si>
  <si>
    <t>INJ SOL 5X10ML/50MG</t>
  </si>
  <si>
    <t>ELICEA 5 MG</t>
  </si>
  <si>
    <t>POR TBL FLM 28X5MG</t>
  </si>
  <si>
    <t>ELOCOM</t>
  </si>
  <si>
    <t>DRM SOL 1X20ML 0.1%</t>
  </si>
  <si>
    <t>DRM UNG 1X30GM 0,1%</t>
  </si>
  <si>
    <t>EMLA KREM 5%</t>
  </si>
  <si>
    <t>CRM 1X30GM</t>
  </si>
  <si>
    <t>ENAP I.V.</t>
  </si>
  <si>
    <t>INJ 5X1ML/1.25MG</t>
  </si>
  <si>
    <t>ENDIARON</t>
  </si>
  <si>
    <t>POR TBL FLM 10X250MG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</si>
  <si>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</si>
  <si>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</si>
  <si>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</si>
  <si>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</si>
  <si>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</si>
  <si>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</si>
  <si>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>Esmocard HCL 100mg/10ml inj.5 x 100mg/10ml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</si>
  <si>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</si>
  <si>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</si>
  <si>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</si>
  <si>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</si>
  <si>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</si>
  <si>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</si>
  <si>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</si>
  <si>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</si>
  <si>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</si>
  <si>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</si>
  <si>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</si>
  <si>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</si>
  <si>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</si>
  <si>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</si>
  <si>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</si>
  <si>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</si>
  <si>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</si>
  <si>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</si>
  <si>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EXCIPIAL U LIPOLOTIO</t>
  </si>
  <si>
    <t>DRM EML 1X200ML</t>
  </si>
  <si>
    <t>EXELON 6 MG</t>
  </si>
  <si>
    <t>POR CPS DUR 56X6MG</t>
  </si>
  <si>
    <t>FENISTIL</t>
  </si>
  <si>
    <t>DRM GEL 1X30GM/30MG</t>
  </si>
  <si>
    <t>POR GTT SOL 1X20ML</t>
  </si>
  <si>
    <t>FERRO-FOLGAMMA</t>
  </si>
  <si>
    <t>CPS 50</t>
  </si>
  <si>
    <t>FLAVOBION</t>
  </si>
  <si>
    <t>POR TBL FLM 50X70MG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</si>
  <si>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</si>
  <si>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</si>
  <si>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</si>
  <si>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</si>
  <si>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</si>
  <si>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</si>
  <si>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</si>
  <si>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10X0.8ML</t>
  </si>
  <si>
    <t>INJ SOL 10X0.4ML</t>
  </si>
  <si>
    <t>FURON</t>
  </si>
  <si>
    <t>TBL 50X40MG</t>
  </si>
  <si>
    <t>FUROSEMID BIOTIKA</t>
  </si>
  <si>
    <t>INJ 5X2ML/20MG</t>
  </si>
  <si>
    <t>FUROSEMID BIOTIKA FORTE</t>
  </si>
  <si>
    <t>INJ 10X10ML/125MG</t>
  </si>
  <si>
    <t>INF SOL 20X500ML</t>
  </si>
  <si>
    <t>INF SOL 10X1000ML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</si>
  <si>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</si>
  <si>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</si>
  <si>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</si>
  <si>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</si>
  <si>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</si>
  <si>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</si>
  <si>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</si>
  <si>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</si>
  <si>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</si>
  <si>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</si>
  <si>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</si>
  <si>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</si>
  <si>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</si>
  <si>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GODASAL 100</t>
  </si>
  <si>
    <t>POR TBL NOB 100</t>
  </si>
  <si>
    <t>POR TBL NOB 50</t>
  </si>
  <si>
    <t>GUAJACURAN « 5 % INJ</t>
  </si>
  <si>
    <t>HALOPERIDOL</t>
  </si>
  <si>
    <t>TBL 50X1.5MG</t>
  </si>
  <si>
    <t>INJ 5X1ML/5MG</t>
  </si>
  <si>
    <t>HELICID 20 ZENTIVA</t>
  </si>
  <si>
    <t>POR CPS ETD 90X20MG</t>
  </si>
  <si>
    <t>HELICID 40 MG</t>
  </si>
  <si>
    <t>POR CPS ETD 7X4X40MG</t>
  </si>
  <si>
    <t>HEPARIN LECIVA</t>
  </si>
  <si>
    <t>INJ 1X10ML/50KU</t>
  </si>
  <si>
    <t>HEPAROID LECIVA</t>
  </si>
  <si>
    <t>UNG 1X30GM</t>
  </si>
  <si>
    <t>HERPESIN 250</t>
  </si>
  <si>
    <t>INJ SIC 10X250MG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</si>
  <si>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</si>
  <si>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</si>
  <si>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</si>
  <si>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</si>
  <si>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</si>
  <si>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</si>
  <si>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</si>
  <si>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</si>
  <si>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</si>
  <si>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</si>
  <si>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</si>
  <si>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Hypromeloza -P 10ml</t>
  </si>
  <si>
    <t>IBALGIN 200</t>
  </si>
  <si>
    <t>POR TBL FLM 24X200MG</t>
  </si>
  <si>
    <t>IMUNOR</t>
  </si>
  <si>
    <t>LYO 4X10MG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</si>
  <si>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</si>
  <si>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</si>
  <si>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</si>
  <si>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</si>
  <si>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</si>
  <si>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</si>
  <si>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</si>
  <si>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</si>
  <si>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</si>
  <si>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</si>
  <si>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</si>
  <si>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</si>
  <si>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</si>
  <si>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</si>
  <si>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ETHANOLUM 96% 500 ml</t>
  </si>
  <si>
    <t>IR 500 ml</t>
  </si>
  <si>
    <t xml:space="preserve">IR NaCl 0,9% Frekaflex 1000ml </t>
  </si>
  <si>
    <t>Roztok pro hemodialýzu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</si>
  <si>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</si>
  <si>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</si>
  <si>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</si>
  <si>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</si>
  <si>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</si>
  <si>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</si>
  <si>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</si>
  <si>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</si>
  <si>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</si>
  <si>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</si>
  <si>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</si>
  <si>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</si>
  <si>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</si>
  <si>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</si>
  <si>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</si>
  <si>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</si>
  <si>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KEPPRA 500 MG</t>
  </si>
  <si>
    <t>POR TBL FLM50X500MG</t>
  </si>
  <si>
    <t>KETOSTERIL</t>
  </si>
  <si>
    <t>TBL 1X100</t>
  </si>
  <si>
    <t>KL ETHER  LÉKOPISNÝ 1000 ml Fagron, Kulich</t>
  </si>
  <si>
    <t>jednotka 1 ks   UN 1155</t>
  </si>
  <si>
    <t>KL KAL.PERMANGANAS 20G</t>
  </si>
  <si>
    <t>KL KAPSLE</t>
  </si>
  <si>
    <t>KL SIGNATURY</t>
  </si>
  <si>
    <t>KL UNG.LENIENS, 100G</t>
  </si>
  <si>
    <t>KL UNG.LENIENS, 500G</t>
  </si>
  <si>
    <t>Klysma salinické 10x135ml</t>
  </si>
  <si>
    <t>Lacrisyn gtt.ophth.10ml</t>
  </si>
  <si>
    <t>LEGALON 70</t>
  </si>
  <si>
    <t>CPS 30X70MG</t>
  </si>
  <si>
    <t>LEPONEX 100 MG</t>
  </si>
  <si>
    <t>TBL 50X100MG</t>
  </si>
  <si>
    <t>LETROX 75</t>
  </si>
  <si>
    <t>POR TBL NOB 100X75MCG II</t>
  </si>
  <si>
    <t>LEXAURIN 3</t>
  </si>
  <si>
    <t>POR TBL NOB 30X3MG</t>
  </si>
  <si>
    <t>LIDOCAIN EGIS 10 %</t>
  </si>
  <si>
    <t>DRM SPR SOL 1X38GM</t>
  </si>
  <si>
    <t>LITALIR</t>
  </si>
  <si>
    <t>CPS 100X500MG</t>
  </si>
  <si>
    <t>LITHIUM CHLORID 0.15 MMOL/ML LCO</t>
  </si>
  <si>
    <t>INJ SOL 1x10ML</t>
  </si>
  <si>
    <t>LOPERON CPS</t>
  </si>
  <si>
    <t>POR CPS DUR 10X2MG</t>
  </si>
  <si>
    <t>MACMIROR</t>
  </si>
  <si>
    <t>TBL OBD 20X200MG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</si>
  <si>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</si>
  <si>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</si>
  <si>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</si>
  <si>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</si>
  <si>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</si>
  <si>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</si>
  <si>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MAXITROL</t>
  </si>
  <si>
    <t>UNG OPH 1X3.5GM</t>
  </si>
  <si>
    <t>MEDISOL BI0</t>
  </si>
  <si>
    <t>DLPHFLSOL1X4.8LT+SO</t>
  </si>
  <si>
    <t>GEL 1X20GM</t>
  </si>
  <si>
    <t>MIDAZOLAM ACCORD 5 MG/ML</t>
  </si>
  <si>
    <t>INJ+INF SOL 10X3MLX5MG/ML</t>
  </si>
  <si>
    <t>INJ+INF SOL 10X10ML</t>
  </si>
  <si>
    <t>MO LAHEV NA OXIPER 1 l</t>
  </si>
  <si>
    <t>MORPHIN BIOTIKA 1%</t>
  </si>
  <si>
    <t>INJ 10X2ML/20MG</t>
  </si>
  <si>
    <t>MULTIBIC BEZ DRASLÍKU</t>
  </si>
  <si>
    <t>HFL SOL 2X5000ML</t>
  </si>
  <si>
    <t>NALBUPHIN ORPHA</t>
  </si>
  <si>
    <t>INJ SOL 10X2ML</t>
  </si>
  <si>
    <t>NALOXONE POLFA</t>
  </si>
  <si>
    <t>INJ 10X1ML/0.4MG</t>
  </si>
  <si>
    <t>NATRIUM CHLORATUM BIOTIKA 10%</t>
  </si>
  <si>
    <t>INJ 10X5ML 10%</t>
  </si>
  <si>
    <t>NEUROL 0.25</t>
  </si>
  <si>
    <t>NIMBEX</t>
  </si>
  <si>
    <t>INJ SOL 5X10ML/20MG</t>
  </si>
  <si>
    <t>NIMOTOP S</t>
  </si>
  <si>
    <t>POR TBL FLM 100X30MG</t>
  </si>
  <si>
    <t>NITRO POHL INFUS.</t>
  </si>
  <si>
    <t>INF 10X10ML/10MG</t>
  </si>
  <si>
    <t>NORADRENALIN LÉČIVA</t>
  </si>
  <si>
    <t>IVN INF CNC SOL 5X5ML</t>
  </si>
  <si>
    <t>TBL OBD 20X500MG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</si>
  <si>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</si>
  <si>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</si>
  <si>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</si>
  <si>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</si>
  <si>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</si>
  <si>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</si>
  <si>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OPHTHALMO-AZULEN</t>
  </si>
  <si>
    <t>UNG OPH 1X5GM</t>
  </si>
  <si>
    <t>OPHTHALMO-SEPTONEX</t>
  </si>
  <si>
    <t>OXANTIL</t>
  </si>
  <si>
    <t>INJ 5X2ML</t>
  </si>
  <si>
    <t>PAMBA</t>
  </si>
  <si>
    <t>INJ SOL 5X5ML/50MG</t>
  </si>
  <si>
    <t>PANCREOLAN FORTE</t>
  </si>
  <si>
    <t>TBL ENT 30X220MG</t>
  </si>
  <si>
    <t>PANZYNORM FORTE-N</t>
  </si>
  <si>
    <t>POR TBL ENT 30X20000UT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</si>
  <si>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</si>
  <si>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</si>
  <si>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</si>
  <si>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</si>
  <si>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</si>
  <si>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</si>
  <si>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</si>
  <si>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</si>
  <si>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</si>
  <si>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</si>
  <si>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</si>
  <si>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</si>
  <si>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</si>
  <si>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</si>
  <si>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</si>
  <si>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</si>
  <si>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</si>
  <si>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</si>
  <si>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</si>
  <si>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PREGABALIN SANDOZ 150 MG</t>
  </si>
  <si>
    <t>POR CPS DUR 14X150MG</t>
  </si>
  <si>
    <t>PRESTARIUM NEO</t>
  </si>
  <si>
    <t>POR TBL FLM 90X5MG</t>
  </si>
  <si>
    <t>PROCORALAN 5 MG</t>
  </si>
  <si>
    <t>POR TBL FLM 56X5MG</t>
  </si>
  <si>
    <t>PROPOFOL-LIPURO 0,5% (5MG/ML) 5X20ML</t>
  </si>
  <si>
    <t>INJ+INF EML 5X20ML/100MG</t>
  </si>
  <si>
    <t>PROPOFOL-LIPURO 1 % (10MG/ML)</t>
  </si>
  <si>
    <t>INJ+INF EML 10X100ML/1000MG</t>
  </si>
  <si>
    <t>PROSTAVASIN</t>
  </si>
  <si>
    <t>INJ SIC 10X20RG</t>
  </si>
  <si>
    <t>PROTHAZIN</t>
  </si>
  <si>
    <t>TBL FLM 20X1X25MG</t>
  </si>
  <si>
    <t>PSILO-BALSAM</t>
  </si>
  <si>
    <t>DRM GEL 1X20GM</t>
  </si>
  <si>
    <t>PYRIDOXIN LECIVA</t>
  </si>
  <si>
    <t>INJ 5X1ML 50MG</t>
  </si>
  <si>
    <t>QUETIAPINE POLPHARMA 100 MG POTAHOVANÉ TABLETY</t>
  </si>
  <si>
    <t>RANITAL</t>
  </si>
  <si>
    <t>TBL 30X150MG</t>
  </si>
  <si>
    <t>Recugel oční gel 10g</t>
  </si>
  <si>
    <t>REGIOCIT ROZTOK PRO HEMOFILTRACI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</si>
  <si>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</si>
  <si>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</si>
  <si>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</si>
  <si>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</si>
  <si>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</si>
  <si>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</si>
  <si>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</si>
  <si>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RISPERIDON FARMAX 2MG</t>
  </si>
  <si>
    <t>RIVOCOR 10</t>
  </si>
  <si>
    <t>POR TBL FLM 30X10MG</t>
  </si>
  <si>
    <t>RIVOCOR 5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</si>
  <si>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</si>
  <si>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</si>
  <si>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</si>
  <si>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</si>
  <si>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</si>
  <si>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</si>
  <si>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 MG/ML</t>
  </si>
  <si>
    <t xml:space="preserve">INJ+INF SOL 10X5ML </t>
  </si>
  <si>
    <t>RORENDO ORO TAB 1 MG</t>
  </si>
  <si>
    <t>POR TBL DIS 30X1MG</t>
  </si>
  <si>
    <t>SAB SIMPLEX</t>
  </si>
  <si>
    <t>POR SUS 1X30ML</t>
  </si>
  <si>
    <t>SANDIMMUN</t>
  </si>
  <si>
    <t>INF CNC SOL 10X5ML</t>
  </si>
  <si>
    <t>SANDOSTATIN 0.1 MG/ML</t>
  </si>
  <si>
    <t>INJ SOL 5X1ML/0.1MG</t>
  </si>
  <si>
    <t>SANORIN 1 PM</t>
  </si>
  <si>
    <t>NAS SPR SOL 1X10ML</t>
  </si>
  <si>
    <t>SANVAL 10 MG</t>
  </si>
  <si>
    <t>POR TBL FLM 20X10MG</t>
  </si>
  <si>
    <t>SECTRAL 400</t>
  </si>
  <si>
    <t>TBL OBD 30X400MG</t>
  </si>
  <si>
    <t>SEROPRAM</t>
  </si>
  <si>
    <t>INF 5X0.5ML/20MG</t>
  </si>
  <si>
    <t>SIMDAX 2,5 MG/ML</t>
  </si>
  <si>
    <t>INF CNC SOL 1X5ML</t>
  </si>
  <si>
    <t>SMECTA</t>
  </si>
  <si>
    <t>PLV POR 1X30SACKU</t>
  </si>
  <si>
    <t>INJ SIC 1X250MG+4ML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</si>
  <si>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</si>
  <si>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</si>
  <si>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</si>
  <si>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</si>
  <si>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</si>
  <si>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</si>
  <si>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</si>
  <si>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SPASMED 15</t>
  </si>
  <si>
    <t>POR TBL FLM 50X15MG</t>
  </si>
  <si>
    <t>STALEVO 150MG/37.5MG/200MG</t>
  </si>
  <si>
    <t>POR TBL FLM 100</t>
  </si>
  <si>
    <t>Stopangin sol. 250ml</t>
  </si>
  <si>
    <t>SUBCUVIA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</si>
  <si>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</si>
  <si>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</si>
  <si>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</si>
  <si>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</si>
  <si>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</si>
  <si>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SYNTOPHYLLIN</t>
  </si>
  <si>
    <t>INJ 5X10ML/240MG</t>
  </si>
  <si>
    <t>SYNTOSTIGMIN</t>
  </si>
  <si>
    <t>TAMIFLU 75 MG</t>
  </si>
  <si>
    <t>POR CPS DUR 10X75MG</t>
  </si>
  <si>
    <t>TENAXUM</t>
  </si>
  <si>
    <t>TBL 30X1MG</t>
  </si>
  <si>
    <t>POR TBL NOB 90X1MG</t>
  </si>
  <si>
    <t>TENSAMIN</t>
  </si>
  <si>
    <t>INJ 10X5ML</t>
  </si>
  <si>
    <t>THIAMIN LECIVA</t>
  </si>
  <si>
    <t>INJ 10X2ML/100MG</t>
  </si>
  <si>
    <t>THIOPENTAL VALEANT 10x1G</t>
  </si>
  <si>
    <t>INJ PLV SOL 10</t>
  </si>
  <si>
    <t>THIOPENTAL VUAB INJ. PLV. SOL. 1,0 G</t>
  </si>
  <si>
    <t>INJ PLV SOL 1X1GM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</si>
  <si>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</si>
  <si>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</si>
  <si>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</si>
  <si>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</si>
  <si>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</si>
  <si>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</si>
  <si>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</si>
  <si>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</si>
  <si>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GTT OPH 1X5ML</t>
  </si>
  <si>
    <t>TORECAN</t>
  </si>
  <si>
    <t>SUP 6X6.5MG</t>
  </si>
  <si>
    <t>TRACRIUM 50</t>
  </si>
  <si>
    <t>INJ 5X5ML/50MG</t>
  </si>
  <si>
    <t>TRAJENTA 5 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</si>
  <si>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</si>
  <si>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</si>
  <si>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</si>
  <si>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</si>
  <si>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</si>
  <si>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</si>
  <si>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TRIPLIXAM 10 MG/2,5 MG/5 MG</t>
  </si>
  <si>
    <t>POR TBL FLM 30</t>
  </si>
  <si>
    <t>TRITACE 2,5 MG</t>
  </si>
  <si>
    <t>POR TBL NOB 20X2.5MG</t>
  </si>
  <si>
    <t>TRITACE 5</t>
  </si>
  <si>
    <t>TBL 30X5MG</t>
  </si>
  <si>
    <t>TROMBEX</t>
  </si>
  <si>
    <t>75MG TBL FLM 90</t>
  </si>
  <si>
    <t>URIFOS 3 G</t>
  </si>
  <si>
    <t>POR GRA SOL 1X3GM</t>
  </si>
  <si>
    <t>UROMITEXAN 400MG</t>
  </si>
  <si>
    <t>INJ 15X4ML/400MG</t>
  </si>
  <si>
    <t>URSOSAN</t>
  </si>
  <si>
    <t>CPS 50X250MG</t>
  </si>
  <si>
    <t>VASOCARDIN 50</t>
  </si>
  <si>
    <t>POR TBL NOB 50X50MG</t>
  </si>
  <si>
    <t>VENTER</t>
  </si>
  <si>
    <t>TBL 50X1GM</t>
  </si>
  <si>
    <t>VENTOLIN ROZTOK K INHALACI</t>
  </si>
  <si>
    <t>INH SOL1X20ML/120MG</t>
  </si>
  <si>
    <t>VEROSPIRON</t>
  </si>
  <si>
    <t>VEROSPIRON 50MG</t>
  </si>
  <si>
    <t>CPS 30X50MG</t>
  </si>
  <si>
    <t>VESSEL DUE F</t>
  </si>
  <si>
    <t>INJ 10X2ML/600LSU</t>
  </si>
  <si>
    <t>CPS 50X250LSU</t>
  </si>
  <si>
    <t>VIDISIC</t>
  </si>
  <si>
    <t>GEL OPH 3X10GM</t>
  </si>
  <si>
    <t>Vincentka přírod.0.7l-nevrat.láhev</t>
  </si>
  <si>
    <t>VITALIPID N ADULT</t>
  </si>
  <si>
    <t>VITAMIN B12 LECIVA 1000RG</t>
  </si>
  <si>
    <t>INJ 5X1ML/1000RG</t>
  </si>
  <si>
    <t>VITAMIN B12 LECIVA 300RG</t>
  </si>
  <si>
    <t>INJ 5X1ML/300RG</t>
  </si>
  <si>
    <t>VitA-POS oční mast 5g</t>
  </si>
  <si>
    <t>VOLUVEN 10% 500 ML</t>
  </si>
  <si>
    <t>INF. 10X500 ML</t>
  </si>
  <si>
    <t>XALOPTIC 0,005% (0,05 MG/ML)</t>
  </si>
  <si>
    <t>OPH GTT SOL 1X2.5ML</t>
  </si>
  <si>
    <t>ZINERYT</t>
  </si>
  <si>
    <t>LOT 1X30ML</t>
  </si>
  <si>
    <t>ZODAC</t>
  </si>
  <si>
    <t>TBL OBD 60X10MG</t>
  </si>
  <si>
    <t>TBL OBD 30X10MG</t>
  </si>
  <si>
    <t>POR TBL FLM 90X10MG</t>
  </si>
  <si>
    <t>ZOLOFT 50 MG</t>
  </si>
  <si>
    <t>POR TBL FLM 100X50MG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</si>
  <si>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</si>
  <si>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</si>
  <si>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</si>
  <si>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</si>
  <si>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</si>
  <si>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</si>
  <si>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</si>
  <si>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</si>
  <si>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</si>
  <si>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</si>
  <si>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</si>
  <si>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</si>
  <si>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</si>
  <si>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</si>
  <si>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</si>
  <si>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</si>
  <si>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</si>
  <si>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</si>
  <si>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</si>
  <si>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</si>
  <si>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PERI</t>
  </si>
  <si>
    <t>NUTRIFLEX PLUS</t>
  </si>
  <si>
    <t>OLIMEL N7E</t>
  </si>
  <si>
    <t>INF EML4X2000ML</t>
  </si>
  <si>
    <t>OLIMEL N9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</si>
  <si>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</si>
  <si>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</si>
  <si>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</si>
  <si>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</si>
  <si>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</si>
  <si>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</si>
  <si>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</si>
  <si>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</si>
  <si>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</si>
  <si>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hepa 15x500ml</t>
  </si>
  <si>
    <t>NEPRO HP 500ml vanilková</t>
  </si>
  <si>
    <t>NUTRIDRINK COMPACT PROTEIN S PŘÍCHUTÍ VANILKOVOU</t>
  </si>
  <si>
    <t>POR SOL 4X125ML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</si>
  <si>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</si>
  <si>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</si>
  <si>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</si>
  <si>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</si>
  <si>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</si>
  <si>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MULTI FIBRE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</si>
  <si>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</si>
  <si>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</si>
  <si>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</si>
  <si>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</si>
  <si>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</si>
  <si>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</si>
  <si>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</si>
  <si>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</si>
  <si>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</si>
  <si>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</si>
  <si>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</si>
  <si>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</si>
  <si>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</si>
  <si>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</si>
  <si>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</si>
  <si>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</si>
  <si>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</si>
  <si>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</si>
  <si>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</si>
  <si>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PULMOCARE 500 ML PŘÍCHUŤ VANILKA</t>
  </si>
  <si>
    <t>POR SOL 1X500ML</t>
  </si>
  <si>
    <t>léky - krev.deriváty ZUL (LEK)</t>
  </si>
  <si>
    <t>PROTHROMPLEX TOTAL TIM 4 600I.U</t>
  </si>
  <si>
    <t>INJPSOLQF 1X600UT+S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</si>
  <si>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</si>
  <si>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</si>
  <si>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</si>
  <si>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</si>
  <si>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</si>
  <si>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</si>
  <si>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</si>
  <si>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</si>
  <si>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</si>
  <si>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</si>
  <si>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</si>
  <si>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</si>
  <si>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</si>
  <si>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</si>
  <si>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</si>
  <si>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</si>
  <si>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</si>
  <si>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</si>
  <si>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</si>
  <si>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</si>
  <si>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</si>
  <si>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</si>
  <si>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</si>
  <si>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</si>
  <si>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</si>
  <si>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</si>
  <si>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</si>
  <si>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</si>
  <si>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</si>
  <si>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</si>
  <si>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</si>
  <si>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</si>
  <si>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</si>
  <si>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</si>
  <si>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</si>
  <si>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</si>
  <si>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</si>
  <si>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</si>
  <si>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</si>
  <si>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</si>
  <si>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BELOGENT KRÉM</t>
  </si>
  <si>
    <t>BENEMICIN 300 MG</t>
  </si>
  <si>
    <t>CPS 100X300MG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</si>
  <si>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</si>
  <si>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</si>
  <si>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</si>
  <si>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</si>
  <si>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</si>
  <si>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</si>
  <si>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</si>
  <si>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</si>
  <si>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</si>
  <si>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</si>
  <si>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</si>
  <si>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</si>
  <si>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</si>
  <si>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</si>
  <si>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</si>
  <si>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</si>
  <si>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</si>
  <si>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</si>
  <si>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</si>
  <si>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DOXYBENE 100MG</t>
  </si>
  <si>
    <t>CPS 10X100MG</t>
  </si>
  <si>
    <t>ENTIZOL</t>
  </si>
  <si>
    <t>FRAMYKOIN</t>
  </si>
  <si>
    <t>UNG 1X10GM</t>
  </si>
  <si>
    <t>FUROLIN TABLETY</t>
  </si>
  <si>
    <t>POR TBL NOB 30X100MG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</si>
  <si>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</si>
  <si>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</si>
  <si>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</si>
  <si>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</si>
  <si>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</si>
  <si>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</si>
  <si>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LEVOFLOXACIN MYLAN 500 MG/100 ML</t>
  </si>
  <si>
    <t>INF SOL 10X100ML/500MG</t>
  </si>
  <si>
    <t>MACMIROR COMPLEX</t>
  </si>
  <si>
    <t>SUP VAG 12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</si>
  <si>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</si>
  <si>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</si>
  <si>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</si>
  <si>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</si>
  <si>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</si>
  <si>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</si>
  <si>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</si>
  <si>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</si>
  <si>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</si>
  <si>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</si>
  <si>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OPHTHALMO-FRAMYKOIN</t>
  </si>
  <si>
    <t>PIMAFUCORT</t>
  </si>
  <si>
    <t>CRM 1X15GM</t>
  </si>
  <si>
    <t>UNG 1X15GM</t>
  </si>
  <si>
    <t>PIPERACILLIN/TAZOBACTAM KABI 4 G/0,5 G</t>
  </si>
  <si>
    <t>INF PLV SOL 10X4.5GM</t>
  </si>
  <si>
    <t>SEFOTAK 1 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</si>
  <si>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</si>
  <si>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</si>
  <si>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</si>
  <si>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</si>
  <si>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</si>
  <si>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</si>
  <si>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</si>
  <si>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</si>
  <si>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</si>
  <si>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</si>
  <si>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</si>
  <si>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</si>
  <si>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ABELCET</t>
  </si>
  <si>
    <t>INF CNC DIS 10X20ML/100MG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</si>
  <si>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</si>
  <si>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</si>
  <si>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</si>
  <si>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</si>
  <si>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</si>
  <si>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</si>
  <si>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</si>
  <si>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</si>
  <si>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</si>
  <si>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</si>
  <si>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</si>
  <si>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</si>
  <si>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</si>
  <si>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</si>
  <si>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</si>
  <si>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</si>
  <si>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</si>
  <si>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NIDRAZID</t>
  </si>
  <si>
    <t>TBL 250X100MG</t>
  </si>
  <si>
    <t>NOXAFIL 100 MG</t>
  </si>
  <si>
    <t>POR TBL ENT 24X100MG</t>
  </si>
  <si>
    <t>VORICONAZOLE TEVA</t>
  </si>
  <si>
    <t>200MG INF PLV SOL 1</t>
  </si>
  <si>
    <t>VORIKONAZOL SANDOZ 200 MG PRÁŠEK PRO INFUZNÍ ROZTO</t>
  </si>
  <si>
    <t>INF PLV SOL 1X200MG</t>
  </si>
  <si>
    <t>ANESIA 10 MG/ML INJ/INF EML.</t>
  </si>
  <si>
    <t>INJ+INF EML 5X20ML/200MG</t>
  </si>
  <si>
    <t>ANESIA 20 MG/ML INJEKČNÍ/INFUZNÍ EMULZE</t>
  </si>
  <si>
    <t>INJ+INF EML 10X50MLX20MG/ML</t>
  </si>
  <si>
    <t>ARDEAOSMOSOL MA 15 (Mannitol)</t>
  </si>
  <si>
    <t>Bridion 100mg/ml inj.10x2ml/200mg</t>
  </si>
  <si>
    <t>BUPIVACAINE ACCORD</t>
  </si>
  <si>
    <t>5MG/ML INJ SOL 5X10ML</t>
  </si>
  <si>
    <t>inj. 10x2.5ml</t>
  </si>
  <si>
    <t>DOLMINA INJ.</t>
  </si>
  <si>
    <t>INJ 5X3ML/75MG</t>
  </si>
  <si>
    <t>DZ OCTENISEPT drm. sol. 250 ml</t>
  </si>
  <si>
    <t>DRM SOL 1X250ML</t>
  </si>
  <si>
    <t>DZ TRIXO LIND 100 ml</t>
  </si>
  <si>
    <t>EBRANTIL I.V. 25</t>
  </si>
  <si>
    <t>INJ SOL 5X5ML/25MG</t>
  </si>
  <si>
    <t>EPHEDRIN BIOTIKA</t>
  </si>
  <si>
    <t>INJ SOL 10X1ML/50MG</t>
  </si>
  <si>
    <t>ESMERON INJ.SOL.10X5ML</t>
  </si>
  <si>
    <t>CHIROCAINE 5 MG/ML</t>
  </si>
  <si>
    <t>INJ CNC SOL 10X10ML</t>
  </si>
  <si>
    <t>IBALGIN 400 (IBUPROFEN 400)</t>
  </si>
  <si>
    <t>TBL OBD 100X400MG</t>
  </si>
  <si>
    <t>IR SOL.MORPH.CHLOR.0.1%</t>
  </si>
  <si>
    <t>IR 1 ml</t>
  </si>
  <si>
    <t>INF CNC SOL 20X20ML</t>
  </si>
  <si>
    <t>LEKOPTIN</t>
  </si>
  <si>
    <t>INJ 50X2ML/5MG</t>
  </si>
  <si>
    <t>MARCAINE SPINAL O.5%</t>
  </si>
  <si>
    <t>INJ 5X4ML 5MG/ML</t>
  </si>
  <si>
    <t>MARCAINE SPINAL O.5% HEAVY</t>
  </si>
  <si>
    <t>INJ 5X4ML/20MG</t>
  </si>
  <si>
    <t>INJ+INF SOL 10X1MLX5MG/ML</t>
  </si>
  <si>
    <t>MIDAZOLAM TORREX 5MG/ML</t>
  </si>
  <si>
    <t>INJ 10X1ML/5MG</t>
  </si>
  <si>
    <t>INJ 10X1ML/10MG</t>
  </si>
  <si>
    <t>INJ SOL 5X2.5ML/5MG</t>
  </si>
  <si>
    <t>NORADRENALIN LECIVA</t>
  </si>
  <si>
    <t>ONDANSETRON B. BRAUN 2 MG/ML</t>
  </si>
  <si>
    <t>INJ SOL 20X4ML/8MG LDPE</t>
  </si>
  <si>
    <t>PARACETAMOL KABI 10 MG/ML</t>
  </si>
  <si>
    <t>INF SOL 10X50ML/500MG</t>
  </si>
  <si>
    <t>PROPOFOL 1% MCT/LCT FRESENIUS</t>
  </si>
  <si>
    <t>INJ EML 10X100ML</t>
  </si>
  <si>
    <t>PROPOFOL-LIPURO 1% (10MG/ML) 5X20ML</t>
  </si>
  <si>
    <t xml:space="preserve">INJ+INF EML 5X20ML/200MG </t>
  </si>
  <si>
    <t>RAPIFEN</t>
  </si>
  <si>
    <t>REMIFENTANIL B. BRAUN 1 MG</t>
  </si>
  <si>
    <t>INJ+INF PLV CSL 5X1MG</t>
  </si>
  <si>
    <t>RINGERUV ROZTOK BRAUN</t>
  </si>
  <si>
    <t>INF 10X500ML(LDPE)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</si>
  <si>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</si>
  <si>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</si>
  <si>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</si>
  <si>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</si>
  <si>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</si>
  <si>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</si>
  <si>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</si>
  <si>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</si>
  <si>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</si>
  <si>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6X240ML</t>
  </si>
  <si>
    <t>THIOPENTAL VALEANT 10x0,5g</t>
  </si>
  <si>
    <t>THIOPENTAL VUAB INJ. PLV. SOL. 0,5 G</t>
  </si>
  <si>
    <t>INJ PLV SOL 1X0.5GM</t>
  </si>
  <si>
    <t>VENTOLIN INHALER N</t>
  </si>
  <si>
    <t>INHSUSPSS200X100RG</t>
  </si>
  <si>
    <t>VOLULYTE 6%</t>
  </si>
  <si>
    <t>VOLUVEN  6%</t>
  </si>
  <si>
    <t>INF SOL 20X500MLVAK+P</t>
  </si>
  <si>
    <t>POR TBL FLM 100X400MG</t>
  </si>
  <si>
    <t>MIDAZOLAM TORREX 1MG/ML</t>
  </si>
  <si>
    <t>INJ 10X5ML/5MG</t>
  </si>
  <si>
    <t>NASIVIN 0,05%</t>
  </si>
  <si>
    <t>NAS GTT SOL 10ML</t>
  </si>
  <si>
    <t>TETRASPAN 10%</t>
  </si>
  <si>
    <t>GRA 15X100MG(SACKY)</t>
  </si>
  <si>
    <t>ENDOXAN 1 G</t>
  </si>
  <si>
    <t>CHLORID SODNY 0.9% BRAUN, REF.3500381</t>
  </si>
  <si>
    <t>INFSOL1X250ML-PELAH</t>
  </si>
  <si>
    <t>KINITO 50 MG, POTAHOVANÉ TABLETY</t>
  </si>
  <si>
    <t>KL ONDREJOVA MAST, 100G</t>
  </si>
  <si>
    <t>NEUROL 1.0</t>
  </si>
  <si>
    <t>NUROFEN</t>
  </si>
  <si>
    <t>TBL OBD 24X200MG</t>
  </si>
  <si>
    <t>ONDANSETRON KABI 2 MG/ML</t>
  </si>
  <si>
    <t>INJ SOL 5X4ML</t>
  </si>
  <si>
    <t>SEPTONEX</t>
  </si>
  <si>
    <t>DRM. SPR. SOL. 1x100ml</t>
  </si>
  <si>
    <t>TENSIOMIN</t>
  </si>
  <si>
    <t>TBL 30X25MG</t>
  </si>
  <si>
    <t>CHLORID SODNÝ 0,9% BRAUN</t>
  </si>
  <si>
    <t>INF SOL 20X100MLPELAH</t>
  </si>
  <si>
    <t>INF SOL 10X250MLPELAH</t>
  </si>
  <si>
    <t>NASIVIN 0,01%</t>
  </si>
  <si>
    <t>NAS GTT SOL 1X5ML</t>
  </si>
  <si>
    <t>NASIVIN SENSITIVE 0,05%</t>
  </si>
  <si>
    <t>NAS SPR SOL 1X10ML/5MG</t>
  </si>
  <si>
    <t>PARALEN PRO INFANTIBUS</t>
  </si>
  <si>
    <t>SUP 5X100MG</t>
  </si>
  <si>
    <t>SEVORANE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</si>
  <si>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</si>
  <si>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</si>
  <si>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</si>
  <si>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</si>
  <si>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</si>
  <si>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</si>
  <si>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</si>
  <si>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A02BA02 - RANITIDIN</t>
  </si>
  <si>
    <t>A02BC02 - PANTOPRAZOL</t>
  </si>
  <si>
    <t>A04AA01 - ONDANSETRON</t>
  </si>
  <si>
    <t>A06AD11 - LAKTULÓZA</t>
  </si>
  <si>
    <t>A10AB01 - INZULIN LIDSKÝ</t>
  </si>
  <si>
    <t>A10AB05 - INZULIN ASPART</t>
  </si>
  <si>
    <t>B01AB06 - NADROPARIN</t>
  </si>
  <si>
    <t>B01AC04 - KLOPIDOGREL</t>
  </si>
  <si>
    <t>C01BD01 - AMIODARON</t>
  </si>
  <si>
    <t>C01EB17 - IVABRADIN</t>
  </si>
  <si>
    <t>C02CA04 - DOXAZOSIN</t>
  </si>
  <si>
    <t>C03CA01 - FUROSEMID</t>
  </si>
  <si>
    <t>C05BA01 - ORGANO-HEPARINOID</t>
  </si>
  <si>
    <t>C07AB07 - BISOPROLOL</t>
  </si>
  <si>
    <t>C07AG02 - KARVEDILOL</t>
  </si>
  <si>
    <t>C08CA01 - AMLODIPIN</t>
  </si>
  <si>
    <t>C09AA04 - PERINDOPRIL</t>
  </si>
  <si>
    <t>C09AA05 - RAMIPRIL</t>
  </si>
  <si>
    <t>C10AA05 - ATORVASTATIN</t>
  </si>
  <si>
    <t>C10AB05 - FENOFIBRÁT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</si>
  <si>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</si>
  <si>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</si>
  <si>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</si>
  <si>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</si>
  <si>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</si>
  <si>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</si>
  <si>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</si>
  <si>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</si>
  <si>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</si>
  <si>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</si>
  <si>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</si>
  <si>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</si>
  <si>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</si>
  <si>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</si>
  <si>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</si>
  <si>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</si>
  <si>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</si>
  <si>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</si>
  <si>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</si>
  <si>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</si>
  <si>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M01AX17 - NIMESULID</t>
  </si>
  <si>
    <t>M03AC04 - ATRAKURIUM</t>
  </si>
  <si>
    <t>M03AC11 - CISATRAKURIUM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</si>
  <si>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</si>
  <si>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</si>
  <si>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</si>
  <si>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</si>
  <si>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</si>
  <si>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</si>
  <si>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</si>
  <si>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</si>
  <si>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</si>
  <si>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N04BA03 - LEVODOPA, INHIBITOR DEKARBOXYLÁZY A INHIBITOR COMT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</si>
  <si>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</si>
  <si>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</si>
  <si>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</si>
  <si>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</si>
  <si>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</si>
  <si>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</si>
  <si>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</si>
  <si>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</si>
  <si>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R03AC02 - SALBUTAMOL</t>
  </si>
  <si>
    <t>R03DC03 - MONTELUKAST</t>
  </si>
  <si>
    <t>R06AE07 - CETIRIZIN</t>
  </si>
  <si>
    <t>R06AX27 - DESLORATADIN</t>
  </si>
  <si>
    <t>V06XX - POTRAVINY PRO ZVLÁŠTNÍ LÉKAŘSKÉ ÚČELY (PZLÚ)</t>
  </si>
  <si>
    <t>A03FA07 - ITOPRIDUM</t>
  </si>
  <si>
    <t>N01AH03 - SUFENTANIL</t>
  </si>
  <si>
    <t>H02AB04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</si>
  <si>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</si>
  <si>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</si>
  <si>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</si>
  <si>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</si>
  <si>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</si>
  <si>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</si>
  <si>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</si>
  <si>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</si>
  <si>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</si>
  <si>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</si>
  <si>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</si>
  <si>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</si>
  <si>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</si>
  <si>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</si>
  <si>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</si>
  <si>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</si>
  <si>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</si>
  <si>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</si>
  <si>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</si>
  <si>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</si>
  <si>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</si>
  <si>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</si>
  <si>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A06AD11</t>
  </si>
  <si>
    <t>215713</t>
  </si>
  <si>
    <t>667G/L POR SOL 1X200ML HDP</t>
  </si>
  <si>
    <t>81456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</si>
  <si>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</si>
  <si>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</si>
  <si>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</si>
  <si>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</si>
  <si>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</si>
  <si>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</si>
  <si>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</si>
  <si>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</si>
  <si>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</si>
  <si>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</si>
  <si>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</si>
  <si>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</si>
  <si>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</si>
  <si>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</si>
  <si>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32063</t>
  </si>
  <si>
    <t>9500IU/ML INJ SOL ISP 10X0,8ML</t>
  </si>
  <si>
    <t>B01AC04</t>
  </si>
  <si>
    <t>141036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</si>
  <si>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</si>
  <si>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</si>
  <si>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</si>
  <si>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</si>
  <si>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</si>
  <si>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</si>
  <si>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</si>
  <si>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</si>
  <si>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</si>
  <si>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</si>
  <si>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C01EB17</t>
  </si>
  <si>
    <t>25969</t>
  </si>
  <si>
    <t>PROCORALAN</t>
  </si>
  <si>
    <t>5MG TBL FLM 56 KALBLI</t>
  </si>
  <si>
    <t>C02CA04</t>
  </si>
  <si>
    <t>107794</t>
  </si>
  <si>
    <t>4MG TBL NOB 90</t>
  </si>
  <si>
    <t>C03CA01</t>
  </si>
  <si>
    <t>98219</t>
  </si>
  <si>
    <t>40MG TBL NOB 50</t>
  </si>
  <si>
    <t>C05BA01</t>
  </si>
  <si>
    <t>100306</t>
  </si>
  <si>
    <t>445MG/100G GEL 40G</t>
  </si>
  <si>
    <t>100311</t>
  </si>
  <si>
    <t>445MG/100G CRM 40G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</si>
  <si>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</si>
  <si>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</si>
  <si>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</si>
  <si>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</si>
  <si>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</si>
  <si>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</si>
  <si>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</si>
  <si>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</si>
  <si>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</si>
  <si>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</si>
  <si>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C08CA01</t>
  </si>
  <si>
    <t>2945</t>
  </si>
  <si>
    <t>5MG TBL NOB 30</t>
  </si>
  <si>
    <t>C09AA04</t>
  </si>
  <si>
    <t>101205</t>
  </si>
  <si>
    <t>101211</t>
  </si>
  <si>
    <t>5MG TBL FLM 90</t>
  </si>
  <si>
    <t>C09AA05</t>
  </si>
  <si>
    <t>56976</t>
  </si>
  <si>
    <t>TRITACE</t>
  </si>
  <si>
    <t>2,5MG TBL NOB 20</t>
  </si>
  <si>
    <t>56981</t>
  </si>
  <si>
    <t>C10AA05</t>
  </si>
  <si>
    <t>122632</t>
  </si>
  <si>
    <t>SORTIS</t>
  </si>
  <si>
    <t>80MG TBL FLM 30</t>
  </si>
  <si>
    <t>C10AB05</t>
  </si>
  <si>
    <t>122210</t>
  </si>
  <si>
    <t>200MG CPS DUR 30</t>
  </si>
  <si>
    <t>H01CB02</t>
  </si>
  <si>
    <t>15245</t>
  </si>
  <si>
    <t>SANDOSTATIN</t>
  </si>
  <si>
    <t>0,1MG/ML INJ/INF SOL 5X1ML</t>
  </si>
  <si>
    <t>94882</t>
  </si>
  <si>
    <t>62,5MG/ML INJ PSO LQF 250MG+4ML</t>
  </si>
  <si>
    <t>H03AA01</t>
  </si>
  <si>
    <t>147454</t>
  </si>
  <si>
    <t>EUTHYROX</t>
  </si>
  <si>
    <t>88MCG TBL NOB 100 II</t>
  </si>
  <si>
    <t>184245</t>
  </si>
  <si>
    <t>LETROX</t>
  </si>
  <si>
    <t>75MCG TBL NOB 100</t>
  </si>
  <si>
    <t>46692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</si>
  <si>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</si>
  <si>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</si>
  <si>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</si>
  <si>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</si>
  <si>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</si>
  <si>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</si>
  <si>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</si>
  <si>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</si>
  <si>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</si>
  <si>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</si>
  <si>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</si>
  <si>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</si>
  <si>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</si>
  <si>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</si>
  <si>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</si>
  <si>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</si>
  <si>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</si>
  <si>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</si>
  <si>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</si>
  <si>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</si>
  <si>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</si>
  <si>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</si>
  <si>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</si>
  <si>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</si>
  <si>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</si>
  <si>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</si>
  <si>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</si>
  <si>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</si>
  <si>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</si>
  <si>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</si>
  <si>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</si>
  <si>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</si>
  <si>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</si>
  <si>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</si>
  <si>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</si>
  <si>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</si>
  <si>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</si>
  <si>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</si>
  <si>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</si>
  <si>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</si>
  <si>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</si>
  <si>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</si>
  <si>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</si>
  <si>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</si>
  <si>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</si>
  <si>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</si>
  <si>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</si>
  <si>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</si>
  <si>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</si>
  <si>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</si>
  <si>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</si>
  <si>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</si>
  <si>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</si>
  <si>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</si>
  <si>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</si>
  <si>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</si>
  <si>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</si>
  <si>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</si>
  <si>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</si>
  <si>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</si>
  <si>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</si>
  <si>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</si>
  <si>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</si>
  <si>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</si>
  <si>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</si>
  <si>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</si>
  <si>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</si>
  <si>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</si>
  <si>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</si>
  <si>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</si>
  <si>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</si>
  <si>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</si>
  <si>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</si>
  <si>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</si>
  <si>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</si>
  <si>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</si>
  <si>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</si>
  <si>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</si>
  <si>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</si>
  <si>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</si>
  <si>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</si>
  <si>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</si>
  <si>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M03AC04</t>
  </si>
  <si>
    <t>42392</t>
  </si>
  <si>
    <t>10MG/ML INJ SOL 5X5ML</t>
  </si>
  <si>
    <t>M03AC11</t>
  </si>
  <si>
    <t>40362</t>
  </si>
  <si>
    <t>2MG/ML INJ SOL 5X10ML</t>
  </si>
  <si>
    <t>N01AF03</t>
  </si>
  <si>
    <t>120407</t>
  </si>
  <si>
    <t>1G INJ PLV SOL 1 I</t>
  </si>
  <si>
    <t>216674</t>
  </si>
  <si>
    <t>THIOPENTAL VALEANT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</si>
  <si>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</si>
  <si>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</si>
  <si>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</si>
  <si>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</si>
  <si>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</si>
  <si>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</si>
  <si>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</si>
  <si>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</si>
  <si>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</si>
  <si>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</si>
  <si>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</si>
  <si>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</si>
  <si>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</si>
  <si>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</si>
  <si>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</si>
  <si>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</si>
  <si>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</si>
  <si>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</si>
  <si>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N03AX14</t>
  </si>
  <si>
    <t>25835</t>
  </si>
  <si>
    <t>KEPPRA</t>
  </si>
  <si>
    <t>500MG TBL FLM 50</t>
  </si>
  <si>
    <t>N03AX16</t>
  </si>
  <si>
    <t>210565</t>
  </si>
  <si>
    <t>PREGABALIN SANDOZ</t>
  </si>
  <si>
    <t>150MG CPS DUR 14</t>
  </si>
  <si>
    <t>N04BA03</t>
  </si>
  <si>
    <t>27657</t>
  </si>
  <si>
    <t>STALEVO</t>
  </si>
  <si>
    <t>150MG/37,5MG/200MG TBL FLM 100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</si>
  <si>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</si>
  <si>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</si>
  <si>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</si>
  <si>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</si>
  <si>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</si>
  <si>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</si>
  <si>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</si>
  <si>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</si>
  <si>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</si>
  <si>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</si>
  <si>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</si>
  <si>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91788</t>
  </si>
  <si>
    <t>NEUROL 0,25</t>
  </si>
  <si>
    <t>0,25MG TBL NOB 30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</si>
  <si>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</si>
  <si>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</si>
  <si>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</si>
  <si>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</si>
  <si>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</si>
  <si>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</si>
  <si>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</si>
  <si>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</si>
  <si>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</si>
  <si>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</si>
  <si>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</si>
  <si>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</si>
  <si>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</si>
  <si>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17433</t>
  </si>
  <si>
    <t>20MG TBL FLM 60</t>
  </si>
  <si>
    <t>N06AB06</t>
  </si>
  <si>
    <t>146917</t>
  </si>
  <si>
    <t>ZOLOFT</t>
  </si>
  <si>
    <t>50MG TBL FLM 100</t>
  </si>
  <si>
    <t>N06AB10</t>
  </si>
  <si>
    <t>135002</t>
  </si>
  <si>
    <t>ELICEA</t>
  </si>
  <si>
    <t>5MG TBL FLM 28</t>
  </si>
  <si>
    <t>R03AC02</t>
  </si>
  <si>
    <t>58380</t>
  </si>
  <si>
    <t>VENTOLIN</t>
  </si>
  <si>
    <t>5MG/ML INH SOL 1X20ML</t>
  </si>
  <si>
    <t>R03DC03</t>
  </si>
  <si>
    <t>140097</t>
  </si>
  <si>
    <t>CASTISPIR</t>
  </si>
  <si>
    <t>10MG TBL FLM 28</t>
  </si>
  <si>
    <t>R06AE07</t>
  </si>
  <si>
    <t>5496</t>
  </si>
  <si>
    <t>10MG TBL FLM 60</t>
  </si>
  <si>
    <t>66030</t>
  </si>
  <si>
    <t>99600</t>
  </si>
  <si>
    <t>10MG TBL FLM 90</t>
  </si>
  <si>
    <t>R06AX27</t>
  </si>
  <si>
    <t>168836</t>
  </si>
  <si>
    <t>DASSELTA</t>
  </si>
  <si>
    <t>V06XX</t>
  </si>
  <si>
    <t>33340</t>
  </si>
  <si>
    <t>33420</t>
  </si>
  <si>
    <t>33422</t>
  </si>
  <si>
    <t>NUTRISON ADVANCED DIASON LOW ENERGY</t>
  </si>
  <si>
    <t>33423</t>
  </si>
  <si>
    <t>33424</t>
  </si>
  <si>
    <t>33525</t>
  </si>
  <si>
    <t>33530</t>
  </si>
  <si>
    <t>33739</t>
  </si>
  <si>
    <t>33750</t>
  </si>
  <si>
    <t>POR SOL 4X125G</t>
  </si>
  <si>
    <t>33751</t>
  </si>
  <si>
    <t>33833</t>
  </si>
  <si>
    <t>33847</t>
  </si>
  <si>
    <t>33848</t>
  </si>
  <si>
    <t>33851</t>
  </si>
  <si>
    <t>33865</t>
  </si>
  <si>
    <t>33934</t>
  </si>
  <si>
    <t>A04AA01</t>
  </si>
  <si>
    <t>187607</t>
  </si>
  <si>
    <t>ONDANSETRON B. BRAUN</t>
  </si>
  <si>
    <t>2MG/ML INJ SOL 20X4ML II</t>
  </si>
  <si>
    <t>40361</t>
  </si>
  <si>
    <t>2MG/ML INJ SOL 5X2,5ML</t>
  </si>
  <si>
    <t>N01AB08</t>
  </si>
  <si>
    <t>160319</t>
  </si>
  <si>
    <t>SEVOFLURANE BAXTER</t>
  </si>
  <si>
    <t>100% INH LIQ VAP 1X250ML</t>
  </si>
  <si>
    <t>120406</t>
  </si>
  <si>
    <t>0,5G INJ PLV SOL 1 I</t>
  </si>
  <si>
    <t>216673</t>
  </si>
  <si>
    <t>0,5G INJ PLV SOL 10</t>
  </si>
  <si>
    <t>162444</t>
  </si>
  <si>
    <t>5MCG/ML INJ SOL 5X2ML</t>
  </si>
  <si>
    <t>30779</t>
  </si>
  <si>
    <t>5MCG/ML INJ SOL 5X10ML</t>
  </si>
  <si>
    <t>129023</t>
  </si>
  <si>
    <t>10MG/ML INJ/INF EML 5X20ML</t>
  </si>
  <si>
    <t>18175</t>
  </si>
  <si>
    <t>10MG/ML INJ/INF EML 10X100ML</t>
  </si>
  <si>
    <t>187158</t>
  </si>
  <si>
    <t>187159</t>
  </si>
  <si>
    <t>20MG/ML INJ/INF EML 10X50ML</t>
  </si>
  <si>
    <t>3761</t>
  </si>
  <si>
    <t>INJ SOL 10X10MLX5MG/ML</t>
  </si>
  <si>
    <t>157871</t>
  </si>
  <si>
    <t>10MG/ML INF SOL 10X50ML</t>
  </si>
  <si>
    <t>127737</t>
  </si>
  <si>
    <t>5MG/ML INJ/INF SOL 10X1ML</t>
  </si>
  <si>
    <t>30187</t>
  </si>
  <si>
    <t>MIDAZOLAM TORREX</t>
  </si>
  <si>
    <t>5MG/ML INJ SOL 10X1ML</t>
  </si>
  <si>
    <t>31934</t>
  </si>
  <si>
    <t>100MCG/DÁV INH SUS PSS 200DÁV</t>
  </si>
  <si>
    <t>30164</t>
  </si>
  <si>
    <t>1MG/ML INJ SOL 10X5ML</t>
  </si>
  <si>
    <t>A03FA07</t>
  </si>
  <si>
    <t>166760</t>
  </si>
  <si>
    <t>KINITO</t>
  </si>
  <si>
    <t>24550</t>
  </si>
  <si>
    <t>ONDANSETRON KABI</t>
  </si>
  <si>
    <t>2MG/ML INJ SOL 5X4ML</t>
  </si>
  <si>
    <t>M01AX17</t>
  </si>
  <si>
    <t>12892</t>
  </si>
  <si>
    <t>100MG TBL NOB 30</t>
  </si>
  <si>
    <t>132853</t>
  </si>
  <si>
    <t>86656</t>
  </si>
  <si>
    <t>NEUROL 1,0</t>
  </si>
  <si>
    <t>1MG TBL NOB 30</t>
  </si>
  <si>
    <t>13024</t>
  </si>
  <si>
    <t>INH SOL 1X250MLX100%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</si>
  <si>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</si>
  <si>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</si>
  <si>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</si>
  <si>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</si>
  <si>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</si>
  <si>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</si>
  <si>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</si>
  <si>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</si>
  <si>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</si>
  <si>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</si>
  <si>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</si>
  <si>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</si>
  <si>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</si>
  <si>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</si>
  <si>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</si>
  <si>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</si>
  <si>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</si>
  <si>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</si>
  <si>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</si>
  <si>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</si>
  <si>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Amanatidu Anny</t>
  </si>
  <si>
    <t>Axmann Karel</t>
  </si>
  <si>
    <t>Bartuš Michal</t>
  </si>
  <si>
    <t>Berta Emil</t>
  </si>
  <si>
    <t>Bertová Barbora</t>
  </si>
  <si>
    <t>Buvaličová Lenka</t>
  </si>
  <si>
    <t>Cvrkal Pavel</t>
  </si>
  <si>
    <t>Dostálová Kateřina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</si>
  <si>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</si>
  <si>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</si>
  <si>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</si>
  <si>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</si>
  <si>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</si>
  <si>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</si>
  <si>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</si>
  <si>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</si>
  <si>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</si>
  <si>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</si>
  <si>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</si>
  <si>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Konečná Iva</t>
  </si>
  <si>
    <t>Koutná Jiřina</t>
  </si>
  <si>
    <t>Krch David</t>
  </si>
  <si>
    <t>Matlochová Judit</t>
  </si>
  <si>
    <t>Mrozek Zdenek</t>
  </si>
  <si>
    <t>Papaj Jakub</t>
  </si>
  <si>
    <t>Peter Martin</t>
  </si>
  <si>
    <t>Petrová Jana</t>
  </si>
  <si>
    <t>Petrová Zbynka</t>
  </si>
  <si>
    <t>Pieran Marek</t>
  </si>
  <si>
    <t>Rešková Ivana</t>
  </si>
  <si>
    <t>Sedlák Ctirad</t>
  </si>
  <si>
    <t>Skácel Monika</t>
  </si>
  <si>
    <t>Skálová Jitka</t>
  </si>
  <si>
    <t>Staněk Václav</t>
  </si>
  <si>
    <t>Švec Martin</t>
  </si>
  <si>
    <t>Uvízl Radovan</t>
  </si>
  <si>
    <t>Vlček Jiří</t>
  </si>
  <si>
    <t>Vychodilová Ivana</t>
  </si>
  <si>
    <t>Zelená Barbora</t>
  </si>
  <si>
    <t>AMOXICILIN A ENZYMOVÝ INHIBITOR</t>
  </si>
  <si>
    <t>72972</t>
  </si>
  <si>
    <t>AMOKSIKLAV 1,2 G</t>
  </si>
  <si>
    <t>1000MG/200MG INJ/INF PLV SOL 5</t>
  </si>
  <si>
    <t>DESLORATADIN</t>
  </si>
  <si>
    <t>168838</t>
  </si>
  <si>
    <t>DIAZEPAM</t>
  </si>
  <si>
    <t>69417</t>
  </si>
  <si>
    <t>DIAZEPAM DESITIN RECTAL TUBE</t>
  </si>
  <si>
    <t>5MG RCT SOL 5X2,5ML</t>
  </si>
  <si>
    <t>OMEPRAZOL</t>
  </si>
  <si>
    <t>25366</t>
  </si>
  <si>
    <t>20MG CPS ETD 90</t>
  </si>
  <si>
    <t>215606</t>
  </si>
  <si>
    <t>SALMETEROL A FLUTIKASON</t>
  </si>
  <si>
    <t>45961</t>
  </si>
  <si>
    <t>SERETIDE DISKUS</t>
  </si>
  <si>
    <t>50MCG/100MCG INH PLV DOS 1X60D</t>
  </si>
  <si>
    <t>PERINDOPRIL A AMLODIPIN</t>
  </si>
  <si>
    <t>124135</t>
  </si>
  <si>
    <t>PRESTANCE</t>
  </si>
  <si>
    <t>10MG/10MG TBL NOB 120</t>
  </si>
  <si>
    <t>BISOPROLOL</t>
  </si>
  <si>
    <t>94164</t>
  </si>
  <si>
    <t>CONCOR 5</t>
  </si>
  <si>
    <t>CELEKOXIB</t>
  </si>
  <si>
    <t>196427</t>
  </si>
  <si>
    <t>CELEKOXIB MYLAN</t>
  </si>
  <si>
    <t>100MG CPS DUR 30</t>
  </si>
  <si>
    <t>CIPROFLOXACIN</t>
  </si>
  <si>
    <t>15658</t>
  </si>
  <si>
    <t>CIPLOX</t>
  </si>
  <si>
    <t>500MG TBL FLM 10</t>
  </si>
  <si>
    <t>CHINAPRIL A DIURETIKA</t>
  </si>
  <si>
    <t>76710</t>
  </si>
  <si>
    <t>ACCUZIDE 10</t>
  </si>
  <si>
    <t>10MG/12,5MG TBL FLM 100</t>
  </si>
  <si>
    <t>KODEIN</t>
  </si>
  <si>
    <t>56993</t>
  </si>
  <si>
    <t>CODEIN SLOVAKOFARMA</t>
  </si>
  <si>
    <t>30MG TBL NOB 10</t>
  </si>
  <si>
    <t>METHYLPREDNISOLON-ACEPONÁT</t>
  </si>
  <si>
    <t>85350</t>
  </si>
  <si>
    <t>ADVANTAN</t>
  </si>
  <si>
    <t>1MG/G CRM 1X15G</t>
  </si>
  <si>
    <t>NIMESULID</t>
  </si>
  <si>
    <t>12895</t>
  </si>
  <si>
    <t>100MG POR GRA SUS 30 I</t>
  </si>
  <si>
    <t>Pitofenon a analgetika</t>
  </si>
  <si>
    <t>176954</t>
  </si>
  <si>
    <t>500MG/ML+5MG/ML POR GTT SOL 1X</t>
  </si>
  <si>
    <t>PREDNISON</t>
  </si>
  <si>
    <t>2963</t>
  </si>
  <si>
    <t>PREDNISON 20 LÉČIVA</t>
  </si>
  <si>
    <t>20MG TBL NOB 20</t>
  </si>
  <si>
    <t>SULTAMICILIN</t>
  </si>
  <si>
    <t>17149</t>
  </si>
  <si>
    <t>375MG TBL FLM 12</t>
  </si>
  <si>
    <t>ZOLPIDEM</t>
  </si>
  <si>
    <t>132803</t>
  </si>
  <si>
    <t>STILNOX</t>
  </si>
  <si>
    <t>HOŘČÍK</t>
  </si>
  <si>
    <t>96635</t>
  </si>
  <si>
    <t>MAGNE B6</t>
  </si>
  <si>
    <t>470MG/5MG TBL OBD 50</t>
  </si>
  <si>
    <t>Jiná antibiotika pro lokální aplikaci</t>
  </si>
  <si>
    <t>1066</t>
  </si>
  <si>
    <t>250IU/G+5,2MG/G UNG 10G</t>
  </si>
  <si>
    <t>5951</t>
  </si>
  <si>
    <t>875MG/125MG TBL FLM 14</t>
  </si>
  <si>
    <t>AZITHROMYCIN</t>
  </si>
  <si>
    <t>155868</t>
  </si>
  <si>
    <t>SUMAMED</t>
  </si>
  <si>
    <t>250MG CPS DUR 6</t>
  </si>
  <si>
    <t>CITALOPRAM</t>
  </si>
  <si>
    <t>94948</t>
  </si>
  <si>
    <t>20MG TBL FLM 28</t>
  </si>
  <si>
    <t>199252</t>
  </si>
  <si>
    <t>DIOSMIN, KOMBINACE</t>
  </si>
  <si>
    <t>201992</t>
  </si>
  <si>
    <t>500MG TBL FLM 120</t>
  </si>
  <si>
    <t>132908</t>
  </si>
  <si>
    <t>DOSULEPIN</t>
  </si>
  <si>
    <t>4207</t>
  </si>
  <si>
    <t>PROTHIADEN 25</t>
  </si>
  <si>
    <t>25MG TBL OBD 30</t>
  </si>
  <si>
    <t>GABAPENTIN</t>
  </si>
  <si>
    <t>84400</t>
  </si>
  <si>
    <t>NEURONTIN</t>
  </si>
  <si>
    <t>300MG CPS DUR 100</t>
  </si>
  <si>
    <t>132653</t>
  </si>
  <si>
    <t>CHLORID DRASELNÝ</t>
  </si>
  <si>
    <t>17189</t>
  </si>
  <si>
    <t>KALIUM CHLORATUM BIOMEDICA</t>
  </si>
  <si>
    <t>500MG TBL ENT 100</t>
  </si>
  <si>
    <t>CHOLEKALCIFEROL</t>
  </si>
  <si>
    <t>12023</t>
  </si>
  <si>
    <t>VIGANTOL</t>
  </si>
  <si>
    <t>0,5MG/ML POR GTT SOL 1X10ML</t>
  </si>
  <si>
    <t>JINÁ IMUNOSTIMULANCIA</t>
  </si>
  <si>
    <t>84102</t>
  </si>
  <si>
    <t>LUIVAC</t>
  </si>
  <si>
    <t>3MG TBL NOB 56 KALBLI</t>
  </si>
  <si>
    <t>KETOPROFEN</t>
  </si>
  <si>
    <t>76654</t>
  </si>
  <si>
    <t>KETONAL RETARD</t>
  </si>
  <si>
    <t>150MG TBL PRO 20</t>
  </si>
  <si>
    <t>NADROPARIN</t>
  </si>
  <si>
    <t>PANTOPRAZOL</t>
  </si>
  <si>
    <t>119688</t>
  </si>
  <si>
    <t>CONTROLOC</t>
  </si>
  <si>
    <t>40MG TBL ENT 100 I</t>
  </si>
  <si>
    <t>49115</t>
  </si>
  <si>
    <t>20MG TBL ENT 100</t>
  </si>
  <si>
    <t>214526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</si>
  <si>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</si>
  <si>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</si>
  <si>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</si>
  <si>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</si>
  <si>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</si>
  <si>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</si>
  <si>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</si>
  <si>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42780</t>
  </si>
  <si>
    <t>TRALGIT SR 200</t>
  </si>
  <si>
    <t>200MG TBL PRO 30</t>
  </si>
  <si>
    <t>132873</t>
  </si>
  <si>
    <t>TRAMAL RETARD TABLETY 100 MG</t>
  </si>
  <si>
    <t>100MG TBL PRO 30</t>
  </si>
  <si>
    <t>TRAZODON</t>
  </si>
  <si>
    <t>46444</t>
  </si>
  <si>
    <t>TRITTICO AC 150</t>
  </si>
  <si>
    <t>150MG TBL RET 60</t>
  </si>
  <si>
    <t>VÁPNÍK, KOMBINACE S VITAMINEM D A/NEBO JINÝMI LÉČIVY</t>
  </si>
  <si>
    <t>164888</t>
  </si>
  <si>
    <t>CALTRATE 600 MG/400 IU D3 POTAHOVANÁ TABLETA</t>
  </si>
  <si>
    <t>600MG/400IU TBL FLM 90</t>
  </si>
  <si>
    <t>198058</t>
  </si>
  <si>
    <t>SANVAL</t>
  </si>
  <si>
    <t>10MG TBL FLM 100</t>
  </si>
  <si>
    <t>ITOPRIDUM</t>
  </si>
  <si>
    <t>166759</t>
  </si>
  <si>
    <t>50MG TBL FLM 40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</si>
  <si>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</si>
  <si>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</si>
  <si>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</si>
  <si>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</si>
  <si>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</si>
  <si>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</si>
  <si>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</si>
  <si>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</si>
  <si>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45011</t>
  </si>
  <si>
    <t>AZITROMYCIN SANDOZ</t>
  </si>
  <si>
    <t>500MG TBL FLM 6</t>
  </si>
  <si>
    <t>200935</t>
  </si>
  <si>
    <t>KALNORMIN</t>
  </si>
  <si>
    <t>1G TBL PRO 30</t>
  </si>
  <si>
    <t>201970</t>
  </si>
  <si>
    <t>PAMYCON NA PŘÍPRAVU KAPEK</t>
  </si>
  <si>
    <t>33000IU/2500IU DRM PLV SOL 1</t>
  </si>
  <si>
    <t>KLARITHROMYCIN</t>
  </si>
  <si>
    <t>203290</t>
  </si>
  <si>
    <t>KLACID SR</t>
  </si>
  <si>
    <t>500MG TBL RET 14</t>
  </si>
  <si>
    <t>Kortikosteroidy</t>
  </si>
  <si>
    <t>84700</t>
  </si>
  <si>
    <t>OTOBACID N</t>
  </si>
  <si>
    <t>0,2MG/G+5MG/G+479,8MG/G AUR GT</t>
  </si>
  <si>
    <t>LEVOCETIRIZIN</t>
  </si>
  <si>
    <t>42952</t>
  </si>
  <si>
    <t>XYZAL</t>
  </si>
  <si>
    <t>5MG TBL FLM 14</t>
  </si>
  <si>
    <t>MĚKKÝ PARAFIN A TUKOVÉ PRODUKTY</t>
  </si>
  <si>
    <t>100273</t>
  </si>
  <si>
    <t>LIPOBASE</t>
  </si>
  <si>
    <t>CRM 100G</t>
  </si>
  <si>
    <t>Salbutamol</t>
  </si>
  <si>
    <t>UREA</t>
  </si>
  <si>
    <t>16462</t>
  </si>
  <si>
    <t>40MG/ML DRM EML 200ML</t>
  </si>
  <si>
    <t>17925</t>
  </si>
  <si>
    <t>ZALDIAR</t>
  </si>
  <si>
    <t>37,5MG/325MG TBL FLM 20</t>
  </si>
  <si>
    <t>179327</t>
  </si>
  <si>
    <t>75MG/650MG TBL FLM 30 I</t>
  </si>
  <si>
    <t>HYDROCHLOROTHIAZID</t>
  </si>
  <si>
    <t>168</t>
  </si>
  <si>
    <t>HYDROCHLOROTHIAZID LÉČIVA</t>
  </si>
  <si>
    <t>25MG TBL NOB 20</t>
  </si>
  <si>
    <t>LOSARTAN A DIURETIKA</t>
  </si>
  <si>
    <t>15317</t>
  </si>
  <si>
    <t>LOZAP H</t>
  </si>
  <si>
    <t>50MG/12,5MG TBL FLM 90</t>
  </si>
  <si>
    <t>ANALGETIKA A ANESTETIKA, KOMBINACE</t>
  </si>
  <si>
    <t>107143</t>
  </si>
  <si>
    <t>OTIPAX</t>
  </si>
  <si>
    <t>40MG/G+10MG/G AUR GTT SOL 16G</t>
  </si>
  <si>
    <t>DIHYDROKODEIN</t>
  </si>
  <si>
    <t>41821</t>
  </si>
  <si>
    <t>DHC CONTINUS</t>
  </si>
  <si>
    <t>120MG TBL RET 60</t>
  </si>
  <si>
    <t>41822</t>
  </si>
  <si>
    <t>ALOPURINOL</t>
  </si>
  <si>
    <t>127263</t>
  </si>
  <si>
    <t>ALOPURINOL SANDOZ</t>
  </si>
  <si>
    <t>100MG TBL NOB 100</t>
  </si>
  <si>
    <t>45010</t>
  </si>
  <si>
    <t>500MG TBL FLM 3</t>
  </si>
  <si>
    <t>BUTYLSKOPOLAMINIUM</t>
  </si>
  <si>
    <t>41156</t>
  </si>
  <si>
    <t>BUSCOPAN</t>
  </si>
  <si>
    <t>10MG TBL OBD 50</t>
  </si>
  <si>
    <t>Dexamethason</t>
  </si>
  <si>
    <t>21698</t>
  </si>
  <si>
    <t>DEXAMETHASONE WZF POLFA</t>
  </si>
  <si>
    <t>1MG/ML OPH GTT SUS 1X5ML PE</t>
  </si>
  <si>
    <t>DEXAMETHASON A ANTIINFEKTIVA</t>
  </si>
  <si>
    <t>2546</t>
  </si>
  <si>
    <t>OPH GTT SUS 1X5ML</t>
  </si>
  <si>
    <t>DIKLOFENAK</t>
  </si>
  <si>
    <t>89025</t>
  </si>
  <si>
    <t>DICLOFENAC AL 50</t>
  </si>
  <si>
    <t>50MG TBL ENT 50</t>
  </si>
  <si>
    <t>DOXYCYKLIN</t>
  </si>
  <si>
    <t>97654</t>
  </si>
  <si>
    <t>DOXYBENE</t>
  </si>
  <si>
    <t>100MG CPS MOL 10</t>
  </si>
  <si>
    <t>Erdostein</t>
  </si>
  <si>
    <t>95560</t>
  </si>
  <si>
    <t>ERDOMED</t>
  </si>
  <si>
    <t>300MG CPS DUR 30</t>
  </si>
  <si>
    <t>ESOMEPRAZOL</t>
  </si>
  <si>
    <t>180080</t>
  </si>
  <si>
    <t>HELIDES</t>
  </si>
  <si>
    <t>40MG CPS ETD 98</t>
  </si>
  <si>
    <t>FENOXYMETHYLPENICILIN</t>
  </si>
  <si>
    <t>45996</t>
  </si>
  <si>
    <t>OSPEN 500</t>
  </si>
  <si>
    <t>500000IU TBL FLM 30</t>
  </si>
  <si>
    <t>FLUKONAZOL</t>
  </si>
  <si>
    <t>47439</t>
  </si>
  <si>
    <t>MYCOMAX 150</t>
  </si>
  <si>
    <t>150MG CPS DUR 3</t>
  </si>
  <si>
    <t>FYTOFARMAKA A ŽIVOČIŠNÉ PRODUKTY (ČESKÁ ATC SKUPINA)</t>
  </si>
  <si>
    <t>10045</t>
  </si>
  <si>
    <t>AGNUCASTON</t>
  </si>
  <si>
    <t>TBL FLM 30</t>
  </si>
  <si>
    <t>HOŘČÍK (RŮZNÉ SOLE V KOMBINACI)</t>
  </si>
  <si>
    <t>66555</t>
  </si>
  <si>
    <t>365MG POR GRA SOL SCC 30</t>
  </si>
  <si>
    <t>215978</t>
  </si>
  <si>
    <t>IBUPROFEN</t>
  </si>
  <si>
    <t>203016</t>
  </si>
  <si>
    <t>BRUFEN</t>
  </si>
  <si>
    <t>600MG GRA EFF 20</t>
  </si>
  <si>
    <t>JINÁ ANTIHISTAMINIKA PRO SYSTÉMOVOU APLIKACI</t>
  </si>
  <si>
    <t>2479</t>
  </si>
  <si>
    <t>2MG TBL NOB 20</t>
  </si>
  <si>
    <t>LANSOPRAZOL</t>
  </si>
  <si>
    <t>17121</t>
  </si>
  <si>
    <t>LANZUL</t>
  </si>
  <si>
    <t>30MG CPS DUR 28</t>
  </si>
  <si>
    <t>MUPIROCIN</t>
  </si>
  <si>
    <t>90778</t>
  </si>
  <si>
    <t>BACTROBAN</t>
  </si>
  <si>
    <t>20MG/G UNG 15G</t>
  </si>
  <si>
    <t>25365</t>
  </si>
  <si>
    <t>20MG CPS ETD 28</t>
  </si>
  <si>
    <t>PIKOSÍRAN SODNÝ, KOMBINACE</t>
  </si>
  <si>
    <t>160806</t>
  </si>
  <si>
    <t>PICOPREP</t>
  </si>
  <si>
    <t>10MG/3,5G/12G POR PLV SOL 2</t>
  </si>
  <si>
    <t>Ranitidin</t>
  </si>
  <si>
    <t>SILYMARIN</t>
  </si>
  <si>
    <t>19571</t>
  </si>
  <si>
    <t>LAGOSA</t>
  </si>
  <si>
    <t>TBL OBD 100</t>
  </si>
  <si>
    <t>Sumatriptan</t>
  </si>
  <si>
    <t>119115</t>
  </si>
  <si>
    <t>SUMATRIPTAN ACTAVIS</t>
  </si>
  <si>
    <t>50MG TBL OBD 6 I</t>
  </si>
  <si>
    <t>ACEBUTOLOL</t>
  </si>
  <si>
    <t>125523</t>
  </si>
  <si>
    <t>APO-ACEBUTOL</t>
  </si>
  <si>
    <t>400MG TBL FLM 100</t>
  </si>
  <si>
    <t>107869</t>
  </si>
  <si>
    <t>APO-ALLOPURINOL</t>
  </si>
  <si>
    <t>ATORVASTATIN</t>
  </si>
  <si>
    <t>19590</t>
  </si>
  <si>
    <t>TORVACARD 10</t>
  </si>
  <si>
    <t>93019</t>
  </si>
  <si>
    <t>40MG TBL FLM 30</t>
  </si>
  <si>
    <t>BROMAZEPAM</t>
  </si>
  <si>
    <t>88217</t>
  </si>
  <si>
    <t>LEXAURIN 1,5</t>
  </si>
  <si>
    <t>1,5MG TBL NOB 30</t>
  </si>
  <si>
    <t>132907</t>
  </si>
  <si>
    <t>500MG TBL FLM 60</t>
  </si>
  <si>
    <t>ETOFYLIN-NIKOTINÁT</t>
  </si>
  <si>
    <t>17983</t>
  </si>
  <si>
    <t>OXYPHYLLIN</t>
  </si>
  <si>
    <t>100MG TBL NOB 50</t>
  </si>
  <si>
    <t>HYDROCHLOROTHIAZID A KALIUM ŠETŘÍCÍ DIURETIKA</t>
  </si>
  <si>
    <t>94804</t>
  </si>
  <si>
    <t>MODURETIC</t>
  </si>
  <si>
    <t>5MG/50MG TBL NOB 30</t>
  </si>
  <si>
    <t>32546</t>
  </si>
  <si>
    <t>500MG TBL RET 14 DOUBLE BLI</t>
  </si>
  <si>
    <t>53853</t>
  </si>
  <si>
    <t>KLACID 500</t>
  </si>
  <si>
    <t>500MG TBL FLM 14</t>
  </si>
  <si>
    <t>KYSELINA ACETYLSALICYLOVÁ</t>
  </si>
  <si>
    <t>155782</t>
  </si>
  <si>
    <t>100MG/50MG TBL NOB 100</t>
  </si>
  <si>
    <t>163426</t>
  </si>
  <si>
    <t>ASPIRIN PROTECT 100</t>
  </si>
  <si>
    <t>100MG TBL ENT 100</t>
  </si>
  <si>
    <t>188848</t>
  </si>
  <si>
    <t>STACYL</t>
  </si>
  <si>
    <t>100MG TBL ENT 60 I</t>
  </si>
  <si>
    <t>201897</t>
  </si>
  <si>
    <t>VASOPIRIN</t>
  </si>
  <si>
    <t>100MG TBL ENT 90</t>
  </si>
  <si>
    <t>METOPROLOL</t>
  </si>
  <si>
    <t>132559</t>
  </si>
  <si>
    <t>50MG TBL NOB 50</t>
  </si>
  <si>
    <t>132638</t>
  </si>
  <si>
    <t>12891</t>
  </si>
  <si>
    <t>100MG TBL NOB 15</t>
  </si>
  <si>
    <t>12894</t>
  </si>
  <si>
    <t>100MG POR GRA SUS 15 I</t>
  </si>
  <si>
    <t>132526</t>
  </si>
  <si>
    <t>HELICID 10</t>
  </si>
  <si>
    <t>10MG CPS ETD 28</t>
  </si>
  <si>
    <t>202855</t>
  </si>
  <si>
    <t>HELICID</t>
  </si>
  <si>
    <t>40MG CPS ETD 28 II</t>
  </si>
  <si>
    <t>RAMIPRIL</t>
  </si>
  <si>
    <t>199656</t>
  </si>
  <si>
    <t>RAMIPRIL ACTAVIS</t>
  </si>
  <si>
    <t>10MG TBL NOB 90</t>
  </si>
  <si>
    <t>208686</t>
  </si>
  <si>
    <t>RAMIPRIL KRKA</t>
  </si>
  <si>
    <t>TAMSULOSIN</t>
  </si>
  <si>
    <t>159304</t>
  </si>
  <si>
    <t>TANYZ ERAS</t>
  </si>
  <si>
    <t>0,4MG TBL PRO 50 I</t>
  </si>
  <si>
    <t>138841</t>
  </si>
  <si>
    <t>37,5MG/325MG TBL FLM 30 I</t>
  </si>
  <si>
    <t>Alprazolam</t>
  </si>
  <si>
    <t>6618</t>
  </si>
  <si>
    <t>NEUROL 0,5</t>
  </si>
  <si>
    <t>0,5MG TBL NOB 30</t>
  </si>
  <si>
    <t>90959</t>
  </si>
  <si>
    <t>XANAX</t>
  </si>
  <si>
    <t>88219</t>
  </si>
  <si>
    <t>3MG TBL NOB 30</t>
  </si>
  <si>
    <t>Escitalopram</t>
  </si>
  <si>
    <t>134513</t>
  </si>
  <si>
    <t>HYDROKORTISON-BUTYRÁT</t>
  </si>
  <si>
    <t>9307</t>
  </si>
  <si>
    <t>LOCOID 0,1% LOTION</t>
  </si>
  <si>
    <t>1MG/ML DRM SOL 30ML</t>
  </si>
  <si>
    <t>218238</t>
  </si>
  <si>
    <t>JINÁ ANTIINFEKTIVA</t>
  </si>
  <si>
    <t>200863</t>
  </si>
  <si>
    <t>OPH GTT SOL 1X10ML PLAST</t>
  </si>
  <si>
    <t>188850</t>
  </si>
  <si>
    <t>100MG TBL ENT 100 I</t>
  </si>
  <si>
    <t>188857</t>
  </si>
  <si>
    <t>100MG TBL ENT 100 II</t>
  </si>
  <si>
    <t>MEDROXYPROGESTERON A ESTROGEN</t>
  </si>
  <si>
    <t>14628</t>
  </si>
  <si>
    <t>DIVINA</t>
  </si>
  <si>
    <t>2MG+2MG/10MG TBL NOB 3X21</t>
  </si>
  <si>
    <t>46980</t>
  </si>
  <si>
    <t>BETALOC SR</t>
  </si>
  <si>
    <t>200MG TBL PRO 100</t>
  </si>
  <si>
    <t>NIFUROXAZID</t>
  </si>
  <si>
    <t>155871</t>
  </si>
  <si>
    <t>200MG CPS DUR 14</t>
  </si>
  <si>
    <t>PERINDOPRIL A DIURETIKA</t>
  </si>
  <si>
    <t>162012</t>
  </si>
  <si>
    <t>PRESTARIUM NEO COMBI</t>
  </si>
  <si>
    <t>10MG/2,5MG TBL FLM 90</t>
  </si>
  <si>
    <t>SULFAMETHOXAZOL A TRIMETHOPRIM</t>
  </si>
  <si>
    <t>3377</t>
  </si>
  <si>
    <t>400MG/80MG TBL NOB 20</t>
  </si>
  <si>
    <t>16286</t>
  </si>
  <si>
    <t>2592</t>
  </si>
  <si>
    <t>MILURIT 100</t>
  </si>
  <si>
    <t>FUROSEMID</t>
  </si>
  <si>
    <t>INZULIN GLARGIN</t>
  </si>
  <si>
    <t>210402</t>
  </si>
  <si>
    <t>TOUJEO</t>
  </si>
  <si>
    <t>300U/ML INJ SOL 3X1,5ML</t>
  </si>
  <si>
    <t>INZULIN LIDSKÝ</t>
  </si>
  <si>
    <t>KLOPIDOGREL</t>
  </si>
  <si>
    <t>17122</t>
  </si>
  <si>
    <t>30MG CPS DUR 56</t>
  </si>
  <si>
    <t>LINAGLIPTIN</t>
  </si>
  <si>
    <t>168451</t>
  </si>
  <si>
    <t>TRAJENTA</t>
  </si>
  <si>
    <t>5MG TBL FLM 90X1</t>
  </si>
  <si>
    <t>46981</t>
  </si>
  <si>
    <t>PARACETAMOL</t>
  </si>
  <si>
    <t>162142</t>
  </si>
  <si>
    <t>500MG TBL NOB 24</t>
  </si>
  <si>
    <t>Pentoxifylin</t>
  </si>
  <si>
    <t>20028</t>
  </si>
  <si>
    <t>AGAPURIN SR 400</t>
  </si>
  <si>
    <t>400MG TBL PRO 100</t>
  </si>
  <si>
    <t>ROSUVASTATIN</t>
  </si>
  <si>
    <t>148070</t>
  </si>
  <si>
    <t>ROSUCARD</t>
  </si>
  <si>
    <t>Spironolakton</t>
  </si>
  <si>
    <t>30434</t>
  </si>
  <si>
    <t>25MG TBL NOB 100</t>
  </si>
  <si>
    <t>ACEKLOFENAK</t>
  </si>
  <si>
    <t>191729</t>
  </si>
  <si>
    <t>BIOFENAC</t>
  </si>
  <si>
    <t>100MG TBL FLM 20</t>
  </si>
  <si>
    <t>119773</t>
  </si>
  <si>
    <t>ENOXAPARIN</t>
  </si>
  <si>
    <t>115401</t>
  </si>
  <si>
    <t>CLEXANE</t>
  </si>
  <si>
    <t>4000IU(40MG)/0,4ML INJ SOL ISP</t>
  </si>
  <si>
    <t>56804</t>
  </si>
  <si>
    <t>FURORESE 40</t>
  </si>
  <si>
    <t>56805</t>
  </si>
  <si>
    <t>40MG TBL NOB 100</t>
  </si>
  <si>
    <t>GLYCEROL-TRINITRÁT</t>
  </si>
  <si>
    <t>85071</t>
  </si>
  <si>
    <t>NITROMINT</t>
  </si>
  <si>
    <t>0,4MG/DÁV SPR SLG 10G I</t>
  </si>
  <si>
    <t>Chondroitin-sulfát</t>
  </si>
  <si>
    <t>14821</t>
  </si>
  <si>
    <t>CONDROSULF</t>
  </si>
  <si>
    <t>800MG TBL FLM 30</t>
  </si>
  <si>
    <t>32019</t>
  </si>
  <si>
    <t>IBUPROFEN AL 400</t>
  </si>
  <si>
    <t>400MG TBL FLM 50</t>
  </si>
  <si>
    <t>119940</t>
  </si>
  <si>
    <t>PRONTOFLEX 10%</t>
  </si>
  <si>
    <t>100MG/ML DRM SPR SOL 25ML</t>
  </si>
  <si>
    <t>LAKTULÓZA</t>
  </si>
  <si>
    <t>42547</t>
  </si>
  <si>
    <t>LACTULOSE AL</t>
  </si>
  <si>
    <t>66,7MG/100ML SIR 1X500ML</t>
  </si>
  <si>
    <t>MEMANTIN</t>
  </si>
  <si>
    <t>29468</t>
  </si>
  <si>
    <t>EBIXA</t>
  </si>
  <si>
    <t>20MG TBL FLM 28 I</t>
  </si>
  <si>
    <t>Mesalazin</t>
  </si>
  <si>
    <t>192090</t>
  </si>
  <si>
    <t>PENTASA SLOW RELEASE TABLETS 500 MG</t>
  </si>
  <si>
    <t>500MG TBL RET 100</t>
  </si>
  <si>
    <t>86616</t>
  </si>
  <si>
    <t>500MG TBL PRO 100</t>
  </si>
  <si>
    <t>PIRACETAM</t>
  </si>
  <si>
    <t>64865</t>
  </si>
  <si>
    <t>PIRACETAM AL 1200</t>
  </si>
  <si>
    <t>1200MG TBL FLM 60</t>
  </si>
  <si>
    <t>64866</t>
  </si>
  <si>
    <t>1200MG TBL FLM 120</t>
  </si>
  <si>
    <t>SODNÁ SŮL METAMIZOLU</t>
  </si>
  <si>
    <t>46755</t>
  </si>
  <si>
    <t>50MG CPS DUR 30</t>
  </si>
  <si>
    <t>TAMSULOSIN A SOLIFENACIN</t>
  </si>
  <si>
    <t>197787</t>
  </si>
  <si>
    <t>URIZIA</t>
  </si>
  <si>
    <t>6MG/0,4MG TBL RET 100</t>
  </si>
  <si>
    <t>Cefuroxim</t>
  </si>
  <si>
    <t>47728</t>
  </si>
  <si>
    <t>ZINNAT</t>
  </si>
  <si>
    <t>LEVODOPA A INHIBITOR DEKARBOXYLÁZY</t>
  </si>
  <si>
    <t>132578</t>
  </si>
  <si>
    <t>ISICOM 250 MG</t>
  </si>
  <si>
    <t>250MG/25MG TBL NOB 100</t>
  </si>
  <si>
    <t>45244</t>
  </si>
  <si>
    <t>132790</t>
  </si>
  <si>
    <t>214600</t>
  </si>
  <si>
    <t>HYPNOGEN</t>
  </si>
  <si>
    <t>CETIRIZIN</t>
  </si>
  <si>
    <t>191730</t>
  </si>
  <si>
    <t>100MG TBL FLM 60</t>
  </si>
  <si>
    <t>INDOMETACIN</t>
  </si>
  <si>
    <t>93724</t>
  </si>
  <si>
    <t>INDOMETACIN BERLIN-CHEMIE</t>
  </si>
  <si>
    <t>100MG SUP 10</t>
  </si>
  <si>
    <t>LEVOTHYROXIN, SODNÁ SŮL</t>
  </si>
  <si>
    <t>31536</t>
  </si>
  <si>
    <t>BETALOC ZOK</t>
  </si>
  <si>
    <t>25MG TBL PRO 100</t>
  </si>
  <si>
    <t>59806</t>
  </si>
  <si>
    <t>FRAXIPARINE FORTE</t>
  </si>
  <si>
    <t>19000IU/ML INJ SOL ISP 10X0,6M</t>
  </si>
  <si>
    <t>162082</t>
  </si>
  <si>
    <t>NOLPAZA</t>
  </si>
  <si>
    <t>40MG TBL ENT 100</t>
  </si>
  <si>
    <t>198056</t>
  </si>
  <si>
    <t>FORMOTEROL A BUDESONID</t>
  </si>
  <si>
    <t>180089</t>
  </si>
  <si>
    <t>SYMBICORT TURBUHALER 200 MIKROGRAMŮ/ 6 MIKROGRAMŮ/ INHALACE</t>
  </si>
  <si>
    <t>160MCG/4,5MCG INH PLV 3X120DÁV</t>
  </si>
  <si>
    <t>Jiná</t>
  </si>
  <si>
    <t>*1005</t>
  </si>
  <si>
    <t>Jiný</t>
  </si>
  <si>
    <t>KOMBINACE RŮZNÝCH ANTIBIOTIK</t>
  </si>
  <si>
    <t>1076</t>
  </si>
  <si>
    <t>OPH UNG 5G</t>
  </si>
  <si>
    <t>MOMETASON</t>
  </si>
  <si>
    <t>170760</t>
  </si>
  <si>
    <t>MOMMOX</t>
  </si>
  <si>
    <t>0,05MG/DÁV NAS SPR SUS 140DÁV</t>
  </si>
  <si>
    <t>BETAXOLOL</t>
  </si>
  <si>
    <t>49910</t>
  </si>
  <si>
    <t>LOKREN</t>
  </si>
  <si>
    <t>20MG TBL FLM 98</t>
  </si>
  <si>
    <t>185634</t>
  </si>
  <si>
    <t>203564</t>
  </si>
  <si>
    <t>ANOPYRIN</t>
  </si>
  <si>
    <t>DILTIAZEM</t>
  </si>
  <si>
    <t>94314</t>
  </si>
  <si>
    <t>DIACORDIN 90 RETARD</t>
  </si>
  <si>
    <t>90MG TBL PRO 30</t>
  </si>
  <si>
    <t>98218</t>
  </si>
  <si>
    <t>40MG TBL NOB 20</t>
  </si>
  <si>
    <t>2547</t>
  </si>
  <si>
    <t>OPH UNG 3,5G</t>
  </si>
  <si>
    <t>DROTAVERIN</t>
  </si>
  <si>
    <t>192729</t>
  </si>
  <si>
    <t>NO-SPA</t>
  </si>
  <si>
    <t>40MG TBL NOB 24</t>
  </si>
  <si>
    <t>9305</t>
  </si>
  <si>
    <t>LOCOID 0,1%</t>
  </si>
  <si>
    <t>1MG/G CRM 30G</t>
  </si>
  <si>
    <t>KLÍŠŤOVÁ ENCEFALITIDA, INAKTIVOVANÝ CELÝ VIRUS</t>
  </si>
  <si>
    <t>55106</t>
  </si>
  <si>
    <t>FSME-IMMUN</t>
  </si>
  <si>
    <t>0,25ML INJ SUS ISP 1X0,25ML+IN</t>
  </si>
  <si>
    <t>Kyselina aminomethylbenzoová</t>
  </si>
  <si>
    <t>214913</t>
  </si>
  <si>
    <t>250MG TBL NOB 10</t>
  </si>
  <si>
    <t>Norethisteron</t>
  </si>
  <si>
    <t>125226</t>
  </si>
  <si>
    <t>NORETHISTERON ZENTIVA</t>
  </si>
  <si>
    <t>50335</t>
  </si>
  <si>
    <t>88708</t>
  </si>
  <si>
    <t>ALGIFEN</t>
  </si>
  <si>
    <t>500MG/5,25MG/0,1MG TBL NOB 20</t>
  </si>
  <si>
    <t>119117</t>
  </si>
  <si>
    <t>50MG TBL OBD 24 I</t>
  </si>
  <si>
    <t>107976</t>
  </si>
  <si>
    <t>SUMAMIGREN</t>
  </si>
  <si>
    <t>50MG TBL FLM 6</t>
  </si>
  <si>
    <t>28834</t>
  </si>
  <si>
    <t>AERIUS</t>
  </si>
  <si>
    <t>2,5MG POR TBL DIS 90</t>
  </si>
  <si>
    <t>23291</t>
  </si>
  <si>
    <t>0,4MG/ML SIR 150ML I</t>
  </si>
  <si>
    <t>KYSELINA LISTOVÁ</t>
  </si>
  <si>
    <t>76064</t>
  </si>
  <si>
    <t>ACIDUM FOLICUM LÉČIVA</t>
  </si>
  <si>
    <t>10MG TBL OBD 30</t>
  </si>
  <si>
    <t>DIENOGEST A ETHINYLESTRADIOL</t>
  </si>
  <si>
    <t>178538</t>
  </si>
  <si>
    <t>FOXINETTE NEO</t>
  </si>
  <si>
    <t>2MG/0,03MG TBL FLM 3X21</t>
  </si>
  <si>
    <t>AMOXICILIN</t>
  </si>
  <si>
    <t>19751</t>
  </si>
  <si>
    <t>DUOMOX 1000</t>
  </si>
  <si>
    <t>1000MG TBL SUS 14</t>
  </si>
  <si>
    <t>107918</t>
  </si>
  <si>
    <t>APO-DICLO</t>
  </si>
  <si>
    <t>50MG TBL ENT 100</t>
  </si>
  <si>
    <t>MEFENOXALON</t>
  </si>
  <si>
    <t>85656</t>
  </si>
  <si>
    <t>DORSIFLEX</t>
  </si>
  <si>
    <t>168837</t>
  </si>
  <si>
    <t>5MG TBL FLM 50</t>
  </si>
  <si>
    <t>AMITRIPTYLIN</t>
  </si>
  <si>
    <t>87167</t>
  </si>
  <si>
    <t>AMITRIPTYLIN-SLOVAKOFARMA</t>
  </si>
  <si>
    <t>25MG TBL FLM 50</t>
  </si>
  <si>
    <t>87168</t>
  </si>
  <si>
    <t>25MG TBL FLM 100</t>
  </si>
  <si>
    <t>Baklofen</t>
  </si>
  <si>
    <t>40274</t>
  </si>
  <si>
    <t>BACLOFEN-POLPHARMA</t>
  </si>
  <si>
    <t>10MG TBL NOB 50</t>
  </si>
  <si>
    <t>BUPRENORFIN</t>
  </si>
  <si>
    <t>42755</t>
  </si>
  <si>
    <t>TRANSTEC</t>
  </si>
  <si>
    <t>35MCG/H TDR EMP 5</t>
  </si>
  <si>
    <t>42761</t>
  </si>
  <si>
    <t>70MCG/H TDR EMP 5</t>
  </si>
  <si>
    <t>192999</t>
  </si>
  <si>
    <t>BUPRENORPHINE ACTAVIS</t>
  </si>
  <si>
    <t>212275</t>
  </si>
  <si>
    <t>NOPREX</t>
  </si>
  <si>
    <t>212281</t>
  </si>
  <si>
    <t>52,5MCG/H TDR EMP 5</t>
  </si>
  <si>
    <t>41824</t>
  </si>
  <si>
    <t>60MG TBL RET 60</t>
  </si>
  <si>
    <t>41825</t>
  </si>
  <si>
    <t>90MG TBL RET 60</t>
  </si>
  <si>
    <t>77047</t>
  </si>
  <si>
    <t>PROTHIADEN 75</t>
  </si>
  <si>
    <t>75MG TBL FLM 30</t>
  </si>
  <si>
    <t>Duloxetin</t>
  </si>
  <si>
    <t>28389</t>
  </si>
  <si>
    <t>CYMBALTA</t>
  </si>
  <si>
    <t>60MG CPS ETD 28</t>
  </si>
  <si>
    <t>135928</t>
  </si>
  <si>
    <t>ESOPREX</t>
  </si>
  <si>
    <t>FENTANYL</t>
  </si>
  <si>
    <t>11955</t>
  </si>
  <si>
    <t>DUROGESIC</t>
  </si>
  <si>
    <t>12MCG/H TDR EMP 5X2,1MG</t>
  </si>
  <si>
    <t>124572</t>
  </si>
  <si>
    <t>DOLFORIN</t>
  </si>
  <si>
    <t>75MCG/H TDR EMP 5</t>
  </si>
  <si>
    <t>47285</t>
  </si>
  <si>
    <t>75MCG/H TDR EMP 5X12,6MG</t>
  </si>
  <si>
    <t>153145</t>
  </si>
  <si>
    <t>ADOLOR</t>
  </si>
  <si>
    <t>100MCG/H TDR EMP 5 I</t>
  </si>
  <si>
    <t>153129</t>
  </si>
  <si>
    <t>50MCG/H TDR EMP 5 I</t>
  </si>
  <si>
    <t>122593</t>
  </si>
  <si>
    <t>FENTALIS</t>
  </si>
  <si>
    <t>25MCG/H TDR EMP 5</t>
  </si>
  <si>
    <t>124568</t>
  </si>
  <si>
    <t>25MCG/H TDR EMP 20</t>
  </si>
  <si>
    <t>122600</t>
  </si>
  <si>
    <t>50MCG/H TDR EMP 5</t>
  </si>
  <si>
    <t>122588</t>
  </si>
  <si>
    <t>12,5MCG/H TDR EMP 5</t>
  </si>
  <si>
    <t>130812</t>
  </si>
  <si>
    <t>GORDIUS</t>
  </si>
  <si>
    <t>84398</t>
  </si>
  <si>
    <t>100MG CPS DUR 100</t>
  </si>
  <si>
    <t>84399</t>
  </si>
  <si>
    <t>300MG CPS DUR 50</t>
  </si>
  <si>
    <t>84401</t>
  </si>
  <si>
    <t>400MG CPS DUR 50</t>
  </si>
  <si>
    <t>173420</t>
  </si>
  <si>
    <t>APO-GAB 300</t>
  </si>
  <si>
    <t>300MG CPS DUR 90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</si>
  <si>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</si>
  <si>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</si>
  <si>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</si>
  <si>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</si>
  <si>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</si>
  <si>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</si>
  <si>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</si>
  <si>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</si>
  <si>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10848</t>
  </si>
  <si>
    <t>8MG CPS PRO 60</t>
  </si>
  <si>
    <t>21572</t>
  </si>
  <si>
    <t>24MG CPS PRO 60</t>
  </si>
  <si>
    <t>21583</t>
  </si>
  <si>
    <t>16MG CPS PRO 60</t>
  </si>
  <si>
    <t>153758</t>
  </si>
  <si>
    <t>JINÁ KAPILÁRY STABILIZUJÍCÍ LÁTKY</t>
  </si>
  <si>
    <t>202701</t>
  </si>
  <si>
    <t>20MG TBL ENT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</si>
  <si>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</si>
  <si>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</si>
  <si>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</si>
  <si>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</si>
  <si>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</si>
  <si>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</si>
  <si>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</si>
  <si>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</si>
  <si>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</si>
  <si>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</si>
  <si>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</si>
  <si>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KLONAZEPAM</t>
  </si>
  <si>
    <t>14957</t>
  </si>
  <si>
    <t>0,5MG TBL NOB 50</t>
  </si>
  <si>
    <t>14958</t>
  </si>
  <si>
    <t>2MG TBL NOB 30</t>
  </si>
  <si>
    <t>Lornoxikam</t>
  </si>
  <si>
    <t>119899</t>
  </si>
  <si>
    <t>XEFO RAPID</t>
  </si>
  <si>
    <t>8MG TBL FLM 30</t>
  </si>
  <si>
    <t>Meloxikam</t>
  </si>
  <si>
    <t>112562</t>
  </si>
  <si>
    <t>RECOXA 15</t>
  </si>
  <si>
    <t>15MG TBL NOB 60</t>
  </si>
  <si>
    <t>Morfin</t>
  </si>
  <si>
    <t>164740</t>
  </si>
  <si>
    <t>VENDAL RETARD</t>
  </si>
  <si>
    <t>41727</t>
  </si>
  <si>
    <t>SEVREDOL</t>
  </si>
  <si>
    <t>41730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</si>
  <si>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</si>
  <si>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</si>
  <si>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</si>
  <si>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</si>
  <si>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</si>
  <si>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</si>
  <si>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</si>
  <si>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</si>
  <si>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OTILONIUM-BROMID</t>
  </si>
  <si>
    <t>84098</t>
  </si>
  <si>
    <t>SPASMOMEN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</si>
  <si>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</si>
  <si>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</si>
  <si>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</si>
  <si>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</si>
  <si>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</si>
  <si>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</si>
  <si>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</si>
  <si>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</si>
  <si>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</si>
  <si>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</si>
  <si>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</si>
  <si>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</si>
  <si>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</si>
  <si>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</si>
  <si>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</si>
  <si>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</si>
  <si>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</si>
  <si>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Pregabalin</t>
  </si>
  <si>
    <t>28223</t>
  </si>
  <si>
    <t>LYRICA</t>
  </si>
  <si>
    <t>150MG CPS DUR 56</t>
  </si>
  <si>
    <t>29960</t>
  </si>
  <si>
    <t>75MG CPS DUR 100</t>
  </si>
  <si>
    <t>210544</t>
  </si>
  <si>
    <t>75MG CPS DUR 56</t>
  </si>
  <si>
    <t>211873</t>
  </si>
  <si>
    <t>PREGLENIX</t>
  </si>
  <si>
    <t>211881</t>
  </si>
  <si>
    <t>209682</t>
  </si>
  <si>
    <t>PREGABALIN STADA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</si>
  <si>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</si>
  <si>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</si>
  <si>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</si>
  <si>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</si>
  <si>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</si>
  <si>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</si>
  <si>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</si>
  <si>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196016</t>
  </si>
  <si>
    <t>METAMIZOL STADA</t>
  </si>
  <si>
    <t>500MG/ML POR GTT SOL 1X20ML</t>
  </si>
  <si>
    <t>SPAZMOLYTIKA, PSYCHOLEPTIKA A ANALGETIKA V KOMBINACI</t>
  </si>
  <si>
    <t>91261</t>
  </si>
  <si>
    <t>SPASMOPAN</t>
  </si>
  <si>
    <t>500MG/19,2MG/10MG/0,1MG SUP 5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</si>
  <si>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</si>
  <si>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</si>
  <si>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</si>
  <si>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</si>
  <si>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</si>
  <si>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</si>
  <si>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</si>
  <si>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</si>
  <si>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</si>
  <si>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</si>
  <si>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184614</t>
  </si>
  <si>
    <t>200MG TBL PRO 60X1</t>
  </si>
  <si>
    <t>184592</t>
  </si>
  <si>
    <t>150MG TBL PRO 60X1</t>
  </si>
  <si>
    <t>184741</t>
  </si>
  <si>
    <t>PALEXIA</t>
  </si>
  <si>
    <t>50MG TBL FLM 30X1</t>
  </si>
  <si>
    <t>184618</t>
  </si>
  <si>
    <t>250MG TBL PRO 40</t>
  </si>
  <si>
    <t>184621</t>
  </si>
  <si>
    <t>250MG TBL PRO 60</t>
  </si>
  <si>
    <t>184628</t>
  </si>
  <si>
    <t>250MG TBL PRO 30X1</t>
  </si>
  <si>
    <t>Tizanidin</t>
  </si>
  <si>
    <t>16051</t>
  </si>
  <si>
    <t>SIRDALUD</t>
  </si>
  <si>
    <t>24737</t>
  </si>
  <si>
    <t>TRAMADOL SANDOZ RETARD</t>
  </si>
  <si>
    <t>42776</t>
  </si>
  <si>
    <t>TRALGIT SR 150</t>
  </si>
  <si>
    <t>150MG TBL PRO 30</t>
  </si>
  <si>
    <t>57793</t>
  </si>
  <si>
    <t>TRAMAL KAPKY 100 MG/1 ML</t>
  </si>
  <si>
    <t>100MG/ML POR GTT SOL 1X96ML</t>
  </si>
  <si>
    <t>59672</t>
  </si>
  <si>
    <t>TRALGIT SR 100</t>
  </si>
  <si>
    <t>84262</t>
  </si>
  <si>
    <t>TRALGIT GTT.</t>
  </si>
  <si>
    <t>100MG/ML POR GTT SOL 96ML</t>
  </si>
  <si>
    <t>42777</t>
  </si>
  <si>
    <t>150MG TBL PRO 50</t>
  </si>
  <si>
    <t>42781</t>
  </si>
  <si>
    <t>112007</t>
  </si>
  <si>
    <t>TRAMADOL RETARD ACTAVIS</t>
  </si>
  <si>
    <t>100MG TBL PRO 90 I</t>
  </si>
  <si>
    <t>112026</t>
  </si>
  <si>
    <t>Venlafaxin</t>
  </si>
  <si>
    <t>142083</t>
  </si>
  <si>
    <t>VENLAFAXIN MYLAN</t>
  </si>
  <si>
    <t>75MG CPS PRO 90</t>
  </si>
  <si>
    <t>142080</t>
  </si>
  <si>
    <t>150MG CPS PRO 90</t>
  </si>
  <si>
    <t>146877</t>
  </si>
  <si>
    <t>APO-ZOLPIDEM</t>
  </si>
  <si>
    <t>163149</t>
  </si>
  <si>
    <t>198057</t>
  </si>
  <si>
    <t>17926</t>
  </si>
  <si>
    <t>37,5MG/325MG TBL FLM 30</t>
  </si>
  <si>
    <t>17929</t>
  </si>
  <si>
    <t>192721</t>
  </si>
  <si>
    <t>TRAMYLPA</t>
  </si>
  <si>
    <t>201609</t>
  </si>
  <si>
    <t>37,5MG/325MG TBL FLM 30X1</t>
  </si>
  <si>
    <t>201612</t>
  </si>
  <si>
    <t>37,5MG/325MG TBL FLM 60X1</t>
  </si>
  <si>
    <t>197863</t>
  </si>
  <si>
    <t>PALGOTAL</t>
  </si>
  <si>
    <t>75MG/650MG TBL FLM 30</t>
  </si>
  <si>
    <t>179326</t>
  </si>
  <si>
    <t>75MG/650MG TBL FLM 20 I</t>
  </si>
  <si>
    <t>132872</t>
  </si>
  <si>
    <t>209690</t>
  </si>
  <si>
    <t>75MG/650MG TBL PRO 60 II</t>
  </si>
  <si>
    <t>OXYKODON A NALOXON+E4851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</si>
  <si>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</si>
  <si>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</si>
  <si>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</si>
  <si>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</si>
  <si>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</si>
  <si>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</si>
  <si>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</si>
  <si>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215749</t>
  </si>
  <si>
    <t>10MG/5MG TBL PRO 100</t>
  </si>
  <si>
    <t>BILASTIN</t>
  </si>
  <si>
    <t>148675</t>
  </si>
  <si>
    <t>XADOS</t>
  </si>
  <si>
    <t>20MG TBL NOB 50</t>
  </si>
  <si>
    <t>132710</t>
  </si>
  <si>
    <t>KLINDAMYCIN</t>
  </si>
  <si>
    <t>100339</t>
  </si>
  <si>
    <t>DALACIN C</t>
  </si>
  <si>
    <t>300MG CPS DUR 16</t>
  </si>
  <si>
    <t>Perindopril</t>
  </si>
  <si>
    <t>85030</t>
  </si>
  <si>
    <t>CELEBREX</t>
  </si>
  <si>
    <t>200MG CPS DUR 30 I</t>
  </si>
  <si>
    <t>196152</t>
  </si>
  <si>
    <t>ACLEXA</t>
  </si>
  <si>
    <t>200MG CPS DUR 60</t>
  </si>
  <si>
    <t>132523</t>
  </si>
  <si>
    <t>124566</t>
  </si>
  <si>
    <t>179583</t>
  </si>
  <si>
    <t>FENTANYL MYLAN</t>
  </si>
  <si>
    <t>147458</t>
  </si>
  <si>
    <t>112MCG TBL NOB 100 II</t>
  </si>
  <si>
    <t>22901</t>
  </si>
  <si>
    <t>MELOXICAM-TEVA</t>
  </si>
  <si>
    <t>15MG TBL NOB 50 I</t>
  </si>
  <si>
    <t>METOKLOPRAMID</t>
  </si>
  <si>
    <t>93104</t>
  </si>
  <si>
    <t>10MG TBL NOB 40</t>
  </si>
  <si>
    <t>96974</t>
  </si>
  <si>
    <t>CERUCAL</t>
  </si>
  <si>
    <t>NARATRIPTAN</t>
  </si>
  <si>
    <t>53137</t>
  </si>
  <si>
    <t>NARAMIG</t>
  </si>
  <si>
    <t>2,5MG TBL FLM 6 I</t>
  </si>
  <si>
    <t>17187</t>
  </si>
  <si>
    <t>NIMESIL</t>
  </si>
  <si>
    <t>100MG POR GRA SUS 30</t>
  </si>
  <si>
    <t>180386</t>
  </si>
  <si>
    <t>PAROXETIN</t>
  </si>
  <si>
    <t>107848</t>
  </si>
  <si>
    <t>APO-PAROX</t>
  </si>
  <si>
    <t>20MG TBL FLM 100</t>
  </si>
  <si>
    <t>184631</t>
  </si>
  <si>
    <t>250MG TBL PRO 60X1</t>
  </si>
  <si>
    <t>101782</t>
  </si>
  <si>
    <t>NOAX UNO</t>
  </si>
  <si>
    <t>100MG TBL PRO 30 I</t>
  </si>
  <si>
    <t>56847</t>
  </si>
  <si>
    <t>TRAMAL RETARD TABLETY 200 MG</t>
  </si>
  <si>
    <t>28831</t>
  </si>
  <si>
    <t>2,5MG POR TBL DIS 30</t>
  </si>
  <si>
    <t>83099</t>
  </si>
  <si>
    <t>XANAX SR</t>
  </si>
  <si>
    <t>0,5MG TBL PRO 30</t>
  </si>
  <si>
    <t>BETAHISTIN</t>
  </si>
  <si>
    <t>102684</t>
  </si>
  <si>
    <t>BETAHISTIN ACTAVIS</t>
  </si>
  <si>
    <t>16MG TBL NOB 60</t>
  </si>
  <si>
    <t>132810</t>
  </si>
  <si>
    <t>216707</t>
  </si>
  <si>
    <t>1,5MG TBL NOB 28</t>
  </si>
  <si>
    <t>42758</t>
  </si>
  <si>
    <t>26329</t>
  </si>
  <si>
    <t>124575</t>
  </si>
  <si>
    <t>100MCG/H TDR EMP 5</t>
  </si>
  <si>
    <t>155383</t>
  </si>
  <si>
    <t>LUNALDIN</t>
  </si>
  <si>
    <t>100MCG SLG TBL NOB 30</t>
  </si>
  <si>
    <t>46929</t>
  </si>
  <si>
    <t>100MCG/H TDR EMP 5X16,8MG</t>
  </si>
  <si>
    <t>59448</t>
  </si>
  <si>
    <t>25MCG/H TDR EMP 5X4,2MG</t>
  </si>
  <si>
    <t>59449</t>
  </si>
  <si>
    <t>50MCG/H TDR EMP 5X8,4MG</t>
  </si>
  <si>
    <t>153121</t>
  </si>
  <si>
    <t>25MCG/H TDR EMP 5 I</t>
  </si>
  <si>
    <t>155387</t>
  </si>
  <si>
    <t>300MCG SLG TBL NOB 30</t>
  </si>
  <si>
    <t>122580</t>
  </si>
  <si>
    <t>40777</t>
  </si>
  <si>
    <t>600MG TBL FLM 50</t>
  </si>
  <si>
    <t>84396</t>
  </si>
  <si>
    <t>100MG CPS DUR 20</t>
  </si>
  <si>
    <t>127593</t>
  </si>
  <si>
    <t>GABAPENTIN AUROBINDO</t>
  </si>
  <si>
    <t>300MG CPS DUR 100 I</t>
  </si>
  <si>
    <t>150765</t>
  </si>
  <si>
    <t>GABANOX</t>
  </si>
  <si>
    <t>300MG CPS DUR 60</t>
  </si>
  <si>
    <t>162166</t>
  </si>
  <si>
    <t>GRIMODIN</t>
  </si>
  <si>
    <t>21597</t>
  </si>
  <si>
    <t>4MG CPS PRO 30</t>
  </si>
  <si>
    <t>21566</t>
  </si>
  <si>
    <t>24MG CPS PRO 30</t>
  </si>
  <si>
    <t>15482</t>
  </si>
  <si>
    <t>IBUMAX</t>
  </si>
  <si>
    <t>200MG TBL FLM 50 I</t>
  </si>
  <si>
    <t>Inosin pranobex</t>
  </si>
  <si>
    <t>162748</t>
  </si>
  <si>
    <t>ISOPRINOSINE</t>
  </si>
  <si>
    <t>500MG TBL NOB 100</t>
  </si>
  <si>
    <t>107806</t>
  </si>
  <si>
    <t>20MG TBL ENT 30</t>
  </si>
  <si>
    <t>3417</t>
  </si>
  <si>
    <t>BISTON</t>
  </si>
  <si>
    <t>200MG TBL NOB 50</t>
  </si>
  <si>
    <t>60164</t>
  </si>
  <si>
    <t>TIMONIL 300 RETARD</t>
  </si>
  <si>
    <t>203217</t>
  </si>
  <si>
    <t>0,5ML INJ SUS ISP 1X0,5ML+J</t>
  </si>
  <si>
    <t>56992</t>
  </si>
  <si>
    <t>15MG TBL NOB 10</t>
  </si>
  <si>
    <t>LIDOKAIN</t>
  </si>
  <si>
    <t>191382</t>
  </si>
  <si>
    <t>VERSATIS</t>
  </si>
  <si>
    <t>5% EMP MED 20</t>
  </si>
  <si>
    <t>Losartan</t>
  </si>
  <si>
    <t>114067</t>
  </si>
  <si>
    <t>LOZAP 50 ZENTIVA</t>
  </si>
  <si>
    <t>50MG TBL FLM 90 II</t>
  </si>
  <si>
    <t>MIRTAZAPIN</t>
  </si>
  <si>
    <t>146071</t>
  </si>
  <si>
    <t>MIRTAZAPIN MYLAN</t>
  </si>
  <si>
    <t>30MG POR TBL DIS 30</t>
  </si>
  <si>
    <t>164738</t>
  </si>
  <si>
    <t>41737</t>
  </si>
  <si>
    <t>164736</t>
  </si>
  <si>
    <t>60MG TBL PRO 30</t>
  </si>
  <si>
    <t>97026</t>
  </si>
  <si>
    <t>100MG TBL PRO 50</t>
  </si>
  <si>
    <t>207252</t>
  </si>
  <si>
    <t>550MG TBL FLM 20</t>
  </si>
  <si>
    <t>ONDANSETRON</t>
  </si>
  <si>
    <t>97563</t>
  </si>
  <si>
    <t>ZOFRAN ZYDIS</t>
  </si>
  <si>
    <t>8MG TBL BUC 10</t>
  </si>
  <si>
    <t>11106</t>
  </si>
  <si>
    <t>40MG TBL PRO 30</t>
  </si>
  <si>
    <t>11054</t>
  </si>
  <si>
    <t>20MG TBL PRO 10</t>
  </si>
  <si>
    <t>180374</t>
  </si>
  <si>
    <t>20MG TBL PRO 60X1</t>
  </si>
  <si>
    <t>180412</t>
  </si>
  <si>
    <t>80MG TBL PRO 60X1</t>
  </si>
  <si>
    <t>28217</t>
  </si>
  <si>
    <t>28222</t>
  </si>
  <si>
    <t>28224</t>
  </si>
  <si>
    <t>150MG CPS DUR 100X1</t>
  </si>
  <si>
    <t>27111</t>
  </si>
  <si>
    <t>75MG CPS DUR 112(2X56)</t>
  </si>
  <si>
    <t>29962</t>
  </si>
  <si>
    <t>150MG CPS DUR 100</t>
  </si>
  <si>
    <t>211874</t>
  </si>
  <si>
    <t>75MG CPS DUR 60</t>
  </si>
  <si>
    <t>209684</t>
  </si>
  <si>
    <t>211882</t>
  </si>
  <si>
    <t>150MG CPS DUR 60</t>
  </si>
  <si>
    <t>211478</t>
  </si>
  <si>
    <t>PREGABALIN TEVA</t>
  </si>
  <si>
    <t>150MG CPS DUR 90</t>
  </si>
  <si>
    <t>PROMETHAZIN</t>
  </si>
  <si>
    <t>122197</t>
  </si>
  <si>
    <t>25MG TBL FLM 20X1</t>
  </si>
  <si>
    <t>172476</t>
  </si>
  <si>
    <t>22096</t>
  </si>
  <si>
    <t>ROSEMIG SPRINTAB</t>
  </si>
  <si>
    <t>50MG TBL SUS 2 I</t>
  </si>
  <si>
    <t>107974</t>
  </si>
  <si>
    <t>50MG TBL FLM 2</t>
  </si>
  <si>
    <t>184578</t>
  </si>
  <si>
    <t>184556</t>
  </si>
  <si>
    <t>184548</t>
  </si>
  <si>
    <t>50MG TBL PRO 60X1</t>
  </si>
  <si>
    <t>184750</t>
  </si>
  <si>
    <t>75MG TBL FLM 20</t>
  </si>
  <si>
    <t>178256</t>
  </si>
  <si>
    <t>TRAMADOL MYLAN</t>
  </si>
  <si>
    <t>150MG TBL PRO 30 II</t>
  </si>
  <si>
    <t>115562</t>
  </si>
  <si>
    <t>150MG CPS PRO 30</t>
  </si>
  <si>
    <t>197862</t>
  </si>
  <si>
    <t>75MG/650MG TBL FLM 20</t>
  </si>
  <si>
    <t>214033</t>
  </si>
  <si>
    <t>75MG/650MG TBL PRO 60 I</t>
  </si>
  <si>
    <t>209687</t>
  </si>
  <si>
    <t>75MG/650MG TBL PRO 20 II</t>
  </si>
  <si>
    <t>KODEIN A PARACETAMOL</t>
  </si>
  <si>
    <t>109799</t>
  </si>
  <si>
    <t>ULTRACOD</t>
  </si>
  <si>
    <t>500MG/30MG TBL NOB 30</t>
  </si>
  <si>
    <t>191728</t>
  </si>
  <si>
    <t>100MG POR PLV SUS 20</t>
  </si>
  <si>
    <t>42759</t>
  </si>
  <si>
    <t>52,5MCG/H TDR EMP 10</t>
  </si>
  <si>
    <t>212610</t>
  </si>
  <si>
    <t>DULOXETIN +PHARMA</t>
  </si>
  <si>
    <t>60MG CPS ETD 30</t>
  </si>
  <si>
    <t>209384</t>
  </si>
  <si>
    <t>DULOXETIN MYLAN</t>
  </si>
  <si>
    <t>60MG CPS ETD 28X1 II</t>
  </si>
  <si>
    <t>ELETRIPTAN</t>
  </si>
  <si>
    <t>59768</t>
  </si>
  <si>
    <t>RELPAX</t>
  </si>
  <si>
    <t>80MG TBL FLM 2 I</t>
  </si>
  <si>
    <t>122572</t>
  </si>
  <si>
    <t>144436</t>
  </si>
  <si>
    <t>400MG CPS DUR 90</t>
  </si>
  <si>
    <t>107855</t>
  </si>
  <si>
    <t>APO-GAB 400</t>
  </si>
  <si>
    <t>400MG CPS DUR 100</t>
  </si>
  <si>
    <t>62047</t>
  </si>
  <si>
    <t>LOCOID LIPOCREAM 0,1%</t>
  </si>
  <si>
    <t>132844</t>
  </si>
  <si>
    <t>0,5MG/ML POR GTT SOL 10ML</t>
  </si>
  <si>
    <t>57608</t>
  </si>
  <si>
    <t>124343</t>
  </si>
  <si>
    <t>CEZERA</t>
  </si>
  <si>
    <t>5MG TBL FLM 30 I</t>
  </si>
  <si>
    <t>164734</t>
  </si>
  <si>
    <t>30MG TBL PRO 30</t>
  </si>
  <si>
    <t>11035</t>
  </si>
  <si>
    <t>80MG TBL PRO 30</t>
  </si>
  <si>
    <t>11062</t>
  </si>
  <si>
    <t>20MG TBL PRO 30</t>
  </si>
  <si>
    <t>180393</t>
  </si>
  <si>
    <t>40MG TBL PRO 60X1</t>
  </si>
  <si>
    <t>107847</t>
  </si>
  <si>
    <t>27113</t>
  </si>
  <si>
    <t>150MG CPS DUR 112(2X56)</t>
  </si>
  <si>
    <t>28213</t>
  </si>
  <si>
    <t>50MG CPS DUR 56</t>
  </si>
  <si>
    <t>SERTRALIN</t>
  </si>
  <si>
    <t>53951</t>
  </si>
  <si>
    <t>100MG TBL FLM 28</t>
  </si>
  <si>
    <t>107758</t>
  </si>
  <si>
    <t>ROSEMIG</t>
  </si>
  <si>
    <t>20MG NAS SPR SOL 2X0,1ML</t>
  </si>
  <si>
    <t>184534</t>
  </si>
  <si>
    <t>50MG TBL PRO 30</t>
  </si>
  <si>
    <t>12688</t>
  </si>
  <si>
    <t>54237</t>
  </si>
  <si>
    <t>TRAMUNDIN RETARD</t>
  </si>
  <si>
    <t>48431</t>
  </si>
  <si>
    <t>MABRON RETARD</t>
  </si>
  <si>
    <t>200MG TBL PRO 30 I</t>
  </si>
  <si>
    <t>138847</t>
  </si>
  <si>
    <t>37,5MG/325MG TBL FLM 90 I</t>
  </si>
  <si>
    <t>209519</t>
  </si>
  <si>
    <t>75MG/650MG TBL FLM 90 II</t>
  </si>
  <si>
    <t>90957</t>
  </si>
  <si>
    <t>Amidy</t>
  </si>
  <si>
    <t>2684</t>
  </si>
  <si>
    <t>10MG/G+2MG/G URT GEL 1X20G</t>
  </si>
  <si>
    <t>BISAKODYL</t>
  </si>
  <si>
    <t>96620</t>
  </si>
  <si>
    <t>BISACODYL-K</t>
  </si>
  <si>
    <t>5MG TBL OBD 105</t>
  </si>
  <si>
    <t>132601</t>
  </si>
  <si>
    <t>132639</t>
  </si>
  <si>
    <t>216708</t>
  </si>
  <si>
    <t>3MG TBL NOB 28</t>
  </si>
  <si>
    <t>198016</t>
  </si>
  <si>
    <t>198022</t>
  </si>
  <si>
    <t>212300</t>
  </si>
  <si>
    <t>84895</t>
  </si>
  <si>
    <t>125MG TBL FLM 10</t>
  </si>
  <si>
    <t>132802</t>
  </si>
  <si>
    <t>52334</t>
  </si>
  <si>
    <t>FORTECORTIN 4</t>
  </si>
  <si>
    <t>4MG TBL NOB 20</t>
  </si>
  <si>
    <t>41826</t>
  </si>
  <si>
    <t>54539</t>
  </si>
  <si>
    <t>DOLMINA INJ</t>
  </si>
  <si>
    <t>75MG/3ML INJ SOL 5X3ML</t>
  </si>
  <si>
    <t>132634</t>
  </si>
  <si>
    <t>212177</t>
  </si>
  <si>
    <t>DULSEVIA</t>
  </si>
  <si>
    <t>155385</t>
  </si>
  <si>
    <t>200MCG SLG TBL NOB 30</t>
  </si>
  <si>
    <t>163007</t>
  </si>
  <si>
    <t>25MCG/H TDR EMP 5 II</t>
  </si>
  <si>
    <t>155999</t>
  </si>
  <si>
    <t>50MCG/H TDR EMP 5 II</t>
  </si>
  <si>
    <t>122603</t>
  </si>
  <si>
    <t>50MCG/H TDR EMP 5 H</t>
  </si>
  <si>
    <t>163023</t>
  </si>
  <si>
    <t>100MCG/H TDR EMP 5 II</t>
  </si>
  <si>
    <t>173421</t>
  </si>
  <si>
    <t>400MG CPS DUR 60</t>
  </si>
  <si>
    <t>150766</t>
  </si>
  <si>
    <t>218234</t>
  </si>
  <si>
    <t>21592</t>
  </si>
  <si>
    <t>4MG CPS PRO 60</t>
  </si>
  <si>
    <t>160155</t>
  </si>
  <si>
    <t>CONDROSULF 800 TABLETY</t>
  </si>
  <si>
    <t>800MG TBL NOB 90</t>
  </si>
  <si>
    <t>93723</t>
  </si>
  <si>
    <t>50MG SUP 10</t>
  </si>
  <si>
    <t>17928</t>
  </si>
  <si>
    <t>202700</t>
  </si>
  <si>
    <t>20MG TBL ENT 60</t>
  </si>
  <si>
    <t>163877</t>
  </si>
  <si>
    <t>NEUROTOP</t>
  </si>
  <si>
    <t>16445</t>
  </si>
  <si>
    <t>TEGRETOL CR 400</t>
  </si>
  <si>
    <t>400MG TBL PRO 30</t>
  </si>
  <si>
    <t>16287</t>
  </si>
  <si>
    <t>FASTUM</t>
  </si>
  <si>
    <t>25MG/G GEL 100G</t>
  </si>
  <si>
    <t>191384</t>
  </si>
  <si>
    <t>5% EMP MED 30</t>
  </si>
  <si>
    <t>119900</t>
  </si>
  <si>
    <t>8MG TBL FLM 50</t>
  </si>
  <si>
    <t>112561</t>
  </si>
  <si>
    <t>15MG TBL NOB 30</t>
  </si>
  <si>
    <t>162528</t>
  </si>
  <si>
    <t>MIRTAZAPIN +PHARMA</t>
  </si>
  <si>
    <t>30MG POR TBL DIS 30X1</t>
  </si>
  <si>
    <t>127760</t>
  </si>
  <si>
    <t>MIRZATEN ORO TAB</t>
  </si>
  <si>
    <t>15MG POR TBL DIS 30</t>
  </si>
  <si>
    <t>NATAMYCIN</t>
  </si>
  <si>
    <t>3800</t>
  </si>
  <si>
    <t>PIMAFUCIN</t>
  </si>
  <si>
    <t>20MG/G CRM 30G</t>
  </si>
  <si>
    <t>115318</t>
  </si>
  <si>
    <t>185202</t>
  </si>
  <si>
    <t>NOVETRON 8 MG DISPERGOVATELNÉ TABLETY</t>
  </si>
  <si>
    <t>8MG POR TBL DIS 10</t>
  </si>
  <si>
    <t>185203</t>
  </si>
  <si>
    <t>8MG POR TBL DIS 10X6</t>
  </si>
  <si>
    <t>216912</t>
  </si>
  <si>
    <t>129790</t>
  </si>
  <si>
    <t>4343</t>
  </si>
  <si>
    <t>PARALEN 500 SUP</t>
  </si>
  <si>
    <t>500MG SUP 5</t>
  </si>
  <si>
    <t>210654</t>
  </si>
  <si>
    <t>PREGABALIN MYLAN PHARMA</t>
  </si>
  <si>
    <t>58292</t>
  </si>
  <si>
    <t>RANISAN</t>
  </si>
  <si>
    <t>75MG TBL FLM 10</t>
  </si>
  <si>
    <t>53950</t>
  </si>
  <si>
    <t>50MG TBL FLM 28</t>
  </si>
  <si>
    <t>196018</t>
  </si>
  <si>
    <t>500MG/ML POR GTT SOL 1X100ML</t>
  </si>
  <si>
    <t>184728</t>
  </si>
  <si>
    <t>50MG TBL FLM 20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</si>
  <si>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</si>
  <si>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</si>
  <si>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</si>
  <si>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</si>
  <si>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</si>
  <si>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</si>
  <si>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</si>
  <si>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</si>
  <si>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216863</t>
  </si>
  <si>
    <t>TRAMAL RETARD TABLETY 150 MG</t>
  </si>
  <si>
    <t>24986</t>
  </si>
  <si>
    <t>OLWEXYA</t>
  </si>
  <si>
    <t>150MG CPS PRO 28</t>
  </si>
  <si>
    <t>115551</t>
  </si>
  <si>
    <t>75MG CPS PRO 30</t>
  </si>
  <si>
    <t>24987</t>
  </si>
  <si>
    <t>198054</t>
  </si>
  <si>
    <t>179325</t>
  </si>
  <si>
    <t>75MG/650MG TBL FLM 10 I</t>
  </si>
  <si>
    <t>214031</t>
  </si>
  <si>
    <t>75MG/650MG TBL PRO 30 I</t>
  </si>
  <si>
    <t>138551</t>
  </si>
  <si>
    <t>40MG/20MG TBL PRO 56</t>
  </si>
  <si>
    <t>41823</t>
  </si>
  <si>
    <t>41800</t>
  </si>
  <si>
    <t>90MG TBL RET 30</t>
  </si>
  <si>
    <t>41799</t>
  </si>
  <si>
    <t>60MG TBL RET 30</t>
  </si>
  <si>
    <t>25431</t>
  </si>
  <si>
    <t>30MG CPS ETD 7</t>
  </si>
  <si>
    <t>24870</t>
  </si>
  <si>
    <t>FENTANYL-RATIOPHARM</t>
  </si>
  <si>
    <t>100MCG/H TDR EMP 5X16,5MG</t>
  </si>
  <si>
    <t>HYDROKORTISON A ANTIBIOTIKA</t>
  </si>
  <si>
    <t>41515</t>
  </si>
  <si>
    <t>10MG/G+10MG/G+3,5MG/G CRM 15G</t>
  </si>
  <si>
    <t>48261</t>
  </si>
  <si>
    <t>3300IU/G+250IU/G DRM PLV ADS 1</t>
  </si>
  <si>
    <t>186553</t>
  </si>
  <si>
    <t>OXYKODON ACTAVIS</t>
  </si>
  <si>
    <t>10MG TBL PRO 60 II</t>
  </si>
  <si>
    <t>RUTOSID, KOMBINACE</t>
  </si>
  <si>
    <t>216471</t>
  </si>
  <si>
    <t>CYCLO 3 FORT</t>
  </si>
  <si>
    <t>150MG/150MG/100MG CPS DUR 30 I</t>
  </si>
  <si>
    <t>184773</t>
  </si>
  <si>
    <t>201138</t>
  </si>
  <si>
    <t>100MG TBL PRO 30 II</t>
  </si>
  <si>
    <t>201133</t>
  </si>
  <si>
    <t>42782</t>
  </si>
  <si>
    <t>112004</t>
  </si>
  <si>
    <t>112006</t>
  </si>
  <si>
    <t>100MG TBL PRO 60 I</t>
  </si>
  <si>
    <t>132869</t>
  </si>
  <si>
    <t>179330</t>
  </si>
  <si>
    <t>75MG/650MG TBL FLM 60 I</t>
  </si>
  <si>
    <t>214034</t>
  </si>
  <si>
    <t>75MG/650MG TBL PRO 90 I</t>
  </si>
  <si>
    <t>109801</t>
  </si>
  <si>
    <t>500MG/30MG TBL NOB 100</t>
  </si>
  <si>
    <t>59755</t>
  </si>
  <si>
    <t>FRONTIN</t>
  </si>
  <si>
    <t>0,25MG TBL NOB 100</t>
  </si>
  <si>
    <t>132689</t>
  </si>
  <si>
    <t>57866</t>
  </si>
  <si>
    <t>3MG/ML+1MG/ML OPH GTT SUS 1X5M</t>
  </si>
  <si>
    <t>Domperidon</t>
  </si>
  <si>
    <t>47271</t>
  </si>
  <si>
    <t>MOTILIUM</t>
  </si>
  <si>
    <t>124569</t>
  </si>
  <si>
    <t>122596</t>
  </si>
  <si>
    <t>25MCG/H TDR EMP 5 H</t>
  </si>
  <si>
    <t>19987</t>
  </si>
  <si>
    <t>GABAPENTIN-TEVA</t>
  </si>
  <si>
    <t>61980</t>
  </si>
  <si>
    <t>10MG/G+10MG/G+3,5MG/G UNG 15G</t>
  </si>
  <si>
    <t>21579</t>
  </si>
  <si>
    <t>16MG CPS PRO 30</t>
  </si>
  <si>
    <t>153714</t>
  </si>
  <si>
    <t>153768</t>
  </si>
  <si>
    <t>KLENBUTEROL</t>
  </si>
  <si>
    <t>13359</t>
  </si>
  <si>
    <t>SPIROPENT</t>
  </si>
  <si>
    <t>0,02MG TBL NOB 20</t>
  </si>
  <si>
    <t>14961</t>
  </si>
  <si>
    <t>2MG TBL NOB 100</t>
  </si>
  <si>
    <t>32716</t>
  </si>
  <si>
    <t>5MG TBL FLM 7</t>
  </si>
  <si>
    <t>158838</t>
  </si>
  <si>
    <t>VERSATIS 5% LÉČIVÁ NÁPLAST</t>
  </si>
  <si>
    <t>DRM EMP MED 20</t>
  </si>
  <si>
    <t>214628</t>
  </si>
  <si>
    <t>11635</t>
  </si>
  <si>
    <t>ONDANSETRON SANDOZ</t>
  </si>
  <si>
    <t>8MG TBL FLM 10</t>
  </si>
  <si>
    <t>PARACETAMOL, KOMBINACE KROMĚ PSYCHOLEPTIK</t>
  </si>
  <si>
    <t>48888</t>
  </si>
  <si>
    <t>ATARALGIN</t>
  </si>
  <si>
    <t>325MG/130MG/70MG TBL NOB 20</t>
  </si>
  <si>
    <t>186252</t>
  </si>
  <si>
    <t>325MG/130MG/70MG TBL NOB 50</t>
  </si>
  <si>
    <t>211532</t>
  </si>
  <si>
    <t>PRAGIOLA</t>
  </si>
  <si>
    <t>200MG CPS DUR 100</t>
  </si>
  <si>
    <t>107983</t>
  </si>
  <si>
    <t>100MG TBL FLM 6</t>
  </si>
  <si>
    <t>107984</t>
  </si>
  <si>
    <t>100MG TBL FLM 12</t>
  </si>
  <si>
    <t>184570</t>
  </si>
  <si>
    <t>100MG TBL PRO 60X1</t>
  </si>
  <si>
    <t>59673</t>
  </si>
  <si>
    <t>214604</t>
  </si>
  <si>
    <t>1142653</t>
  </si>
  <si>
    <t>192724</t>
  </si>
  <si>
    <t>37,5MG/325MG TBL FLM 60 I</t>
  </si>
  <si>
    <t>BUPROPION</t>
  </si>
  <si>
    <t>47545</t>
  </si>
  <si>
    <t>WELLBUTRIN SR</t>
  </si>
  <si>
    <t>INDAPAMID</t>
  </si>
  <si>
    <t>96696</t>
  </si>
  <si>
    <t>INDAP</t>
  </si>
  <si>
    <t>2,5MG CPS DUR 30</t>
  </si>
  <si>
    <t>191877</t>
  </si>
  <si>
    <t>INDAPAMID PMCS</t>
  </si>
  <si>
    <t>2,5MG TBL NOB 30</t>
  </si>
  <si>
    <t>TELMISARTAN A AMLODIPIN</t>
  </si>
  <si>
    <t>167852</t>
  </si>
  <si>
    <t>TWYNSTA</t>
  </si>
  <si>
    <t>80MG/5MG TBL NOB 28</t>
  </si>
  <si>
    <t>AVANAFIL</t>
  </si>
  <si>
    <t>194281</t>
  </si>
  <si>
    <t>SPEDRA</t>
  </si>
  <si>
    <t>100MG TBL NOB 8</t>
  </si>
  <si>
    <t>148074</t>
  </si>
  <si>
    <t>20MG TBL FLM 90</t>
  </si>
  <si>
    <t>Sildenafil</t>
  </si>
  <si>
    <t>26908</t>
  </si>
  <si>
    <t>VIAGRA</t>
  </si>
  <si>
    <t>50MG TBL FLM 4 I</t>
  </si>
  <si>
    <t>196149</t>
  </si>
  <si>
    <t>196141</t>
  </si>
  <si>
    <t>28839</t>
  </si>
  <si>
    <t>0,5MG/ML POR SOL 120ML+LŽIČKA</t>
  </si>
  <si>
    <t>107859</t>
  </si>
  <si>
    <t>Hepatitida A, inaktivovaný celý virus</t>
  </si>
  <si>
    <t>14322</t>
  </si>
  <si>
    <t>HAVRIX 1440</t>
  </si>
  <si>
    <t>1440EU INJ SUS 1X1ML SJ</t>
  </si>
  <si>
    <t>10835</t>
  </si>
  <si>
    <t>2MG CPS PRO 60</t>
  </si>
  <si>
    <t>HYDROXYCHLOROCHIN</t>
  </si>
  <si>
    <t>54424</t>
  </si>
  <si>
    <t>200MG TBL FLM 60</t>
  </si>
  <si>
    <t>202905</t>
  </si>
  <si>
    <t>KLACID 250</t>
  </si>
  <si>
    <t>250MG TBL FLM 14</t>
  </si>
  <si>
    <t>85256</t>
  </si>
  <si>
    <t>2,5MG/ML POR GTT SOL 1X10ML</t>
  </si>
  <si>
    <t>17191</t>
  </si>
  <si>
    <t>LACTULOSA BIOMEDICA</t>
  </si>
  <si>
    <t>667MG/ML SIR 500ML</t>
  </si>
  <si>
    <t>Lamotrigin</t>
  </si>
  <si>
    <t>17135</t>
  </si>
  <si>
    <t>LAMICTAL</t>
  </si>
  <si>
    <t>25MG TBL NOB 42</t>
  </si>
  <si>
    <t>124346</t>
  </si>
  <si>
    <t>5MG TBL FLM 90 I</t>
  </si>
  <si>
    <t>69191</t>
  </si>
  <si>
    <t>150MCG TBL NOB 100</t>
  </si>
  <si>
    <t>LORATADIN</t>
  </si>
  <si>
    <t>14910</t>
  </si>
  <si>
    <t>FLONIDAN</t>
  </si>
  <si>
    <t>214435</t>
  </si>
  <si>
    <t>211520</t>
  </si>
  <si>
    <t>Pseudoefedrin, kombinace</t>
  </si>
  <si>
    <t>202893</t>
  </si>
  <si>
    <t>CLARINASE REPETABS</t>
  </si>
  <si>
    <t>5MG/120MG TBL PRO 14 II</t>
  </si>
  <si>
    <t>98194</t>
  </si>
  <si>
    <t>162829</t>
  </si>
  <si>
    <t>TRETINOIN, KOMBINACE</t>
  </si>
  <si>
    <t>30902</t>
  </si>
  <si>
    <t>AKNEMYCIN PLUS</t>
  </si>
  <si>
    <t>40MG/G+0,25MG/G DRM SOL 25ML</t>
  </si>
  <si>
    <t>3822</t>
  </si>
  <si>
    <t>CONCOR COR</t>
  </si>
  <si>
    <t>999999</t>
  </si>
  <si>
    <t>42591</t>
  </si>
  <si>
    <t>RECTODELT</t>
  </si>
  <si>
    <t>100MG SUP 4</t>
  </si>
  <si>
    <t>2123</t>
  </si>
  <si>
    <t>Vitamin B1 v kombinaci s vitaminem B6 a/nebo B12</t>
  </si>
  <si>
    <t>42476</t>
  </si>
  <si>
    <t>MILGAMMA</t>
  </si>
  <si>
    <t>50MG/250MCG TBL OBD 50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</si>
  <si>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</si>
  <si>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</si>
  <si>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</si>
  <si>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</si>
  <si>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</si>
  <si>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N02AB03 - FENTANYL</t>
  </si>
  <si>
    <t>N02AE01 - BUPRENORFIN</t>
  </si>
  <si>
    <t>N02AJ13 - TRAMADOL A PARACETAMOL</t>
  </si>
  <si>
    <t>N03AX12 - GABAPENTIN</t>
  </si>
  <si>
    <t>N04BA02 - LEVODOPA A INHIBITOR DEKARBOXYLÁZY</t>
  </si>
  <si>
    <t>N06AX16 - VENLAFAXIN</t>
  </si>
  <si>
    <t>J05AX05 - INOSIN PRANOBEX</t>
  </si>
  <si>
    <t>N02CC01 - SUMATRIPTAN</t>
  </si>
  <si>
    <t>J01DC02 - CEFUROXIM</t>
  </si>
  <si>
    <t>N07CA01 - BETAHISTIN</t>
  </si>
  <si>
    <t>N06AX11 - MIRTAZAPIN</t>
  </si>
  <si>
    <t>M04AA01 - ALOPURINOL</t>
  </si>
  <si>
    <t>J01FA10 - AZITHROMYCIN</t>
  </si>
  <si>
    <t>C07AB02 - METOPROLOL</t>
  </si>
  <si>
    <t>C09BB04 - PERINDOPRIL A AMLODIPIN</t>
  </si>
  <si>
    <t>M01AC06 - MELOXIKAM</t>
  </si>
  <si>
    <t>N06AB05 - PAROXETIN</t>
  </si>
  <si>
    <t>C09DA01 - LOSARTAN A DIURETIKA</t>
  </si>
  <si>
    <t>N02AJ06 - KODEIN A PARACETAMOL</t>
  </si>
  <si>
    <t>C09BA06 - CHINAPRIL A DIURETIKA</t>
  </si>
  <si>
    <t>C07AB05 - BETAXOLOL</t>
  </si>
  <si>
    <t>C09CA01 - LOSARTAN</t>
  </si>
  <si>
    <t>A02BC05 - ESOMEPRAZOL</t>
  </si>
  <si>
    <t>N06AX21 - DULOXETIN</t>
  </si>
  <si>
    <t>N03AF01 - KARBAMAZEPIN</t>
  </si>
  <si>
    <t>R01AD09 - MOMETASON</t>
  </si>
  <si>
    <t>N03AX09 - LAMOTRIGIN</t>
  </si>
  <si>
    <t>R03CC02 - SALBUTAMOL</t>
  </si>
  <si>
    <t>R06AX13 - LORATADIN</t>
  </si>
  <si>
    <t>R06AE09 - LEVOCETIRIZIN</t>
  </si>
  <si>
    <t>R03AK07 - FORMOTEROL A BUDESONID</t>
  </si>
  <si>
    <t>C10AA07 - ROSUVASTATIN</t>
  </si>
  <si>
    <t>A02BC03 - LANSOPRAZOL</t>
  </si>
  <si>
    <t>C09BA04 - PERINDOPRIL A DIURETIKA</t>
  </si>
  <si>
    <t>19000IU/ML INJ SOL ISP 10X0,6ML</t>
  </si>
  <si>
    <t>R03AK07</t>
  </si>
  <si>
    <t>C07AB02</t>
  </si>
  <si>
    <t>M01AC06</t>
  </si>
  <si>
    <t>N02AA05</t>
  </si>
  <si>
    <t>N02AB03</t>
  </si>
  <si>
    <t>N02AE01</t>
  </si>
  <si>
    <t>N02CC01</t>
  </si>
  <si>
    <t>N03AF01</t>
  </si>
  <si>
    <t>N03AX12</t>
  </si>
  <si>
    <t>N06AX16</t>
  </si>
  <si>
    <t>N06AX21</t>
  </si>
  <si>
    <t>N02AJ13</t>
  </si>
  <si>
    <t>J01FA10</t>
  </si>
  <si>
    <t>N03AX09</t>
  </si>
  <si>
    <t>R06AE09</t>
  </si>
  <si>
    <t>R06AX13</t>
  </si>
  <si>
    <t>N02AJ06</t>
  </si>
  <si>
    <t>C09BB04</t>
  </si>
  <si>
    <t>C09BA06</t>
  </si>
  <si>
    <t>C07AB05</t>
  </si>
  <si>
    <t>J01DC02</t>
  </si>
  <si>
    <t>N06AB05</t>
  </si>
  <si>
    <t>C09CA01</t>
  </si>
  <si>
    <t>J05AX05</t>
  </si>
  <si>
    <t>N06AX11</t>
  </si>
  <si>
    <t>N07CA01</t>
  </si>
  <si>
    <t>R01AD09</t>
  </si>
  <si>
    <t>C10AA07</t>
  </si>
  <si>
    <t>A02BC03</t>
  </si>
  <si>
    <t>C09DA01</t>
  </si>
  <si>
    <t>A02BC05</t>
  </si>
  <si>
    <t>M04AA01</t>
  </si>
  <si>
    <t>C09BA04</t>
  </si>
  <si>
    <t>R03CC02</t>
  </si>
  <si>
    <t>N04BA02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</si>
  <si>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</si>
  <si>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</si>
  <si>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</si>
  <si>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</si>
  <si>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</si>
  <si>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</si>
  <si>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</si>
  <si>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</si>
  <si>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</si>
  <si>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</si>
  <si>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</si>
  <si>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</si>
  <si>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</si>
  <si>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</si>
  <si>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</si>
  <si>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</si>
  <si>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</si>
  <si>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</si>
  <si>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</si>
  <si>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</si>
  <si>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</si>
  <si>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</si>
  <si>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</si>
  <si>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</si>
  <si>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</si>
  <si>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</si>
  <si>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</si>
  <si>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</si>
  <si>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</si>
  <si>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</si>
  <si>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</si>
  <si>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ZC648</t>
  </si>
  <si>
    <t>Elektroda EKG pěnová pr. 55 mm pro dospělé H-108002</t>
  </si>
  <si>
    <t>ZE647</t>
  </si>
  <si>
    <t>Elektroda k radiofrekvenčnímu generátoru (RFE-10) RFE-SE-10-CCE</t>
  </si>
  <si>
    <t>ZN297</t>
  </si>
  <si>
    <t>Hadička spojovací Gamaplus 1,8 x 450 LL NO DOP 606301-ND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</si>
  <si>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</si>
  <si>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</si>
  <si>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</si>
  <si>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</si>
  <si>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</si>
  <si>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</si>
  <si>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</si>
  <si>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</si>
  <si>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</si>
  <si>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</si>
  <si>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</si>
  <si>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</si>
  <si>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</si>
  <si>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</si>
  <si>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</si>
  <si>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á 10 ks SMK-S1510-20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</si>
  <si>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</si>
  <si>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</si>
  <si>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</si>
  <si>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</si>
  <si>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</si>
  <si>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</si>
  <si>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</si>
  <si>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</si>
  <si>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ZJ184</t>
  </si>
  <si>
    <t>Jehla stimuplex - ultra 360 G22/0,7 x 50 mm á 25 ks 4892505-01</t>
  </si>
  <si>
    <t>50115067</t>
  </si>
  <si>
    <t>ZPr - rukavice (Z532)</t>
  </si>
  <si>
    <t>ZM292</t>
  </si>
  <si>
    <t>Rukavice nitril sempercare bez p. M bal. á 200 ks 30803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</si>
  <si>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</si>
  <si>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</si>
  <si>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</si>
  <si>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</si>
  <si>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</si>
  <si>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</si>
  <si>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50115070</t>
  </si>
  <si>
    <t>ZPr - katetry ostatní (Z513)</t>
  </si>
  <si>
    <t>ZG510</t>
  </si>
  <si>
    <t>Katetr contiplex D bal. á 10 ks 4894235N</t>
  </si>
  <si>
    <t>50115079</t>
  </si>
  <si>
    <t>ZPr - internzivní péče (Z542)</t>
  </si>
  <si>
    <t>ZB173</t>
  </si>
  <si>
    <t>Maska kyslíková s hadičkou a nosní svorkou dospělá H-103013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</si>
  <si>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</si>
  <si>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</si>
  <si>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</si>
  <si>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</si>
  <si>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</si>
  <si>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</si>
  <si>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</si>
  <si>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</si>
  <si>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</si>
  <si>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</si>
  <si>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</si>
  <si>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</si>
  <si>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</si>
  <si>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</si>
  <si>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</si>
  <si>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</si>
  <si>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</si>
  <si>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</si>
  <si>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</si>
  <si>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</si>
  <si>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</si>
  <si>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</si>
  <si>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</si>
  <si>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</si>
  <si>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</si>
  <si>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</si>
  <si>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</si>
  <si>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</si>
  <si>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</si>
  <si>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</si>
  <si>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</si>
  <si>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</si>
  <si>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</si>
  <si>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</si>
  <si>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DD269</t>
  </si>
  <si>
    <t>MEMBRÁNOVÁ SOUPRAVA Cl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</si>
  <si>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</si>
  <si>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</si>
  <si>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</si>
  <si>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</si>
  <si>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</si>
  <si>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</si>
  <si>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</si>
  <si>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</si>
  <si>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</si>
  <si>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</si>
  <si>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</si>
  <si>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</si>
  <si>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</si>
  <si>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</si>
  <si>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</si>
  <si>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</si>
  <si>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</si>
  <si>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</si>
  <si>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ZL976</t>
  </si>
  <si>
    <t>Kanystr renasys EZ 800 ml 66800912</t>
  </si>
  <si>
    <t>ZL978</t>
  </si>
  <si>
    <t>Kanystr renasys GO 300 ml 66800914</t>
  </si>
  <si>
    <t>ZL977</t>
  </si>
  <si>
    <t>Kanystr renasys GO 750 ml 66800916</t>
  </si>
  <si>
    <t>ZA563</t>
  </si>
  <si>
    <t>Kompresa AB 20 x 20 cm/1 ks sterilní NT savá (1230114041) 1327114041</t>
  </si>
  <si>
    <t>Kompresa AB 20 x 20 cm/1 ks sterilní NT savá 1230114041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</si>
  <si>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</si>
  <si>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</si>
  <si>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</si>
  <si>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</si>
  <si>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</si>
  <si>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</si>
  <si>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</si>
  <si>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</si>
  <si>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</si>
  <si>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</si>
  <si>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</si>
  <si>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</si>
  <si>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</si>
  <si>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ZG290</t>
  </si>
  <si>
    <t>Krytí askina 10 x 10 cm transorbent bal. á 10 ks 0072788T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</si>
  <si>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</si>
  <si>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</si>
  <si>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</si>
  <si>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</si>
  <si>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</si>
  <si>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</si>
  <si>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ZC843</t>
  </si>
  <si>
    <t>Krytí hemostatické gelitacel 5 x 7 cm GC-507 bal. á 15 ks 742532</t>
  </si>
  <si>
    <t>ZN200</t>
  </si>
  <si>
    <t>Krytí hemostatické traumacel new dent kostky bal. á 50 ks 10115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</si>
  <si>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</si>
  <si>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</si>
  <si>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</si>
  <si>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</si>
  <si>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</si>
  <si>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</si>
  <si>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</si>
  <si>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</si>
  <si>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ZO864</t>
  </si>
  <si>
    <t>Krytí mepilex border flex 16 x 20 cm bal. á 5 ks 283470</t>
  </si>
  <si>
    <t>ZA476</t>
  </si>
  <si>
    <t>Krytí mepilex border lite 10 x 10 cm bal. á 5 ks 281300-00</t>
  </si>
  <si>
    <t>ZD633</t>
  </si>
  <si>
    <t>Krytí mepilex border sacrum 18 x 18 cm bal. á 5 ks 282000-01</t>
  </si>
  <si>
    <t>ZA316</t>
  </si>
  <si>
    <t>Krytí mepitel 7,5 x 10 cm bal. á 10 ks 290710-15</t>
  </si>
  <si>
    <t>ZM334</t>
  </si>
  <si>
    <t>Krytí pooperační a fixační s absorpční pěnou OPSITE Post-Op Visible omyvatelné průhledné vel. 20 x 10 cm bal. á 20 ks 66800138</t>
  </si>
  <si>
    <t>ZC701</t>
  </si>
  <si>
    <t>Krytí tegaderm 10,0 cm x 11,5 cm bal. á 50 ks oválný 9546HP</t>
  </si>
  <si>
    <t>ZA595</t>
  </si>
  <si>
    <t>Krytí tegaderm 6,0 cm x 7,0 cm bal. á 100 ks s výřezem 1623W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</si>
  <si>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</si>
  <si>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</si>
  <si>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</si>
  <si>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</si>
  <si>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ZA543</t>
  </si>
  <si>
    <t>Krytí tielle pěnové   7 x  9 cm bal. á 10 ks SYS MTL100 EE</t>
  </si>
  <si>
    <t>ZD770</t>
  </si>
  <si>
    <t>Krytí tubifast 7,5 x 10 m 2438</t>
  </si>
  <si>
    <t>ZA319</t>
  </si>
  <si>
    <t>Náplast durapore 2,50 cm x 9,14 m bal. á 12 ks 1538-1</t>
  </si>
  <si>
    <t>ZA418</t>
  </si>
  <si>
    <t>Náplast metaline pod TS 8 x 9 cm 23094</t>
  </si>
  <si>
    <t>ZD332</t>
  </si>
  <si>
    <t>Náplast microfoam 2,50 cm x 5,00 m bal. á 12 ks 1528-1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</si>
  <si>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</si>
  <si>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</si>
  <si>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</si>
  <si>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</si>
  <si>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</si>
  <si>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</si>
  <si>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</si>
  <si>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</si>
  <si>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</si>
  <si>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</si>
  <si>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ZB084</t>
  </si>
  <si>
    <t>Náplast transpore 2,50 cm x 9,14 m 1527-1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</si>
  <si>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</si>
  <si>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</si>
  <si>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</si>
  <si>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</si>
  <si>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</si>
  <si>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</si>
  <si>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</si>
  <si>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</si>
  <si>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</si>
  <si>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</si>
  <si>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</si>
  <si>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</si>
  <si>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ZA008</t>
  </si>
  <si>
    <t>Obvaz elastický síťový pruban č. 10 427310</t>
  </si>
  <si>
    <t>ZP221</t>
  </si>
  <si>
    <t>Obvaz elastický síťový pruban Tg-fix vel. D větší hlava, slabší trup 25 m 24253</t>
  </si>
  <si>
    <t>ZL790</t>
  </si>
  <si>
    <t>Obvaz sterilní hotový č. 3 A4101144</t>
  </si>
  <si>
    <t>ZL980</t>
  </si>
  <si>
    <t>Pěna renasys-F softextra velký set (XL) 66800797</t>
  </si>
  <si>
    <t>ZL974</t>
  </si>
  <si>
    <t>Pěna renasys-F velký set (L) 66800796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</si>
  <si>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</si>
  <si>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</si>
  <si>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</si>
  <si>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</si>
  <si>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</si>
  <si>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</si>
  <si>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</si>
  <si>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</si>
  <si>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ZA637</t>
  </si>
  <si>
    <t>Set sterilní subclavia ARO karton á 30 ks 41024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</si>
  <si>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</si>
  <si>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</si>
  <si>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</si>
  <si>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</si>
  <si>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</si>
  <si>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</si>
  <si>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</si>
  <si>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</si>
  <si>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</si>
  <si>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</si>
  <si>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</si>
  <si>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</si>
  <si>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</si>
  <si>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</si>
  <si>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</si>
  <si>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</si>
  <si>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ZC753</t>
  </si>
  <si>
    <t>Čepelka skalpelová 20 BB520</t>
  </si>
  <si>
    <t>ZO946</t>
  </si>
  <si>
    <t>Drát vodící náhradní k sadě pro perkutánní dilatační tracheostomii UniPerc 100/549/000</t>
  </si>
  <si>
    <t>ZA204</t>
  </si>
  <si>
    <t>Drát zaváděcí á 25 ks AW-04432</t>
  </si>
  <si>
    <t>ZB771</t>
  </si>
  <si>
    <t>Držák jehly základní 450201</t>
  </si>
  <si>
    <t>ZA696</t>
  </si>
  <si>
    <t>Elektroda EKG ARBO H92 31.1925.21</t>
  </si>
  <si>
    <t>ZD945</t>
  </si>
  <si>
    <t>Filtr bakteriální a virový 1344000S</t>
  </si>
  <si>
    <t>ZE572</t>
  </si>
  <si>
    <t>Filtr hydrofobní k přístr.multifiltrate CiCa, bal.á 100 ks, 5015911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</si>
  <si>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</si>
  <si>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</si>
  <si>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</si>
  <si>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</si>
  <si>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</si>
  <si>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</si>
  <si>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ZC968</t>
  </si>
  <si>
    <t>Filtrate bag 5029011</t>
  </si>
  <si>
    <t>ZN646</t>
  </si>
  <si>
    <t>Fonendoskop oboustranný různé barvy 710045-s</t>
  </si>
  <si>
    <t>ZM875</t>
  </si>
  <si>
    <t>Hadička CRRT PRISMAFLEX CA 250 113763</t>
  </si>
  <si>
    <t>ZB075</t>
  </si>
  <si>
    <t>Hadička kyslíková 2 m s koncovkami H-103007</t>
  </si>
  <si>
    <t>ZN298</t>
  </si>
  <si>
    <t>Hadička spojovací Gamaplus 1,8 x 1800 LL NO DOP 606304-ND</t>
  </si>
  <si>
    <t>ZB816</t>
  </si>
  <si>
    <t>Hadička spojovací-perfusor 150 cm á 100 ks 8722919</t>
  </si>
  <si>
    <t>ZB449</t>
  </si>
  <si>
    <t>Kanyla ET 7,0 s manžetou 9570E</t>
  </si>
  <si>
    <t>ZB386</t>
  </si>
  <si>
    <t>Kanyla ET 7,5 s manžetou 9475E</t>
  </si>
  <si>
    <t>ZD730</t>
  </si>
  <si>
    <t>Kanyla ET 7,5 s manžetou bal. á 10 ks 112482-000075</t>
  </si>
  <si>
    <t>ZB387</t>
  </si>
  <si>
    <t>Kanyla ET 8,0 s manžetou 9480E</t>
  </si>
  <si>
    <t>ZB388</t>
  </si>
  <si>
    <t>Kanyla ET 8,5 s manžetou 9485E</t>
  </si>
  <si>
    <t>ZB389</t>
  </si>
  <si>
    <t>Kanyla ET 9,0 s manžetou bal. á 10 ks 9590E</t>
  </si>
  <si>
    <t>ZA840</t>
  </si>
  <si>
    <t>Kanyla ET 9,5 s manžetou bal. á 10 ks 9495E</t>
  </si>
  <si>
    <t>ZA279</t>
  </si>
  <si>
    <t>Kanyla TS 7,0 s manžetou 100/800/070</t>
  </si>
  <si>
    <t>ZH335</t>
  </si>
  <si>
    <t>Kanyla TS 7,0 s manžetou bal. á 2 ks 100/523/070</t>
  </si>
  <si>
    <t>ZA996</t>
  </si>
  <si>
    <t>Kanyla TS 8,0 s manžetou 100/800/080</t>
  </si>
  <si>
    <t>ZA725</t>
  </si>
  <si>
    <t>Kanyla TS 8,0 s manžetou bal. á 10 ks 100/860/080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</si>
  <si>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</si>
  <si>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</si>
  <si>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</si>
  <si>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</si>
  <si>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</si>
  <si>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manžetou bal. á 10 ks 100/800/090</t>
  </si>
  <si>
    <t>ZB263</t>
  </si>
  <si>
    <t>Kanyla TS 9,0 s manžetou bal. á 2 ks 100/523/090</t>
  </si>
  <si>
    <t>ZA098</t>
  </si>
  <si>
    <t>Kanyla TS s nízkotlakou manžetou Soft Seal armovaná nastavitelná UniPerc 100/897/080</t>
  </si>
  <si>
    <t>ZO943</t>
  </si>
  <si>
    <t>Kanyla vnitřní náhradní k sadě pro perkutánní dilatační tracheostomii UniPerc prům. 7,0 mm ID 100/890/070</t>
  </si>
  <si>
    <t>ZO944</t>
  </si>
  <si>
    <t>Kanyla vnitřní náhradní k sadě pro perkutánní dilatační tracheostomii UniPerc prům. 8,0 mm ID 100/890/080</t>
  </si>
  <si>
    <t>ZO945</t>
  </si>
  <si>
    <t>Kanyla vnitřní náhradní k sadě pro perkutánní dilatační tracheostomii UniPerc prům. 9,0 mm ID 100/890/090</t>
  </si>
  <si>
    <t>ZC490</t>
  </si>
  <si>
    <t>Kartáček zubní s odsáváním P2220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</si>
  <si>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</si>
  <si>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</si>
  <si>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</si>
  <si>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</si>
  <si>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</si>
  <si>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</si>
  <si>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ZG132</t>
  </si>
  <si>
    <t>Katetr močový nelaton pro měření teploty CH16 bal. á 5 ks 179360-000160</t>
  </si>
  <si>
    <t>ZB864</t>
  </si>
  <si>
    <t>Kit lidco injectate 50 cm á 5 ks CM50</t>
  </si>
  <si>
    <t>ZP046</t>
  </si>
  <si>
    <t>Kit Miltifiltrate PRO CiCa HD 1000 F00000463</t>
  </si>
  <si>
    <t>ZC969</t>
  </si>
  <si>
    <t>Kit Multifiltrate 4CVVHDF 600 5038931</t>
  </si>
  <si>
    <t>ZD702</t>
  </si>
  <si>
    <t>Kit Multifiltrate Ci-Ca CVVHD 1000 5039011</t>
  </si>
  <si>
    <t>ZK884</t>
  </si>
  <si>
    <t>Kohout trojcestný discofix modrý 4095111</t>
  </si>
  <si>
    <t>ZB477</t>
  </si>
  <si>
    <t>Kohout trojcestný lopez valve AA-011-M9000 S</t>
  </si>
  <si>
    <t>ZH815</t>
  </si>
  <si>
    <t>Kompresa Rayband 24 cm TM, stříkačka s aretací bal. á 10 ks LEP LPYP 20</t>
  </si>
  <si>
    <t>ZB334</t>
  </si>
  <si>
    <t>Konektor bezjehlový bionecteur á 50 ks 896.03</t>
  </si>
  <si>
    <t>ZM085</t>
  </si>
  <si>
    <t>Konektor bezjehlový k vakům Viaflo SPIKE bal. á 30 ks EMC3482 (GMC7405)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</si>
  <si>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</si>
  <si>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</si>
  <si>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</si>
  <si>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</si>
  <si>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</si>
  <si>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</si>
  <si>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ZJ728</t>
  </si>
  <si>
    <t>Krytí - roztok Microdacyn 5000 ml bez rozprašovače (dříve dermacyn) MI44100-00</t>
  </si>
  <si>
    <t>ZB103</t>
  </si>
  <si>
    <t>Láhev k odsávačce flovac 2l hadice 1,8 m 000-036-021</t>
  </si>
  <si>
    <t>ZC059</t>
  </si>
  <si>
    <t>Láhev redon drenofast 400 ml-kompletní bal. á 40 ks 28 400</t>
  </si>
  <si>
    <t>ZO843</t>
  </si>
  <si>
    <t>Límec fixační Xcollar IKL012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</si>
  <si>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</si>
  <si>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</si>
  <si>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</si>
  <si>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</si>
  <si>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</si>
  <si>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</si>
  <si>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</si>
  <si>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</si>
  <si>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ZF668</t>
  </si>
  <si>
    <t>Manžeta přetlaková 500 ml classic P01268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</si>
  <si>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</si>
  <si>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</si>
  <si>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</si>
  <si>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</si>
  <si>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</si>
  <si>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</si>
  <si>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</si>
  <si>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</si>
  <si>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ZM989</t>
  </si>
  <si>
    <t>Nádoba dezinfekční plastová s víkem 5,0 l včetně síta a víka 475 x 278 x 90 mm X0149</t>
  </si>
  <si>
    <t>ZE159</t>
  </si>
  <si>
    <t>Nádoba na kontaminovaný odpad 2 l 15-0003</t>
  </si>
  <si>
    <t>ZL105</t>
  </si>
  <si>
    <t>Nástavec pro odběr moče ke zkumavce vacuete 450251</t>
  </si>
  <si>
    <t>ZB965</t>
  </si>
  <si>
    <t>Nůžky chirurgické rovné hrotnaté 130 mm B397113920003</t>
  </si>
  <si>
    <t>ZC948</t>
  </si>
  <si>
    <t>Páska bepa clip pro TS kanylu s háčky 31-43 cm á 12 ks NKS:200443</t>
  </si>
  <si>
    <t>ZD040</t>
  </si>
  <si>
    <t>Páska bepa clip vario pro TS kanylu 25/V á 12 ks NKS:200502</t>
  </si>
  <si>
    <t>ZB949</t>
  </si>
  <si>
    <t>Pinzeta UH sterilní HAR478 165 (HAR999565)</t>
  </si>
  <si>
    <t>ZI347</t>
  </si>
  <si>
    <t>Podložka natura flexibilní 57 mm bal. á 5 ks 0086766 125903</t>
  </si>
  <si>
    <t>ZI346</t>
  </si>
  <si>
    <t>Podložka natura flexibilní 70 mm bal. á 5 ks 0086767 125904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</si>
  <si>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</si>
  <si>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</si>
  <si>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</si>
  <si>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</si>
  <si>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</si>
  <si>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</si>
  <si>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</si>
  <si>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</si>
  <si>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</si>
  <si>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</si>
  <si>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</si>
  <si>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</si>
  <si>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ZA364</t>
  </si>
  <si>
    <t>Sáček kolostomický draina S mini 75 mm á 30 ks H08560U</t>
  </si>
  <si>
    <t>ZM540</t>
  </si>
  <si>
    <t>Sáček kolostomický draina S vision 100 mm bal. á 10 ks H28567U</t>
  </si>
  <si>
    <t>ZB100</t>
  </si>
  <si>
    <t>Sáček kolostomický draina S vision 75 mm bal. á 10 ks H28566U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</si>
  <si>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</si>
  <si>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</si>
  <si>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</si>
  <si>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</si>
  <si>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</si>
  <si>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</si>
  <si>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</si>
  <si>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</si>
  <si>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ZO925</t>
  </si>
  <si>
    <t>Sada pro perkutánní dilatační tracheostomii UniPerc s dilatátorem Single Stage s armovanou kanylou s nízkotlakou manžetou vnitřní kanyla prům. 8,0 mm trach. kanyla prům. 10,3 a 12,6 mm 100/597/080</t>
  </si>
  <si>
    <t>ZO942</t>
  </si>
  <si>
    <t>Sada pro perkutánní dilatační tracheostomii UniPerc s dilatátorem Single Stage s armovanou kanylou s nízkotlakou manžetou vnitřní kanyla prům. 9,0 mm trach. kanyla prům. 11,3 a 13,6 mm 100/597/090</t>
  </si>
  <si>
    <t>ZC640</t>
  </si>
  <si>
    <t>Senzor flotrac s hadicí 213 cm MHD8R</t>
  </si>
  <si>
    <t>ZO506</t>
  </si>
  <si>
    <t>Senzor fore-sight ELITE dual velký CS 01-07-2103</t>
  </si>
  <si>
    <t>ZA938</t>
  </si>
  <si>
    <t>Senzor lidco á 5 ks CM10</t>
  </si>
  <si>
    <t>Set dialyzační Multifiltrate 4CVVHDF 600 5038931</t>
  </si>
  <si>
    <t>Set dialyzační Multifiltrate Ci-Ca CVVHD 1000 5039011</t>
  </si>
  <si>
    <t>ZM873</t>
  </si>
  <si>
    <t>Set přístrojový CRRT PRISMAFLEX M100 106697</t>
  </si>
  <si>
    <t>ZD030</t>
  </si>
  <si>
    <t>Skalpel jednorázový cutfix sterilní bal. á 10 ks 5518040</t>
  </si>
  <si>
    <t>ZB407</t>
  </si>
  <si>
    <t>Sonda gastrojejunální VANKEMMEL bal. á 5 ks LA6218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</si>
  <si>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</si>
  <si>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</si>
  <si>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</si>
  <si>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</si>
  <si>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</si>
  <si>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</si>
  <si>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</si>
  <si>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</si>
  <si>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</si>
  <si>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</si>
  <si>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</si>
  <si>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</si>
  <si>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</si>
  <si>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</si>
  <si>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</si>
  <si>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</si>
  <si>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</si>
  <si>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</si>
  <si>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</si>
  <si>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</si>
  <si>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</si>
  <si>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</si>
  <si>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</si>
  <si>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ZB488</t>
  </si>
  <si>
    <t>Sprej cavilon 28 ml bal. á 12 ks 3346E</t>
  </si>
  <si>
    <t>ZA787</t>
  </si>
  <si>
    <t>Stříkačka injekční 2-dílná 10 ml L Inject Solo 4606108V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</si>
  <si>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</si>
  <si>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</si>
  <si>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</si>
  <si>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</si>
  <si>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</si>
  <si>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</si>
  <si>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</si>
  <si>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</si>
  <si>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</si>
  <si>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</si>
  <si>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</si>
  <si>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</si>
  <si>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</si>
  <si>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</si>
  <si>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</si>
  <si>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</si>
  <si>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</si>
  <si>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</si>
  <si>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ZK839</t>
  </si>
  <si>
    <t>System hrudní drenáže Sinapi 1000 ml dlouhá trubice kontrola sání XL1000S</t>
  </si>
  <si>
    <t>ZD962</t>
  </si>
  <si>
    <t>Systém hrudní drenážní altitude bal. á 5 ks 8888571370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</si>
  <si>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</si>
  <si>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</si>
  <si>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</si>
  <si>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</si>
  <si>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ZC906</t>
  </si>
  <si>
    <t>Škrtidlo se sponou pro dospělé 25 x 500 mm KVS25500</t>
  </si>
  <si>
    <t>ZP300</t>
  </si>
  <si>
    <t>Škrtidlo se sponou pro dospělé bez latexu modré délka 400 mm 09820-B</t>
  </si>
  <si>
    <t>ZB006</t>
  </si>
  <si>
    <t>Teploměr digitální thermoval basic 9250391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</si>
  <si>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</si>
  <si>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</si>
  <si>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</si>
  <si>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</si>
  <si>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ZB689</t>
  </si>
  <si>
    <t>Trokar hrudní redax F18 atraumatický bal. á 10 ks 21118</t>
  </si>
  <si>
    <t>ZB505</t>
  </si>
  <si>
    <t>Tubo-fix pro ET rourky á 8 ks komplet NKS:20-10</t>
  </si>
  <si>
    <t>ZD656</t>
  </si>
  <si>
    <t>Tunelizátor bal. á 5 ks 090506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</si>
  <si>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</si>
  <si>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</si>
  <si>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</si>
  <si>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</si>
  <si>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</si>
  <si>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</si>
  <si>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ZM874</t>
  </si>
  <si>
    <t>Vak odpadní CRRT PRISMAFLEX 9 lt. 107650 (6033765)</t>
  </si>
  <si>
    <t>ZJ277</t>
  </si>
  <si>
    <t>Ventil jednorázový expirační V500 á 10 ks MP01060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</si>
  <si>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</si>
  <si>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</si>
  <si>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</si>
  <si>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</si>
  <si>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</si>
  <si>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</si>
  <si>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</si>
  <si>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</si>
  <si>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</si>
  <si>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</si>
  <si>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</si>
  <si>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</si>
  <si>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</si>
  <si>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</si>
  <si>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</si>
  <si>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</si>
  <si>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</si>
  <si>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</si>
  <si>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</si>
  <si>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</si>
  <si>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</si>
  <si>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</si>
  <si>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</si>
  <si>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491CE.A</t>
  </si>
  <si>
    <t>50115062</t>
  </si>
  <si>
    <t>ZPr - materiál hemodialýza (Z525)</t>
  </si>
  <si>
    <t>ZP147</t>
  </si>
  <si>
    <t>Roztok Citra-Lock 4%, ampule 5 ml bal. á 20 ks ZZ-24060201</t>
  </si>
  <si>
    <t>ZB161</t>
  </si>
  <si>
    <t>Set ohřívací s Y portem DI-50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</si>
  <si>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</si>
  <si>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</si>
  <si>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</si>
  <si>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</si>
  <si>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</si>
  <si>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</si>
  <si>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</si>
  <si>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</si>
  <si>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ZC135</t>
  </si>
  <si>
    <t>Šití safil fialový 2/0 (3) bal. á 36 ks C1048031</t>
  </si>
  <si>
    <t>ZB478</t>
  </si>
  <si>
    <t>Jehla chirurgická 0,8 x 32 B11</t>
  </si>
  <si>
    <t>ZB479</t>
  </si>
  <si>
    <t>Jehla chirurgická B12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</si>
  <si>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</si>
  <si>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</si>
  <si>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</si>
  <si>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</si>
  <si>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</si>
  <si>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</si>
  <si>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</si>
  <si>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</si>
  <si>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ZB768</t>
  </si>
  <si>
    <t>Jehla vakuová 216/38 mm zelená 450076</t>
  </si>
  <si>
    <t>ZM293</t>
  </si>
  <si>
    <t>Rukavice nitril sempercare bez p. L bal. á 200 ks 30804</t>
  </si>
  <si>
    <t>ZM291</t>
  </si>
  <si>
    <t>Rukavice nitril sempercare bez p. S bal. á 200 ks 30802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</si>
  <si>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</si>
  <si>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</si>
  <si>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</si>
  <si>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</si>
  <si>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</si>
  <si>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</si>
  <si>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</si>
  <si>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</si>
  <si>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</si>
  <si>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</si>
  <si>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</si>
  <si>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</si>
  <si>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</si>
  <si>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</si>
  <si>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ZC637</t>
  </si>
  <si>
    <t>Arteriofix bal. á 20 ks 20G 5206324</t>
  </si>
  <si>
    <t>ZB818</t>
  </si>
  <si>
    <t>Katetr CVC 3 lumen 7 Fr x 20 cm certofix protect trio V720 bal. á 10 ks 4163214P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</si>
  <si>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</si>
  <si>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</si>
  <si>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</si>
  <si>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</si>
  <si>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ZF789</t>
  </si>
  <si>
    <t>Katetr CVC 4 lumen 8 Fr x 20 cm certofix quatro protect V720 4167775P</t>
  </si>
  <si>
    <t>ZC218</t>
  </si>
  <si>
    <t>Katetr dialyzační 2 lumen 14,0 Fr x 15 cm CS-22142-F</t>
  </si>
  <si>
    <t>ZL697</t>
  </si>
  <si>
    <t>Katetr dialyzační 2 lumen 14,5 Fr x 15 cm bal. á 5 ks A40-145215SS</t>
  </si>
  <si>
    <t>ZE072</t>
  </si>
  <si>
    <t>Katetr femorální dospělý + kit s monitorovací soupravou PVPK2015L20-46</t>
  </si>
  <si>
    <t>ZI864</t>
  </si>
  <si>
    <t>Katetr permanentní dialyzační medcomp s manžetou 15,5F x 32 cm THD155432SE</t>
  </si>
  <si>
    <t>ZB719</t>
  </si>
  <si>
    <t>Set arteriální katetrizační 20GA x 12 cm, bal.á 10 ks, SAC-01220</t>
  </si>
  <si>
    <t>ZB751</t>
  </si>
  <si>
    <t>Hadice PVC 8/12 á 30 m P00468</t>
  </si>
  <si>
    <t>ZB385</t>
  </si>
  <si>
    <t>Hadice silikon 6 x 10,0 mm á 25 m P00272</t>
  </si>
  <si>
    <t>ZL249</t>
  </si>
  <si>
    <t>Hadice vrapovaná bal. á 50 m 038-01-228</t>
  </si>
  <si>
    <t>ZD011</t>
  </si>
  <si>
    <t>Maska aerosolová pro dospělé 1103000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</si>
  <si>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</si>
  <si>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</si>
  <si>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</si>
  <si>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</si>
  <si>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</si>
  <si>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</si>
  <si>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</si>
  <si>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</si>
  <si>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ZD094</t>
  </si>
  <si>
    <t>Gáza skládaná 8 cm x 17 cm / 5 ks karton á 1000 ks 37017</t>
  </si>
  <si>
    <t>ZD740</t>
  </si>
  <si>
    <t>Kompresa gáza sterilkompres 7,5 x 7,5 cm/5 ks sterilní 1325019265(1230119225)</t>
  </si>
  <si>
    <t>ZA507</t>
  </si>
  <si>
    <t>Krytí tegaderm 8,5 cm x 10,5 cm bal. á 50 ks s výřezem 1635</t>
  </si>
  <si>
    <t>ZA450</t>
  </si>
  <si>
    <t>Náplast omniplast 1,25 cm x 9,1 m 9004520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</si>
  <si>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</si>
  <si>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</si>
  <si>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</si>
  <si>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</si>
  <si>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</si>
  <si>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</si>
  <si>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ZA548</t>
  </si>
  <si>
    <t>Náplast wet pruf voduvzd. 2,50 cm x 9,14 m bal. á 12 ks 3142</t>
  </si>
  <si>
    <t>ZN295</t>
  </si>
  <si>
    <t>Set sterilní pro suchý převaz rány Medikit SET160 bal. á 160 ks 1230111160</t>
  </si>
  <si>
    <t>ZD212</t>
  </si>
  <si>
    <t>Brýle kyslíkové pro dospělé 1,8 m standard 1161000/L</t>
  </si>
  <si>
    <t>ZK976</t>
  </si>
  <si>
    <t>Cévka odsávací CH12 s přerušovačem sání P01171a</t>
  </si>
  <si>
    <t>ZK979</t>
  </si>
  <si>
    <t>Cévka odsávací CH18 s přerušovačem sání P01177a</t>
  </si>
  <si>
    <t>ZE368</t>
  </si>
  <si>
    <t>Elektroda EKG dětská 32 x 36 mm á 30 ks FSTC1</t>
  </si>
  <si>
    <t>ZA698</t>
  </si>
  <si>
    <t>Elektroda EKG H124SG bal. á 500 ks 31.1245.21</t>
  </si>
  <si>
    <t>ZB844</t>
  </si>
  <si>
    <t>Esmarch 60 x 1250 KVS 06125</t>
  </si>
  <si>
    <t>ZE177</t>
  </si>
  <si>
    <t>Filtr iso-gard dětský bal. á 50 ks 19511</t>
  </si>
  <si>
    <t>ZD801</t>
  </si>
  <si>
    <t>Fonendoskop jednostranný červený P00176</t>
  </si>
  <si>
    <t>ZO183</t>
  </si>
  <si>
    <t>Kabel propojovací ke kateru močovému foley pro měření teploty  a monitoru PHILIPS ZF-0301</t>
  </si>
  <si>
    <t>ZA839</t>
  </si>
  <si>
    <t>Kanyla ET 4,0 s manžetou 9440E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</si>
  <si>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</si>
  <si>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</si>
  <si>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</si>
  <si>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</si>
  <si>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</si>
  <si>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</si>
  <si>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</si>
  <si>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</si>
  <si>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</si>
  <si>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</si>
  <si>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ZC943</t>
  </si>
  <si>
    <t>Kanyla ET 7,0 s manžetou bal. á 10 ks 112482-000070</t>
  </si>
  <si>
    <t>ZB330</t>
  </si>
  <si>
    <t>Kanyla ET 8,0 s manžetou bal. á 10 ks 112482-000080</t>
  </si>
  <si>
    <t>ZC944</t>
  </si>
  <si>
    <t>Kanyla ET 8,5 s manžetou bal. á 10 ks 112482-000085</t>
  </si>
  <si>
    <t>ZA744</t>
  </si>
  <si>
    <t>Kanyla neoflon 24G žlutá BDC391350</t>
  </si>
  <si>
    <t>ZD979</t>
  </si>
  <si>
    <t>Kanyla vasofix 17G bílá safety 4269152S-01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</si>
  <si>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</si>
  <si>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</si>
  <si>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</si>
  <si>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</si>
  <si>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</si>
  <si>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</si>
  <si>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</si>
  <si>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</si>
  <si>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ZA769</t>
  </si>
  <si>
    <t>Lžíce laryngoskopická 0 bal. á 10 ks DS.3940.185.05</t>
  </si>
  <si>
    <t>ZA773</t>
  </si>
  <si>
    <t>Lžíce laryngoskopická 1 bal. á 10 ks DS.3940.185.10</t>
  </si>
  <si>
    <t>ZA922</t>
  </si>
  <si>
    <t>Lžíce laryngoskopická 3 bal. á 10 ks DS.3940.150.20</t>
  </si>
  <si>
    <t>ZA921</t>
  </si>
  <si>
    <t>Lžíce laryngoskopická 4 bal. á 10 ks DS.3940.150.25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</si>
  <si>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</si>
  <si>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</si>
  <si>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</si>
  <si>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</si>
  <si>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</si>
  <si>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</si>
  <si>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ZF996</t>
  </si>
  <si>
    <t>Manžeta přetlaková 500 ml komplet. P00502</t>
  </si>
  <si>
    <t>ZP358</t>
  </si>
  <si>
    <t>Manžeta přetlaková 500 ml látková PINK komplet. P04993</t>
  </si>
  <si>
    <t>ZJ270</t>
  </si>
  <si>
    <t>Manžeta TK k monitoru Datex dvouhadičková NIBP 20,5-28,5 cm dospělá malá U1885ND</t>
  </si>
  <si>
    <t>ZJ269</t>
  </si>
  <si>
    <t>Manžeta TK k monitoru Datex dvouhadičková NIBP 6-11 cm neonatal U1883ND</t>
  </si>
  <si>
    <t>ZH195</t>
  </si>
  <si>
    <t>Membrána č.10 k endoskopické masce 304-40-127</t>
  </si>
  <si>
    <t>ZF159</t>
  </si>
  <si>
    <t>Nádoba na kontaminovaný odpad 1 l 15-0002</t>
  </si>
  <si>
    <t>ZB271</t>
  </si>
  <si>
    <t>Perifix 0,2MY 4515501</t>
  </si>
  <si>
    <t>ZB825</t>
  </si>
  <si>
    <t>Perifix 421 kompletní set 4514211C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</si>
  <si>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</si>
  <si>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</si>
  <si>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</si>
  <si>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</si>
  <si>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</si>
  <si>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</si>
  <si>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</si>
  <si>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</si>
  <si>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ZB899</t>
  </si>
  <si>
    <t>Senzor spirologický bal. á 5 ks 8403735-03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</si>
  <si>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</si>
  <si>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</si>
  <si>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</si>
  <si>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</si>
  <si>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</si>
  <si>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ZD458</t>
  </si>
  <si>
    <t>Spojka vrapovaná roztaž.rovná 15F bal. á 50 ks 038-61-311</t>
  </si>
  <si>
    <t>ZH491</t>
  </si>
  <si>
    <t>Stříkačka injekční 3-dílná 50 - 60 ml LL MRG00711</t>
  </si>
  <si>
    <t>ZP516</t>
  </si>
  <si>
    <t>Víko k vaně dezinfekční plastové 8,0 l X0362</t>
  </si>
  <si>
    <t>ZF939</t>
  </si>
  <si>
    <t>Vzduchovod nosní 4,0 mm bal. á 10 ks 321040</t>
  </si>
  <si>
    <t>ZF942</t>
  </si>
  <si>
    <t>Vzduchovod nosní 4,5 mm bal. á 10 ks 321045</t>
  </si>
  <si>
    <t>ZJ095</t>
  </si>
  <si>
    <t>Vzduchovod nosní 5,5 mm bal. á 10 ks 321055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</si>
  <si>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</si>
  <si>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</si>
  <si>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</si>
  <si>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</si>
  <si>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</si>
  <si>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</si>
  <si>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</si>
  <si>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</si>
  <si>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ZJ102</t>
  </si>
  <si>
    <t>Vzduchovod nosní 9,0 mm á 10 ks 321090</t>
  </si>
  <si>
    <t>ZJ113</t>
  </si>
  <si>
    <t>Vzduchovod ústní guedell 100 mm bal. á 50 ks 311100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</si>
  <si>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</si>
  <si>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</si>
  <si>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</si>
  <si>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</si>
  <si>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</si>
  <si>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</si>
  <si>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ZA482</t>
  </si>
  <si>
    <t>Vzdušnice manžety na přetlakovou infúzi KVS RUB 05</t>
  </si>
  <si>
    <t>ZK997</t>
  </si>
  <si>
    <t>Vzdušnice manžety na přetlakovou infúzi P01983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</si>
  <si>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</si>
  <si>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</si>
  <si>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</si>
  <si>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</si>
  <si>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</si>
  <si>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</si>
  <si>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</si>
  <si>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</si>
  <si>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</si>
  <si>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</si>
  <si>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</si>
  <si>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</si>
  <si>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</si>
  <si>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</si>
  <si>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</si>
  <si>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</si>
  <si>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ZK553</t>
  </si>
  <si>
    <t>Jehla spinální pencil extra dlouhá +20 G 25 G/115 mm bal. á 10 ks 100/492/815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</si>
  <si>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</si>
  <si>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</si>
  <si>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</si>
  <si>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</si>
  <si>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</si>
  <si>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</si>
  <si>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</si>
  <si>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</si>
  <si>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ZH432</t>
  </si>
  <si>
    <t>Jehla spinální-qunckeho hrot 22 G x 38 á 25 ks 76.111.22.015</t>
  </si>
  <si>
    <t>ZH433</t>
  </si>
  <si>
    <t>Jehla spinální-qunckeho hrot 22 G x 76 á 25 ks 76.111.22.030</t>
  </si>
  <si>
    <t>ZE729</t>
  </si>
  <si>
    <t>Jehla sterican tupá na ředění semiblunt.EU 1,2/18G x 40 mm bal. á 100 ks 4550400-01</t>
  </si>
  <si>
    <t>ZE027</t>
  </si>
  <si>
    <t>Katetr CVC 1 lumen 5 Fr x 30 cm certofix mono ECO 330 bal. á 10 ks 4160282E</t>
  </si>
  <si>
    <t>ZB750</t>
  </si>
  <si>
    <t>Hadice vrapovaná metráž dělitelná po 400 mm á 50 m 1574000/W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</si>
  <si>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</si>
  <si>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</si>
  <si>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</si>
  <si>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</si>
  <si>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</si>
  <si>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</si>
  <si>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</si>
  <si>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</si>
  <si>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</si>
  <si>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</si>
  <si>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</si>
  <si>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</si>
  <si>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</si>
  <si>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</si>
  <si>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</si>
  <si>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</si>
  <si>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</si>
  <si>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</si>
  <si>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</si>
  <si>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</si>
  <si>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</si>
  <si>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</si>
  <si>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</si>
  <si>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</si>
  <si>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</si>
  <si>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</si>
  <si>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</si>
  <si>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</si>
  <si>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ZH451</t>
  </si>
  <si>
    <t>Maska laryngeální Sure Seal LM Cuff Pilot 105200-000050</t>
  </si>
  <si>
    <t>ZK710</t>
  </si>
  <si>
    <t>Maska supraglotická č. 1,0 8201000</t>
  </si>
  <si>
    <t>ZK711</t>
  </si>
  <si>
    <t>Maska supraglotická č. 1,5 8215000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</si>
  <si>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</si>
  <si>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</si>
  <si>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</si>
  <si>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</si>
  <si>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</si>
  <si>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</si>
  <si>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</si>
  <si>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</si>
  <si>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</si>
  <si>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</si>
  <si>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</si>
  <si>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</si>
  <si>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</si>
  <si>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</si>
  <si>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</si>
  <si>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</si>
  <si>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ZN294</t>
  </si>
  <si>
    <t>Set sterilní pro centrální žilní katetrizaci Medikit SET313 bal. á 24 ks 1230111313</t>
  </si>
  <si>
    <t>ZD992</t>
  </si>
  <si>
    <t>Čidlo saturační masimo jednorázové pro novorozence k monitoru Mindray bal. á 20 ks 2329LHL</t>
  </si>
  <si>
    <t>ZB116</t>
  </si>
  <si>
    <t>Filtr neonatální kombinovaný 1441000</t>
  </si>
  <si>
    <t>Filtr perifix 0,2MY 4515501</t>
  </si>
  <si>
    <t>ZB737</t>
  </si>
  <si>
    <t>Humid-Vent 3,0 mm á 10 ks 10121</t>
  </si>
  <si>
    <t>ZB738</t>
  </si>
  <si>
    <t>Humid-Vent 3,5 mm 10131</t>
  </si>
  <si>
    <t>ZK556</t>
  </si>
  <si>
    <t>Kanyla endobronchiální 35FG 197-35R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</si>
  <si>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</si>
  <si>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</si>
  <si>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</si>
  <si>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</si>
  <si>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</si>
  <si>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</si>
  <si>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</si>
  <si>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</si>
  <si>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</si>
  <si>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</si>
  <si>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ZF721</t>
  </si>
  <si>
    <t>Kanyla endobronchiální 41Fr 125-41</t>
  </si>
  <si>
    <t>ZA841</t>
  </si>
  <si>
    <t>Kanyla ET 4,5 s manžetou 107-45G</t>
  </si>
  <si>
    <t>ZL716</t>
  </si>
  <si>
    <t>Kanyla introcan safety 3 žlutá 24G bal. á 50 ks 4251127-01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</si>
  <si>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</si>
  <si>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</si>
  <si>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</si>
  <si>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</si>
  <si>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</si>
  <si>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</si>
  <si>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</si>
  <si>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</si>
  <si>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ZE380</t>
  </si>
  <si>
    <t>Kanyla TR 8,5 armovaná s manžetou bal. á 5 ks 100/110/085</t>
  </si>
  <si>
    <t>ZF018</t>
  </si>
  <si>
    <t>Kanyla vasofix 16G šedá safety 4269179S-01</t>
  </si>
  <si>
    <t>ZC291</t>
  </si>
  <si>
    <t>Manžeta přetlaková 1000 ml 100 ZIT-1000 (051-018-804)</t>
  </si>
  <si>
    <t>ZE195</t>
  </si>
  <si>
    <t>Manžeta TK k monitoru Mindray a další jednohadičková s vložkou 25 - 35 cm dospělá MEC 1200 NIBPHPA</t>
  </si>
  <si>
    <t>ZB784</t>
  </si>
  <si>
    <t>Rukojeť laryngoskopická medium pro lžíce s f.optickým vláknem 3000.350.10</t>
  </si>
  <si>
    <t>ZB683</t>
  </si>
  <si>
    <t>Sonda žaludeční CH28, délka 80 cm bal. á 25 ks 21231</t>
  </si>
  <si>
    <t>ZB684</t>
  </si>
  <si>
    <t>Sonda žaludeční CH42, délka 80 cm 22-42.520</t>
  </si>
  <si>
    <t>ZB239</t>
  </si>
  <si>
    <t>Spojka pacientská Superset 15F 3535000/W</t>
  </si>
  <si>
    <t>ZB726</t>
  </si>
  <si>
    <t>Stříkačka Perfix LOR 10 ml 4638107</t>
  </si>
  <si>
    <t>ZA161</t>
  </si>
  <si>
    <t>Zavaděč bal. á 10 ks CI09800</t>
  </si>
  <si>
    <t>ZB217</t>
  </si>
  <si>
    <t>Šití dafilon modrý 3/0 (2) bal. á 36 ks C0932353</t>
  </si>
  <si>
    <t>ZO340</t>
  </si>
  <si>
    <t>Jehla stimuplex - ultra 360 G20/0,9 x 100 mm á 25 ks 4892510-01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</si>
  <si>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</si>
  <si>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</si>
  <si>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</si>
  <si>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</si>
  <si>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</si>
  <si>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</si>
  <si>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ZH455</t>
  </si>
  <si>
    <t>Maska laryngeální Sure Seal LM Cuff Pilot 105210-000025</t>
  </si>
  <si>
    <t>ZL562</t>
  </si>
  <si>
    <t>Okruh dýchací pro dospělé 3 m bal. á 20 ks M1190545</t>
  </si>
  <si>
    <t>ZL564</t>
  </si>
  <si>
    <t>Okruh dýchací pro novorozence 3 m bal. á 20 ks 1552018</t>
  </si>
  <si>
    <t>ZC854</t>
  </si>
  <si>
    <t>Kompresa NT 7,5 x 7,5 cm/2 ks sterilní 26510</t>
  </si>
  <si>
    <t>ZB404</t>
  </si>
  <si>
    <t>Náplast cosmos 8 cm x 1 m 5403353</t>
  </si>
  <si>
    <t>ZN475</t>
  </si>
  <si>
    <t>Obinadlo elastické universal   8 cm x 5 m 1323100312</t>
  </si>
  <si>
    <t>ZA339</t>
  </si>
  <si>
    <t>Obinadlo hydrofilní   8 cm x   5 m 13006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</si>
  <si>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</si>
  <si>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</si>
  <si>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</si>
  <si>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</si>
  <si>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</si>
  <si>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</si>
  <si>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</si>
  <si>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</si>
  <si>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</si>
  <si>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</si>
  <si>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ZC498</t>
  </si>
  <si>
    <t>Držák močových sáčků UH 800800100</t>
  </si>
  <si>
    <t>ZB966</t>
  </si>
  <si>
    <t>Nůžky rovné chirurgické hrotnaté 150 mm B397113920005</t>
  </si>
  <si>
    <t>ZB963</t>
  </si>
  <si>
    <t>Pinzeta anatomická úzká 145 mm B397114920019</t>
  </si>
  <si>
    <t>ZL688</t>
  </si>
  <si>
    <t>Proužky Accu-Check Inform IIStrip 50 EU1 á 50 ks 05942861041</t>
  </si>
  <si>
    <t>ZL689</t>
  </si>
  <si>
    <t>Roztok Accu-Check Performa Int´l Controls 1+2 level 04861736</t>
  </si>
  <si>
    <t>ZK477</t>
  </si>
  <si>
    <t>Rukavice operační latexové s pudrem ansell, vasco surgical powderet vel. 8 6035542 (303506EU)</t>
  </si>
  <si>
    <t>ZE090</t>
  </si>
  <si>
    <t>Krytí sterilní VECA-C na perif.kanyly trans.okénko stříbro bal. á 50 ks BED:392020</t>
  </si>
  <si>
    <t>ZK975</t>
  </si>
  <si>
    <t>Cévka odsávací CH10 s přerušovačem sání P01169a</t>
  </si>
  <si>
    <t>ZK974</t>
  </si>
  <si>
    <t>Cévka odsávací CH8 s přerušovačem sání P01192a</t>
  </si>
  <si>
    <t>ZD686</t>
  </si>
  <si>
    <t>Fixace katetru lockit plus 18G bal. á 50 ks 100/399/218</t>
  </si>
  <si>
    <t>ZA843</t>
  </si>
  <si>
    <t>Kanyla ET 3,0 s manžetou bal. á 10 ks 9430E</t>
  </si>
  <si>
    <t>ZB989</t>
  </si>
  <si>
    <t>Kanyla ET 3,5 s manžetou 112482-000035</t>
  </si>
  <si>
    <t>ZL717</t>
  </si>
  <si>
    <t>Kanyla introcan safety 3 modrá 22G bal. á 50 ks 4251128-01</t>
  </si>
  <si>
    <t>ZP431</t>
  </si>
  <si>
    <t>Set epidurální minipack 1. 18G/80 mm bal. á 10 ks 100/391/818</t>
  </si>
  <si>
    <t>ZA746</t>
  </si>
  <si>
    <t>Stříkačka injekční 3-dílná 1 ml L tuberculin Omnifix Solo 9161406V</t>
  </si>
  <si>
    <t>ZC001</t>
  </si>
  <si>
    <t>Zavaděč ETK 5F bal. á 25 ks 5-15102</t>
  </si>
  <si>
    <t>ZH453</t>
  </si>
  <si>
    <t>Maska laryngeální Sure Seal LM Cuff Pilot 105210-000015</t>
  </si>
  <si>
    <t>ZH454</t>
  </si>
  <si>
    <t>Maska laryngeální Sure Seal LM Cuff Pilot 105210-000020</t>
  </si>
  <si>
    <t>Spotřeba zdravotnického materiálu - orientační přehled</t>
  </si>
  <si>
    <t>ON Data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</si>
  <si>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</si>
  <si>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</si>
  <si>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</si>
  <si>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</si>
  <si>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</si>
  <si>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</si>
  <si>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</si>
  <si>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</si>
  <si>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</si>
  <si>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</si>
  <si>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Dobeš Oldřich</t>
  </si>
  <si>
    <t>Freiwaldová Barbora</t>
  </si>
  <si>
    <t>Fritschová Eva</t>
  </si>
  <si>
    <t>Gallová Zuzana</t>
  </si>
  <si>
    <t>Herkeĺ Tomáš</t>
  </si>
  <si>
    <t>Hrytsai Dmytro</t>
  </si>
  <si>
    <t>Jurečková Lucie</t>
  </si>
  <si>
    <t>Klementa Bronislav</t>
  </si>
  <si>
    <t>Klementová Olga</t>
  </si>
  <si>
    <t>Krasulová Andrea</t>
  </si>
  <si>
    <t>Mareš Jan</t>
  </si>
  <si>
    <t>Mareš Marcel</t>
  </si>
  <si>
    <t>Michlová Markéta</t>
  </si>
  <si>
    <t>Mrozek Zdeněk</t>
  </si>
  <si>
    <t>ObarePyszková Lenka</t>
  </si>
  <si>
    <t>Ösziová Xenie</t>
  </si>
  <si>
    <t>Papajčík Branislav</t>
  </si>
  <si>
    <t>Papajk Jan</t>
  </si>
  <si>
    <t>Petrová Pavla</t>
  </si>
  <si>
    <t>Poljaková Iveta</t>
  </si>
  <si>
    <t>Pomajbíková Hana</t>
  </si>
  <si>
    <t>Pös Roman</t>
  </si>
  <si>
    <t>Pospíšilová Libuše</t>
  </si>
  <si>
    <t>Prášil Petr</t>
  </si>
  <si>
    <t>Raimr Jakub</t>
  </si>
  <si>
    <t>Svoboda Aleš</t>
  </si>
  <si>
    <t>Šiška Daniel</t>
  </si>
  <si>
    <t>Špaček Miloslav</t>
  </si>
  <si>
    <t>Špaček Rostislav</t>
  </si>
  <si>
    <t>Špaňhel Jiří</t>
  </si>
  <si>
    <t>Špaňhelová Hana</t>
  </si>
  <si>
    <t>Štrba Peter</t>
  </si>
  <si>
    <t>Uher Radek</t>
  </si>
  <si>
    <t>Vasiľová Lenka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</si>
  <si>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</si>
  <si>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</si>
  <si>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</si>
  <si>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</si>
  <si>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</si>
  <si>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</si>
  <si>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</si>
  <si>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</si>
  <si>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</si>
  <si>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</si>
  <si>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</si>
  <si>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</si>
  <si>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</si>
  <si>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</si>
  <si>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</si>
  <si>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</si>
  <si>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</si>
  <si>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</si>
  <si>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</si>
  <si>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</si>
  <si>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</si>
  <si>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</si>
  <si>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</si>
  <si>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</si>
  <si>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</si>
  <si>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</si>
  <si>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</si>
  <si>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</si>
  <si>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</si>
  <si>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</si>
  <si>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</si>
  <si>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</si>
  <si>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</si>
  <si>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</si>
  <si>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</si>
  <si>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</si>
  <si>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</si>
  <si>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</si>
  <si>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</si>
  <si>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</si>
  <si>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</si>
  <si>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</si>
  <si>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</si>
  <si>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</si>
  <si>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</si>
  <si>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</si>
  <si>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</si>
  <si>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</si>
  <si>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</si>
  <si>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</si>
  <si>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</si>
  <si>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</si>
  <si>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</si>
  <si>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</si>
  <si>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</si>
  <si>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</si>
  <si>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</si>
  <si>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</si>
  <si>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</si>
  <si>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</si>
  <si>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</si>
  <si>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</si>
  <si>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</si>
  <si>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</si>
  <si>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</si>
  <si>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</si>
  <si>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</si>
  <si>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</si>
  <si>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</si>
  <si>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</si>
  <si>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</si>
  <si>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</si>
  <si>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</si>
  <si>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</si>
  <si>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</si>
  <si>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</si>
  <si>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</si>
  <si>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</si>
  <si>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</si>
  <si>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</si>
  <si>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</si>
  <si>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</si>
  <si>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</si>
  <si>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</si>
  <si>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</si>
  <si>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</si>
  <si>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</si>
  <si>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</si>
  <si>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</si>
  <si>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</si>
  <si>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</si>
  <si>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</si>
  <si>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</si>
  <si>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</si>
  <si>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</si>
  <si>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</si>
  <si>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</si>
  <si>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</si>
  <si>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</si>
  <si>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</si>
  <si>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</si>
  <si>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78987</t>
  </si>
  <si>
    <t>78988</t>
  </si>
  <si>
    <t>ANESTÉZIE S TRACHEÁLNÍ INTUBACÍ NEBO S LARYNGEÁLNÍ</t>
  </si>
  <si>
    <t>78992</t>
  </si>
  <si>
    <t>78993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</si>
  <si>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</si>
  <si>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</si>
  <si>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</si>
  <si>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</si>
  <si>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</si>
  <si>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</si>
  <si>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</si>
  <si>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</si>
  <si>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</si>
  <si>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</si>
  <si>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</si>
  <si>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</si>
  <si>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</si>
  <si>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78114</t>
  </si>
  <si>
    <t>78998</t>
  </si>
  <si>
    <t>ZAVEDENÍ EPIDURÁLNÍHO KATÉTRU A ZAVEDENÍ OBDOBNÉHO</t>
  </si>
  <si>
    <t>78310</t>
  </si>
  <si>
    <t xml:space="preserve">NEODKLADNÁ KARDIOPULMONÁLNÍ RESUSCITACE ROZŠÍŘENÁ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</si>
  <si>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</si>
  <si>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</si>
  <si>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</si>
  <si>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</si>
  <si>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</si>
  <si>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</si>
  <si>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</si>
  <si>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</si>
  <si>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</si>
  <si>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</si>
  <si>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</si>
  <si>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</si>
  <si>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</si>
  <si>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</si>
  <si>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</si>
  <si>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</si>
  <si>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</si>
  <si>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</si>
  <si>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</si>
  <si>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</si>
  <si>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</si>
  <si>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</si>
  <si>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</si>
  <si>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</si>
  <si>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</si>
  <si>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</si>
  <si>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</si>
  <si>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</si>
  <si>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</si>
  <si>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</si>
  <si>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</si>
  <si>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</si>
  <si>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</si>
  <si>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</si>
  <si>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</si>
  <si>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</si>
  <si>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</si>
  <si>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</si>
  <si>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</si>
  <si>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</si>
  <si>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</si>
  <si>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</si>
  <si>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</si>
  <si>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</si>
  <si>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</si>
  <si>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</si>
  <si>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78320</t>
  </si>
  <si>
    <t>02</t>
  </si>
  <si>
    <t>03</t>
  </si>
  <si>
    <t>78997</t>
  </si>
  <si>
    <t>78994</t>
  </si>
  <si>
    <t>EPIDURÁLNÍ NEBO SUBARACHNOIDEÁLNÍ ANESTÉZIE Á 20 M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</si>
  <si>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</si>
  <si>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</si>
  <si>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</si>
  <si>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</si>
  <si>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</si>
  <si>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</si>
  <si>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</si>
  <si>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</si>
  <si>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</si>
  <si>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78242</t>
  </si>
  <si>
    <t>78230</t>
  </si>
  <si>
    <t>78995</t>
  </si>
  <si>
    <t>78996</t>
  </si>
  <si>
    <t>78860</t>
  </si>
  <si>
    <t>TUNELIZACE KATÉTRU</t>
  </si>
  <si>
    <t>05</t>
  </si>
  <si>
    <t>78815</t>
  </si>
  <si>
    <t>MASIVNÍ PŘETLAKOVÉ NÁHRADY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</si>
  <si>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</si>
  <si>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</si>
  <si>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</si>
  <si>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</si>
  <si>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</si>
  <si>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</si>
  <si>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</si>
  <si>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</si>
  <si>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</si>
  <si>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</si>
  <si>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</si>
  <si>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</si>
  <si>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</si>
  <si>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</si>
  <si>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</si>
  <si>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</si>
  <si>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</si>
  <si>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</si>
  <si>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</si>
  <si>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</si>
  <si>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</si>
  <si>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</si>
  <si>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</si>
  <si>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</si>
  <si>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</si>
  <si>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</si>
  <si>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</si>
  <si>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</si>
  <si>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</si>
  <si>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</si>
  <si>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</si>
  <si>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</si>
  <si>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</si>
  <si>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</si>
  <si>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</si>
  <si>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</si>
  <si>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</si>
  <si>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</si>
  <si>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</si>
  <si>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</si>
  <si>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</si>
  <si>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</si>
  <si>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</si>
  <si>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</si>
  <si>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</si>
  <si>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</si>
  <si>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</si>
  <si>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</si>
  <si>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</si>
  <si>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07376</t>
  </si>
  <si>
    <t>(VZP) BYPASS NEBO NÁHRADA ILIKO - ILICKÁ PROTETICK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</si>
  <si>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</si>
  <si>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</si>
  <si>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</si>
  <si>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</si>
  <si>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</si>
  <si>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</si>
  <si>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</si>
  <si>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</si>
  <si>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</si>
  <si>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</si>
  <si>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</si>
  <si>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</si>
  <si>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</si>
  <si>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</si>
  <si>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</si>
  <si>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</si>
  <si>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</si>
  <si>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</si>
  <si>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</si>
  <si>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</si>
  <si>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</si>
  <si>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</si>
  <si>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</si>
  <si>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</si>
  <si>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</si>
  <si>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</si>
  <si>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</si>
  <si>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</si>
  <si>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</si>
  <si>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</si>
  <si>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</si>
  <si>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</si>
  <si>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</si>
  <si>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</si>
  <si>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</si>
  <si>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</si>
  <si>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</si>
  <si>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</si>
  <si>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</si>
  <si>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</si>
  <si>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</si>
  <si>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</si>
  <si>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</si>
  <si>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</si>
  <si>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</si>
  <si>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</si>
  <si>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</si>
  <si>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</si>
  <si>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</si>
  <si>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</si>
  <si>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</si>
  <si>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</si>
  <si>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</si>
  <si>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</si>
  <si>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</si>
  <si>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</si>
  <si>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</si>
  <si>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</si>
  <si>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</si>
  <si>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</si>
  <si>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90844</t>
  </si>
  <si>
    <t>(DRG) PLEUREKTOMIE ABRAZE THORAKOSKOPICKY</t>
  </si>
  <si>
    <t>54310</t>
  </si>
  <si>
    <t>AORTOILICKÝ ÚSEK - ENDARTEREKTOMIE</t>
  </si>
  <si>
    <t>57221</t>
  </si>
  <si>
    <t>OPERAČNÍ STABILIZACE HRUDNÍKU PO ÚRAZE - JEDNA STR</t>
  </si>
  <si>
    <t>51361</t>
  </si>
  <si>
    <t>KOLEKTOMIE SUBTOTÁLNÍ S ILEOSTOMIÍ A UZÁVĚREM REKT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</si>
  <si>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</si>
  <si>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</si>
  <si>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</si>
  <si>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</si>
  <si>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</si>
  <si>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</si>
  <si>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07387</t>
  </si>
  <si>
    <t>(VZP) JINÉ REKONSTRUKCE V OBLASTI PÁNEVNÍCH TEPEN</t>
  </si>
  <si>
    <t>5F3</t>
  </si>
  <si>
    <t>51393</t>
  </si>
  <si>
    <t>EXPLORATIVNÍ LAPAROTOMIE</t>
  </si>
  <si>
    <t>51819</t>
  </si>
  <si>
    <t>OŠETŘENÍ A OBVAZ ROZSÁHLÉ RÁNY V CELKOVÉ ANESTEZII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</si>
  <si>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</si>
  <si>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</si>
  <si>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</si>
  <si>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</si>
  <si>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</si>
  <si>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</si>
  <si>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</si>
  <si>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</si>
  <si>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</si>
  <si>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</si>
  <si>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</si>
  <si>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</si>
  <si>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</si>
  <si>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</si>
  <si>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</si>
  <si>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</si>
  <si>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</si>
  <si>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</si>
  <si>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</si>
  <si>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</si>
  <si>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</si>
  <si>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</si>
  <si>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</si>
  <si>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</si>
  <si>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</si>
  <si>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</si>
  <si>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</si>
  <si>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</si>
  <si>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</si>
  <si>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</si>
  <si>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</si>
  <si>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</si>
  <si>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</si>
  <si>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</si>
  <si>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</si>
  <si>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</si>
  <si>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</si>
  <si>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</si>
  <si>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</si>
  <si>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</si>
  <si>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</si>
  <si>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</si>
  <si>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</si>
  <si>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</si>
  <si>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</si>
  <si>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</si>
  <si>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</si>
  <si>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</si>
  <si>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</si>
  <si>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</si>
  <si>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</si>
  <si>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</si>
  <si>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</si>
  <si>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</si>
  <si>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</si>
  <si>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</si>
  <si>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</si>
  <si>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</si>
  <si>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</si>
  <si>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</si>
  <si>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</si>
  <si>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</si>
  <si>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</si>
  <si>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</si>
  <si>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</si>
  <si>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</si>
  <si>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</si>
  <si>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</si>
  <si>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</si>
  <si>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</si>
  <si>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</si>
  <si>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</si>
  <si>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</si>
  <si>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</si>
  <si>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</si>
  <si>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</si>
  <si>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</si>
  <si>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</si>
  <si>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</si>
  <si>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</si>
  <si>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</si>
  <si>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</si>
  <si>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</si>
  <si>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</si>
  <si>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</si>
  <si>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</si>
  <si>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</si>
  <si>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</si>
  <si>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</si>
  <si>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</si>
  <si>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</si>
  <si>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</si>
  <si>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</si>
  <si>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</si>
  <si>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</si>
  <si>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</si>
  <si>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</si>
  <si>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</si>
  <si>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</si>
  <si>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</si>
  <si>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</si>
  <si>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</si>
  <si>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</si>
  <si>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</si>
  <si>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</si>
  <si>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</si>
  <si>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</si>
  <si>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</si>
  <si>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</si>
  <si>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</si>
  <si>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</si>
  <si>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</si>
  <si>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</si>
  <si>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</si>
  <si>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</si>
  <si>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</si>
  <si>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</si>
  <si>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</si>
  <si>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</si>
  <si>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</si>
  <si>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</si>
  <si>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</si>
  <si>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6F1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</si>
  <si>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</si>
  <si>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</si>
  <si>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</si>
  <si>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</si>
  <si>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</si>
  <si>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</si>
  <si>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</si>
  <si>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</si>
  <si>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61121</t>
  </si>
  <si>
    <t>CÉVNÍ ANASTOMOSA MIKROCHIRURGICKOU TECHNIKOU</t>
  </si>
  <si>
    <t>62440</t>
  </si>
  <si>
    <t>ŠTĚP PŘI POPÁLENÍ (A OSTATNÍCH KOŽNÍCH ZTRÁTÁCH) D</t>
  </si>
  <si>
    <t>61169</t>
  </si>
  <si>
    <t>TRANSPOZICE MUSKULÁRNÍHO LALOKU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</si>
  <si>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</si>
  <si>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</si>
  <si>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</si>
  <si>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</si>
  <si>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</si>
  <si>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</si>
  <si>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</si>
  <si>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</si>
  <si>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</si>
  <si>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</si>
  <si>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</si>
  <si>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</si>
  <si>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</si>
  <si>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</si>
  <si>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</si>
  <si>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</si>
  <si>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</si>
  <si>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</si>
  <si>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</si>
  <si>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</si>
  <si>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</si>
  <si>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</si>
  <si>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</si>
  <si>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</si>
  <si>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</si>
  <si>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0049990</t>
  </si>
  <si>
    <t>ELEKTRODA DEFIBRILAČNÍ ENDOKARDIÁLNÍ LINOX T,TD</t>
  </si>
  <si>
    <t>7F1</t>
  </si>
  <si>
    <t>71747</t>
  </si>
  <si>
    <t>ČÁSTEČNÁ EXSTIRPACE KRČNÍCH UZLIN</t>
  </si>
  <si>
    <t>71315</t>
  </si>
  <si>
    <t>LARYNGOSKOPIE NEBO EPIFARYNGOSKOPIE FLEXIBILNÍ OPT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</si>
  <si>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</si>
  <si>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</si>
  <si>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</si>
  <si>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</si>
  <si>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</si>
  <si>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</si>
  <si>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</si>
  <si>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</si>
  <si>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0011785</t>
  </si>
  <si>
    <t>AMIKIN 1 G</t>
  </si>
  <si>
    <t>0015643</t>
  </si>
  <si>
    <t>0016547</t>
  </si>
  <si>
    <t>0016600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</si>
  <si>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</si>
  <si>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</si>
  <si>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</si>
  <si>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</si>
  <si>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</si>
  <si>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</si>
  <si>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</si>
  <si>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0029979</t>
  </si>
  <si>
    <t>0029980</t>
  </si>
  <si>
    <t>0047064</t>
  </si>
  <si>
    <t>TAVANIC I.V.</t>
  </si>
  <si>
    <t>0049193</t>
  </si>
  <si>
    <t>CEFTAX 1000</t>
  </si>
  <si>
    <t>0053922</t>
  </si>
  <si>
    <t>CIPHIN PRO INFUSIONE 200 MG/100 ML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</si>
  <si>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</si>
  <si>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</si>
  <si>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</si>
  <si>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</si>
  <si>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</si>
  <si>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</si>
  <si>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</si>
  <si>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</si>
  <si>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</si>
  <si>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</si>
  <si>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</si>
  <si>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</si>
  <si>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</si>
  <si>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</si>
  <si>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</si>
  <si>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</si>
  <si>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</si>
  <si>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</si>
  <si>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</si>
  <si>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</si>
  <si>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</si>
  <si>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</si>
  <si>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</si>
  <si>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</si>
  <si>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</si>
  <si>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</si>
  <si>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</si>
  <si>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</si>
  <si>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</si>
  <si>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</si>
  <si>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</si>
  <si>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ABAKTAL 400 MG/5 ML</t>
  </si>
  <si>
    <t>0094176</t>
  </si>
  <si>
    <t>0096414</t>
  </si>
  <si>
    <t>0097000</t>
  </si>
  <si>
    <t>0097910</t>
  </si>
  <si>
    <t>0104051</t>
  </si>
  <si>
    <t>0121238</t>
  </si>
  <si>
    <t>CEFTRIAXON KABI</t>
  </si>
  <si>
    <t>0121240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</si>
  <si>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</si>
  <si>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</si>
  <si>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</si>
  <si>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</si>
  <si>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</si>
  <si>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</si>
  <si>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</si>
  <si>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</si>
  <si>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</si>
  <si>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</si>
  <si>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</si>
  <si>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</si>
  <si>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</si>
  <si>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</si>
  <si>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</si>
  <si>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</si>
  <si>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</si>
  <si>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</si>
  <si>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</si>
  <si>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</si>
  <si>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</si>
  <si>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</si>
  <si>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</si>
  <si>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</si>
  <si>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</si>
  <si>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</si>
  <si>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ZARZIO</t>
  </si>
  <si>
    <t>0500720</t>
  </si>
  <si>
    <t>MYCAMINE</t>
  </si>
  <si>
    <t>0129056</t>
  </si>
  <si>
    <t>0198192</t>
  </si>
  <si>
    <t>0129057</t>
  </si>
  <si>
    <t>0136083</t>
  </si>
  <si>
    <t>AMPICILLIN AND SULBACTAM IBI 1 G + 500 MG PRÁŠEK P</t>
  </si>
  <si>
    <t>0201030</t>
  </si>
  <si>
    <t>0193477</t>
  </si>
  <si>
    <t>ZINFORO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</si>
  <si>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</si>
  <si>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</si>
  <si>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</si>
  <si>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</si>
  <si>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</si>
  <si>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</si>
  <si>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</si>
  <si>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</si>
  <si>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</si>
  <si>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</si>
  <si>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</si>
  <si>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</si>
  <si>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MEROPENEM HOSPIRA</t>
  </si>
  <si>
    <t>0192353</t>
  </si>
  <si>
    <t>FLEXBUMIN</t>
  </si>
  <si>
    <t>0146122</t>
  </si>
  <si>
    <t>0166265</t>
  </si>
  <si>
    <t>0183926</t>
  </si>
  <si>
    <t>AZEPO</t>
  </si>
  <si>
    <t>0202911</t>
  </si>
  <si>
    <t>DILIZOLEN</t>
  </si>
  <si>
    <t>0003902</t>
  </si>
  <si>
    <t>0029449</t>
  </si>
  <si>
    <t>NOVOSEVEN</t>
  </si>
  <si>
    <t>0195147</t>
  </si>
  <si>
    <t>0167960</t>
  </si>
  <si>
    <t>0183817</t>
  </si>
  <si>
    <t>0196852</t>
  </si>
  <si>
    <t>0087200</t>
  </si>
  <si>
    <t>MAXIPIME</t>
  </si>
  <si>
    <t>0049842</t>
  </si>
  <si>
    <t>BITAMMON 1 G/0,5 G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</si>
  <si>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</si>
  <si>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</si>
  <si>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</si>
  <si>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</si>
  <si>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</si>
  <si>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</si>
  <si>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</si>
  <si>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</si>
  <si>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</si>
  <si>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</si>
  <si>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</si>
  <si>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</si>
  <si>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</si>
  <si>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</si>
  <si>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</si>
  <si>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</si>
  <si>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</si>
  <si>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</si>
  <si>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</si>
  <si>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</si>
  <si>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</si>
  <si>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</si>
  <si>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</si>
  <si>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</si>
  <si>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</si>
  <si>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</si>
  <si>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</si>
  <si>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</si>
  <si>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</si>
  <si>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</si>
  <si>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</si>
  <si>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0001948</t>
  </si>
  <si>
    <t>ŠROUB SAMOŘEZNÝ KANYLOVANÝ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</si>
  <si>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</si>
  <si>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</si>
  <si>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</si>
  <si>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</si>
  <si>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</si>
  <si>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</si>
  <si>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0004080</t>
  </si>
  <si>
    <t>ŠROUB LCP A VA-LCP SAMOŘEZNÝ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</si>
  <si>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</si>
  <si>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</si>
  <si>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</si>
  <si>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</si>
  <si>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</si>
  <si>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</si>
  <si>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</si>
  <si>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</si>
  <si>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</si>
  <si>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</si>
  <si>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</si>
  <si>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</si>
  <si>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</si>
  <si>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</si>
  <si>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</si>
  <si>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</si>
  <si>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</si>
  <si>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</si>
  <si>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</si>
  <si>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</si>
  <si>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</si>
  <si>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</si>
  <si>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</si>
  <si>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</si>
  <si>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</si>
  <si>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</si>
  <si>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0017745</t>
  </si>
  <si>
    <t>0017749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</si>
  <si>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</si>
  <si>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</si>
  <si>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</si>
  <si>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</si>
  <si>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</si>
  <si>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</si>
  <si>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</si>
  <si>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</si>
  <si>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0030617</t>
  </si>
  <si>
    <t>STAPLER KOŽNÍ ROYAL - 35W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</si>
  <si>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</si>
  <si>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</si>
  <si>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</si>
  <si>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</si>
  <si>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</si>
  <si>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</si>
  <si>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</si>
  <si>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</si>
  <si>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</si>
  <si>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</si>
  <si>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</si>
  <si>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</si>
  <si>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</si>
  <si>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</si>
  <si>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</si>
  <si>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</si>
  <si>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</si>
  <si>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</si>
  <si>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</si>
  <si>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</si>
  <si>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</si>
  <si>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</si>
  <si>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</si>
  <si>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</si>
  <si>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</si>
  <si>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0053772</t>
  </si>
  <si>
    <t>STAPLER LINEÁRNÍ S NOŽEM - TCT10; TLC10 (S PZT 005</t>
  </si>
  <si>
    <t>0053801</t>
  </si>
  <si>
    <t>ECMO - OXYGENÁTOR,PLS-SYSTÉM DLOUHODOBÉ ŽIVOTNÍ PO</t>
  </si>
  <si>
    <t>0054514</t>
  </si>
  <si>
    <t>SYSTÉM ZEVNÍ DRENÁŽNÍ A MONITOROVACÍ LIKVOROVÝ DOČ</t>
  </si>
  <si>
    <t>0056292</t>
  </si>
  <si>
    <t>KATETR BALÓNKOVÝ FOGARTY EMBOLEKTOMICKÝ - 120805F</t>
  </si>
  <si>
    <t>0058388</t>
  </si>
  <si>
    <t>KLÍNOVITÁ RESEKCE PLIC DRG 90842</t>
  </si>
  <si>
    <t>0058390</t>
  </si>
  <si>
    <t>PLEUREKTOMIE ABRAZE DRG 90844</t>
  </si>
  <si>
    <t>0067017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</si>
  <si>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</si>
  <si>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</si>
  <si>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</si>
  <si>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</si>
  <si>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</si>
  <si>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</si>
  <si>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</si>
  <si>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</si>
  <si>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</si>
  <si>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</si>
  <si>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</si>
  <si>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</si>
  <si>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</si>
  <si>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</si>
  <si>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</si>
  <si>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</si>
  <si>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</si>
  <si>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</si>
  <si>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</si>
  <si>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</si>
  <si>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</si>
  <si>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</si>
  <si>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</si>
  <si>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</si>
  <si>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</si>
  <si>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</si>
  <si>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</si>
  <si>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</si>
  <si>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</si>
  <si>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</si>
  <si>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</si>
  <si>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</si>
  <si>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</si>
  <si>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</si>
  <si>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</si>
  <si>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</si>
  <si>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</si>
  <si>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</si>
  <si>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</si>
  <si>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</si>
  <si>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</si>
  <si>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</si>
  <si>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</si>
  <si>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</si>
  <si>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</si>
  <si>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</si>
  <si>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</si>
  <si>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</si>
  <si>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</si>
  <si>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</si>
  <si>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</si>
  <si>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</si>
  <si>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</si>
  <si>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</si>
  <si>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</si>
  <si>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</si>
  <si>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</si>
  <si>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</si>
  <si>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</si>
  <si>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</si>
  <si>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</si>
  <si>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</si>
  <si>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</si>
  <si>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</si>
  <si>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0083205</t>
  </si>
  <si>
    <t>DLAHA LCP PÁNEV SYMFÝZA OCEL</t>
  </si>
  <si>
    <t>0083212</t>
  </si>
  <si>
    <t>DLAHA LCP NIZKOPROFILOVÁ  REKONSTRUKČNÍ PÁNEV OCEL</t>
  </si>
  <si>
    <t>0083217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</si>
  <si>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</si>
  <si>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</si>
  <si>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</si>
  <si>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</si>
  <si>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</si>
  <si>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0096970</t>
  </si>
  <si>
    <t>IMPLANTÁT KOSTNÍ PRO VERTEBROPLASTIKU PERKUTÁNNÍ</t>
  </si>
  <si>
    <t>0097029</t>
  </si>
  <si>
    <t>DLAHA LCP METAFYZÁRNÍ MALÝ FRAGMENT OCEL TITAN</t>
  </si>
  <si>
    <t>0097776</t>
  </si>
  <si>
    <t>DLAHA LCP ROVNÁ VELKÝ FRAGMENT OCEL</t>
  </si>
  <si>
    <t>0097876</t>
  </si>
  <si>
    <t>PODLOŽKA MALÝ FRAGMENT TITAN</t>
  </si>
  <si>
    <t>0098656</t>
  </si>
  <si>
    <t>ŠROUB KANYLOVANÝ TI T-DRIVE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</si>
  <si>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</si>
  <si>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</si>
  <si>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</si>
  <si>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</si>
  <si>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</si>
  <si>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</si>
  <si>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</si>
  <si>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</si>
  <si>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</si>
  <si>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</si>
  <si>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</si>
  <si>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0108143</t>
  </si>
  <si>
    <t>DLAHA VOLÁRNÍ WATERSHED, DLOUHÁ, APTUS RADIUS 2,5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</si>
  <si>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</si>
  <si>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</si>
  <si>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</si>
  <si>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</si>
  <si>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</si>
  <si>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</si>
  <si>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</si>
  <si>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</si>
  <si>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</si>
  <si>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</si>
  <si>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</si>
  <si>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</si>
  <si>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0163266</t>
  </si>
  <si>
    <t>0013054</t>
  </si>
  <si>
    <t>STAPLER KOŽNÍ, 35 NEREZ.OCEL. NÁPLNÍ PMW35,PMR35</t>
  </si>
  <si>
    <t>0031490</t>
  </si>
  <si>
    <t>DLAHA LCP TIBIE PROXIMÁLNÍ VELKÝ FRAGMENT OCEL TIT</t>
  </si>
  <si>
    <t>0073963</t>
  </si>
  <si>
    <t>ŠROUB SAMOŘEZNÝ KORTIKÁLNÍ PÁNEV OCEL</t>
  </si>
  <si>
    <t>0042396</t>
  </si>
  <si>
    <t>0082145</t>
  </si>
  <si>
    <t>NPWT-RENASYS GO SBĚRNÁ NÁDOBA MALÁ</t>
  </si>
  <si>
    <t>0008238</t>
  </si>
  <si>
    <t>FIXÁTOR ZEVNÍ ZÁPĚSTÍ TYP PENNIG    35000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</si>
  <si>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</si>
  <si>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</si>
  <si>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</si>
  <si>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</si>
  <si>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</si>
  <si>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</si>
  <si>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</si>
  <si>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</si>
  <si>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</si>
  <si>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</si>
  <si>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</si>
  <si>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</si>
  <si>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</si>
  <si>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</si>
  <si>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</si>
  <si>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</si>
  <si>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0163255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</si>
  <si>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</si>
  <si>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</si>
  <si>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</si>
  <si>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</si>
  <si>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</si>
  <si>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</si>
  <si>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</si>
  <si>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</si>
  <si>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</si>
  <si>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</si>
  <si>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</si>
  <si>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</si>
  <si>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</si>
  <si>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</si>
  <si>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</si>
  <si>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</si>
  <si>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</si>
  <si>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0052291</t>
  </si>
  <si>
    <t>KATETR MAPOVACÍ A ABLAČNÍ REVELATION</t>
  </si>
  <si>
    <t>0002263</t>
  </si>
  <si>
    <t>FIXÁTOR ZEVNÍ JEDNOROVINNÝ TUBULÁRNÍ,SYNTHES</t>
  </si>
  <si>
    <t>0067014</t>
  </si>
  <si>
    <t>0163267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</si>
  <si>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</si>
  <si>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</si>
  <si>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</si>
  <si>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</si>
  <si>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</si>
  <si>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0054403</t>
  </si>
  <si>
    <t>OXYGENÁTOR SAFE MAXI</t>
  </si>
  <si>
    <t>0163219</t>
  </si>
  <si>
    <t>0163235</t>
  </si>
  <si>
    <t>0163208</t>
  </si>
  <si>
    <t>0001344</t>
  </si>
  <si>
    <t>DRÁT VODÍCÍ ZÁVITOVÝ OCEL</t>
  </si>
  <si>
    <t>0019152</t>
  </si>
  <si>
    <t>0017351</t>
  </si>
  <si>
    <t>ŠROUB SPONGIOZNÍ VELKÝ FRAGMENT OCEL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</si>
  <si>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</si>
  <si>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</si>
  <si>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</si>
  <si>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</si>
  <si>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</si>
  <si>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</si>
  <si>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</si>
  <si>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</si>
  <si>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</si>
  <si>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</si>
  <si>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</si>
  <si>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</si>
  <si>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</si>
  <si>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</si>
  <si>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</si>
  <si>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</si>
  <si>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</si>
  <si>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</si>
  <si>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</si>
  <si>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</si>
  <si>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</si>
  <si>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</si>
  <si>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</si>
  <si>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</si>
  <si>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</si>
  <si>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</si>
  <si>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</si>
  <si>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</si>
  <si>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</si>
  <si>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</si>
  <si>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</si>
  <si>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</si>
  <si>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</si>
  <si>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</si>
  <si>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</si>
  <si>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</si>
  <si>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78231</t>
  </si>
  <si>
    <t>09</t>
  </si>
  <si>
    <t>10</t>
  </si>
  <si>
    <t>78830</t>
  </si>
  <si>
    <t>ZAVEDENÍ INTRAJEJUNÁLNÍ SONDY PRO ENTERÁLNÍ VÝŽIVU</t>
  </si>
  <si>
    <t>11</t>
  </si>
  <si>
    <t>09233</t>
  </si>
  <si>
    <t>INJEKČNÍ OKRSKOVÁ ANESTÉZIE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</si>
  <si>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</si>
  <si>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</si>
  <si>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</si>
  <si>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</si>
  <si>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</si>
  <si>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</si>
  <si>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</si>
  <si>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</si>
  <si>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</si>
  <si>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</si>
  <si>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</si>
  <si>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</si>
  <si>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</si>
  <si>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</si>
  <si>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</si>
  <si>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</si>
  <si>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</si>
  <si>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</si>
  <si>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</si>
  <si>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</si>
  <si>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</si>
  <si>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</si>
  <si>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</si>
  <si>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</si>
  <si>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</si>
  <si>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</si>
  <si>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</si>
  <si>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</si>
  <si>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</si>
  <si>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</si>
  <si>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</si>
  <si>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</si>
  <si>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</si>
  <si>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</si>
  <si>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</si>
  <si>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</si>
  <si>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</si>
  <si>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</si>
  <si>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</si>
  <si>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</si>
  <si>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</si>
  <si>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</si>
  <si>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</si>
  <si>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</si>
  <si>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</si>
  <si>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</si>
  <si>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</si>
  <si>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</si>
  <si>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</si>
  <si>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</si>
  <si>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</si>
  <si>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</si>
  <si>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</si>
  <si>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</si>
  <si>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</si>
  <si>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</si>
  <si>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</si>
  <si>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</si>
  <si>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</si>
  <si>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</si>
  <si>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</si>
  <si>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</si>
  <si>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</si>
  <si>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</si>
  <si>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</si>
  <si>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</si>
  <si>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</si>
  <si>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</si>
  <si>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</si>
  <si>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</si>
  <si>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</si>
  <si>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</si>
  <si>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</si>
  <si>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</si>
  <si>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</si>
  <si>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</si>
  <si>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05303</t>
  </si>
  <si>
    <t xml:space="preserve">SRDEČNÍ KATETRIZACE PŘI AKUTNÍM INFARKTU MYOKARDU S MCC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</si>
  <si>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</si>
  <si>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</si>
  <si>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</si>
  <si>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</si>
  <si>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</si>
  <si>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</si>
  <si>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</si>
  <si>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</si>
  <si>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</si>
  <si>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</si>
  <si>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</si>
  <si>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</si>
  <si>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</si>
  <si>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</si>
  <si>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</si>
  <si>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</si>
  <si>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</si>
  <si>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</si>
  <si>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</si>
  <si>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</si>
  <si>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</si>
  <si>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</si>
  <si>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</si>
  <si>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</si>
  <si>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</si>
  <si>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</si>
  <si>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</si>
  <si>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</si>
  <si>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</si>
  <si>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</si>
  <si>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</si>
  <si>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</si>
  <si>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</si>
  <si>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</si>
  <si>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</si>
  <si>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</si>
  <si>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</si>
  <si>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</si>
  <si>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</si>
  <si>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</si>
  <si>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</si>
  <si>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</si>
  <si>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</si>
  <si>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</si>
  <si>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</si>
  <si>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</si>
  <si>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</si>
  <si>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</si>
  <si>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</si>
  <si>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</si>
  <si>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</si>
  <si>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</si>
  <si>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</si>
  <si>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</si>
  <si>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</si>
  <si>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</si>
  <si>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</si>
  <si>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</si>
  <si>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</si>
  <si>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</si>
  <si>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</si>
  <si>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</si>
  <si>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</si>
  <si>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</si>
  <si>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</si>
  <si>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</si>
  <si>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</si>
  <si>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</si>
  <si>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</si>
  <si>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</si>
  <si>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</si>
  <si>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</si>
  <si>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</si>
  <si>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</si>
  <si>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</si>
  <si>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</si>
  <si>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</si>
  <si>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</si>
  <si>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</si>
  <si>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</si>
  <si>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</si>
  <si>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</si>
  <si>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</si>
  <si>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</si>
  <si>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</si>
  <si>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</si>
  <si>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</si>
  <si>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0002087</t>
  </si>
  <si>
    <t>18F-FDG</t>
  </si>
  <si>
    <t>0110740</t>
  </si>
  <si>
    <t>VÁLEC STERILNÍ JEDNORÁZOVÝ DO INJEKTORU,V BAL.2KS,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</si>
  <si>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</si>
  <si>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</si>
  <si>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</si>
  <si>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</si>
  <si>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</si>
  <si>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</si>
  <si>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</si>
  <si>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</si>
  <si>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</si>
  <si>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</si>
  <si>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</si>
  <si>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</si>
  <si>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</si>
  <si>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</si>
  <si>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</si>
  <si>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</si>
  <si>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</si>
  <si>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</si>
  <si>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</si>
  <si>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</si>
  <si>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</si>
  <si>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</si>
  <si>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</si>
  <si>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</si>
  <si>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</si>
  <si>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</si>
  <si>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</si>
  <si>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</si>
  <si>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</si>
  <si>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</si>
  <si>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</si>
  <si>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</si>
  <si>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</si>
  <si>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</si>
  <si>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</si>
  <si>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</si>
  <si>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</si>
  <si>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</si>
  <si>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</si>
  <si>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</si>
  <si>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</si>
  <si>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</si>
  <si>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</si>
  <si>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</si>
  <si>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</si>
  <si>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</si>
  <si>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</si>
  <si>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</si>
  <si>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</si>
  <si>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</si>
  <si>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</si>
  <si>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</si>
  <si>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</si>
  <si>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</si>
  <si>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</si>
  <si>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</si>
  <si>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</si>
  <si>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</si>
  <si>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</si>
  <si>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</si>
  <si>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</si>
  <si>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</si>
  <si>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</si>
  <si>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</si>
  <si>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</si>
  <si>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</si>
  <si>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</si>
  <si>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</si>
  <si>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</si>
  <si>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</si>
  <si>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</si>
  <si>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</si>
  <si>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</si>
  <si>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</si>
  <si>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</si>
  <si>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</si>
  <si>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</si>
  <si>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</si>
  <si>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</si>
  <si>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</si>
  <si>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</si>
  <si>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</si>
  <si>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</si>
  <si>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</si>
  <si>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</si>
  <si>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</si>
  <si>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</si>
  <si>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</si>
  <si>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</si>
  <si>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</si>
  <si>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</si>
  <si>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</si>
  <si>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</si>
  <si>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</si>
  <si>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</si>
  <si>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</si>
  <si>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</si>
  <si>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</si>
  <si>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</si>
  <si>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</si>
  <si>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</si>
  <si>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</si>
  <si>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</si>
  <si>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</si>
  <si>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</si>
  <si>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</si>
  <si>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</si>
  <si>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</si>
  <si>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</si>
  <si>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</si>
  <si>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</si>
  <si>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</si>
  <si>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</si>
  <si>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</si>
  <si>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</si>
  <si>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</si>
  <si>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</si>
  <si>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</si>
  <si>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</si>
  <si>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</si>
  <si>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</si>
  <si>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</si>
  <si>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</si>
  <si>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</si>
  <si>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</si>
  <si>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</si>
  <si>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</si>
  <si>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</si>
  <si>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</si>
  <si>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</si>
  <si>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</si>
  <si>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</si>
  <si>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</si>
  <si>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</si>
  <si>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</si>
  <si>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</si>
  <si>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</si>
  <si>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</si>
  <si>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</si>
  <si>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</si>
  <si>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</si>
  <si>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</si>
  <si>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</si>
  <si>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</si>
  <si>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</si>
  <si>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</si>
  <si>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</si>
  <si>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</si>
  <si>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</si>
  <si>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</si>
  <si>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</si>
  <si>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</si>
  <si>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</si>
  <si>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</si>
  <si>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</si>
  <si>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</si>
  <si>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</si>
  <si>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</si>
  <si>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</si>
  <si>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</si>
  <si>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</si>
  <si>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</si>
  <si>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</si>
  <si>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</si>
  <si>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</si>
  <si>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</si>
  <si>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</si>
  <si>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</si>
  <si>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</si>
  <si>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</si>
  <si>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</si>
  <si>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</si>
  <si>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</si>
  <si>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</si>
  <si>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</si>
  <si>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</si>
  <si>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</si>
  <si>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</si>
  <si>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</si>
  <si>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</si>
  <si>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</si>
  <si>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</si>
  <si>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</si>
  <si>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</si>
  <si>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</si>
  <si>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</si>
  <si>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</si>
  <si>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</si>
  <si>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</si>
  <si>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</si>
  <si>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</si>
  <si>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</si>
  <si>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</si>
  <si>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</si>
  <si>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</si>
  <si>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</si>
  <si>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</si>
  <si>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</si>
  <si>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</si>
  <si>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</si>
  <si>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</si>
  <si>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</si>
  <si>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</si>
  <si>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</si>
  <si>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</si>
  <si>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</si>
  <si>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</si>
  <si>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</si>
  <si>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</si>
  <si>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</si>
  <si>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</si>
  <si>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</si>
  <si>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</si>
  <si>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</si>
  <si>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</si>
  <si>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</si>
  <si>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</si>
  <si>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</si>
  <si>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</si>
  <si>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</si>
  <si>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</si>
  <si>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</si>
  <si>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</si>
  <si>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</si>
  <si>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</si>
  <si>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</si>
  <si>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</si>
  <si>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</si>
  <si>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</si>
  <si>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</si>
  <si>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</si>
  <si>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</si>
  <si>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</si>
  <si>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</si>
  <si>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</si>
  <si>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</si>
  <si>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</si>
  <si>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</si>
  <si>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</si>
  <si>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</si>
  <si>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</si>
  <si>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</si>
  <si>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</si>
  <si>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</si>
  <si>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</si>
  <si>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</si>
  <si>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</si>
  <si>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</si>
  <si>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</si>
  <si>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</si>
  <si>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</si>
  <si>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</si>
  <si>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</si>
  <si>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</si>
  <si>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</si>
  <si>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</si>
  <si>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</si>
  <si>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</si>
  <si>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</si>
  <si>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</si>
  <si>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</si>
  <si>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</si>
  <si>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</si>
  <si>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</si>
  <si>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</si>
  <si>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</si>
  <si>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</si>
  <si>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</si>
  <si>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</si>
  <si>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</si>
  <si>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</si>
  <si>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</si>
  <si>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</si>
  <si>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</si>
  <si>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</si>
  <si>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</si>
  <si>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</si>
  <si>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</si>
  <si>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</si>
  <si>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</si>
  <si>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</si>
  <si>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</si>
  <si>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</si>
  <si>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</si>
  <si>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</si>
  <si>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</si>
  <si>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</si>
  <si>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</si>
  <si>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</si>
  <si>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</si>
  <si>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</si>
  <si>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</si>
  <si>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</si>
  <si>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</si>
  <si>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</si>
  <si>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</si>
  <si>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</si>
  <si>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</si>
  <si>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</si>
  <si>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</si>
  <si>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</si>
  <si>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</si>
  <si>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</si>
  <si>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</si>
  <si>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</si>
  <si>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</si>
  <si>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</si>
  <si>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</si>
  <si>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</si>
  <si>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</si>
  <si>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</si>
  <si>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</si>
  <si>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</si>
  <si>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</si>
  <si>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</si>
  <si>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</si>
  <si>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</si>
  <si>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</si>
  <si>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</si>
  <si>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</si>
  <si>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</si>
  <si>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</si>
  <si>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</si>
  <si>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</si>
  <si>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</si>
  <si>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</si>
  <si>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</si>
  <si>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</si>
  <si>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</si>
  <si>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</si>
  <si>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</si>
  <si>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</si>
  <si>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</si>
  <si>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</si>
  <si>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</si>
  <si>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</si>
  <si>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</si>
  <si>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</si>
  <si>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</si>
  <si>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</si>
  <si>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</si>
  <si>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</si>
  <si>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</si>
  <si>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</si>
  <si>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</si>
  <si>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0034038</t>
  </si>
  <si>
    <t>JEHLA BIOPTICKÁ ASPIRAČNÍ, CHIBA,ECHOTIP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</si>
  <si>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</si>
  <si>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</si>
  <si>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</si>
  <si>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</si>
  <si>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</si>
  <si>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</si>
  <si>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</si>
  <si>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</si>
  <si>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</si>
  <si>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0048523</t>
  </si>
  <si>
    <t>VODIČ INTERVENČNÍ SELECTIVA DO 145CM</t>
  </si>
  <si>
    <t>0049439</t>
  </si>
  <si>
    <t>STENTGRAFT - ZENITH TX2 ZTEG-2P - PROXIMÁLNÍ ČÁST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</si>
  <si>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</si>
  <si>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</si>
  <si>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</si>
  <si>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</si>
  <si>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</si>
  <si>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</si>
  <si>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</si>
  <si>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</si>
  <si>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</si>
  <si>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</si>
  <si>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</si>
  <si>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</si>
  <si>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</si>
  <si>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</si>
  <si>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</si>
  <si>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</si>
  <si>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</si>
  <si>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</si>
  <si>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</si>
  <si>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</si>
  <si>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</si>
  <si>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</si>
  <si>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0056303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</si>
  <si>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</si>
  <si>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</si>
  <si>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</si>
  <si>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</si>
  <si>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</si>
  <si>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</si>
  <si>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</si>
  <si>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</si>
  <si>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</si>
  <si>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</si>
  <si>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</si>
  <si>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</si>
  <si>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</si>
  <si>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</si>
  <si>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</si>
  <si>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</si>
  <si>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</si>
  <si>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</si>
  <si>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</si>
  <si>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</si>
  <si>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</si>
  <si>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</si>
  <si>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</si>
  <si>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</si>
  <si>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</si>
  <si>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</si>
  <si>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</si>
  <si>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</si>
  <si>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</si>
  <si>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</si>
  <si>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</si>
  <si>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</si>
  <si>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</si>
  <si>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</si>
  <si>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</si>
  <si>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0141907</t>
  </si>
  <si>
    <t>STENT JÍC.BILIÁRNÍ,KOLOREK.DUODEN.TRACH.BRONCH.SX-</t>
  </si>
  <si>
    <t>0193339</t>
  </si>
  <si>
    <t>STENTGRAFT AORTÁLNÍ - ZENITH - NOHA SPIRÁLNÍ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</si>
  <si>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</si>
  <si>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</si>
  <si>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</si>
  <si>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</si>
  <si>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</si>
  <si>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</si>
  <si>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</si>
  <si>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</si>
  <si>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</si>
  <si>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</si>
  <si>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</si>
  <si>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- ZENITH FLEX AAA; SAMOEXPAND;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</si>
  <si>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</si>
  <si>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</si>
  <si>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</si>
  <si>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</si>
  <si>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</si>
  <si>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</si>
  <si>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0038497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</si>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</sst>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0.19267773506093303</c:v>
                </c:pt>
                <c:pt idx="1">
                  <c:v>0.3503275649869933</c:v>
                </c:pt>
                <c:pt idx="2">
                  <c:v>0.39270518700920998</c:v>
                </c:pt>
                <c:pt idx="3">
                  <c:v>0.35975470701029749</c:v>
                </c:pt>
                <c:pt idx="4">
                  <c:v>0.38472992502825609</c:v>
                </c:pt>
                <c:pt idx="5">
                  <c:v>0.36232634475932851</c:v>
                </c:pt>
                <c:pt idx="6">
                  <c:v>0.36290642651311183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5856"/>
        <c:axId val="-822309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0.33939946810526878</c:v>
                </c:pt>
                <c:pt idx="1">
                  <c:v>0.33939946810526878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8576"/>
        <c:axId val="-822308784"/>
      </c:scatterChart>
      <c:catAx>
        <c:axId val="-8223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9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5856"/>
        <c:crosses val="autoZero"/>
        <c:crossBetween val="between"/>
      </c:valAx>
      <c:valAx>
        <c:axId val="-822318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valAx>
        <c:axId val="-82230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8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1.0652173913043479</c:v>
                </c:pt>
                <c:pt idx="1">
                  <c:v>0.8603448275862069</c:v>
                </c:pt>
                <c:pt idx="2">
                  <c:v>0.85066371681415931</c:v>
                </c:pt>
                <c:pt idx="3">
                  <c:v>0.80468046804680471</c:v>
                </c:pt>
                <c:pt idx="4">
                  <c:v>0.8</c:v>
                </c:pt>
                <c:pt idx="5">
                  <c:v>0.79226450405489712</c:v>
                </c:pt>
                <c:pt idx="6">
                  <c:v>0.75063355296502787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8032"/>
        <c:axId val="-822303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4768"/>
        <c:axId val="-822308240"/>
      </c:scatterChart>
      <c:catAx>
        <c:axId val="-82231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18032"/>
        <c:crosses val="autoZero"/>
        <c:crossBetween val="between"/>
      </c:valAx>
      <c:valAx>
        <c:axId val="-82231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240"/>
        <c:crosses val="max"/>
        <c:crossBetween val="midCat"/>
      </c:valAx>
      <c:valAx>
        <c:axId val="-822308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14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0" t="s">
        <v>132</v>
      </c>
      <c r="B1" s="540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36" t="s">
        <v>182</v>
      </c>
      <c r="B3" s="537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8" t="s">
        <v>133</v>
      </c>
      <c r="B10" s="537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1992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0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3431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1" t="s">
        <v>3432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3504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4506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9" t="s">
        <v>134</v>
      </c>
      <c r="B25" s="537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4511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4557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4676</v>
      </c>
      <c r="C28" s="51" t="s">
        <v>154</v>
      </c>
    </row>
    <row r="29" spans="1:3" ht="14.4" customHeight="1" x14ac:dyDescent="0.3">
      <c r="A29" s="486" t="str">
        <f>HYPERLINK("#'"&amp;C29&amp;"'!A1",C29)</f>
        <v>ZV Vykáz.-A Det.Lék.</v>
      </c>
      <c r="B29" s="180" t="s">
        <v>4677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5542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5655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6433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0" t="s">
        <v>151</v>
      </c>
      <c r="B1" s="540"/>
      <c r="C1" s="541"/>
      <c r="D1" s="541"/>
      <c r="E1" s="541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109882.38793713375</v>
      </c>
      <c r="D4" s="280">
        <f ca="1">IF(ISERROR(VLOOKUP("Náklady celkem",INDIRECT("HI!$A:$G"),5,0)),0,VLOOKUP("Náklady celkem",INDIRECT("HI!$A:$G"),5,0))</f>
        <v>109226.78656000004</v>
      </c>
      <c r="E4" s="281">
        <f ca="1">IF(C4=0,0,D4/C4)</f>
        <v>0.99403360821109199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14120.476048828124</v>
      </c>
      <c r="D7" s="288">
        <f>IF(ISERROR(HI!E5),"",HI!E5)</f>
        <v>13509.100429999993</v>
      </c>
      <c r="E7" s="285">
        <f t="shared" ref="E7:E15" si="0">IF(C7=0,0,D7/C7)</f>
        <v>0.95670290316601114</v>
      </c>
    </row>
    <row r="8" spans="1:5" ht="14.4" customHeight="1" x14ac:dyDescent="0.3">
      <c r="A8" s="45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0.9171809890935424</v>
      </c>
      <c r="E8" s="285">
        <f t="shared" si="0"/>
        <v>1.0190899878817137</v>
      </c>
    </row>
    <row r="9" spans="1:5" ht="14.4" customHeight="1" x14ac:dyDescent="0.3">
      <c r="A9" s="453" t="str">
        <f>HYPERLINK("#'LŽ Statim'!A1","Podíl statimových žádanek (max. 30%)")</f>
        <v>Podíl statimových žádanek (max. 30%)</v>
      </c>
      <c r="B9" s="451" t="s">
        <v>264</v>
      </c>
      <c r="C9" s="452">
        <v>0.3</v>
      </c>
      <c r="D9" s="452">
        <f>IF('LŽ Statim'!G3="",0,'LŽ Statim'!G3)</f>
        <v>0.11269177126917712</v>
      </c>
      <c r="E9" s="285">
        <f>IF(C9=0,0,D9/C9)</f>
        <v>0.37563923756392376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0.80114828770612556</v>
      </c>
      <c r="E11" s="285">
        <f t="shared" si="0"/>
        <v>1.335247146176876</v>
      </c>
    </row>
    <row r="12" spans="1:5" ht="14.4" customHeight="1" x14ac:dyDescent="0.3">
      <c r="A12" s="45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0.3467023136051795</v>
      </c>
      <c r="E12" s="285">
        <f t="shared" si="0"/>
        <v>0.43337789200647436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7779.8545590820313</v>
      </c>
      <c r="D15" s="288">
        <f>IF(ISERROR(HI!E6),"",HI!E6)</f>
        <v>7597.5388100000027</v>
      </c>
      <c r="E15" s="285">
        <f t="shared" si="0"/>
        <v>0.97656566100336706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76370.584217285141</v>
      </c>
      <c r="D16" s="284">
        <f ca="1">IF(ISERROR(VLOOKUP("Osobní náklady (Kč) *",INDIRECT("HI!$A:$G"),5,0)),0,VLOOKUP("Osobní náklady (Kč) *",INDIRECT("HI!$A:$G"),5,0))</f>
        <v>78288.014280000018</v>
      </c>
      <c r="E16" s="285">
        <f ca="1">IF(C16=0,0,D16/C16)</f>
        <v>1.0251069188793884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37294.024019999997</v>
      </c>
      <c r="D18" s="303">
        <f ca="1">IF(ISERROR(VLOOKUP("Výnosy celkem",INDIRECT("HI!$A:$G"),5,0)),0,VLOOKUP("Výnosy celkem",INDIRECT("HI!$A:$G"),5,0))</f>
        <v>39639.102979999996</v>
      </c>
      <c r="E18" s="304">
        <f t="shared" ref="E18:E31" ca="1" si="1">IF(C18=0,0,D18/C18)</f>
        <v>1.0628808239824798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2784.5740199999996</v>
      </c>
      <c r="D19" s="284">
        <f ca="1">IF(ISERROR(VLOOKUP("Ambulance *",INDIRECT("HI!$A:$G"),5,0)),0,VLOOKUP("Ambulance *",INDIRECT("HI!$A:$G"),5,0))</f>
        <v>3405.0429799999997</v>
      </c>
      <c r="E19" s="285">
        <f t="shared" ca="1" si="1"/>
        <v>1.2228236547290634</v>
      </c>
    </row>
    <row r="20" spans="1:5" ht="14.4" customHeight="1" x14ac:dyDescent="0.3">
      <c r="A20" s="483" t="str">
        <f>HYPERLINK("#'ZV Vykáz.-A'!A1","Zdravotní výkony vykázané u ambulantních pacientů (min. 100 % 2016)")</f>
        <v>Zdravotní výkony vykázané u ambulantních pacientů (min. 100 % 2016)</v>
      </c>
      <c r="B20" s="484" t="s">
        <v>153</v>
      </c>
      <c r="C20" s="289">
        <v>1</v>
      </c>
      <c r="D20" s="289">
        <f>IF(ISERROR(VLOOKUP("Celkem:",'ZV Vykáz.-A'!$A:$AB,10,0)),"",VLOOKUP("Celkem:",'ZV Vykáz.-A'!$A:$AB,10,0))</f>
        <v>1.2228236547290634</v>
      </c>
      <c r="E20" s="285">
        <f t="shared" si="1"/>
        <v>1.2228236547290634</v>
      </c>
    </row>
    <row r="21" spans="1:5" ht="14.4" customHeight="1" x14ac:dyDescent="0.3">
      <c r="A21" s="481" t="str">
        <f>HYPERLINK("#'ZV Vykáz.-A'!A1","Specializovaná ambulantní péče")</f>
        <v>Specializovaná ambulantní péče</v>
      </c>
      <c r="B21" s="484" t="s">
        <v>153</v>
      </c>
      <c r="C21" s="289">
        <v>1</v>
      </c>
      <c r="D21" s="452">
        <f>IF(ISERROR(VLOOKUP("Specializovaná ambulantní péče",'ZV Vykáz.-A'!$A:$AB,10,0)),"",VLOOKUP("Specializovaná ambulantní péče",'ZV Vykáz.-A'!$A:$AB,10,0))</f>
        <v>1.2228236547290636</v>
      </c>
      <c r="E21" s="285">
        <f t="shared" si="1"/>
        <v>1.2228236547290636</v>
      </c>
    </row>
    <row r="22" spans="1:5" ht="14.4" customHeight="1" x14ac:dyDescent="0.3">
      <c r="A22" s="481" t="str">
        <f>HYPERLINK("#'ZV Vykáz.-A'!A1","Ambulantní péče ve vyjmenovaných odbornostech (§9)")</f>
        <v>Ambulantní péče ve vyjmenovaných odbornostech (§9)</v>
      </c>
      <c r="B22" s="484" t="s">
        <v>153</v>
      </c>
      <c r="C22" s="289">
        <v>1</v>
      </c>
      <c r="D22" s="45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4" t="s">
        <v>155</v>
      </c>
      <c r="C23" s="289">
        <v>0.85</v>
      </c>
      <c r="D23" s="289">
        <f>IF(ISERROR(VLOOKUP("Celkem:",'ZV Vykáz.-H'!$A:$S,7,0)),"",VLOOKUP("Celkem:",'ZV Vykáz.-H'!$A:$S,7,0))</f>
        <v>1.0055214398261338</v>
      </c>
      <c r="E23" s="285">
        <f t="shared" si="1"/>
        <v>1.1829663997954516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34509.449999999997</v>
      </c>
      <c r="D24" s="284">
        <f ca="1">IF(ISERROR(VLOOKUP("Hospitalizace *",INDIRECT("HI!$A:$G"),5,0)),0,VLOOKUP("Hospitalizace *",INDIRECT("HI!$A:$G"),5,0))</f>
        <v>36234.06</v>
      </c>
      <c r="E24" s="285">
        <f ca="1">IF(C24=0,0,D24/C24)</f>
        <v>1.049975006845951</v>
      </c>
    </row>
    <row r="25" spans="1:5" ht="14.4" customHeight="1" x14ac:dyDescent="0.3">
      <c r="A25" s="483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1.049975006845951</v>
      </c>
      <c r="E25" s="285">
        <f t="shared" si="1"/>
        <v>1.049975006845951</v>
      </c>
    </row>
    <row r="26" spans="1:5" ht="14.4" customHeight="1" x14ac:dyDescent="0.3">
      <c r="A26" s="482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1.068699033190311</v>
      </c>
      <c r="E26" s="285">
        <f t="shared" si="1"/>
        <v>1.068699033190311</v>
      </c>
    </row>
    <row r="27" spans="1:5" ht="14.4" customHeight="1" x14ac:dyDescent="0.3">
      <c r="A27" s="482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0.40203664727002603</v>
      </c>
      <c r="E27" s="285">
        <f t="shared" si="1"/>
        <v>0.40203664727002603</v>
      </c>
    </row>
    <row r="28" spans="1:5" ht="14.4" customHeight="1" x14ac:dyDescent="0.3">
      <c r="A28" s="481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0.88135593220338981</v>
      </c>
      <c r="E29" s="285">
        <f t="shared" si="1"/>
        <v>0.92774308652988402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0.75063355296502787</v>
      </c>
      <c r="E30" s="285">
        <f t="shared" si="1"/>
        <v>0.75063355296502787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0.94275430407887439</v>
      </c>
      <c r="E31" s="285">
        <f t="shared" si="1"/>
        <v>0.99237295166197315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1" t="s">
        <v>175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42"/>
      <c r="B3" s="216">
        <v>2015</v>
      </c>
      <c r="C3" s="44">
        <v>2016</v>
      </c>
      <c r="D3" s="11"/>
      <c r="E3" s="546">
        <v>2017</v>
      </c>
      <c r="F3" s="547"/>
      <c r="G3" s="547"/>
      <c r="H3" s="548"/>
      <c r="I3" s="549">
        <v>2017</v>
      </c>
      <c r="J3" s="550"/>
    </row>
    <row r="4" spans="1:10" ht="14.4" customHeight="1" thickBot="1" x14ac:dyDescent="0.35">
      <c r="A4" s="543"/>
      <c r="B4" s="544" t="s">
        <v>94</v>
      </c>
      <c r="C4" s="545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7" t="s">
        <v>308</v>
      </c>
      <c r="J4" s="488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12037.384909999999</v>
      </c>
      <c r="C5" s="33">
        <v>13882.436040000001</v>
      </c>
      <c r="D5" s="12"/>
      <c r="E5" s="226">
        <v>13509.100429999993</v>
      </c>
      <c r="F5" s="32">
        <v>14120.476048828124</v>
      </c>
      <c r="G5" s="225">
        <f>E5-F5</f>
        <v>-611.37561882813134</v>
      </c>
      <c r="H5" s="231">
        <f>IF(F5&lt;0.00000001,"",E5/F5)</f>
        <v>0.95670290316601114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6978.1244699999997</v>
      </c>
      <c r="C6" s="35">
        <v>6790.1359899999998</v>
      </c>
      <c r="D6" s="12"/>
      <c r="E6" s="227">
        <v>7597.5388100000027</v>
      </c>
      <c r="F6" s="34">
        <v>7779.8545590820313</v>
      </c>
      <c r="G6" s="228">
        <f>E6-F6</f>
        <v>-182.31574908202856</v>
      </c>
      <c r="H6" s="232">
        <f>IF(F6&lt;0.00000001,"",E6/F6)</f>
        <v>0.97656566100336706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66971.96289000001</v>
      </c>
      <c r="C7" s="35">
        <v>73606.361199999999</v>
      </c>
      <c r="D7" s="12"/>
      <c r="E7" s="227">
        <v>78288.014280000018</v>
      </c>
      <c r="F7" s="34">
        <v>76370.584217285141</v>
      </c>
      <c r="G7" s="228">
        <f>E7-F7</f>
        <v>1917.4300627148768</v>
      </c>
      <c r="H7" s="232">
        <f>IF(F7&lt;0.00000001,"",E7/F7)</f>
        <v>1.0251069188793884</v>
      </c>
    </row>
    <row r="8" spans="1:10" ht="14.4" customHeight="1" thickBot="1" x14ac:dyDescent="0.35">
      <c r="A8" s="1" t="s">
        <v>97</v>
      </c>
      <c r="B8" s="15">
        <v>10298.055169999967</v>
      </c>
      <c r="C8" s="37">
        <v>10096.72746999998</v>
      </c>
      <c r="D8" s="12"/>
      <c r="E8" s="229">
        <v>9832.1330400000115</v>
      </c>
      <c r="F8" s="36">
        <v>11611.473111938456</v>
      </c>
      <c r="G8" s="230">
        <f>E8-F8</f>
        <v>-1779.3400719384445</v>
      </c>
      <c r="H8" s="233">
        <f>IF(F8&lt;0.00000001,"",E8/F8)</f>
        <v>0.84676017807688864</v>
      </c>
    </row>
    <row r="9" spans="1:10" ht="14.4" customHeight="1" thickBot="1" x14ac:dyDescent="0.35">
      <c r="A9" s="2" t="s">
        <v>98</v>
      </c>
      <c r="B9" s="3">
        <v>96285.527439999976</v>
      </c>
      <c r="C9" s="39">
        <v>104375.66069999998</v>
      </c>
      <c r="D9" s="12"/>
      <c r="E9" s="3">
        <v>109226.78656000004</v>
      </c>
      <c r="F9" s="38">
        <v>109882.38793713375</v>
      </c>
      <c r="G9" s="38">
        <f>E9-F9</f>
        <v>-655.6013771337166</v>
      </c>
      <c r="H9" s="234">
        <f>IF(F9&lt;0.00000001,"",E9/F9)</f>
        <v>0.99403360821109199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2372.4793399999999</v>
      </c>
      <c r="C11" s="33">
        <f>IF(ISERROR(VLOOKUP("Celkem:",'ZV Vykáz.-A'!A:H,5,0)),0,VLOOKUP("Celkem:",'ZV Vykáz.-A'!A:H,5,0)/1000)</f>
        <v>2784.5740199999996</v>
      </c>
      <c r="D11" s="12"/>
      <c r="E11" s="226">
        <f>IF(ISERROR(VLOOKUP("Celkem:",'ZV Vykáz.-A'!A:H,8,0)),0,VLOOKUP("Celkem:",'ZV Vykáz.-A'!A:H,8,0)/1000)</f>
        <v>3405.0429799999997</v>
      </c>
      <c r="F11" s="32">
        <f>C11</f>
        <v>2784.5740199999996</v>
      </c>
      <c r="G11" s="225">
        <f>E11-F11</f>
        <v>620.46896000000015</v>
      </c>
      <c r="H11" s="231">
        <f>IF(F11&lt;0.00000001,"",E11/F11)</f>
        <v>1.2228236547290634</v>
      </c>
      <c r="I11" s="225">
        <f>E11-B11</f>
        <v>1032.5636399999999</v>
      </c>
      <c r="J11" s="231">
        <f>IF(B11&lt;0.00000001,"",E11/B11)</f>
        <v>1.4352255560632194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39568.47</v>
      </c>
      <c r="C12" s="37">
        <f>IF(ISERROR(VLOOKUP("Celkem",CaseMix!A:D,3,0)),0,VLOOKUP("Celkem",CaseMix!A:D,3,0)*30)</f>
        <v>34509.449999999997</v>
      </c>
      <c r="D12" s="12"/>
      <c r="E12" s="229">
        <f>IF(ISERROR(VLOOKUP("Celkem",CaseMix!A:D,4,0)),0,VLOOKUP("Celkem",CaseMix!A:D,4,0)*30)</f>
        <v>36234.06</v>
      </c>
      <c r="F12" s="36">
        <f>C12</f>
        <v>34509.449999999997</v>
      </c>
      <c r="G12" s="230">
        <f>E12-F12</f>
        <v>1724.6100000000006</v>
      </c>
      <c r="H12" s="233">
        <f>IF(F12&lt;0.00000001,"",E12/F12)</f>
        <v>1.049975006845951</v>
      </c>
      <c r="I12" s="230">
        <f>E12-B12</f>
        <v>-3334.4100000000035</v>
      </c>
      <c r="J12" s="233">
        <f>IF(B12&lt;0.00000001,"",E12/B12)</f>
        <v>0.91573063097966634</v>
      </c>
    </row>
    <row r="13" spans="1:10" ht="14.4" customHeight="1" thickBot="1" x14ac:dyDescent="0.35">
      <c r="A13" s="4" t="s">
        <v>101</v>
      </c>
      <c r="B13" s="9">
        <f>SUM(B11:B12)</f>
        <v>41940.949339999999</v>
      </c>
      <c r="C13" s="41">
        <f>SUM(C11:C12)</f>
        <v>37294.024019999997</v>
      </c>
      <c r="D13" s="12"/>
      <c r="E13" s="9">
        <f>SUM(E11:E12)</f>
        <v>39639.102979999996</v>
      </c>
      <c r="F13" s="40">
        <f>SUM(F11:F12)</f>
        <v>37294.024019999997</v>
      </c>
      <c r="G13" s="40">
        <f>E13-F13</f>
        <v>2345.0789599999989</v>
      </c>
      <c r="H13" s="235">
        <f>IF(F13&lt;0.00000001,"",E13/F13)</f>
        <v>1.0628808239824798</v>
      </c>
      <c r="I13" s="40">
        <f>SUM(I11:I12)</f>
        <v>-2301.8463600000036</v>
      </c>
      <c r="J13" s="235">
        <f>IF(B13&lt;0.00000001,"",E13/B13)</f>
        <v>0.9451169704972634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0.4355893399050586</v>
      </c>
      <c r="C15" s="43">
        <f>IF(C9=0,"",C13/C9)</f>
        <v>0.35730575279606352</v>
      </c>
      <c r="D15" s="12"/>
      <c r="E15" s="10">
        <f>IF(E9=0,"",E13/E9)</f>
        <v>0.36290642825261182</v>
      </c>
      <c r="F15" s="42">
        <f>IF(F9=0,"",F13/F9)</f>
        <v>0.33939946810526878</v>
      </c>
      <c r="G15" s="42">
        <f>IF(ISERROR(F15-E15),"",E15-F15)</f>
        <v>2.3506960147343048E-2</v>
      </c>
      <c r="H15" s="236">
        <f>IF(ISERROR(F15-E15),"",IF(F15&lt;0.00000001,"",E15/F15))</f>
        <v>1.069260450756075</v>
      </c>
    </row>
    <row r="17" spans="1:8" ht="14.4" customHeight="1" x14ac:dyDescent="0.3">
      <c r="A17" s="222" t="s">
        <v>202</v>
      </c>
    </row>
    <row r="18" spans="1:8" ht="14.4" customHeight="1" x14ac:dyDescent="0.3">
      <c r="A18" s="424" t="s">
        <v>240</v>
      </c>
      <c r="B18" s="425"/>
      <c r="C18" s="425"/>
      <c r="D18" s="425"/>
      <c r="E18" s="425"/>
      <c r="F18" s="425"/>
      <c r="G18" s="425"/>
      <c r="H18" s="425"/>
    </row>
    <row r="19" spans="1:8" x14ac:dyDescent="0.3">
      <c r="A19" s="423" t="s">
        <v>239</v>
      </c>
      <c r="B19" s="425"/>
      <c r="C19" s="425"/>
      <c r="D19" s="425"/>
      <c r="E19" s="425"/>
      <c r="F19" s="425"/>
      <c r="G19" s="425"/>
      <c r="H19" s="425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0" t="s">
        <v>128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0.19267773506093303</v>
      </c>
      <c r="C4" s="323">
        <f t="shared" ref="C4:M4" si="0">(C10+C8)/C6</f>
        <v>0.3503275649869933</v>
      </c>
      <c r="D4" s="323">
        <f t="shared" si="0"/>
        <v>0.39270518700920998</v>
      </c>
      <c r="E4" s="323">
        <f t="shared" si="0"/>
        <v>0.35975470701029749</v>
      </c>
      <c r="F4" s="323">
        <f t="shared" si="0"/>
        <v>0.38472992502825609</v>
      </c>
      <c r="G4" s="323">
        <f t="shared" si="0"/>
        <v>0.36232634475932851</v>
      </c>
      <c r="H4" s="323">
        <f t="shared" si="0"/>
        <v>0.36290642651311183</v>
      </c>
      <c r="I4" s="323">
        <f t="shared" si="0"/>
        <v>3.1174063590432149E-2</v>
      </c>
      <c r="J4" s="323">
        <f t="shared" si="0"/>
        <v>3.1174063590432149E-2</v>
      </c>
      <c r="K4" s="323">
        <f t="shared" si="0"/>
        <v>3.1174063590432149E-2</v>
      </c>
      <c r="L4" s="323">
        <f t="shared" si="0"/>
        <v>3.1174063590432149E-2</v>
      </c>
      <c r="M4" s="323">
        <f t="shared" si="0"/>
        <v>3.1174063590432149E-2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15386.0363</v>
      </c>
      <c r="E5" s="323">
        <f>IF(ISERROR(VLOOKUP($A5,'Man Tab'!$A:$Q,COLUMN()+2,0)),0,VLOOKUP($A5,'Man Tab'!$A:$Q,COLUMN()+2,0))</f>
        <v>15078.34929</v>
      </c>
      <c r="F5" s="323">
        <f>IF(ISERROR(VLOOKUP($A5,'Man Tab'!$A:$Q,COLUMN()+2,0)),0,VLOOKUP($A5,'Man Tab'!$A:$Q,COLUMN()+2,0))</f>
        <v>14462.560160000001</v>
      </c>
      <c r="G5" s="323">
        <f>IF(ISERROR(VLOOKUP($A5,'Man Tab'!$A:$Q,COLUMN()+2,0)),0,VLOOKUP($A5,'Man Tab'!$A:$Q,COLUMN()+2,0))</f>
        <v>14550.860650000001</v>
      </c>
      <c r="H5" s="323">
        <f>IF(ISERROR(VLOOKUP($A5,'Man Tab'!$A:$Q,COLUMN()+2,0)),0,VLOOKUP($A5,'Man Tab'!$A:$Q,COLUMN()+2,0))</f>
        <v>17837.349139999998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47297.66732</v>
      </c>
      <c r="E6" s="325">
        <f t="shared" si="1"/>
        <v>62376.016609999999</v>
      </c>
      <c r="F6" s="325">
        <f t="shared" si="1"/>
        <v>76838.57677</v>
      </c>
      <c r="G6" s="325">
        <f t="shared" si="1"/>
        <v>91389.437420000002</v>
      </c>
      <c r="H6" s="325">
        <f t="shared" si="1"/>
        <v>109226.78656000001</v>
      </c>
      <c r="I6" s="325">
        <f t="shared" si="1"/>
        <v>109226.78656000001</v>
      </c>
      <c r="J6" s="325">
        <f t="shared" si="1"/>
        <v>109226.78656000001</v>
      </c>
      <c r="K6" s="325">
        <f t="shared" si="1"/>
        <v>109226.78656000001</v>
      </c>
      <c r="L6" s="325">
        <f t="shared" si="1"/>
        <v>109226.78656000001</v>
      </c>
      <c r="M6" s="325">
        <f t="shared" si="1"/>
        <v>109226.78656000001</v>
      </c>
    </row>
    <row r="7" spans="1:13" ht="14.4" customHeight="1" x14ac:dyDescent="0.3">
      <c r="A7" s="324" t="s">
        <v>126</v>
      </c>
      <c r="B7" s="324">
        <v>90.418999999999997</v>
      </c>
      <c r="C7" s="324">
        <v>342.30700000000002</v>
      </c>
      <c r="D7" s="324">
        <v>568.41</v>
      </c>
      <c r="E7" s="324">
        <v>681.09799999999996</v>
      </c>
      <c r="F7" s="324">
        <v>898.85599999999999</v>
      </c>
      <c r="G7" s="324">
        <v>999.26900000000001</v>
      </c>
      <c r="H7" s="324">
        <v>1207.8019999999999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17052.3</v>
      </c>
      <c r="E8" s="325">
        <f t="shared" si="2"/>
        <v>20432.939999999999</v>
      </c>
      <c r="F8" s="325">
        <f t="shared" si="2"/>
        <v>26965.68</v>
      </c>
      <c r="G8" s="325">
        <f t="shared" si="2"/>
        <v>29978.07</v>
      </c>
      <c r="H8" s="325">
        <f t="shared" si="2"/>
        <v>36234.06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433457.6399999999</v>
      </c>
      <c r="C9" s="324">
        <v>476856.35000000003</v>
      </c>
      <c r="D9" s="324">
        <v>611425.30000000005</v>
      </c>
      <c r="E9" s="324">
        <v>485386.29</v>
      </c>
      <c r="F9" s="324">
        <v>589294.29999999993</v>
      </c>
      <c r="G9" s="324">
        <v>538310.93000000005</v>
      </c>
      <c r="H9" s="324">
        <v>270311.98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433.45763999999991</v>
      </c>
      <c r="C10" s="325">
        <f t="shared" ref="C10:M10" si="3">C9/1000+B10</f>
        <v>910.31398999999988</v>
      </c>
      <c r="D10" s="325">
        <f t="shared" si="3"/>
        <v>1521.73929</v>
      </c>
      <c r="E10" s="325">
        <f t="shared" si="3"/>
        <v>2007.1255799999999</v>
      </c>
      <c r="F10" s="325">
        <f t="shared" si="3"/>
        <v>2596.4198799999999</v>
      </c>
      <c r="G10" s="325">
        <f t="shared" si="3"/>
        <v>3134.73081</v>
      </c>
      <c r="H10" s="325">
        <f t="shared" si="3"/>
        <v>3405.04279</v>
      </c>
      <c r="I10" s="325">
        <f t="shared" si="3"/>
        <v>3405.04279</v>
      </c>
      <c r="J10" s="325">
        <f t="shared" si="3"/>
        <v>3405.04279</v>
      </c>
      <c r="K10" s="325">
        <f t="shared" si="3"/>
        <v>3405.04279</v>
      </c>
      <c r="L10" s="325">
        <f t="shared" si="3"/>
        <v>3405.04279</v>
      </c>
      <c r="M10" s="325">
        <f t="shared" si="3"/>
        <v>3405.04279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0.33939946810526878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0.33939946810526878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2" t="s">
        <v>323</v>
      </c>
      <c r="B1" s="552"/>
      <c r="C1" s="552"/>
      <c r="D1" s="552"/>
      <c r="E1" s="552"/>
      <c r="F1" s="552"/>
      <c r="G1" s="552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3" t="s">
        <v>29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60" t="s">
        <v>274</v>
      </c>
      <c r="E4" s="460" t="s">
        <v>275</v>
      </c>
      <c r="F4" s="460" t="s">
        <v>276</v>
      </c>
      <c r="G4" s="460" t="s">
        <v>277</v>
      </c>
      <c r="H4" s="460" t="s">
        <v>278</v>
      </c>
      <c r="I4" s="460" t="s">
        <v>279</v>
      </c>
      <c r="J4" s="460" t="s">
        <v>280</v>
      </c>
      <c r="K4" s="460" t="s">
        <v>281</v>
      </c>
      <c r="L4" s="460" t="s">
        <v>282</v>
      </c>
      <c r="M4" s="460" t="s">
        <v>283</v>
      </c>
      <c r="N4" s="460" t="s">
        <v>284</v>
      </c>
      <c r="O4" s="460" t="s">
        <v>285</v>
      </c>
      <c r="P4" s="555" t="s">
        <v>3</v>
      </c>
      <c r="Q4" s="556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24206.530755645701</v>
      </c>
      <c r="C7" s="56">
        <v>2017.2108963038099</v>
      </c>
      <c r="D7" s="56">
        <v>2433.4135299999998</v>
      </c>
      <c r="E7" s="56">
        <v>2278.7991699999998</v>
      </c>
      <c r="F7" s="56">
        <v>2020.2642800000001</v>
      </c>
      <c r="G7" s="56">
        <v>1570.2513200000001</v>
      </c>
      <c r="H7" s="56">
        <v>1753.10663</v>
      </c>
      <c r="I7" s="56">
        <v>1807.38516</v>
      </c>
      <c r="J7" s="56">
        <v>1645.8803399999999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13509.10043</v>
      </c>
      <c r="Q7" s="185">
        <v>0.956702887901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399.66000000000099</v>
      </c>
      <c r="G8" s="56">
        <v>142.12</v>
      </c>
      <c r="H8" s="56">
        <v>230.2</v>
      </c>
      <c r="I8" s="56">
        <v>245.33</v>
      </c>
      <c r="J8" s="56">
        <v>185.07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2223.569</v>
      </c>
      <c r="Q8" s="185">
        <v>0.69704833662800003</v>
      </c>
    </row>
    <row r="9" spans="1:17" ht="14.4" customHeight="1" x14ac:dyDescent="0.3">
      <c r="A9" s="19" t="s">
        <v>37</v>
      </c>
      <c r="B9" s="55">
        <v>13336.893495704</v>
      </c>
      <c r="C9" s="56">
        <v>1111.4077913086601</v>
      </c>
      <c r="D9" s="56">
        <v>1357.3141900000001</v>
      </c>
      <c r="E9" s="56">
        <v>953.62942999999996</v>
      </c>
      <c r="F9" s="56">
        <v>1184.3038100000001</v>
      </c>
      <c r="G9" s="56">
        <v>1084.60349</v>
      </c>
      <c r="H9" s="56">
        <v>1010.65417</v>
      </c>
      <c r="I9" s="56">
        <v>1027.5300500000001</v>
      </c>
      <c r="J9" s="56">
        <v>979.50367000000006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7597.53881</v>
      </c>
      <c r="Q9" s="185">
        <v>0.976565663503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3.2852100000000002</v>
      </c>
      <c r="G10" s="56">
        <v>2.63415</v>
      </c>
      <c r="H10" s="56">
        <v>2.8852699999999998</v>
      </c>
      <c r="I10" s="56">
        <v>3.5378099999999999</v>
      </c>
      <c r="J10" s="56">
        <v>3.3697699999999999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19.998799999999999</v>
      </c>
      <c r="Q10" s="185">
        <v>1.0631235175430001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106.36409</v>
      </c>
      <c r="G11" s="56">
        <v>82.144120000000001</v>
      </c>
      <c r="H11" s="56">
        <v>102.90177</v>
      </c>
      <c r="I11" s="56">
        <v>81.665170000000003</v>
      </c>
      <c r="J11" s="56">
        <v>98.031260000000003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697.08126000000004</v>
      </c>
      <c r="Q11" s="185">
        <v>0.99515242220099998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66.975890000000007</v>
      </c>
      <c r="G12" s="56">
        <v>52.081040000000002</v>
      </c>
      <c r="H12" s="56">
        <v>62.854179999999999</v>
      </c>
      <c r="I12" s="56">
        <v>54.610019999999999</v>
      </c>
      <c r="J12" s="56">
        <v>63.187280000000001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490.75342999999998</v>
      </c>
      <c r="Q12" s="185">
        <v>0.93433581704400004</v>
      </c>
    </row>
    <row r="13" spans="1:17" ht="14.4" customHeight="1" x14ac:dyDescent="0.3">
      <c r="A13" s="19" t="s">
        <v>41</v>
      </c>
      <c r="B13" s="55">
        <v>358.60807425246099</v>
      </c>
      <c r="C13" s="56">
        <v>29.884006187705001</v>
      </c>
      <c r="D13" s="56">
        <v>38.073979999999999</v>
      </c>
      <c r="E13" s="56">
        <v>22.39846</v>
      </c>
      <c r="F13" s="56">
        <v>25.48114</v>
      </c>
      <c r="G13" s="56">
        <v>19.121949999999998</v>
      </c>
      <c r="H13" s="56">
        <v>38.96537</v>
      </c>
      <c r="I13" s="56">
        <v>27.70581</v>
      </c>
      <c r="J13" s="56">
        <v>17.522099999999998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189.26881</v>
      </c>
      <c r="Q13" s="185">
        <v>0.90477833723900003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123.501</v>
      </c>
      <c r="G14" s="56">
        <v>104.627</v>
      </c>
      <c r="H14" s="56">
        <v>86.915000000000006</v>
      </c>
      <c r="I14" s="56">
        <v>69.488</v>
      </c>
      <c r="J14" s="56">
        <v>64.709000000000003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764.53700000000003</v>
      </c>
      <c r="Q14" s="185">
        <v>0.99522456227599998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70.305710000000005</v>
      </c>
      <c r="G17" s="56">
        <v>49.647039999999997</v>
      </c>
      <c r="H17" s="56">
        <v>89.492189999999994</v>
      </c>
      <c r="I17" s="56">
        <v>100.02681</v>
      </c>
      <c r="J17" s="56">
        <v>78.801379999999995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645.94734000000005</v>
      </c>
      <c r="Q17" s="185">
        <v>0.88342921315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14.222</v>
      </c>
      <c r="G18" s="56">
        <v>13.128</v>
      </c>
      <c r="H18" s="56">
        <v>19.785</v>
      </c>
      <c r="I18" s="56">
        <v>39.055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115.15600000000001</v>
      </c>
      <c r="Q18" s="185" t="s">
        <v>322</v>
      </c>
    </row>
    <row r="19" spans="1:17" ht="14.4" customHeight="1" x14ac:dyDescent="0.3">
      <c r="A19" s="19" t="s">
        <v>47</v>
      </c>
      <c r="B19" s="55">
        <v>3830.3795113859301</v>
      </c>
      <c r="C19" s="56">
        <v>319.19829261549398</v>
      </c>
      <c r="D19" s="56">
        <v>227.49513999999999</v>
      </c>
      <c r="E19" s="56">
        <v>101.32951</v>
      </c>
      <c r="F19" s="56">
        <v>235.59261000000001</v>
      </c>
      <c r="G19" s="56">
        <v>185.00313</v>
      </c>
      <c r="H19" s="56">
        <v>164.35337000000001</v>
      </c>
      <c r="I19" s="56">
        <v>236.93875</v>
      </c>
      <c r="J19" s="56">
        <v>149.38935000000001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1300.10186</v>
      </c>
      <c r="Q19" s="185">
        <v>0.58186037156000003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10635.325919999999</v>
      </c>
      <c r="G20" s="56">
        <v>11312.66136</v>
      </c>
      <c r="H20" s="56">
        <v>10421.994919999999</v>
      </c>
      <c r="I20" s="56">
        <v>10405.926289999999</v>
      </c>
      <c r="J20" s="56">
        <v>14073.28148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78288.014280000003</v>
      </c>
      <c r="Q20" s="185">
        <v>1.0251069307439999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435.80000000000098</v>
      </c>
      <c r="G21" s="56">
        <v>431.90600000000001</v>
      </c>
      <c r="H21" s="56">
        <v>431.29700000000003</v>
      </c>
      <c r="I21" s="56">
        <v>426.779</v>
      </c>
      <c r="J21" s="56">
        <v>426.78300000000002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3062.7849999999999</v>
      </c>
      <c r="Q21" s="185">
        <v>0.95221047722600005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22.176880000000001</v>
      </c>
      <c r="E22" s="56">
        <v>36.2637</v>
      </c>
      <c r="F22" s="56">
        <v>34.320300000000003</v>
      </c>
      <c r="G22" s="56">
        <v>0</v>
      </c>
      <c r="H22" s="56">
        <v>8.5789000000000009</v>
      </c>
      <c r="I22" s="56">
        <v>0</v>
      </c>
      <c r="J22" s="56">
        <v>28.938359999999999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130.27814000000001</v>
      </c>
      <c r="Q22" s="185">
        <v>7.4444651428570001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16.628179999996</v>
      </c>
      <c r="E24" s="56">
        <v>30.631869999999001</v>
      </c>
      <c r="F24" s="56">
        <v>30.634339999994999</v>
      </c>
      <c r="G24" s="56">
        <v>28.420689999998999</v>
      </c>
      <c r="H24" s="56">
        <v>38.576389999996003</v>
      </c>
      <c r="I24" s="56">
        <v>24.882780000002999</v>
      </c>
      <c r="J24" s="56">
        <v>22.882149999993999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192.65639999998299</v>
      </c>
      <c r="Q24" s="185"/>
    </row>
    <row r="25" spans="1:17" ht="14.4" customHeight="1" x14ac:dyDescent="0.3">
      <c r="A25" s="21" t="s">
        <v>53</v>
      </c>
      <c r="B25" s="58">
        <v>188369.80638583301</v>
      </c>
      <c r="C25" s="59">
        <v>15697.4838654861</v>
      </c>
      <c r="D25" s="59">
        <v>16327.92517</v>
      </c>
      <c r="E25" s="59">
        <v>15583.70585</v>
      </c>
      <c r="F25" s="59">
        <v>15386.0363</v>
      </c>
      <c r="G25" s="59">
        <v>15078.34929</v>
      </c>
      <c r="H25" s="59">
        <v>14462.560160000001</v>
      </c>
      <c r="I25" s="59">
        <v>14550.860650000001</v>
      </c>
      <c r="J25" s="59">
        <v>17837.349139999998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109226.78655999999</v>
      </c>
      <c r="Q25" s="186">
        <v>0.99403361615999997</v>
      </c>
    </row>
    <row r="26" spans="1:17" ht="14.4" customHeight="1" x14ac:dyDescent="0.3">
      <c r="A26" s="19" t="s">
        <v>54</v>
      </c>
      <c r="B26" s="55">
        <v>15203.532010965801</v>
      </c>
      <c r="C26" s="56">
        <v>1266.96100091382</v>
      </c>
      <c r="D26" s="56">
        <v>1441.4811099999999</v>
      </c>
      <c r="E26" s="56">
        <v>1356.8083200000001</v>
      </c>
      <c r="F26" s="56">
        <v>1398.0966699999999</v>
      </c>
      <c r="G26" s="56">
        <v>1674.4801600000001</v>
      </c>
      <c r="H26" s="56">
        <v>1506.3467599999999</v>
      </c>
      <c r="I26" s="56">
        <v>1522.32897</v>
      </c>
      <c r="J26" s="56">
        <v>1878.44928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10777.99127</v>
      </c>
      <c r="Q26" s="185">
        <v>1.2152805314920001</v>
      </c>
    </row>
    <row r="27" spans="1:17" ht="14.4" customHeight="1" x14ac:dyDescent="0.3">
      <c r="A27" s="22" t="s">
        <v>55</v>
      </c>
      <c r="B27" s="58">
        <v>203573.33839679899</v>
      </c>
      <c r="C27" s="59">
        <v>16964.444866399899</v>
      </c>
      <c r="D27" s="59">
        <v>17769.406279999999</v>
      </c>
      <c r="E27" s="59">
        <v>16940.514169999999</v>
      </c>
      <c r="F27" s="59">
        <v>16784.132969999999</v>
      </c>
      <c r="G27" s="59">
        <v>16752.829450000001</v>
      </c>
      <c r="H27" s="59">
        <v>15968.906919999999</v>
      </c>
      <c r="I27" s="59">
        <v>16073.189619999999</v>
      </c>
      <c r="J27" s="59">
        <v>19715.798419999999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120004.77783000001</v>
      </c>
      <c r="Q27" s="186">
        <v>1.010557069506</v>
      </c>
    </row>
    <row r="28" spans="1:17" ht="14.4" customHeight="1" x14ac:dyDescent="0.3">
      <c r="A28" s="20" t="s">
        <v>56</v>
      </c>
      <c r="B28" s="55">
        <v>402.135781670607</v>
      </c>
      <c r="C28" s="56">
        <v>33.511315139216997</v>
      </c>
      <c r="D28" s="56">
        <v>55.773910000000001</v>
      </c>
      <c r="E28" s="56">
        <v>36.628399999999999</v>
      </c>
      <c r="F28" s="56">
        <v>67.876750000000001</v>
      </c>
      <c r="G28" s="56">
        <v>2.29081</v>
      </c>
      <c r="H28" s="56">
        <v>36.790990000000001</v>
      </c>
      <c r="I28" s="56">
        <v>27.981960000000001</v>
      </c>
      <c r="J28" s="56">
        <v>31.15615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258.49896999999999</v>
      </c>
      <c r="Q28" s="185">
        <v>1.101968816571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2" t="s">
        <v>61</v>
      </c>
      <c r="B1" s="552"/>
      <c r="C1" s="552"/>
      <c r="D1" s="552"/>
      <c r="E1" s="552"/>
      <c r="F1" s="552"/>
      <c r="G1" s="552"/>
      <c r="H1" s="557"/>
      <c r="I1" s="557"/>
      <c r="J1" s="557"/>
      <c r="K1" s="557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3" t="s">
        <v>62</v>
      </c>
      <c r="C3" s="554"/>
      <c r="D3" s="554"/>
      <c r="E3" s="554"/>
      <c r="F3" s="560" t="s">
        <v>63</v>
      </c>
      <c r="G3" s="554"/>
      <c r="H3" s="554"/>
      <c r="I3" s="554"/>
      <c r="J3" s="554"/>
      <c r="K3" s="561"/>
    </row>
    <row r="4" spans="1:11" ht="14.4" customHeight="1" x14ac:dyDescent="0.3">
      <c r="A4" s="102"/>
      <c r="B4" s="558"/>
      <c r="C4" s="559"/>
      <c r="D4" s="559"/>
      <c r="E4" s="559"/>
      <c r="F4" s="562" t="s">
        <v>287</v>
      </c>
      <c r="G4" s="564" t="s">
        <v>64</v>
      </c>
      <c r="H4" s="259" t="s">
        <v>183</v>
      </c>
      <c r="I4" s="562" t="s">
        <v>65</v>
      </c>
      <c r="J4" s="564" t="s">
        <v>297</v>
      </c>
      <c r="K4" s="565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63"/>
      <c r="G5" s="563"/>
      <c r="H5" s="29" t="s">
        <v>289</v>
      </c>
      <c r="I5" s="563"/>
      <c r="J5" s="563"/>
      <c r="K5" s="566"/>
    </row>
    <row r="6" spans="1:11" ht="14.4" customHeight="1" thickBot="1" x14ac:dyDescent="0.35">
      <c r="A6" s="712" t="s">
        <v>324</v>
      </c>
      <c r="B6" s="694">
        <v>171382.70800607599</v>
      </c>
      <c r="C6" s="694">
        <v>182486.96502</v>
      </c>
      <c r="D6" s="695">
        <v>11104.2570139238</v>
      </c>
      <c r="E6" s="696">
        <v>1.0647921668589999</v>
      </c>
      <c r="F6" s="694">
        <v>188369.80638583301</v>
      </c>
      <c r="G6" s="695">
        <v>109882.38705840299</v>
      </c>
      <c r="H6" s="697">
        <v>17837.349139999998</v>
      </c>
      <c r="I6" s="694">
        <v>109226.78655999999</v>
      </c>
      <c r="J6" s="695">
        <v>-655.60049840257898</v>
      </c>
      <c r="K6" s="698">
        <v>0.57985294275999999</v>
      </c>
    </row>
    <row r="7" spans="1:11" ht="14.4" customHeight="1" thickBot="1" x14ac:dyDescent="0.35">
      <c r="A7" s="713" t="s">
        <v>325</v>
      </c>
      <c r="B7" s="694">
        <v>42909.971971213898</v>
      </c>
      <c r="C7" s="694">
        <v>43156.754330000003</v>
      </c>
      <c r="D7" s="695">
        <v>246.78235878606199</v>
      </c>
      <c r="E7" s="696">
        <v>1.005751165695</v>
      </c>
      <c r="F7" s="694">
        <v>46820.972403325897</v>
      </c>
      <c r="G7" s="695">
        <v>27312.233901940101</v>
      </c>
      <c r="H7" s="697">
        <v>3057.2750700000001</v>
      </c>
      <c r="I7" s="694">
        <v>25492.515909999998</v>
      </c>
      <c r="J7" s="695">
        <v>-1819.7179919400901</v>
      </c>
      <c r="K7" s="698">
        <v>0.54446788696299997</v>
      </c>
    </row>
    <row r="8" spans="1:11" ht="14.4" customHeight="1" thickBot="1" x14ac:dyDescent="0.35">
      <c r="A8" s="714" t="s">
        <v>326</v>
      </c>
      <c r="B8" s="694">
        <v>41589.418909719301</v>
      </c>
      <c r="C8" s="694">
        <v>41756.794329999997</v>
      </c>
      <c r="D8" s="695">
        <v>167.37542028073901</v>
      </c>
      <c r="E8" s="696">
        <v>1.0040244712390001</v>
      </c>
      <c r="F8" s="694">
        <v>45504.048658854103</v>
      </c>
      <c r="G8" s="695">
        <v>26544.028384331599</v>
      </c>
      <c r="H8" s="697">
        <v>2992.5660699999999</v>
      </c>
      <c r="I8" s="694">
        <v>24727.978910000002</v>
      </c>
      <c r="J8" s="695">
        <v>-1816.0494743315801</v>
      </c>
      <c r="K8" s="698">
        <v>0.54342370929200001</v>
      </c>
    </row>
    <row r="9" spans="1:11" ht="14.4" customHeight="1" thickBot="1" x14ac:dyDescent="0.35">
      <c r="A9" s="715" t="s">
        <v>327</v>
      </c>
      <c r="B9" s="699">
        <v>0</v>
      </c>
      <c r="C9" s="699">
        <v>1.391E-2</v>
      </c>
      <c r="D9" s="700">
        <v>1.391E-2</v>
      </c>
      <c r="E9" s="701" t="s">
        <v>322</v>
      </c>
      <c r="F9" s="699">
        <v>0</v>
      </c>
      <c r="G9" s="700">
        <v>0</v>
      </c>
      <c r="H9" s="702">
        <v>1.65E-3</v>
      </c>
      <c r="I9" s="699">
        <v>8.3700000000000007E-3</v>
      </c>
      <c r="J9" s="700">
        <v>8.3700000000000007E-3</v>
      </c>
      <c r="K9" s="703" t="s">
        <v>322</v>
      </c>
    </row>
    <row r="10" spans="1:11" ht="14.4" customHeight="1" thickBot="1" x14ac:dyDescent="0.35">
      <c r="A10" s="716" t="s">
        <v>328</v>
      </c>
      <c r="B10" s="694">
        <v>0</v>
      </c>
      <c r="C10" s="694">
        <v>1.391E-2</v>
      </c>
      <c r="D10" s="695">
        <v>1.391E-2</v>
      </c>
      <c r="E10" s="704" t="s">
        <v>322</v>
      </c>
      <c r="F10" s="694">
        <v>0</v>
      </c>
      <c r="G10" s="695">
        <v>0</v>
      </c>
      <c r="H10" s="697">
        <v>1.65E-3</v>
      </c>
      <c r="I10" s="694">
        <v>8.3700000000000007E-3</v>
      </c>
      <c r="J10" s="695">
        <v>8.3700000000000007E-3</v>
      </c>
      <c r="K10" s="705" t="s">
        <v>322</v>
      </c>
    </row>
    <row r="11" spans="1:11" ht="14.4" customHeight="1" thickBot="1" x14ac:dyDescent="0.35">
      <c r="A11" s="715" t="s">
        <v>329</v>
      </c>
      <c r="B11" s="699">
        <v>21735.541200970802</v>
      </c>
      <c r="C11" s="699">
        <v>23467.69918</v>
      </c>
      <c r="D11" s="700">
        <v>1732.1579790292301</v>
      </c>
      <c r="E11" s="706">
        <v>1.079692424633</v>
      </c>
      <c r="F11" s="699">
        <v>24206.530755645701</v>
      </c>
      <c r="G11" s="700">
        <v>14120.4762741267</v>
      </c>
      <c r="H11" s="702">
        <v>1645.8803399999999</v>
      </c>
      <c r="I11" s="699">
        <v>13509.10043</v>
      </c>
      <c r="J11" s="700">
        <v>-611.37584412668195</v>
      </c>
      <c r="K11" s="707">
        <v>0.55807668460899995</v>
      </c>
    </row>
    <row r="12" spans="1:11" ht="14.4" customHeight="1" thickBot="1" x14ac:dyDescent="0.35">
      <c r="A12" s="716" t="s">
        <v>330</v>
      </c>
      <c r="B12" s="694">
        <v>14905.6047451507</v>
      </c>
      <c r="C12" s="694">
        <v>14982.911340000001</v>
      </c>
      <c r="D12" s="695">
        <v>77.306594849345004</v>
      </c>
      <c r="E12" s="696">
        <v>1.005186411163</v>
      </c>
      <c r="F12" s="694">
        <v>15186</v>
      </c>
      <c r="G12" s="695">
        <v>8858.5</v>
      </c>
      <c r="H12" s="697">
        <v>972.72505000000001</v>
      </c>
      <c r="I12" s="694">
        <v>8466.4520599999996</v>
      </c>
      <c r="J12" s="695">
        <v>-392.04793999999998</v>
      </c>
      <c r="K12" s="698">
        <v>0.55751692743299996</v>
      </c>
    </row>
    <row r="13" spans="1:11" ht="14.4" customHeight="1" thickBot="1" x14ac:dyDescent="0.35">
      <c r="A13" s="716" t="s">
        <v>331</v>
      </c>
      <c r="B13" s="694">
        <v>1106.00009984911</v>
      </c>
      <c r="C13" s="694">
        <v>932.58231000000001</v>
      </c>
      <c r="D13" s="695">
        <v>-173.41778984910999</v>
      </c>
      <c r="E13" s="696">
        <v>0.84320273581000005</v>
      </c>
      <c r="F13" s="694">
        <v>1200.43287600191</v>
      </c>
      <c r="G13" s="695">
        <v>700.25251100111404</v>
      </c>
      <c r="H13" s="697">
        <v>67.542609999999996</v>
      </c>
      <c r="I13" s="694">
        <v>565.30555000000004</v>
      </c>
      <c r="J13" s="695">
        <v>-134.946961001114</v>
      </c>
      <c r="K13" s="698">
        <v>0.47091808405199997</v>
      </c>
    </row>
    <row r="14" spans="1:11" ht="14.4" customHeight="1" thickBot="1" x14ac:dyDescent="0.35">
      <c r="A14" s="716" t="s">
        <v>332</v>
      </c>
      <c r="B14" s="694">
        <v>472.00004261191702</v>
      </c>
      <c r="C14" s="694">
        <v>393.43788000000001</v>
      </c>
      <c r="D14" s="695">
        <v>-78.562162611915994</v>
      </c>
      <c r="E14" s="696">
        <v>0.833554755255</v>
      </c>
      <c r="F14" s="694">
        <v>540.09787964383202</v>
      </c>
      <c r="G14" s="695">
        <v>315.05709645890198</v>
      </c>
      <c r="H14" s="697">
        <v>21.680420000000002</v>
      </c>
      <c r="I14" s="694">
        <v>226.61121</v>
      </c>
      <c r="J14" s="695">
        <v>-88.445886458901001</v>
      </c>
      <c r="K14" s="698">
        <v>0.41957433743200001</v>
      </c>
    </row>
    <row r="15" spans="1:11" ht="14.4" customHeight="1" thickBot="1" x14ac:dyDescent="0.35">
      <c r="A15" s="716" t="s">
        <v>333</v>
      </c>
      <c r="B15" s="694">
        <v>0</v>
      </c>
      <c r="C15" s="694">
        <v>0</v>
      </c>
      <c r="D15" s="695">
        <v>0</v>
      </c>
      <c r="E15" s="696">
        <v>1</v>
      </c>
      <c r="F15" s="694">
        <v>0</v>
      </c>
      <c r="G15" s="695">
        <v>0</v>
      </c>
      <c r="H15" s="697">
        <v>0</v>
      </c>
      <c r="I15" s="694">
        <v>4.2262000000000004</v>
      </c>
      <c r="J15" s="695">
        <v>4.2262000000000004</v>
      </c>
      <c r="K15" s="705" t="s">
        <v>334</v>
      </c>
    </row>
    <row r="16" spans="1:11" ht="14.4" customHeight="1" thickBot="1" x14ac:dyDescent="0.35">
      <c r="A16" s="716" t="s">
        <v>335</v>
      </c>
      <c r="B16" s="694">
        <v>1054.0000951545801</v>
      </c>
      <c r="C16" s="694">
        <v>2134.1629400000002</v>
      </c>
      <c r="D16" s="695">
        <v>1080.1628448454201</v>
      </c>
      <c r="E16" s="696">
        <v>2.024822340919</v>
      </c>
      <c r="F16" s="694">
        <v>2260</v>
      </c>
      <c r="G16" s="695">
        <v>1318.3333333333301</v>
      </c>
      <c r="H16" s="697">
        <v>118.54636000000001</v>
      </c>
      <c r="I16" s="694">
        <v>1529.1447700000001</v>
      </c>
      <c r="J16" s="695">
        <v>210.81143666666699</v>
      </c>
      <c r="K16" s="698">
        <v>0.67661273008800005</v>
      </c>
    </row>
    <row r="17" spans="1:11" ht="14.4" customHeight="1" thickBot="1" x14ac:dyDescent="0.35">
      <c r="A17" s="716" t="s">
        <v>336</v>
      </c>
      <c r="B17" s="694">
        <v>40.000003611178997</v>
      </c>
      <c r="C17" s="694">
        <v>143.57889</v>
      </c>
      <c r="D17" s="695">
        <v>103.578886388821</v>
      </c>
      <c r="E17" s="696">
        <v>3.5894719259440002</v>
      </c>
      <c r="F17" s="694">
        <v>160</v>
      </c>
      <c r="G17" s="695">
        <v>93.333333333333002</v>
      </c>
      <c r="H17" s="697">
        <v>10.66517</v>
      </c>
      <c r="I17" s="694">
        <v>63.991019999999999</v>
      </c>
      <c r="J17" s="695">
        <v>-29.342313333332999</v>
      </c>
      <c r="K17" s="698">
        <v>0.399943875</v>
      </c>
    </row>
    <row r="18" spans="1:11" ht="14.4" customHeight="1" thickBot="1" x14ac:dyDescent="0.35">
      <c r="A18" s="716" t="s">
        <v>337</v>
      </c>
      <c r="B18" s="694">
        <v>1480.0001336136399</v>
      </c>
      <c r="C18" s="694">
        <v>1572.48108</v>
      </c>
      <c r="D18" s="695">
        <v>92.480946386363001</v>
      </c>
      <c r="E18" s="696">
        <v>1.0624871202949999</v>
      </c>
      <c r="F18" s="694">
        <v>1560</v>
      </c>
      <c r="G18" s="695">
        <v>910</v>
      </c>
      <c r="H18" s="697">
        <v>230.65733</v>
      </c>
      <c r="I18" s="694">
        <v>1190.1915100000001</v>
      </c>
      <c r="J18" s="695">
        <v>280.19151000000102</v>
      </c>
      <c r="K18" s="698">
        <v>0.76294327564099995</v>
      </c>
    </row>
    <row r="19" spans="1:11" ht="14.4" customHeight="1" thickBot="1" x14ac:dyDescent="0.35">
      <c r="A19" s="716" t="s">
        <v>338</v>
      </c>
      <c r="B19" s="694">
        <v>1949.9360152562299</v>
      </c>
      <c r="C19" s="694">
        <v>2736.51089</v>
      </c>
      <c r="D19" s="695">
        <v>786.57487474377501</v>
      </c>
      <c r="E19" s="696">
        <v>1.4033849667830001</v>
      </c>
      <c r="F19" s="694">
        <v>2690</v>
      </c>
      <c r="G19" s="695">
        <v>1569.1666666666699</v>
      </c>
      <c r="H19" s="697">
        <v>200.18259</v>
      </c>
      <c r="I19" s="694">
        <v>1143.48666</v>
      </c>
      <c r="J19" s="695">
        <v>-425.68000666666597</v>
      </c>
      <c r="K19" s="698">
        <v>0.42508797769500001</v>
      </c>
    </row>
    <row r="20" spans="1:11" ht="14.4" customHeight="1" thickBot="1" x14ac:dyDescent="0.35">
      <c r="A20" s="716" t="s">
        <v>339</v>
      </c>
      <c r="B20" s="694">
        <v>728.00006572346604</v>
      </c>
      <c r="C20" s="694">
        <v>572.03385000000003</v>
      </c>
      <c r="D20" s="695">
        <v>-155.96621572346601</v>
      </c>
      <c r="E20" s="696">
        <v>0.78576071202800002</v>
      </c>
      <c r="F20" s="694">
        <v>610</v>
      </c>
      <c r="G20" s="695">
        <v>355.83333333333297</v>
      </c>
      <c r="H20" s="697">
        <v>23.88081</v>
      </c>
      <c r="I20" s="694">
        <v>319.69144999999997</v>
      </c>
      <c r="J20" s="695">
        <v>-36.141883333332999</v>
      </c>
      <c r="K20" s="698">
        <v>0.52408434426200001</v>
      </c>
    </row>
    <row r="21" spans="1:11" ht="14.4" customHeight="1" thickBot="1" x14ac:dyDescent="0.35">
      <c r="A21" s="715" t="s">
        <v>340</v>
      </c>
      <c r="B21" s="699">
        <v>5649.6718177694502</v>
      </c>
      <c r="C21" s="699">
        <v>4973.1880000000001</v>
      </c>
      <c r="D21" s="700">
        <v>-676.48381776944598</v>
      </c>
      <c r="E21" s="706">
        <v>0.880261395778</v>
      </c>
      <c r="F21" s="699">
        <v>5468.5340615908299</v>
      </c>
      <c r="G21" s="700">
        <v>3189.9782025946502</v>
      </c>
      <c r="H21" s="702">
        <v>185.07</v>
      </c>
      <c r="I21" s="699">
        <v>2223.569</v>
      </c>
      <c r="J21" s="700">
        <v>-966.40920259464804</v>
      </c>
      <c r="K21" s="707">
        <v>0.40661152969999997</v>
      </c>
    </row>
    <row r="22" spans="1:11" ht="14.4" customHeight="1" thickBot="1" x14ac:dyDescent="0.35">
      <c r="A22" s="716" t="s">
        <v>341</v>
      </c>
      <c r="B22" s="694">
        <v>4972.9790345263</v>
      </c>
      <c r="C22" s="694">
        <v>4253.68</v>
      </c>
      <c r="D22" s="695">
        <v>-719.29903452630003</v>
      </c>
      <c r="E22" s="696">
        <v>0.85535852262099998</v>
      </c>
      <c r="F22" s="694">
        <v>4653.5468598090702</v>
      </c>
      <c r="G22" s="695">
        <v>2714.56900155529</v>
      </c>
      <c r="H22" s="697">
        <v>163.01</v>
      </c>
      <c r="I22" s="694">
        <v>1875.2550000000001</v>
      </c>
      <c r="J22" s="695">
        <v>-839.31400155529195</v>
      </c>
      <c r="K22" s="698">
        <v>0.40297327103199998</v>
      </c>
    </row>
    <row r="23" spans="1:11" ht="14.4" customHeight="1" thickBot="1" x14ac:dyDescent="0.35">
      <c r="A23" s="716" t="s">
        <v>342</v>
      </c>
      <c r="B23" s="694">
        <v>676.69278324314701</v>
      </c>
      <c r="C23" s="694">
        <v>719.50800000000004</v>
      </c>
      <c r="D23" s="695">
        <v>42.815216756852998</v>
      </c>
      <c r="E23" s="696">
        <v>1.063271277331</v>
      </c>
      <c r="F23" s="694">
        <v>814.98720178175301</v>
      </c>
      <c r="G23" s="695">
        <v>475.40920103935599</v>
      </c>
      <c r="H23" s="697">
        <v>22.06</v>
      </c>
      <c r="I23" s="694">
        <v>348.31400000000002</v>
      </c>
      <c r="J23" s="695">
        <v>-127.095201039356</v>
      </c>
      <c r="K23" s="698">
        <v>0.42738585248700001</v>
      </c>
    </row>
    <row r="24" spans="1:11" ht="14.4" customHeight="1" thickBot="1" x14ac:dyDescent="0.35">
      <c r="A24" s="715" t="s">
        <v>343</v>
      </c>
      <c r="B24" s="699">
        <v>12163.4373224105</v>
      </c>
      <c r="C24" s="699">
        <v>11139.443649999999</v>
      </c>
      <c r="D24" s="700">
        <v>-1023.99367241046</v>
      </c>
      <c r="E24" s="706">
        <v>0.91581379134300001</v>
      </c>
      <c r="F24" s="699">
        <v>13336.893495704</v>
      </c>
      <c r="G24" s="700">
        <v>7779.8545391606503</v>
      </c>
      <c r="H24" s="702">
        <v>979.50367000000006</v>
      </c>
      <c r="I24" s="699">
        <v>7597.53881</v>
      </c>
      <c r="J24" s="700">
        <v>-182.31572916065099</v>
      </c>
      <c r="K24" s="707">
        <v>0.56966330370999996</v>
      </c>
    </row>
    <row r="25" spans="1:11" ht="14.4" customHeight="1" thickBot="1" x14ac:dyDescent="0.35">
      <c r="A25" s="716" t="s">
        <v>344</v>
      </c>
      <c r="B25" s="694">
        <v>423.00003818822199</v>
      </c>
      <c r="C25" s="694">
        <v>495.93369000000001</v>
      </c>
      <c r="D25" s="695">
        <v>72.933651811778006</v>
      </c>
      <c r="E25" s="696">
        <v>1.1724199650760001</v>
      </c>
      <c r="F25" s="694">
        <v>872.27250261843096</v>
      </c>
      <c r="G25" s="695">
        <v>508.82562652741802</v>
      </c>
      <c r="H25" s="697">
        <v>37.659970000000001</v>
      </c>
      <c r="I25" s="694">
        <v>372.26666</v>
      </c>
      <c r="J25" s="695">
        <v>-136.55896652741799</v>
      </c>
      <c r="K25" s="698">
        <v>0.42677793795199997</v>
      </c>
    </row>
    <row r="26" spans="1:11" ht="14.4" customHeight="1" thickBot="1" x14ac:dyDescent="0.35">
      <c r="A26" s="716" t="s">
        <v>345</v>
      </c>
      <c r="B26" s="694">
        <v>3.000000270838</v>
      </c>
      <c r="C26" s="694">
        <v>2.44217</v>
      </c>
      <c r="D26" s="695">
        <v>-0.55783027083799996</v>
      </c>
      <c r="E26" s="696">
        <v>0.81405659317400003</v>
      </c>
      <c r="F26" s="694">
        <v>3.0635986314100001</v>
      </c>
      <c r="G26" s="695">
        <v>1.7870992016559999</v>
      </c>
      <c r="H26" s="697">
        <v>0</v>
      </c>
      <c r="I26" s="694">
        <v>0.40257999999999999</v>
      </c>
      <c r="J26" s="695">
        <v>-1.384519201656</v>
      </c>
      <c r="K26" s="698">
        <v>0.13140755315399999</v>
      </c>
    </row>
    <row r="27" spans="1:11" ht="14.4" customHeight="1" thickBot="1" x14ac:dyDescent="0.35">
      <c r="A27" s="716" t="s">
        <v>346</v>
      </c>
      <c r="B27" s="694">
        <v>952.12605668985395</v>
      </c>
      <c r="C27" s="694">
        <v>985.17640000000097</v>
      </c>
      <c r="D27" s="695">
        <v>33.050343310145998</v>
      </c>
      <c r="E27" s="696">
        <v>1.0347121508520001</v>
      </c>
      <c r="F27" s="694">
        <v>1034</v>
      </c>
      <c r="G27" s="695">
        <v>603.16666666666697</v>
      </c>
      <c r="H27" s="697">
        <v>99.615710000000007</v>
      </c>
      <c r="I27" s="694">
        <v>641.42106000000001</v>
      </c>
      <c r="J27" s="695">
        <v>38.254393333332999</v>
      </c>
      <c r="K27" s="698">
        <v>0.62032984526099999</v>
      </c>
    </row>
    <row r="28" spans="1:11" ht="14.4" customHeight="1" thickBot="1" x14ac:dyDescent="0.35">
      <c r="A28" s="716" t="s">
        <v>347</v>
      </c>
      <c r="B28" s="694">
        <v>7004.3244148619697</v>
      </c>
      <c r="C28" s="694">
        <v>5844.82312</v>
      </c>
      <c r="D28" s="695">
        <v>-1159.5012948619701</v>
      </c>
      <c r="E28" s="696">
        <v>0.83445922458900001</v>
      </c>
      <c r="F28" s="694">
        <v>7278.1694266231498</v>
      </c>
      <c r="G28" s="695">
        <v>4245.5988321968398</v>
      </c>
      <c r="H28" s="697">
        <v>499.16248000000002</v>
      </c>
      <c r="I28" s="694">
        <v>4089.8650899999998</v>
      </c>
      <c r="J28" s="695">
        <v>-155.73374219683501</v>
      </c>
      <c r="K28" s="698">
        <v>0.56193595535700003</v>
      </c>
    </row>
    <row r="29" spans="1:11" ht="14.4" customHeight="1" thickBot="1" x14ac:dyDescent="0.35">
      <c r="A29" s="716" t="s">
        <v>348</v>
      </c>
      <c r="B29" s="694">
        <v>0</v>
      </c>
      <c r="C29" s="694">
        <v>0</v>
      </c>
      <c r="D29" s="695">
        <v>0</v>
      </c>
      <c r="E29" s="696">
        <v>1</v>
      </c>
      <c r="F29" s="694">
        <v>0</v>
      </c>
      <c r="G29" s="695">
        <v>0</v>
      </c>
      <c r="H29" s="697">
        <v>0</v>
      </c>
      <c r="I29" s="694">
        <v>0.73799999999999999</v>
      </c>
      <c r="J29" s="695">
        <v>0.73799999999999999</v>
      </c>
      <c r="K29" s="705" t="s">
        <v>334</v>
      </c>
    </row>
    <row r="30" spans="1:11" ht="14.4" customHeight="1" thickBot="1" x14ac:dyDescent="0.35">
      <c r="A30" s="716" t="s">
        <v>349</v>
      </c>
      <c r="B30" s="694">
        <v>465.00004197995997</v>
      </c>
      <c r="C30" s="694">
        <v>497.70479999999998</v>
      </c>
      <c r="D30" s="695">
        <v>32.704758020039002</v>
      </c>
      <c r="E30" s="696">
        <v>1.0703328065960001</v>
      </c>
      <c r="F30" s="694">
        <v>552.03893690955101</v>
      </c>
      <c r="G30" s="695">
        <v>322.02271319723798</v>
      </c>
      <c r="H30" s="697">
        <v>42.330509999999997</v>
      </c>
      <c r="I30" s="694">
        <v>314.4984</v>
      </c>
      <c r="J30" s="695">
        <v>-7.5243131972380004</v>
      </c>
      <c r="K30" s="698">
        <v>0.56970329259800001</v>
      </c>
    </row>
    <row r="31" spans="1:11" ht="14.4" customHeight="1" thickBot="1" x14ac:dyDescent="0.35">
      <c r="A31" s="716" t="s">
        <v>350</v>
      </c>
      <c r="B31" s="694">
        <v>80.000007222357993</v>
      </c>
      <c r="C31" s="694">
        <v>53.669719999999998</v>
      </c>
      <c r="D31" s="695">
        <v>-26.330287222357999</v>
      </c>
      <c r="E31" s="696">
        <v>0.67087143943399996</v>
      </c>
      <c r="F31" s="694">
        <v>80</v>
      </c>
      <c r="G31" s="695">
        <v>46.666666666666003</v>
      </c>
      <c r="H31" s="697">
        <v>1.8712800000000001</v>
      </c>
      <c r="I31" s="694">
        <v>31.650870000000001</v>
      </c>
      <c r="J31" s="695">
        <v>-15.015796666666001</v>
      </c>
      <c r="K31" s="698">
        <v>0.39563587500000003</v>
      </c>
    </row>
    <row r="32" spans="1:11" ht="14.4" customHeight="1" thickBot="1" x14ac:dyDescent="0.35">
      <c r="A32" s="716" t="s">
        <v>351</v>
      </c>
      <c r="B32" s="694">
        <v>404.72617629147499</v>
      </c>
      <c r="C32" s="694">
        <v>471.35437999999999</v>
      </c>
      <c r="D32" s="695">
        <v>66.628203708525007</v>
      </c>
      <c r="E32" s="696">
        <v>1.164625387759</v>
      </c>
      <c r="F32" s="694">
        <v>597.52356102557405</v>
      </c>
      <c r="G32" s="695">
        <v>348.555410598251</v>
      </c>
      <c r="H32" s="697">
        <v>56.865769999999998</v>
      </c>
      <c r="I32" s="694">
        <v>300.76222999999999</v>
      </c>
      <c r="J32" s="695">
        <v>-47.793180598250999</v>
      </c>
      <c r="K32" s="698">
        <v>0.50334790059699996</v>
      </c>
    </row>
    <row r="33" spans="1:11" ht="14.4" customHeight="1" thickBot="1" x14ac:dyDescent="0.35">
      <c r="A33" s="716" t="s">
        <v>352</v>
      </c>
      <c r="B33" s="694">
        <v>452.22078441073802</v>
      </c>
      <c r="C33" s="694">
        <v>411.69049999999999</v>
      </c>
      <c r="D33" s="695">
        <v>-40.530284410737998</v>
      </c>
      <c r="E33" s="696">
        <v>0.9103750075</v>
      </c>
      <c r="F33" s="694">
        <v>450</v>
      </c>
      <c r="G33" s="695">
        <v>262.5</v>
      </c>
      <c r="H33" s="697">
        <v>36.541600000000003</v>
      </c>
      <c r="I33" s="694">
        <v>257.53491000000002</v>
      </c>
      <c r="J33" s="695">
        <v>-4.9650899999989999</v>
      </c>
      <c r="K33" s="698">
        <v>0.57229980000000003</v>
      </c>
    </row>
    <row r="34" spans="1:11" ht="14.4" customHeight="1" thickBot="1" x14ac:dyDescent="0.35">
      <c r="A34" s="716" t="s">
        <v>353</v>
      </c>
      <c r="B34" s="694">
        <v>116.00001047242</v>
      </c>
      <c r="C34" s="694">
        <v>128.26400000000001</v>
      </c>
      <c r="D34" s="695">
        <v>12.263989527579</v>
      </c>
      <c r="E34" s="696">
        <v>1.1057240381060001</v>
      </c>
      <c r="F34" s="694">
        <v>115.083333333333</v>
      </c>
      <c r="G34" s="695">
        <v>67.131944444444002</v>
      </c>
      <c r="H34" s="697">
        <v>0</v>
      </c>
      <c r="I34" s="694">
        <v>48.098999999999997</v>
      </c>
      <c r="J34" s="695">
        <v>-19.032944444443999</v>
      </c>
      <c r="K34" s="698">
        <v>0.41794931209199998</v>
      </c>
    </row>
    <row r="35" spans="1:11" ht="14.4" customHeight="1" thickBot="1" x14ac:dyDescent="0.35">
      <c r="A35" s="716" t="s">
        <v>354</v>
      </c>
      <c r="B35" s="694">
        <v>512.00004622309598</v>
      </c>
      <c r="C35" s="694">
        <v>543.40449000000001</v>
      </c>
      <c r="D35" s="695">
        <v>31.404443776903001</v>
      </c>
      <c r="E35" s="696">
        <v>1.0613367987140001</v>
      </c>
      <c r="F35" s="694">
        <v>639.51111307804797</v>
      </c>
      <c r="G35" s="695">
        <v>373.04814929552799</v>
      </c>
      <c r="H35" s="697">
        <v>50.891539999999999</v>
      </c>
      <c r="I35" s="694">
        <v>453.81796000000003</v>
      </c>
      <c r="J35" s="695">
        <v>80.769810704471993</v>
      </c>
      <c r="K35" s="698">
        <v>0.70963264080800004</v>
      </c>
    </row>
    <row r="36" spans="1:11" ht="14.4" customHeight="1" thickBot="1" x14ac:dyDescent="0.35">
      <c r="A36" s="716" t="s">
        <v>355</v>
      </c>
      <c r="B36" s="694">
        <v>1751.03974579953</v>
      </c>
      <c r="C36" s="694">
        <v>1698.0470800000001</v>
      </c>
      <c r="D36" s="695">
        <v>-52.992665799529</v>
      </c>
      <c r="E36" s="696">
        <v>0.96973645748000004</v>
      </c>
      <c r="F36" s="694">
        <v>1715.2310234844899</v>
      </c>
      <c r="G36" s="695">
        <v>1000.55143036595</v>
      </c>
      <c r="H36" s="697">
        <v>154.56480999999999</v>
      </c>
      <c r="I36" s="694">
        <v>1086.4820500000001</v>
      </c>
      <c r="J36" s="695">
        <v>85.930619634048995</v>
      </c>
      <c r="K36" s="698">
        <v>0.63343190224699997</v>
      </c>
    </row>
    <row r="37" spans="1:11" ht="14.4" customHeight="1" thickBot="1" x14ac:dyDescent="0.35">
      <c r="A37" s="716" t="s">
        <v>356</v>
      </c>
      <c r="B37" s="694">
        <v>0</v>
      </c>
      <c r="C37" s="694">
        <v>6.9333</v>
      </c>
      <c r="D37" s="695">
        <v>6.9333</v>
      </c>
      <c r="E37" s="704" t="s">
        <v>334</v>
      </c>
      <c r="F37" s="694">
        <v>0</v>
      </c>
      <c r="G37" s="695">
        <v>0</v>
      </c>
      <c r="H37" s="697">
        <v>0</v>
      </c>
      <c r="I37" s="694">
        <v>0</v>
      </c>
      <c r="J37" s="695">
        <v>0</v>
      </c>
      <c r="K37" s="698">
        <v>0</v>
      </c>
    </row>
    <row r="38" spans="1:11" ht="14.4" customHeight="1" thickBot="1" x14ac:dyDescent="0.35">
      <c r="A38" s="715" t="s">
        <v>357</v>
      </c>
      <c r="B38" s="699">
        <v>49.635783129601002</v>
      </c>
      <c r="C38" s="699">
        <v>40.402479999999997</v>
      </c>
      <c r="D38" s="700">
        <v>-9.2333031296009995</v>
      </c>
      <c r="E38" s="706">
        <v>0.81397889692799996</v>
      </c>
      <c r="F38" s="699">
        <v>32.248046983346001</v>
      </c>
      <c r="G38" s="700">
        <v>18.811360740285</v>
      </c>
      <c r="H38" s="702">
        <v>3.3697699999999999</v>
      </c>
      <c r="I38" s="699">
        <v>19.998799999999999</v>
      </c>
      <c r="J38" s="700">
        <v>1.187439259714</v>
      </c>
      <c r="K38" s="707">
        <v>0.62015538523299996</v>
      </c>
    </row>
    <row r="39" spans="1:11" ht="14.4" customHeight="1" thickBot="1" x14ac:dyDescent="0.35">
      <c r="A39" s="716" t="s">
        <v>358</v>
      </c>
      <c r="B39" s="694">
        <v>22.978092615251999</v>
      </c>
      <c r="C39" s="694">
        <v>21.685549999999999</v>
      </c>
      <c r="D39" s="695">
        <v>-1.2925426152520001</v>
      </c>
      <c r="E39" s="696">
        <v>0.94374891611300005</v>
      </c>
      <c r="F39" s="694">
        <v>26.918040664018999</v>
      </c>
      <c r="G39" s="695">
        <v>15.702190387344</v>
      </c>
      <c r="H39" s="697">
        <v>1.8369200000000001</v>
      </c>
      <c r="I39" s="694">
        <v>8.9053900000000006</v>
      </c>
      <c r="J39" s="695">
        <v>-6.7968003873439997</v>
      </c>
      <c r="K39" s="698">
        <v>0.33083351463600003</v>
      </c>
    </row>
    <row r="40" spans="1:11" ht="14.4" customHeight="1" thickBot="1" x14ac:dyDescent="0.35">
      <c r="A40" s="716" t="s">
        <v>359</v>
      </c>
      <c r="B40" s="694">
        <v>26.657690514348999</v>
      </c>
      <c r="C40" s="694">
        <v>18.716930000000001</v>
      </c>
      <c r="D40" s="695">
        <v>-7.9407605143479998</v>
      </c>
      <c r="E40" s="696">
        <v>0.70212121300999997</v>
      </c>
      <c r="F40" s="694">
        <v>5.3300063193270004</v>
      </c>
      <c r="G40" s="695">
        <v>3.1091703529400001</v>
      </c>
      <c r="H40" s="697">
        <v>1.53285</v>
      </c>
      <c r="I40" s="694">
        <v>11.09341</v>
      </c>
      <c r="J40" s="695">
        <v>7.9842396470589998</v>
      </c>
      <c r="K40" s="698">
        <v>2.0813127293620002</v>
      </c>
    </row>
    <row r="41" spans="1:11" ht="14.4" customHeight="1" thickBot="1" x14ac:dyDescent="0.35">
      <c r="A41" s="715" t="s">
        <v>360</v>
      </c>
      <c r="B41" s="699">
        <v>932.00355370413001</v>
      </c>
      <c r="C41" s="699">
        <v>994.51385000000096</v>
      </c>
      <c r="D41" s="700">
        <v>62.510296295869999</v>
      </c>
      <c r="E41" s="706">
        <v>1.0670708776240001</v>
      </c>
      <c r="F41" s="699">
        <v>1200.8175019764899</v>
      </c>
      <c r="G41" s="700">
        <v>700.47687615295104</v>
      </c>
      <c r="H41" s="702">
        <v>98.031260000000003</v>
      </c>
      <c r="I41" s="699">
        <v>697.08126000000004</v>
      </c>
      <c r="J41" s="700">
        <v>-3.3956161529500002</v>
      </c>
      <c r="K41" s="707">
        <v>0.580505579617</v>
      </c>
    </row>
    <row r="42" spans="1:11" ht="14.4" customHeight="1" thickBot="1" x14ac:dyDescent="0.35">
      <c r="A42" s="716" t="s">
        <v>361</v>
      </c>
      <c r="B42" s="694">
        <v>30.080596498529999</v>
      </c>
      <c r="C42" s="694">
        <v>48.23536</v>
      </c>
      <c r="D42" s="695">
        <v>18.154763501468999</v>
      </c>
      <c r="E42" s="696">
        <v>1.6035373501429999</v>
      </c>
      <c r="F42" s="694">
        <v>0</v>
      </c>
      <c r="G42" s="695">
        <v>0</v>
      </c>
      <c r="H42" s="697">
        <v>0</v>
      </c>
      <c r="I42" s="694">
        <v>22.014700000000001</v>
      </c>
      <c r="J42" s="695">
        <v>22.014700000000001</v>
      </c>
      <c r="K42" s="705" t="s">
        <v>322</v>
      </c>
    </row>
    <row r="43" spans="1:11" ht="14.4" customHeight="1" thickBot="1" x14ac:dyDescent="0.35">
      <c r="A43" s="716" t="s">
        <v>362</v>
      </c>
      <c r="B43" s="694">
        <v>29.000002618105</v>
      </c>
      <c r="C43" s="694">
        <v>35.925820000000002</v>
      </c>
      <c r="D43" s="695">
        <v>6.9258173818940003</v>
      </c>
      <c r="E43" s="696">
        <v>1.2388212674700001</v>
      </c>
      <c r="F43" s="694">
        <v>182</v>
      </c>
      <c r="G43" s="695">
        <v>106.166666666667</v>
      </c>
      <c r="H43" s="697">
        <v>7.5385600000000004</v>
      </c>
      <c r="I43" s="694">
        <v>48.901519999999998</v>
      </c>
      <c r="J43" s="695">
        <v>-57.265146666665999</v>
      </c>
      <c r="K43" s="698">
        <v>0.26868967032899999</v>
      </c>
    </row>
    <row r="44" spans="1:11" ht="14.4" customHeight="1" thickBot="1" x14ac:dyDescent="0.35">
      <c r="A44" s="716" t="s">
        <v>363</v>
      </c>
      <c r="B44" s="694">
        <v>611.26118746567704</v>
      </c>
      <c r="C44" s="694">
        <v>581.99725999999998</v>
      </c>
      <c r="D44" s="695">
        <v>-29.263927465676002</v>
      </c>
      <c r="E44" s="696">
        <v>0.95212533027400004</v>
      </c>
      <c r="F44" s="694">
        <v>565.770600673584</v>
      </c>
      <c r="G44" s="695">
        <v>330.03285039292399</v>
      </c>
      <c r="H44" s="697">
        <v>60.596589999999999</v>
      </c>
      <c r="I44" s="694">
        <v>372.79728999999998</v>
      </c>
      <c r="J44" s="695">
        <v>42.764439607076</v>
      </c>
      <c r="K44" s="698">
        <v>0.65891951535799997</v>
      </c>
    </row>
    <row r="45" spans="1:11" ht="14.4" customHeight="1" thickBot="1" x14ac:dyDescent="0.35">
      <c r="A45" s="716" t="s">
        <v>364</v>
      </c>
      <c r="B45" s="694">
        <v>109.00019359777799</v>
      </c>
      <c r="C45" s="694">
        <v>90.125460000000004</v>
      </c>
      <c r="D45" s="695">
        <v>-18.874733597778</v>
      </c>
      <c r="E45" s="696">
        <v>0.826837614</v>
      </c>
      <c r="F45" s="694">
        <v>90</v>
      </c>
      <c r="G45" s="695">
        <v>52.5</v>
      </c>
      <c r="H45" s="697">
        <v>7.05342</v>
      </c>
      <c r="I45" s="694">
        <v>67.205470000000005</v>
      </c>
      <c r="J45" s="695">
        <v>14.70547</v>
      </c>
      <c r="K45" s="698">
        <v>0.74672744444399997</v>
      </c>
    </row>
    <row r="46" spans="1:11" ht="14.4" customHeight="1" thickBot="1" x14ac:dyDescent="0.35">
      <c r="A46" s="716" t="s">
        <v>365</v>
      </c>
      <c r="B46" s="694">
        <v>7.939688279087</v>
      </c>
      <c r="C46" s="694">
        <v>12.25479</v>
      </c>
      <c r="D46" s="695">
        <v>4.3151017209119997</v>
      </c>
      <c r="E46" s="696">
        <v>1.5434850297930001</v>
      </c>
      <c r="F46" s="694">
        <v>6.3401265640390001</v>
      </c>
      <c r="G46" s="695">
        <v>3.6984071623560002</v>
      </c>
      <c r="H46" s="697">
        <v>0.35887999999999998</v>
      </c>
      <c r="I46" s="694">
        <v>3.2620100000000001</v>
      </c>
      <c r="J46" s="695">
        <v>-0.43639716235600001</v>
      </c>
      <c r="K46" s="698">
        <v>0.51450234739800005</v>
      </c>
    </row>
    <row r="47" spans="1:11" ht="14.4" customHeight="1" thickBot="1" x14ac:dyDescent="0.35">
      <c r="A47" s="716" t="s">
        <v>366</v>
      </c>
      <c r="B47" s="694">
        <v>0</v>
      </c>
      <c r="C47" s="694">
        <v>0.35920000000000002</v>
      </c>
      <c r="D47" s="695">
        <v>0.35920000000000002</v>
      </c>
      <c r="E47" s="704" t="s">
        <v>322</v>
      </c>
      <c r="F47" s="694">
        <v>0</v>
      </c>
      <c r="G47" s="695">
        <v>0</v>
      </c>
      <c r="H47" s="697">
        <v>0</v>
      </c>
      <c r="I47" s="694">
        <v>0</v>
      </c>
      <c r="J47" s="695">
        <v>0</v>
      </c>
      <c r="K47" s="705" t="s">
        <v>322</v>
      </c>
    </row>
    <row r="48" spans="1:11" ht="14.4" customHeight="1" thickBot="1" x14ac:dyDescent="0.35">
      <c r="A48" s="716" t="s">
        <v>367</v>
      </c>
      <c r="B48" s="694">
        <v>0</v>
      </c>
      <c r="C48" s="694">
        <v>0.50214999999999999</v>
      </c>
      <c r="D48" s="695">
        <v>0.50214999999999999</v>
      </c>
      <c r="E48" s="704" t="s">
        <v>334</v>
      </c>
      <c r="F48" s="694">
        <v>0</v>
      </c>
      <c r="G48" s="695">
        <v>0</v>
      </c>
      <c r="H48" s="697">
        <v>0</v>
      </c>
      <c r="I48" s="694">
        <v>7.8734999999999999</v>
      </c>
      <c r="J48" s="695">
        <v>7.8734999999999999</v>
      </c>
      <c r="K48" s="705" t="s">
        <v>322</v>
      </c>
    </row>
    <row r="49" spans="1:11" ht="14.4" customHeight="1" thickBot="1" x14ac:dyDescent="0.35">
      <c r="A49" s="716" t="s">
        <v>368</v>
      </c>
      <c r="B49" s="694">
        <v>21.892273927988001</v>
      </c>
      <c r="C49" s="694">
        <v>15.402469999999999</v>
      </c>
      <c r="D49" s="695">
        <v>-6.4898039279880004</v>
      </c>
      <c r="E49" s="696">
        <v>0.70355733948200005</v>
      </c>
      <c r="F49" s="694">
        <v>19</v>
      </c>
      <c r="G49" s="695">
        <v>11.083333333333</v>
      </c>
      <c r="H49" s="697">
        <v>2.8369999999999999E-2</v>
      </c>
      <c r="I49" s="694">
        <v>7.4055799999999996</v>
      </c>
      <c r="J49" s="695">
        <v>-3.6777533333329999</v>
      </c>
      <c r="K49" s="698">
        <v>0.38976736842100002</v>
      </c>
    </row>
    <row r="50" spans="1:11" ht="14.4" customHeight="1" thickBot="1" x14ac:dyDescent="0.35">
      <c r="A50" s="716" t="s">
        <v>369</v>
      </c>
      <c r="B50" s="694">
        <v>27.422986118072998</v>
      </c>
      <c r="C50" s="694">
        <v>26.191680000000002</v>
      </c>
      <c r="D50" s="695">
        <v>-1.2313061180730001</v>
      </c>
      <c r="E50" s="696">
        <v>0.95509948796999999</v>
      </c>
      <c r="F50" s="694">
        <v>32.706774738863999</v>
      </c>
      <c r="G50" s="695">
        <v>19.078951931003999</v>
      </c>
      <c r="H50" s="697">
        <v>0.60826000000000002</v>
      </c>
      <c r="I50" s="694">
        <v>16.125399999999999</v>
      </c>
      <c r="J50" s="695">
        <v>-2.9535519310040002</v>
      </c>
      <c r="K50" s="698">
        <v>0.49302935335999998</v>
      </c>
    </row>
    <row r="51" spans="1:11" ht="14.4" customHeight="1" thickBot="1" x14ac:dyDescent="0.35">
      <c r="A51" s="716" t="s">
        <v>370</v>
      </c>
      <c r="B51" s="694">
        <v>0</v>
      </c>
      <c r="C51" s="694">
        <v>12.278460000000001</v>
      </c>
      <c r="D51" s="695">
        <v>12.278460000000001</v>
      </c>
      <c r="E51" s="704" t="s">
        <v>322</v>
      </c>
      <c r="F51" s="694">
        <v>0</v>
      </c>
      <c r="G51" s="695">
        <v>0</v>
      </c>
      <c r="H51" s="697">
        <v>0</v>
      </c>
      <c r="I51" s="694">
        <v>0</v>
      </c>
      <c r="J51" s="695">
        <v>0</v>
      </c>
      <c r="K51" s="705" t="s">
        <v>322</v>
      </c>
    </row>
    <row r="52" spans="1:11" ht="14.4" customHeight="1" thickBot="1" x14ac:dyDescent="0.35">
      <c r="A52" s="716" t="s">
        <v>371</v>
      </c>
      <c r="B52" s="694">
        <v>0</v>
      </c>
      <c r="C52" s="694">
        <v>0</v>
      </c>
      <c r="D52" s="695">
        <v>0</v>
      </c>
      <c r="E52" s="696">
        <v>1</v>
      </c>
      <c r="F52" s="694">
        <v>0</v>
      </c>
      <c r="G52" s="695">
        <v>0</v>
      </c>
      <c r="H52" s="697">
        <v>0</v>
      </c>
      <c r="I52" s="694">
        <v>2.4129999999999998</v>
      </c>
      <c r="J52" s="695">
        <v>2.4129999999999998</v>
      </c>
      <c r="K52" s="705" t="s">
        <v>334</v>
      </c>
    </row>
    <row r="53" spans="1:11" ht="14.4" customHeight="1" thickBot="1" x14ac:dyDescent="0.35">
      <c r="A53" s="716" t="s">
        <v>372</v>
      </c>
      <c r="B53" s="694">
        <v>0</v>
      </c>
      <c r="C53" s="694">
        <v>2.9802300000000002</v>
      </c>
      <c r="D53" s="695">
        <v>2.9802300000000002</v>
      </c>
      <c r="E53" s="704" t="s">
        <v>322</v>
      </c>
      <c r="F53" s="694">
        <v>0</v>
      </c>
      <c r="G53" s="695">
        <v>0</v>
      </c>
      <c r="H53" s="697">
        <v>0</v>
      </c>
      <c r="I53" s="694">
        <v>0</v>
      </c>
      <c r="J53" s="695">
        <v>0</v>
      </c>
      <c r="K53" s="705" t="s">
        <v>322</v>
      </c>
    </row>
    <row r="54" spans="1:11" ht="14.4" customHeight="1" thickBot="1" x14ac:dyDescent="0.35">
      <c r="A54" s="716" t="s">
        <v>373</v>
      </c>
      <c r="B54" s="694">
        <v>95.406625198889998</v>
      </c>
      <c r="C54" s="694">
        <v>168.26096999999999</v>
      </c>
      <c r="D54" s="695">
        <v>72.854344801108994</v>
      </c>
      <c r="E54" s="696">
        <v>1.763619346656</v>
      </c>
      <c r="F54" s="694">
        <v>305</v>
      </c>
      <c r="G54" s="695">
        <v>177.916666666667</v>
      </c>
      <c r="H54" s="697">
        <v>21.847180000000002</v>
      </c>
      <c r="I54" s="694">
        <v>149.08278999999999</v>
      </c>
      <c r="J54" s="695">
        <v>-28.833876666666001</v>
      </c>
      <c r="K54" s="698">
        <v>0.48879603278599998</v>
      </c>
    </row>
    <row r="55" spans="1:11" ht="14.4" customHeight="1" thickBot="1" x14ac:dyDescent="0.35">
      <c r="A55" s="715" t="s">
        <v>374</v>
      </c>
      <c r="B55" s="699">
        <v>777.69916178719905</v>
      </c>
      <c r="C55" s="699">
        <v>816.76805999999999</v>
      </c>
      <c r="D55" s="700">
        <v>39.068898212800001</v>
      </c>
      <c r="E55" s="706">
        <v>1.0502365183510001</v>
      </c>
      <c r="F55" s="699">
        <v>900.416722701303</v>
      </c>
      <c r="G55" s="700">
        <v>525.24308824242701</v>
      </c>
      <c r="H55" s="702">
        <v>63.187280000000001</v>
      </c>
      <c r="I55" s="699">
        <v>490.75342999999998</v>
      </c>
      <c r="J55" s="700">
        <v>-34.489658242426003</v>
      </c>
      <c r="K55" s="707">
        <v>0.54502922660899999</v>
      </c>
    </row>
    <row r="56" spans="1:11" ht="14.4" customHeight="1" thickBot="1" x14ac:dyDescent="0.35">
      <c r="A56" s="716" t="s">
        <v>375</v>
      </c>
      <c r="B56" s="694">
        <v>0</v>
      </c>
      <c r="C56" s="694">
        <v>0.14499999999999999</v>
      </c>
      <c r="D56" s="695">
        <v>0.14499999999999999</v>
      </c>
      <c r="E56" s="704" t="s">
        <v>334</v>
      </c>
      <c r="F56" s="694">
        <v>0</v>
      </c>
      <c r="G56" s="695">
        <v>0</v>
      </c>
      <c r="H56" s="697">
        <v>0</v>
      </c>
      <c r="I56" s="694">
        <v>0</v>
      </c>
      <c r="J56" s="695">
        <v>0</v>
      </c>
      <c r="K56" s="705" t="s">
        <v>322</v>
      </c>
    </row>
    <row r="57" spans="1:11" ht="14.4" customHeight="1" thickBot="1" x14ac:dyDescent="0.35">
      <c r="A57" s="716" t="s">
        <v>376</v>
      </c>
      <c r="B57" s="694">
        <v>2.574092978056</v>
      </c>
      <c r="C57" s="694">
        <v>39.508000000000003</v>
      </c>
      <c r="D57" s="695">
        <v>36.933907021943</v>
      </c>
      <c r="E57" s="696">
        <v>15.348318936724</v>
      </c>
      <c r="F57" s="694">
        <v>51.516014907044998</v>
      </c>
      <c r="G57" s="695">
        <v>30.051008695776002</v>
      </c>
      <c r="H57" s="697">
        <v>0</v>
      </c>
      <c r="I57" s="694">
        <v>0</v>
      </c>
      <c r="J57" s="695">
        <v>-30.051008695776002</v>
      </c>
      <c r="K57" s="698">
        <v>0</v>
      </c>
    </row>
    <row r="58" spans="1:11" ht="14.4" customHeight="1" thickBot="1" x14ac:dyDescent="0.35">
      <c r="A58" s="716" t="s">
        <v>377</v>
      </c>
      <c r="B58" s="694">
        <v>767.41379403320002</v>
      </c>
      <c r="C58" s="694">
        <v>748.77053999999998</v>
      </c>
      <c r="D58" s="695">
        <v>-18.643254033200002</v>
      </c>
      <c r="E58" s="696">
        <v>0.97570638659499997</v>
      </c>
      <c r="F58" s="694">
        <v>844.31264878420495</v>
      </c>
      <c r="G58" s="695">
        <v>492.51571179078599</v>
      </c>
      <c r="H58" s="697">
        <v>61.997109999999999</v>
      </c>
      <c r="I58" s="694">
        <v>462.80925999999999</v>
      </c>
      <c r="J58" s="695">
        <v>-29.706451790786002</v>
      </c>
      <c r="K58" s="698">
        <v>0.54814914909300005</v>
      </c>
    </row>
    <row r="59" spans="1:11" ht="14.4" customHeight="1" thickBot="1" x14ac:dyDescent="0.35">
      <c r="A59" s="716" t="s">
        <v>378</v>
      </c>
      <c r="B59" s="694">
        <v>0</v>
      </c>
      <c r="C59" s="694">
        <v>6.8933999999999997</v>
      </c>
      <c r="D59" s="695">
        <v>6.8933999999999997</v>
      </c>
      <c r="E59" s="704" t="s">
        <v>322</v>
      </c>
      <c r="F59" s="694">
        <v>0</v>
      </c>
      <c r="G59" s="695">
        <v>0</v>
      </c>
      <c r="H59" s="697">
        <v>0</v>
      </c>
      <c r="I59" s="694">
        <v>3.1128200000000001</v>
      </c>
      <c r="J59" s="695">
        <v>3.1128200000000001</v>
      </c>
      <c r="K59" s="705" t="s">
        <v>322</v>
      </c>
    </row>
    <row r="60" spans="1:11" ht="14.4" customHeight="1" thickBot="1" x14ac:dyDescent="0.35">
      <c r="A60" s="716" t="s">
        <v>379</v>
      </c>
      <c r="B60" s="694">
        <v>7.7112747759419999</v>
      </c>
      <c r="C60" s="694">
        <v>21.45112</v>
      </c>
      <c r="D60" s="695">
        <v>13.739845224056999</v>
      </c>
      <c r="E60" s="696">
        <v>2.7817864909860002</v>
      </c>
      <c r="F60" s="694">
        <v>4.5880590100510004</v>
      </c>
      <c r="G60" s="695">
        <v>2.6763677558630001</v>
      </c>
      <c r="H60" s="697">
        <v>1.19017</v>
      </c>
      <c r="I60" s="694">
        <v>24.83135</v>
      </c>
      <c r="J60" s="695">
        <v>22.154982244136001</v>
      </c>
      <c r="K60" s="698">
        <v>5.4121688377580002</v>
      </c>
    </row>
    <row r="61" spans="1:11" ht="14.4" customHeight="1" thickBot="1" x14ac:dyDescent="0.35">
      <c r="A61" s="715" t="s">
        <v>380</v>
      </c>
      <c r="B61" s="699">
        <v>281.43006994765699</v>
      </c>
      <c r="C61" s="699">
        <v>313.81420000000003</v>
      </c>
      <c r="D61" s="700">
        <v>32.384130052342996</v>
      </c>
      <c r="E61" s="706">
        <v>1.115069900165</v>
      </c>
      <c r="F61" s="699">
        <v>358.60807425246099</v>
      </c>
      <c r="G61" s="700">
        <v>209.18804331393599</v>
      </c>
      <c r="H61" s="702">
        <v>17.522099999999998</v>
      </c>
      <c r="I61" s="699">
        <v>189.26881</v>
      </c>
      <c r="J61" s="700">
        <v>-19.919233313934999</v>
      </c>
      <c r="K61" s="707">
        <v>0.52778736338900001</v>
      </c>
    </row>
    <row r="62" spans="1:11" ht="14.4" customHeight="1" thickBot="1" x14ac:dyDescent="0.35">
      <c r="A62" s="716" t="s">
        <v>381</v>
      </c>
      <c r="B62" s="694">
        <v>0</v>
      </c>
      <c r="C62" s="694">
        <v>0</v>
      </c>
      <c r="D62" s="695">
        <v>0</v>
      </c>
      <c r="E62" s="696">
        <v>1</v>
      </c>
      <c r="F62" s="694">
        <v>34</v>
      </c>
      <c r="G62" s="695">
        <v>19.833333333333002</v>
      </c>
      <c r="H62" s="697">
        <v>-1.9493400000000001</v>
      </c>
      <c r="I62" s="694">
        <v>17.996110000000002</v>
      </c>
      <c r="J62" s="695">
        <v>-1.8372233333329999</v>
      </c>
      <c r="K62" s="698">
        <v>0.529297352941</v>
      </c>
    </row>
    <row r="63" spans="1:11" ht="14.4" customHeight="1" thickBot="1" x14ac:dyDescent="0.35">
      <c r="A63" s="716" t="s">
        <v>382</v>
      </c>
      <c r="B63" s="694">
        <v>0</v>
      </c>
      <c r="C63" s="694">
        <v>63.709850000000003</v>
      </c>
      <c r="D63" s="695">
        <v>63.709850000000003</v>
      </c>
      <c r="E63" s="704" t="s">
        <v>322</v>
      </c>
      <c r="F63" s="694">
        <v>70</v>
      </c>
      <c r="G63" s="695">
        <v>40.833333333333002</v>
      </c>
      <c r="H63" s="697">
        <v>2.91608</v>
      </c>
      <c r="I63" s="694">
        <v>28.98114</v>
      </c>
      <c r="J63" s="695">
        <v>-11.852193333333</v>
      </c>
      <c r="K63" s="698">
        <v>0.41401628571400001</v>
      </c>
    </row>
    <row r="64" spans="1:11" ht="14.4" customHeight="1" thickBot="1" x14ac:dyDescent="0.35">
      <c r="A64" s="716" t="s">
        <v>383</v>
      </c>
      <c r="B64" s="694">
        <v>3.175689577859</v>
      </c>
      <c r="C64" s="694">
        <v>4.3146699999999996</v>
      </c>
      <c r="D64" s="695">
        <v>1.1389804221399999</v>
      </c>
      <c r="E64" s="696">
        <v>1.3586560947520001</v>
      </c>
      <c r="F64" s="694">
        <v>0</v>
      </c>
      <c r="G64" s="695">
        <v>0</v>
      </c>
      <c r="H64" s="697">
        <v>0</v>
      </c>
      <c r="I64" s="694">
        <v>0</v>
      </c>
      <c r="J64" s="695">
        <v>0</v>
      </c>
      <c r="K64" s="705" t="s">
        <v>322</v>
      </c>
    </row>
    <row r="65" spans="1:11" ht="14.4" customHeight="1" thickBot="1" x14ac:dyDescent="0.35">
      <c r="A65" s="716" t="s">
        <v>384</v>
      </c>
      <c r="B65" s="694">
        <v>0</v>
      </c>
      <c r="C65" s="694">
        <v>1.5819000000000001</v>
      </c>
      <c r="D65" s="695">
        <v>1.5819000000000001</v>
      </c>
      <c r="E65" s="704" t="s">
        <v>322</v>
      </c>
      <c r="F65" s="694">
        <v>0</v>
      </c>
      <c r="G65" s="695">
        <v>0</v>
      </c>
      <c r="H65" s="697">
        <v>0.20218</v>
      </c>
      <c r="I65" s="694">
        <v>0.40436</v>
      </c>
      <c r="J65" s="695">
        <v>0.40436</v>
      </c>
      <c r="K65" s="705" t="s">
        <v>322</v>
      </c>
    </row>
    <row r="66" spans="1:11" ht="14.4" customHeight="1" thickBot="1" x14ac:dyDescent="0.35">
      <c r="A66" s="716" t="s">
        <v>385</v>
      </c>
      <c r="B66" s="694">
        <v>38.000003430619998</v>
      </c>
      <c r="C66" s="694">
        <v>32.058030000000002</v>
      </c>
      <c r="D66" s="695">
        <v>-5.9419734306200001</v>
      </c>
      <c r="E66" s="696">
        <v>0.84363229225799996</v>
      </c>
      <c r="F66" s="694">
        <v>35</v>
      </c>
      <c r="G66" s="695">
        <v>20.416666666666</v>
      </c>
      <c r="H66" s="697">
        <v>2.4427699999999999</v>
      </c>
      <c r="I66" s="694">
        <v>16.319659999999999</v>
      </c>
      <c r="J66" s="695">
        <v>-4.0970066666660001</v>
      </c>
      <c r="K66" s="698">
        <v>0.46627600000000002</v>
      </c>
    </row>
    <row r="67" spans="1:11" ht="14.4" customHeight="1" thickBot="1" x14ac:dyDescent="0.35">
      <c r="A67" s="716" t="s">
        <v>386</v>
      </c>
      <c r="B67" s="694">
        <v>72.310176596602005</v>
      </c>
      <c r="C67" s="694">
        <v>54.938499999999998</v>
      </c>
      <c r="D67" s="695">
        <v>-17.371676596602001</v>
      </c>
      <c r="E67" s="696">
        <v>0.75976166268300005</v>
      </c>
      <c r="F67" s="694">
        <v>55</v>
      </c>
      <c r="G67" s="695">
        <v>32.083333333333002</v>
      </c>
      <c r="H67" s="697">
        <v>2.65917</v>
      </c>
      <c r="I67" s="694">
        <v>37.696219999999997</v>
      </c>
      <c r="J67" s="695">
        <v>5.6128866666660002</v>
      </c>
      <c r="K67" s="698">
        <v>0.68538581818099997</v>
      </c>
    </row>
    <row r="68" spans="1:11" ht="14.4" customHeight="1" thickBot="1" x14ac:dyDescent="0.35">
      <c r="A68" s="716" t="s">
        <v>387</v>
      </c>
      <c r="B68" s="694">
        <v>167.94420034257499</v>
      </c>
      <c r="C68" s="694">
        <v>157.21125000000001</v>
      </c>
      <c r="D68" s="695">
        <v>-10.732950342574</v>
      </c>
      <c r="E68" s="696">
        <v>0.93609216441700005</v>
      </c>
      <c r="F68" s="694">
        <v>164.60807425246099</v>
      </c>
      <c r="G68" s="695">
        <v>96.021376647268994</v>
      </c>
      <c r="H68" s="697">
        <v>11.251239999999999</v>
      </c>
      <c r="I68" s="694">
        <v>87.871319999999997</v>
      </c>
      <c r="J68" s="695">
        <v>-8.1500566472690004</v>
      </c>
      <c r="K68" s="698">
        <v>0.53382144465900006</v>
      </c>
    </row>
    <row r="69" spans="1:11" ht="14.4" customHeight="1" thickBot="1" x14ac:dyDescent="0.35">
      <c r="A69" s="715" t="s">
        <v>388</v>
      </c>
      <c r="B69" s="699">
        <v>0</v>
      </c>
      <c r="C69" s="699">
        <v>0</v>
      </c>
      <c r="D69" s="700">
        <v>0</v>
      </c>
      <c r="E69" s="706">
        <v>1</v>
      </c>
      <c r="F69" s="699">
        <v>0</v>
      </c>
      <c r="G69" s="700">
        <v>0</v>
      </c>
      <c r="H69" s="702">
        <v>0</v>
      </c>
      <c r="I69" s="699">
        <v>0.66</v>
      </c>
      <c r="J69" s="700">
        <v>0.66</v>
      </c>
      <c r="K69" s="703" t="s">
        <v>334</v>
      </c>
    </row>
    <row r="70" spans="1:11" ht="14.4" customHeight="1" thickBot="1" x14ac:dyDescent="0.35">
      <c r="A70" s="716" t="s">
        <v>389</v>
      </c>
      <c r="B70" s="694">
        <v>0</v>
      </c>
      <c r="C70" s="694">
        <v>0</v>
      </c>
      <c r="D70" s="695">
        <v>0</v>
      </c>
      <c r="E70" s="696">
        <v>1</v>
      </c>
      <c r="F70" s="694">
        <v>0</v>
      </c>
      <c r="G70" s="695">
        <v>0</v>
      </c>
      <c r="H70" s="697">
        <v>0</v>
      </c>
      <c r="I70" s="694">
        <v>0.66</v>
      </c>
      <c r="J70" s="695">
        <v>0.66</v>
      </c>
      <c r="K70" s="705" t="s">
        <v>334</v>
      </c>
    </row>
    <row r="71" spans="1:11" ht="14.4" customHeight="1" thickBot="1" x14ac:dyDescent="0.35">
      <c r="A71" s="715" t="s">
        <v>390</v>
      </c>
      <c r="B71" s="699">
        <v>0</v>
      </c>
      <c r="C71" s="699">
        <v>10.951000000000001</v>
      </c>
      <c r="D71" s="700">
        <v>10.951000000000001</v>
      </c>
      <c r="E71" s="701" t="s">
        <v>322</v>
      </c>
      <c r="F71" s="699">
        <v>0</v>
      </c>
      <c r="G71" s="700">
        <v>0</v>
      </c>
      <c r="H71" s="702">
        <v>0</v>
      </c>
      <c r="I71" s="699">
        <v>0</v>
      </c>
      <c r="J71" s="700">
        <v>0</v>
      </c>
      <c r="K71" s="707">
        <v>7</v>
      </c>
    </row>
    <row r="72" spans="1:11" ht="14.4" customHeight="1" thickBot="1" x14ac:dyDescent="0.35">
      <c r="A72" s="716" t="s">
        <v>391</v>
      </c>
      <c r="B72" s="694">
        <v>0</v>
      </c>
      <c r="C72" s="694">
        <v>10.951000000000001</v>
      </c>
      <c r="D72" s="695">
        <v>10.951000000000001</v>
      </c>
      <c r="E72" s="704" t="s">
        <v>322</v>
      </c>
      <c r="F72" s="694">
        <v>0</v>
      </c>
      <c r="G72" s="695">
        <v>0</v>
      </c>
      <c r="H72" s="697">
        <v>0</v>
      </c>
      <c r="I72" s="694">
        <v>0</v>
      </c>
      <c r="J72" s="695">
        <v>0</v>
      </c>
      <c r="K72" s="698">
        <v>7</v>
      </c>
    </row>
    <row r="73" spans="1:11" ht="14.4" customHeight="1" thickBot="1" x14ac:dyDescent="0.35">
      <c r="A73" s="714" t="s">
        <v>42</v>
      </c>
      <c r="B73" s="694">
        <v>1320.5530614946799</v>
      </c>
      <c r="C73" s="694">
        <v>1399.96</v>
      </c>
      <c r="D73" s="695">
        <v>79.406938505324007</v>
      </c>
      <c r="E73" s="696">
        <v>1.0601315773069999</v>
      </c>
      <c r="F73" s="694">
        <v>1316.9237444717101</v>
      </c>
      <c r="G73" s="695">
        <v>768.20551760849901</v>
      </c>
      <c r="H73" s="697">
        <v>64.709000000000003</v>
      </c>
      <c r="I73" s="694">
        <v>764.53700000000003</v>
      </c>
      <c r="J73" s="695">
        <v>-3.668517608498</v>
      </c>
      <c r="K73" s="698">
        <v>0.58054766132699998</v>
      </c>
    </row>
    <row r="74" spans="1:11" ht="14.4" customHeight="1" thickBot="1" x14ac:dyDescent="0.35">
      <c r="A74" s="715" t="s">
        <v>392</v>
      </c>
      <c r="B74" s="699">
        <v>1320.5530614946799</v>
      </c>
      <c r="C74" s="699">
        <v>1399.96</v>
      </c>
      <c r="D74" s="700">
        <v>79.406938505324007</v>
      </c>
      <c r="E74" s="706">
        <v>1.0601315773069999</v>
      </c>
      <c r="F74" s="699">
        <v>1316.9237444717101</v>
      </c>
      <c r="G74" s="700">
        <v>768.20551760849901</v>
      </c>
      <c r="H74" s="702">
        <v>64.709000000000003</v>
      </c>
      <c r="I74" s="699">
        <v>764.53700000000003</v>
      </c>
      <c r="J74" s="700">
        <v>-3.668517608498</v>
      </c>
      <c r="K74" s="707">
        <v>0.58054766132699998</v>
      </c>
    </row>
    <row r="75" spans="1:11" ht="14.4" customHeight="1" thickBot="1" x14ac:dyDescent="0.35">
      <c r="A75" s="716" t="s">
        <v>393</v>
      </c>
      <c r="B75" s="694">
        <v>400.98096935545499</v>
      </c>
      <c r="C75" s="694">
        <v>445</v>
      </c>
      <c r="D75" s="695">
        <v>44.019030644544998</v>
      </c>
      <c r="E75" s="696">
        <v>1.109778353609</v>
      </c>
      <c r="F75" s="694">
        <v>361.15099999999802</v>
      </c>
      <c r="G75" s="695">
        <v>210.671416666666</v>
      </c>
      <c r="H75" s="697">
        <v>29.433</v>
      </c>
      <c r="I75" s="694">
        <v>211.221</v>
      </c>
      <c r="J75" s="695">
        <v>0.549583333334</v>
      </c>
      <c r="K75" s="698">
        <v>0.58485508831400002</v>
      </c>
    </row>
    <row r="76" spans="1:11" ht="14.4" customHeight="1" thickBot="1" x14ac:dyDescent="0.35">
      <c r="A76" s="716" t="s">
        <v>394</v>
      </c>
      <c r="B76" s="694">
        <v>120.723679189997</v>
      </c>
      <c r="C76" s="694">
        <v>125.71299999999999</v>
      </c>
      <c r="D76" s="695">
        <v>4.989320810003</v>
      </c>
      <c r="E76" s="696">
        <v>1.041328435676</v>
      </c>
      <c r="F76" s="694">
        <v>135.772744471718</v>
      </c>
      <c r="G76" s="695">
        <v>79.200767608502005</v>
      </c>
      <c r="H76" s="697">
        <v>9.2959999999999994</v>
      </c>
      <c r="I76" s="694">
        <v>73.977000000000004</v>
      </c>
      <c r="J76" s="695">
        <v>-5.2237676085010003</v>
      </c>
      <c r="K76" s="698">
        <v>0.54485898688900003</v>
      </c>
    </row>
    <row r="77" spans="1:11" ht="14.4" customHeight="1" thickBot="1" x14ac:dyDescent="0.35">
      <c r="A77" s="716" t="s">
        <v>395</v>
      </c>
      <c r="B77" s="694">
        <v>798.84841294922501</v>
      </c>
      <c r="C77" s="694">
        <v>829.24700000000098</v>
      </c>
      <c r="D77" s="695">
        <v>30.398587050774999</v>
      </c>
      <c r="E77" s="696">
        <v>1.038053010506</v>
      </c>
      <c r="F77" s="694">
        <v>819.99999999999602</v>
      </c>
      <c r="G77" s="695">
        <v>478.33333333333098</v>
      </c>
      <c r="H77" s="697">
        <v>25.98</v>
      </c>
      <c r="I77" s="694">
        <v>479.339</v>
      </c>
      <c r="J77" s="695">
        <v>1.0056666666680001</v>
      </c>
      <c r="K77" s="698">
        <v>0.58455975609699995</v>
      </c>
    </row>
    <row r="78" spans="1:11" ht="14.4" customHeight="1" thickBot="1" x14ac:dyDescent="0.35">
      <c r="A78" s="717" t="s">
        <v>396</v>
      </c>
      <c r="B78" s="699">
        <v>4911.9992614544099</v>
      </c>
      <c r="C78" s="699">
        <v>5296.64426</v>
      </c>
      <c r="D78" s="700">
        <v>384.64499854559301</v>
      </c>
      <c r="E78" s="706">
        <v>1.078307218318</v>
      </c>
      <c r="F78" s="699">
        <v>5083.8339825070698</v>
      </c>
      <c r="G78" s="700">
        <v>2965.5698231291299</v>
      </c>
      <c r="H78" s="702">
        <v>228.19073</v>
      </c>
      <c r="I78" s="699">
        <v>2061.2051999999999</v>
      </c>
      <c r="J78" s="700">
        <v>-904.36462312912602</v>
      </c>
      <c r="K78" s="707">
        <v>0.40544305874100001</v>
      </c>
    </row>
    <row r="79" spans="1:11" ht="14.4" customHeight="1" thickBot="1" x14ac:dyDescent="0.35">
      <c r="A79" s="714" t="s">
        <v>45</v>
      </c>
      <c r="B79" s="694">
        <v>1311.6243995305299</v>
      </c>
      <c r="C79" s="694">
        <v>1284.3273899999999</v>
      </c>
      <c r="D79" s="695">
        <v>-27.297009530534002</v>
      </c>
      <c r="E79" s="696">
        <v>0.97918839452700002</v>
      </c>
      <c r="F79" s="694">
        <v>1253.4544711211499</v>
      </c>
      <c r="G79" s="695">
        <v>731.18177482066994</v>
      </c>
      <c r="H79" s="697">
        <v>78.801379999999995</v>
      </c>
      <c r="I79" s="694">
        <v>645.94734000000005</v>
      </c>
      <c r="J79" s="695">
        <v>-85.234434820670003</v>
      </c>
      <c r="K79" s="698">
        <v>0.51533370767099995</v>
      </c>
    </row>
    <row r="80" spans="1:11" ht="14.4" customHeight="1" thickBot="1" x14ac:dyDescent="0.35">
      <c r="A80" s="718" t="s">
        <v>397</v>
      </c>
      <c r="B80" s="694">
        <v>1311.6243995305299</v>
      </c>
      <c r="C80" s="694">
        <v>1284.3273899999999</v>
      </c>
      <c r="D80" s="695">
        <v>-27.297009530534002</v>
      </c>
      <c r="E80" s="696">
        <v>0.97918839452700002</v>
      </c>
      <c r="F80" s="694">
        <v>1253.4544711211499</v>
      </c>
      <c r="G80" s="695">
        <v>731.18177482066994</v>
      </c>
      <c r="H80" s="697">
        <v>78.801379999999995</v>
      </c>
      <c r="I80" s="694">
        <v>645.94734000000005</v>
      </c>
      <c r="J80" s="695">
        <v>-85.234434820670003</v>
      </c>
      <c r="K80" s="698">
        <v>0.51533370767099995</v>
      </c>
    </row>
    <row r="81" spans="1:11" ht="14.4" customHeight="1" thickBot="1" x14ac:dyDescent="0.35">
      <c r="A81" s="716" t="s">
        <v>398</v>
      </c>
      <c r="B81" s="694">
        <v>985.35474973993803</v>
      </c>
      <c r="C81" s="694">
        <v>1124.1923999999999</v>
      </c>
      <c r="D81" s="695">
        <v>138.83765026006199</v>
      </c>
      <c r="E81" s="696">
        <v>1.140901183352</v>
      </c>
      <c r="F81" s="694">
        <v>1116.12520273313</v>
      </c>
      <c r="G81" s="695">
        <v>651.07303492766005</v>
      </c>
      <c r="H81" s="697">
        <v>67.931460000000001</v>
      </c>
      <c r="I81" s="694">
        <v>531.28635999999995</v>
      </c>
      <c r="J81" s="695">
        <v>-119.78667492766</v>
      </c>
      <c r="K81" s="698">
        <v>0.47600964362999998</v>
      </c>
    </row>
    <row r="82" spans="1:11" ht="14.4" customHeight="1" thickBot="1" x14ac:dyDescent="0.35">
      <c r="A82" s="716" t="s">
        <v>399</v>
      </c>
      <c r="B82" s="694">
        <v>0</v>
      </c>
      <c r="C82" s="694">
        <v>4.3439999999990002</v>
      </c>
      <c r="D82" s="695">
        <v>4.3439999999990002</v>
      </c>
      <c r="E82" s="704" t="s">
        <v>334</v>
      </c>
      <c r="F82" s="694">
        <v>0</v>
      </c>
      <c r="G82" s="695">
        <v>0</v>
      </c>
      <c r="H82" s="697">
        <v>0</v>
      </c>
      <c r="I82" s="694">
        <v>0</v>
      </c>
      <c r="J82" s="695">
        <v>0</v>
      </c>
      <c r="K82" s="705" t="s">
        <v>322</v>
      </c>
    </row>
    <row r="83" spans="1:11" ht="14.4" customHeight="1" thickBot="1" x14ac:dyDescent="0.35">
      <c r="A83" s="716" t="s">
        <v>400</v>
      </c>
      <c r="B83" s="694">
        <v>0</v>
      </c>
      <c r="C83" s="694">
        <v>26.111190000000001</v>
      </c>
      <c r="D83" s="695">
        <v>26.111190000000001</v>
      </c>
      <c r="E83" s="704" t="s">
        <v>322</v>
      </c>
      <c r="F83" s="694">
        <v>23.932416962415999</v>
      </c>
      <c r="G83" s="695">
        <v>13.960576561409001</v>
      </c>
      <c r="H83" s="697">
        <v>1.3515600000000001</v>
      </c>
      <c r="I83" s="694">
        <v>49.254420000000003</v>
      </c>
      <c r="J83" s="695">
        <v>35.293843438590002</v>
      </c>
      <c r="K83" s="698">
        <v>2.05806292266</v>
      </c>
    </row>
    <row r="84" spans="1:11" ht="14.4" customHeight="1" thickBot="1" x14ac:dyDescent="0.35">
      <c r="A84" s="716" t="s">
        <v>401</v>
      </c>
      <c r="B84" s="694">
        <v>253.50247497365299</v>
      </c>
      <c r="C84" s="694">
        <v>80.950190000000006</v>
      </c>
      <c r="D84" s="695">
        <v>-172.552284973653</v>
      </c>
      <c r="E84" s="696">
        <v>0.31932702041</v>
      </c>
      <c r="F84" s="694">
        <v>68.396851425601</v>
      </c>
      <c r="G84" s="695">
        <v>39.898163331600003</v>
      </c>
      <c r="H84" s="697">
        <v>1.2511399999999999</v>
      </c>
      <c r="I84" s="694">
        <v>48.262300000000003</v>
      </c>
      <c r="J84" s="695">
        <v>8.3641366683990004</v>
      </c>
      <c r="K84" s="698">
        <v>0.70562166231400003</v>
      </c>
    </row>
    <row r="85" spans="1:11" ht="14.4" customHeight="1" thickBot="1" x14ac:dyDescent="0.35">
      <c r="A85" s="716" t="s">
        <v>402</v>
      </c>
      <c r="B85" s="694">
        <v>72.767174816942997</v>
      </c>
      <c r="C85" s="694">
        <v>48.729610000000001</v>
      </c>
      <c r="D85" s="695">
        <v>-24.037564816943</v>
      </c>
      <c r="E85" s="696">
        <v>0.66966472344899997</v>
      </c>
      <c r="F85" s="694">
        <v>44.999999999998998</v>
      </c>
      <c r="G85" s="695">
        <v>26.249999999999002</v>
      </c>
      <c r="H85" s="697">
        <v>8.26722</v>
      </c>
      <c r="I85" s="694">
        <v>17.144259999999999</v>
      </c>
      <c r="J85" s="695">
        <v>-9.1057399999990007</v>
      </c>
      <c r="K85" s="698">
        <v>0.38098355555500002</v>
      </c>
    </row>
    <row r="86" spans="1:11" ht="14.4" customHeight="1" thickBot="1" x14ac:dyDescent="0.35">
      <c r="A86" s="719" t="s">
        <v>46</v>
      </c>
      <c r="B86" s="699">
        <v>0</v>
      </c>
      <c r="C86" s="699">
        <v>216.131</v>
      </c>
      <c r="D86" s="700">
        <v>216.131</v>
      </c>
      <c r="E86" s="701" t="s">
        <v>322</v>
      </c>
      <c r="F86" s="699">
        <v>0</v>
      </c>
      <c r="G86" s="700">
        <v>0</v>
      </c>
      <c r="H86" s="702">
        <v>0</v>
      </c>
      <c r="I86" s="699">
        <v>115.15600000000001</v>
      </c>
      <c r="J86" s="700">
        <v>115.15600000000001</v>
      </c>
      <c r="K86" s="703" t="s">
        <v>322</v>
      </c>
    </row>
    <row r="87" spans="1:11" ht="14.4" customHeight="1" thickBot="1" x14ac:dyDescent="0.35">
      <c r="A87" s="715" t="s">
        <v>403</v>
      </c>
      <c r="B87" s="699">
        <v>0</v>
      </c>
      <c r="C87" s="699">
        <v>107.95399999999999</v>
      </c>
      <c r="D87" s="700">
        <v>107.95399999999999</v>
      </c>
      <c r="E87" s="701" t="s">
        <v>322</v>
      </c>
      <c r="F87" s="699">
        <v>0</v>
      </c>
      <c r="G87" s="700">
        <v>0</v>
      </c>
      <c r="H87" s="702">
        <v>0</v>
      </c>
      <c r="I87" s="699">
        <v>94.480999999999995</v>
      </c>
      <c r="J87" s="700">
        <v>94.480999999999995</v>
      </c>
      <c r="K87" s="703" t="s">
        <v>322</v>
      </c>
    </row>
    <row r="88" spans="1:11" ht="14.4" customHeight="1" thickBot="1" x14ac:dyDescent="0.35">
      <c r="A88" s="716" t="s">
        <v>404</v>
      </c>
      <c r="B88" s="694">
        <v>0</v>
      </c>
      <c r="C88" s="694">
        <v>73.48</v>
      </c>
      <c r="D88" s="695">
        <v>73.48</v>
      </c>
      <c r="E88" s="704" t="s">
        <v>322</v>
      </c>
      <c r="F88" s="694">
        <v>0</v>
      </c>
      <c r="G88" s="695">
        <v>0</v>
      </c>
      <c r="H88" s="697">
        <v>0</v>
      </c>
      <c r="I88" s="694">
        <v>74.975999999999999</v>
      </c>
      <c r="J88" s="695">
        <v>74.975999999999999</v>
      </c>
      <c r="K88" s="705" t="s">
        <v>322</v>
      </c>
    </row>
    <row r="89" spans="1:11" ht="14.4" customHeight="1" thickBot="1" x14ac:dyDescent="0.35">
      <c r="A89" s="716" t="s">
        <v>405</v>
      </c>
      <c r="B89" s="694">
        <v>0</v>
      </c>
      <c r="C89" s="694">
        <v>34.473999999999997</v>
      </c>
      <c r="D89" s="695">
        <v>34.473999999999997</v>
      </c>
      <c r="E89" s="704" t="s">
        <v>322</v>
      </c>
      <c r="F89" s="694">
        <v>0</v>
      </c>
      <c r="G89" s="695">
        <v>0</v>
      </c>
      <c r="H89" s="697">
        <v>0</v>
      </c>
      <c r="I89" s="694">
        <v>19.504999999999999</v>
      </c>
      <c r="J89" s="695">
        <v>19.504999999999999</v>
      </c>
      <c r="K89" s="705" t="s">
        <v>322</v>
      </c>
    </row>
    <row r="90" spans="1:11" ht="14.4" customHeight="1" thickBot="1" x14ac:dyDescent="0.35">
      <c r="A90" s="715" t="s">
        <v>406</v>
      </c>
      <c r="B90" s="699">
        <v>0</v>
      </c>
      <c r="C90" s="699">
        <v>108.17700000000001</v>
      </c>
      <c r="D90" s="700">
        <v>108.17700000000001</v>
      </c>
      <c r="E90" s="701" t="s">
        <v>322</v>
      </c>
      <c r="F90" s="699">
        <v>0</v>
      </c>
      <c r="G90" s="700">
        <v>0</v>
      </c>
      <c r="H90" s="702">
        <v>0</v>
      </c>
      <c r="I90" s="699">
        <v>20.675000000000001</v>
      </c>
      <c r="J90" s="700">
        <v>20.675000000000001</v>
      </c>
      <c r="K90" s="703" t="s">
        <v>322</v>
      </c>
    </row>
    <row r="91" spans="1:11" ht="14.4" customHeight="1" thickBot="1" x14ac:dyDescent="0.35">
      <c r="A91" s="716" t="s">
        <v>407</v>
      </c>
      <c r="B91" s="694">
        <v>0</v>
      </c>
      <c r="C91" s="694">
        <v>50.408999999999999</v>
      </c>
      <c r="D91" s="695">
        <v>50.408999999999999</v>
      </c>
      <c r="E91" s="704" t="s">
        <v>322</v>
      </c>
      <c r="F91" s="694">
        <v>0</v>
      </c>
      <c r="G91" s="695">
        <v>0</v>
      </c>
      <c r="H91" s="697">
        <v>0</v>
      </c>
      <c r="I91" s="694">
        <v>20.675000000000001</v>
      </c>
      <c r="J91" s="695">
        <v>20.675000000000001</v>
      </c>
      <c r="K91" s="705" t="s">
        <v>322</v>
      </c>
    </row>
    <row r="92" spans="1:11" ht="14.4" customHeight="1" thickBot="1" x14ac:dyDescent="0.35">
      <c r="A92" s="716" t="s">
        <v>408</v>
      </c>
      <c r="B92" s="694">
        <v>0</v>
      </c>
      <c r="C92" s="694">
        <v>57.768000000000001</v>
      </c>
      <c r="D92" s="695">
        <v>57.768000000000001</v>
      </c>
      <c r="E92" s="704" t="s">
        <v>322</v>
      </c>
      <c r="F92" s="694">
        <v>0</v>
      </c>
      <c r="G92" s="695">
        <v>0</v>
      </c>
      <c r="H92" s="697">
        <v>0</v>
      </c>
      <c r="I92" s="694">
        <v>0</v>
      </c>
      <c r="J92" s="695">
        <v>0</v>
      </c>
      <c r="K92" s="705" t="s">
        <v>322</v>
      </c>
    </row>
    <row r="93" spans="1:11" ht="14.4" customHeight="1" thickBot="1" x14ac:dyDescent="0.35">
      <c r="A93" s="714" t="s">
        <v>47</v>
      </c>
      <c r="B93" s="694">
        <v>3600.37486192388</v>
      </c>
      <c r="C93" s="694">
        <v>3796.1858699999998</v>
      </c>
      <c r="D93" s="695">
        <v>195.811008076126</v>
      </c>
      <c r="E93" s="696">
        <v>1.054386283535</v>
      </c>
      <c r="F93" s="694">
        <v>3830.3795113859301</v>
      </c>
      <c r="G93" s="695">
        <v>2234.3880483084599</v>
      </c>
      <c r="H93" s="697">
        <v>149.38935000000001</v>
      </c>
      <c r="I93" s="694">
        <v>1300.10186</v>
      </c>
      <c r="J93" s="695">
        <v>-934.28618830845596</v>
      </c>
      <c r="K93" s="698">
        <v>0.339418550077</v>
      </c>
    </row>
    <row r="94" spans="1:11" ht="14.4" customHeight="1" thickBot="1" x14ac:dyDescent="0.35">
      <c r="A94" s="715" t="s">
        <v>409</v>
      </c>
      <c r="B94" s="699">
        <v>43.854983644656002</v>
      </c>
      <c r="C94" s="699">
        <v>19.384679999999999</v>
      </c>
      <c r="D94" s="700">
        <v>-24.470303644655999</v>
      </c>
      <c r="E94" s="706">
        <v>0.44201772270700002</v>
      </c>
      <c r="F94" s="699">
        <v>21.511337425813</v>
      </c>
      <c r="G94" s="700">
        <v>12.548280165057999</v>
      </c>
      <c r="H94" s="702">
        <v>0</v>
      </c>
      <c r="I94" s="699">
        <v>0</v>
      </c>
      <c r="J94" s="700">
        <v>-12.548280165057999</v>
      </c>
      <c r="K94" s="707">
        <v>0</v>
      </c>
    </row>
    <row r="95" spans="1:11" ht="14.4" customHeight="1" thickBot="1" x14ac:dyDescent="0.35">
      <c r="A95" s="716" t="s">
        <v>410</v>
      </c>
      <c r="B95" s="694">
        <v>43.854983644656002</v>
      </c>
      <c r="C95" s="694">
        <v>19.384679999999999</v>
      </c>
      <c r="D95" s="695">
        <v>-24.470303644655999</v>
      </c>
      <c r="E95" s="696">
        <v>0.44201772270700002</v>
      </c>
      <c r="F95" s="694">
        <v>21.511337425813</v>
      </c>
      <c r="G95" s="695">
        <v>12.548280165057999</v>
      </c>
      <c r="H95" s="697">
        <v>0</v>
      </c>
      <c r="I95" s="694">
        <v>0</v>
      </c>
      <c r="J95" s="695">
        <v>-12.548280165057999</v>
      </c>
      <c r="K95" s="698">
        <v>0</v>
      </c>
    </row>
    <row r="96" spans="1:11" ht="14.4" customHeight="1" thickBot="1" x14ac:dyDescent="0.35">
      <c r="A96" s="715" t="s">
        <v>411</v>
      </c>
      <c r="B96" s="699">
        <v>28.027168959924001</v>
      </c>
      <c r="C96" s="699">
        <v>19.815629999999999</v>
      </c>
      <c r="D96" s="700">
        <v>-8.2115389599240007</v>
      </c>
      <c r="E96" s="706">
        <v>0.70701504059599996</v>
      </c>
      <c r="F96" s="699">
        <v>20.744751834172</v>
      </c>
      <c r="G96" s="700">
        <v>12.1011052366</v>
      </c>
      <c r="H96" s="702">
        <v>1.3898299999999999</v>
      </c>
      <c r="I96" s="699">
        <v>11.59853</v>
      </c>
      <c r="J96" s="700">
        <v>-0.50257523660000003</v>
      </c>
      <c r="K96" s="707">
        <v>0.55910671251699995</v>
      </c>
    </row>
    <row r="97" spans="1:11" ht="14.4" customHeight="1" thickBot="1" x14ac:dyDescent="0.35">
      <c r="A97" s="716" t="s">
        <v>412</v>
      </c>
      <c r="B97" s="694">
        <v>4.532456295677</v>
      </c>
      <c r="C97" s="694">
        <v>6.4912000000000001</v>
      </c>
      <c r="D97" s="695">
        <v>1.958743704322</v>
      </c>
      <c r="E97" s="696">
        <v>1.432159424502</v>
      </c>
      <c r="F97" s="694">
        <v>5.5497083127179998</v>
      </c>
      <c r="G97" s="695">
        <v>3.237329849085</v>
      </c>
      <c r="H97" s="697">
        <v>0.4622</v>
      </c>
      <c r="I97" s="694">
        <v>3.9685000000000001</v>
      </c>
      <c r="J97" s="695">
        <v>0.73117015091399995</v>
      </c>
      <c r="K97" s="698">
        <v>0.71508262711799997</v>
      </c>
    </row>
    <row r="98" spans="1:11" ht="14.4" customHeight="1" thickBot="1" x14ac:dyDescent="0.35">
      <c r="A98" s="716" t="s">
        <v>413</v>
      </c>
      <c r="B98" s="694">
        <v>23.494712664245998</v>
      </c>
      <c r="C98" s="694">
        <v>13.32443</v>
      </c>
      <c r="D98" s="695">
        <v>-10.170282664246001</v>
      </c>
      <c r="E98" s="696">
        <v>0.56712462035199995</v>
      </c>
      <c r="F98" s="694">
        <v>15.195043521454</v>
      </c>
      <c r="G98" s="695">
        <v>8.863775387515</v>
      </c>
      <c r="H98" s="697">
        <v>0.92762999999999995</v>
      </c>
      <c r="I98" s="694">
        <v>7.6300299999999996</v>
      </c>
      <c r="J98" s="695">
        <v>-1.233745387515</v>
      </c>
      <c r="K98" s="698">
        <v>0.50213939757500003</v>
      </c>
    </row>
    <row r="99" spans="1:11" ht="14.4" customHeight="1" thickBot="1" x14ac:dyDescent="0.35">
      <c r="A99" s="715" t="s">
        <v>414</v>
      </c>
      <c r="B99" s="699">
        <v>182.72064421677999</v>
      </c>
      <c r="C99" s="699">
        <v>188.75990999999999</v>
      </c>
      <c r="D99" s="700">
        <v>6.0392657832190002</v>
      </c>
      <c r="E99" s="706">
        <v>1.033051907238</v>
      </c>
      <c r="F99" s="699">
        <v>262</v>
      </c>
      <c r="G99" s="700">
        <v>152.833333333334</v>
      </c>
      <c r="H99" s="702">
        <v>2.4300000000000002</v>
      </c>
      <c r="I99" s="699">
        <v>155.50675000000001</v>
      </c>
      <c r="J99" s="700">
        <v>2.6734166666660002</v>
      </c>
      <c r="K99" s="707">
        <v>0.59353721374000001</v>
      </c>
    </row>
    <row r="100" spans="1:11" ht="14.4" customHeight="1" thickBot="1" x14ac:dyDescent="0.35">
      <c r="A100" s="716" t="s">
        <v>415</v>
      </c>
      <c r="B100" s="694">
        <v>7.9999872677150003</v>
      </c>
      <c r="C100" s="694">
        <v>8.64</v>
      </c>
      <c r="D100" s="695">
        <v>0.64001273228400002</v>
      </c>
      <c r="E100" s="696">
        <v>1.080001718861</v>
      </c>
      <c r="F100" s="694">
        <v>10</v>
      </c>
      <c r="G100" s="695">
        <v>5.833333333333</v>
      </c>
      <c r="H100" s="697">
        <v>2.4300000000000002</v>
      </c>
      <c r="I100" s="694">
        <v>7.29</v>
      </c>
      <c r="J100" s="695">
        <v>1.456666666666</v>
      </c>
      <c r="K100" s="698">
        <v>0.728999999999</v>
      </c>
    </row>
    <row r="101" spans="1:11" ht="14.4" customHeight="1" thickBot="1" x14ac:dyDescent="0.35">
      <c r="A101" s="716" t="s">
        <v>416</v>
      </c>
      <c r="B101" s="694">
        <v>174.72065694906499</v>
      </c>
      <c r="C101" s="694">
        <v>180.11991</v>
      </c>
      <c r="D101" s="695">
        <v>5.3992530509350001</v>
      </c>
      <c r="E101" s="696">
        <v>1.0309022020930001</v>
      </c>
      <c r="F101" s="694">
        <v>252</v>
      </c>
      <c r="G101" s="695">
        <v>147</v>
      </c>
      <c r="H101" s="697">
        <v>0</v>
      </c>
      <c r="I101" s="694">
        <v>148.21674999999999</v>
      </c>
      <c r="J101" s="695">
        <v>1.2167499999989999</v>
      </c>
      <c r="K101" s="698">
        <v>0.588161706349</v>
      </c>
    </row>
    <row r="102" spans="1:11" ht="14.4" customHeight="1" thickBot="1" x14ac:dyDescent="0.35">
      <c r="A102" s="715" t="s">
        <v>417</v>
      </c>
      <c r="B102" s="699">
        <v>3.4353876702520001</v>
      </c>
      <c r="C102" s="699">
        <v>0</v>
      </c>
      <c r="D102" s="700">
        <v>-3.4353876702520001</v>
      </c>
      <c r="E102" s="706">
        <v>0</v>
      </c>
      <c r="F102" s="699">
        <v>0</v>
      </c>
      <c r="G102" s="700">
        <v>0</v>
      </c>
      <c r="H102" s="702">
        <v>0</v>
      </c>
      <c r="I102" s="699">
        <v>0</v>
      </c>
      <c r="J102" s="700">
        <v>0</v>
      </c>
      <c r="K102" s="707">
        <v>0</v>
      </c>
    </row>
    <row r="103" spans="1:11" ht="14.4" customHeight="1" thickBot="1" x14ac:dyDescent="0.35">
      <c r="A103" s="716" t="s">
        <v>418</v>
      </c>
      <c r="B103" s="694">
        <v>3.4353876702520001</v>
      </c>
      <c r="C103" s="694">
        <v>0</v>
      </c>
      <c r="D103" s="695">
        <v>-3.4353876702520001</v>
      </c>
      <c r="E103" s="696">
        <v>0</v>
      </c>
      <c r="F103" s="694">
        <v>0</v>
      </c>
      <c r="G103" s="695">
        <v>0</v>
      </c>
      <c r="H103" s="697">
        <v>0</v>
      </c>
      <c r="I103" s="694">
        <v>0</v>
      </c>
      <c r="J103" s="695">
        <v>0</v>
      </c>
      <c r="K103" s="698">
        <v>0</v>
      </c>
    </row>
    <row r="104" spans="1:11" ht="14.4" customHeight="1" thickBot="1" x14ac:dyDescent="0.35">
      <c r="A104" s="715" t="s">
        <v>419</v>
      </c>
      <c r="B104" s="699">
        <v>709.12652891924097</v>
      </c>
      <c r="C104" s="699">
        <v>713.78155000000004</v>
      </c>
      <c r="D104" s="700">
        <v>4.6550210807579999</v>
      </c>
      <c r="E104" s="706">
        <v>1.0065644435659999</v>
      </c>
      <c r="F104" s="699">
        <v>737.177280511959</v>
      </c>
      <c r="G104" s="700">
        <v>430.02008029864299</v>
      </c>
      <c r="H104" s="702">
        <v>60.113619999999997</v>
      </c>
      <c r="I104" s="699">
        <v>419.54989</v>
      </c>
      <c r="J104" s="700">
        <v>-10.470190298642001</v>
      </c>
      <c r="K104" s="707">
        <v>0.56913025006399998</v>
      </c>
    </row>
    <row r="105" spans="1:11" ht="14.4" customHeight="1" thickBot="1" x14ac:dyDescent="0.35">
      <c r="A105" s="716" t="s">
        <v>420</v>
      </c>
      <c r="B105" s="694">
        <v>702.00197052213196</v>
      </c>
      <c r="C105" s="694">
        <v>697.30835999999999</v>
      </c>
      <c r="D105" s="695">
        <v>-4.6936105221310003</v>
      </c>
      <c r="E105" s="696">
        <v>0.993313963892</v>
      </c>
      <c r="F105" s="694">
        <v>722</v>
      </c>
      <c r="G105" s="695">
        <v>421.16666666666703</v>
      </c>
      <c r="H105" s="697">
        <v>59.49615</v>
      </c>
      <c r="I105" s="694">
        <v>408.03591</v>
      </c>
      <c r="J105" s="695">
        <v>-13.130756666666</v>
      </c>
      <c r="K105" s="698">
        <v>0.56514668975000004</v>
      </c>
    </row>
    <row r="106" spans="1:11" ht="14.4" customHeight="1" thickBot="1" x14ac:dyDescent="0.35">
      <c r="A106" s="716" t="s">
        <v>421</v>
      </c>
      <c r="B106" s="694">
        <v>0</v>
      </c>
      <c r="C106" s="694">
        <v>3.8235999999999999</v>
      </c>
      <c r="D106" s="695">
        <v>3.8235999999999999</v>
      </c>
      <c r="E106" s="704" t="s">
        <v>334</v>
      </c>
      <c r="F106" s="694">
        <v>0</v>
      </c>
      <c r="G106" s="695">
        <v>0</v>
      </c>
      <c r="H106" s="697">
        <v>0</v>
      </c>
      <c r="I106" s="694">
        <v>7.2115999999999998</v>
      </c>
      <c r="J106" s="695">
        <v>7.2115999999999998</v>
      </c>
      <c r="K106" s="705" t="s">
        <v>322</v>
      </c>
    </row>
    <row r="107" spans="1:11" ht="14.4" customHeight="1" thickBot="1" x14ac:dyDescent="0.35">
      <c r="A107" s="716" t="s">
        <v>422</v>
      </c>
      <c r="B107" s="694">
        <v>0</v>
      </c>
      <c r="C107" s="694">
        <v>4.7430000000000003</v>
      </c>
      <c r="D107" s="695">
        <v>4.7430000000000003</v>
      </c>
      <c r="E107" s="704" t="s">
        <v>334</v>
      </c>
      <c r="F107" s="694">
        <v>5.3260231886060003</v>
      </c>
      <c r="G107" s="695">
        <v>3.1068468600200001</v>
      </c>
      <c r="H107" s="697">
        <v>0</v>
      </c>
      <c r="I107" s="694">
        <v>0</v>
      </c>
      <c r="J107" s="695">
        <v>-3.1068468600200001</v>
      </c>
      <c r="K107" s="698">
        <v>0</v>
      </c>
    </row>
    <row r="108" spans="1:11" ht="14.4" customHeight="1" thickBot="1" x14ac:dyDescent="0.35">
      <c r="A108" s="716" t="s">
        <v>423</v>
      </c>
      <c r="B108" s="694">
        <v>7.1245583971090003</v>
      </c>
      <c r="C108" s="694">
        <v>7.9065899999999996</v>
      </c>
      <c r="D108" s="695">
        <v>0.78203160288999995</v>
      </c>
      <c r="E108" s="696">
        <v>1.1097656246600001</v>
      </c>
      <c r="F108" s="694">
        <v>9.8512573233509997</v>
      </c>
      <c r="G108" s="695">
        <v>5.746566771955</v>
      </c>
      <c r="H108" s="697">
        <v>0.61746999999999996</v>
      </c>
      <c r="I108" s="694">
        <v>4.3023800000000003</v>
      </c>
      <c r="J108" s="695">
        <v>-1.4441867719549999</v>
      </c>
      <c r="K108" s="698">
        <v>0.43673409990000001</v>
      </c>
    </row>
    <row r="109" spans="1:11" ht="14.4" customHeight="1" thickBot="1" x14ac:dyDescent="0.35">
      <c r="A109" s="715" t="s">
        <v>424</v>
      </c>
      <c r="B109" s="699">
        <v>2633.2101485130202</v>
      </c>
      <c r="C109" s="699">
        <v>2837.2116599999999</v>
      </c>
      <c r="D109" s="700">
        <v>204.001511486981</v>
      </c>
      <c r="E109" s="706">
        <v>1.0774725525040001</v>
      </c>
      <c r="F109" s="699">
        <v>2788.9461416139802</v>
      </c>
      <c r="G109" s="700">
        <v>1626.8852492748199</v>
      </c>
      <c r="H109" s="702">
        <v>85.4559</v>
      </c>
      <c r="I109" s="699">
        <v>713.44668999999999</v>
      </c>
      <c r="J109" s="700">
        <v>-913.43855927482105</v>
      </c>
      <c r="K109" s="707">
        <v>0.25581228671</v>
      </c>
    </row>
    <row r="110" spans="1:11" ht="14.4" customHeight="1" thickBot="1" x14ac:dyDescent="0.35">
      <c r="A110" s="716" t="s">
        <v>425</v>
      </c>
      <c r="B110" s="694">
        <v>0.99999840846400001</v>
      </c>
      <c r="C110" s="694">
        <v>0.90500000000000003</v>
      </c>
      <c r="D110" s="695">
        <v>-9.4998408463999998E-2</v>
      </c>
      <c r="E110" s="696">
        <v>0.90500144034100005</v>
      </c>
      <c r="F110" s="694">
        <v>20.999999999999002</v>
      </c>
      <c r="G110" s="695">
        <v>12.249999999999</v>
      </c>
      <c r="H110" s="697">
        <v>0</v>
      </c>
      <c r="I110" s="694">
        <v>0</v>
      </c>
      <c r="J110" s="695">
        <v>-12.249999999999</v>
      </c>
      <c r="K110" s="698">
        <v>0</v>
      </c>
    </row>
    <row r="111" spans="1:11" ht="14.4" customHeight="1" thickBot="1" x14ac:dyDescent="0.35">
      <c r="A111" s="716" t="s">
        <v>426</v>
      </c>
      <c r="B111" s="694">
        <v>1471.7316107050799</v>
      </c>
      <c r="C111" s="694">
        <v>1929.5096599999999</v>
      </c>
      <c r="D111" s="695">
        <v>457.77804929491998</v>
      </c>
      <c r="E111" s="696">
        <v>1.3110472357630001</v>
      </c>
      <c r="F111" s="694">
        <v>1376.0403566569901</v>
      </c>
      <c r="G111" s="695">
        <v>802.69020804990998</v>
      </c>
      <c r="H111" s="697">
        <v>9.0919100000000004</v>
      </c>
      <c r="I111" s="694">
        <v>249.04791</v>
      </c>
      <c r="J111" s="695">
        <v>-553.64229804990998</v>
      </c>
      <c r="K111" s="698">
        <v>0.180988812424</v>
      </c>
    </row>
    <row r="112" spans="1:11" ht="14.4" customHeight="1" thickBot="1" x14ac:dyDescent="0.35">
      <c r="A112" s="716" t="s">
        <v>427</v>
      </c>
      <c r="B112" s="694">
        <v>7.9999872677150003</v>
      </c>
      <c r="C112" s="694">
        <v>0</v>
      </c>
      <c r="D112" s="695">
        <v>-7.9999872677150003</v>
      </c>
      <c r="E112" s="696">
        <v>0</v>
      </c>
      <c r="F112" s="694">
        <v>8</v>
      </c>
      <c r="G112" s="695">
        <v>4.6666666666659999</v>
      </c>
      <c r="H112" s="697">
        <v>0</v>
      </c>
      <c r="I112" s="694">
        <v>0</v>
      </c>
      <c r="J112" s="695">
        <v>-4.6666666666659999</v>
      </c>
      <c r="K112" s="698">
        <v>0</v>
      </c>
    </row>
    <row r="113" spans="1:11" ht="14.4" customHeight="1" thickBot="1" x14ac:dyDescent="0.35">
      <c r="A113" s="716" t="s">
        <v>428</v>
      </c>
      <c r="B113" s="694">
        <v>2.909038859077</v>
      </c>
      <c r="C113" s="694">
        <v>0.58079999999900001</v>
      </c>
      <c r="D113" s="695">
        <v>-2.328238859077</v>
      </c>
      <c r="E113" s="696">
        <v>0.19965357223999999</v>
      </c>
      <c r="F113" s="694">
        <v>1.3958282360259999</v>
      </c>
      <c r="G113" s="695">
        <v>0.81423313768200001</v>
      </c>
      <c r="H113" s="697">
        <v>0</v>
      </c>
      <c r="I113" s="694">
        <v>0</v>
      </c>
      <c r="J113" s="695">
        <v>-0.81423313768200001</v>
      </c>
      <c r="K113" s="698">
        <v>0</v>
      </c>
    </row>
    <row r="114" spans="1:11" ht="14.4" customHeight="1" thickBot="1" x14ac:dyDescent="0.35">
      <c r="A114" s="716" t="s">
        <v>429</v>
      </c>
      <c r="B114" s="694">
        <v>1149.5695132726801</v>
      </c>
      <c r="C114" s="694">
        <v>906.21620000000098</v>
      </c>
      <c r="D114" s="695">
        <v>-243.35331327268099</v>
      </c>
      <c r="E114" s="696">
        <v>0.78830917968500003</v>
      </c>
      <c r="F114" s="694">
        <v>1382.50995672096</v>
      </c>
      <c r="G114" s="695">
        <v>806.46414142056301</v>
      </c>
      <c r="H114" s="697">
        <v>76.363990000000001</v>
      </c>
      <c r="I114" s="694">
        <v>462.85602</v>
      </c>
      <c r="J114" s="695">
        <v>-343.60812142056199</v>
      </c>
      <c r="K114" s="698">
        <v>0.33479398665400001</v>
      </c>
    </row>
    <row r="115" spans="1:11" ht="14.4" customHeight="1" thickBot="1" x14ac:dyDescent="0.35">
      <c r="A115" s="716" t="s">
        <v>430</v>
      </c>
      <c r="B115" s="694">
        <v>0</v>
      </c>
      <c r="C115" s="694">
        <v>0</v>
      </c>
      <c r="D115" s="695">
        <v>0</v>
      </c>
      <c r="E115" s="696">
        <v>1</v>
      </c>
      <c r="F115" s="694">
        <v>0</v>
      </c>
      <c r="G115" s="695">
        <v>0</v>
      </c>
      <c r="H115" s="697">
        <v>0</v>
      </c>
      <c r="I115" s="694">
        <v>1.5427599999999999</v>
      </c>
      <c r="J115" s="695">
        <v>1.5427599999999999</v>
      </c>
      <c r="K115" s="705" t="s">
        <v>334</v>
      </c>
    </row>
    <row r="116" spans="1:11" ht="14.4" customHeight="1" thickBot="1" x14ac:dyDescent="0.35">
      <c r="A116" s="715" t="s">
        <v>431</v>
      </c>
      <c r="B116" s="699">
        <v>0</v>
      </c>
      <c r="C116" s="699">
        <v>17.23244</v>
      </c>
      <c r="D116" s="700">
        <v>17.23244</v>
      </c>
      <c r="E116" s="701" t="s">
        <v>322</v>
      </c>
      <c r="F116" s="699">
        <v>0</v>
      </c>
      <c r="G116" s="700">
        <v>0</v>
      </c>
      <c r="H116" s="702">
        <v>0</v>
      </c>
      <c r="I116" s="699">
        <v>0</v>
      </c>
      <c r="J116" s="700">
        <v>0</v>
      </c>
      <c r="K116" s="703" t="s">
        <v>322</v>
      </c>
    </row>
    <row r="117" spans="1:11" ht="14.4" customHeight="1" thickBot="1" x14ac:dyDescent="0.35">
      <c r="A117" s="716" t="s">
        <v>432</v>
      </c>
      <c r="B117" s="694">
        <v>0</v>
      </c>
      <c r="C117" s="694">
        <v>8.5934399999999993</v>
      </c>
      <c r="D117" s="695">
        <v>8.5934399999999993</v>
      </c>
      <c r="E117" s="704" t="s">
        <v>334</v>
      </c>
      <c r="F117" s="694">
        <v>0</v>
      </c>
      <c r="G117" s="695">
        <v>0</v>
      </c>
      <c r="H117" s="697">
        <v>0</v>
      </c>
      <c r="I117" s="694">
        <v>0</v>
      </c>
      <c r="J117" s="695">
        <v>0</v>
      </c>
      <c r="K117" s="705" t="s">
        <v>322</v>
      </c>
    </row>
    <row r="118" spans="1:11" ht="14.4" customHeight="1" thickBot="1" x14ac:dyDescent="0.35">
      <c r="A118" s="716" t="s">
        <v>433</v>
      </c>
      <c r="B118" s="694">
        <v>0</v>
      </c>
      <c r="C118" s="694">
        <v>8.6389999999999993</v>
      </c>
      <c r="D118" s="695">
        <v>8.6389999999999993</v>
      </c>
      <c r="E118" s="704" t="s">
        <v>334</v>
      </c>
      <c r="F118" s="694">
        <v>0</v>
      </c>
      <c r="G118" s="695">
        <v>0</v>
      </c>
      <c r="H118" s="697">
        <v>0</v>
      </c>
      <c r="I118" s="694">
        <v>0</v>
      </c>
      <c r="J118" s="695">
        <v>0</v>
      </c>
      <c r="K118" s="698">
        <v>0</v>
      </c>
    </row>
    <row r="119" spans="1:11" ht="14.4" customHeight="1" thickBot="1" x14ac:dyDescent="0.35">
      <c r="A119" s="713" t="s">
        <v>48</v>
      </c>
      <c r="B119" s="694">
        <v>117313.010590958</v>
      </c>
      <c r="C119" s="694">
        <v>127194.84318</v>
      </c>
      <c r="D119" s="695">
        <v>9881.8325890417891</v>
      </c>
      <c r="E119" s="696">
        <v>1.0842347540070001</v>
      </c>
      <c r="F119" s="694">
        <v>130921</v>
      </c>
      <c r="G119" s="695">
        <v>76370.583333333299</v>
      </c>
      <c r="H119" s="697">
        <v>14073.28148</v>
      </c>
      <c r="I119" s="694">
        <v>78288.014280000003</v>
      </c>
      <c r="J119" s="695">
        <v>1917.43094666667</v>
      </c>
      <c r="K119" s="698">
        <v>0.59797904293399995</v>
      </c>
    </row>
    <row r="120" spans="1:11" ht="14.4" customHeight="1" thickBot="1" x14ac:dyDescent="0.35">
      <c r="A120" s="719" t="s">
        <v>434</v>
      </c>
      <c r="B120" s="699">
        <v>86747.007831475203</v>
      </c>
      <c r="C120" s="699">
        <v>94372.577999999994</v>
      </c>
      <c r="D120" s="700">
        <v>7625.5701685247896</v>
      </c>
      <c r="E120" s="706">
        <v>1.0879058581859999</v>
      </c>
      <c r="F120" s="699">
        <v>96473.000000000102</v>
      </c>
      <c r="G120" s="700">
        <v>56275.916666666701</v>
      </c>
      <c r="H120" s="702">
        <v>10353.689</v>
      </c>
      <c r="I120" s="699">
        <v>57604.351000000002</v>
      </c>
      <c r="J120" s="700">
        <v>1328.43433333331</v>
      </c>
      <c r="K120" s="707">
        <v>0.59710334497700002</v>
      </c>
    </row>
    <row r="121" spans="1:11" ht="14.4" customHeight="1" thickBot="1" x14ac:dyDescent="0.35">
      <c r="A121" s="715" t="s">
        <v>435</v>
      </c>
      <c r="B121" s="699">
        <v>86100.007773064397</v>
      </c>
      <c r="C121" s="699">
        <v>93679.623999999996</v>
      </c>
      <c r="D121" s="700">
        <v>7579.61622693564</v>
      </c>
      <c r="E121" s="706">
        <v>1.088032700843</v>
      </c>
      <c r="F121" s="699">
        <v>95687.000000000102</v>
      </c>
      <c r="G121" s="700">
        <v>55817.416666666701</v>
      </c>
      <c r="H121" s="702">
        <v>10262.267</v>
      </c>
      <c r="I121" s="699">
        <v>57248.078999999998</v>
      </c>
      <c r="J121" s="700">
        <v>1430.66233333331</v>
      </c>
      <c r="K121" s="707">
        <v>0.59828481402900002</v>
      </c>
    </row>
    <row r="122" spans="1:11" ht="14.4" customHeight="1" thickBot="1" x14ac:dyDescent="0.35">
      <c r="A122" s="716" t="s">
        <v>436</v>
      </c>
      <c r="B122" s="694">
        <v>86100.007773064397</v>
      </c>
      <c r="C122" s="694">
        <v>93679.623999999996</v>
      </c>
      <c r="D122" s="695">
        <v>7579.61622693564</v>
      </c>
      <c r="E122" s="696">
        <v>1.088032700843</v>
      </c>
      <c r="F122" s="694">
        <v>95687.000000000102</v>
      </c>
      <c r="G122" s="695">
        <v>55817.416666666701</v>
      </c>
      <c r="H122" s="697">
        <v>10262.267</v>
      </c>
      <c r="I122" s="694">
        <v>57248.078999999998</v>
      </c>
      <c r="J122" s="695">
        <v>1430.66233333331</v>
      </c>
      <c r="K122" s="698">
        <v>0.59828481402900002</v>
      </c>
    </row>
    <row r="123" spans="1:11" ht="14.4" customHeight="1" thickBot="1" x14ac:dyDescent="0.35">
      <c r="A123" s="715" t="s">
        <v>437</v>
      </c>
      <c r="B123" s="699">
        <v>400.00003611179699</v>
      </c>
      <c r="C123" s="699">
        <v>527.95000000000005</v>
      </c>
      <c r="D123" s="700">
        <v>127.949963888203</v>
      </c>
      <c r="E123" s="706">
        <v>1.319874880842</v>
      </c>
      <c r="F123" s="699">
        <v>520</v>
      </c>
      <c r="G123" s="700">
        <v>303.33333333333297</v>
      </c>
      <c r="H123" s="702">
        <v>35.475000000000001</v>
      </c>
      <c r="I123" s="699">
        <v>191.47499999999999</v>
      </c>
      <c r="J123" s="700">
        <v>-111.85833333333299</v>
      </c>
      <c r="K123" s="707">
        <v>0.36822115384600002</v>
      </c>
    </row>
    <row r="124" spans="1:11" ht="14.4" customHeight="1" thickBot="1" x14ac:dyDescent="0.35">
      <c r="A124" s="716" t="s">
        <v>438</v>
      </c>
      <c r="B124" s="694">
        <v>400.00003611179699</v>
      </c>
      <c r="C124" s="694">
        <v>527.95000000000005</v>
      </c>
      <c r="D124" s="695">
        <v>127.949963888203</v>
      </c>
      <c r="E124" s="696">
        <v>1.319874880842</v>
      </c>
      <c r="F124" s="694">
        <v>520</v>
      </c>
      <c r="G124" s="695">
        <v>303.33333333333297</v>
      </c>
      <c r="H124" s="697">
        <v>35.475000000000001</v>
      </c>
      <c r="I124" s="694">
        <v>191.47499999999999</v>
      </c>
      <c r="J124" s="695">
        <v>-111.85833333333299</v>
      </c>
      <c r="K124" s="698">
        <v>0.36822115384600002</v>
      </c>
    </row>
    <row r="125" spans="1:11" ht="14.4" customHeight="1" thickBot="1" x14ac:dyDescent="0.35">
      <c r="A125" s="715" t="s">
        <v>439</v>
      </c>
      <c r="B125" s="699">
        <v>247.00002229903501</v>
      </c>
      <c r="C125" s="699">
        <v>165.00399999999999</v>
      </c>
      <c r="D125" s="700">
        <v>-81.996022299035005</v>
      </c>
      <c r="E125" s="706">
        <v>0.66803232835399995</v>
      </c>
      <c r="F125" s="699">
        <v>266</v>
      </c>
      <c r="G125" s="700">
        <v>155.166666666667</v>
      </c>
      <c r="H125" s="702">
        <v>18.446999999999999</v>
      </c>
      <c r="I125" s="699">
        <v>127.297</v>
      </c>
      <c r="J125" s="700">
        <v>-27.869666666665999</v>
      </c>
      <c r="K125" s="707">
        <v>0.47856015037499999</v>
      </c>
    </row>
    <row r="126" spans="1:11" ht="14.4" customHeight="1" thickBot="1" x14ac:dyDescent="0.35">
      <c r="A126" s="716" t="s">
        <v>440</v>
      </c>
      <c r="B126" s="694">
        <v>247.00002229903501</v>
      </c>
      <c r="C126" s="694">
        <v>165.00399999999999</v>
      </c>
      <c r="D126" s="695">
        <v>-81.996022299035005</v>
      </c>
      <c r="E126" s="696">
        <v>0.66803232835399995</v>
      </c>
      <c r="F126" s="694">
        <v>266</v>
      </c>
      <c r="G126" s="695">
        <v>155.166666666667</v>
      </c>
      <c r="H126" s="697">
        <v>18.446999999999999</v>
      </c>
      <c r="I126" s="694">
        <v>127.297</v>
      </c>
      <c r="J126" s="695">
        <v>-27.869666666665999</v>
      </c>
      <c r="K126" s="698">
        <v>0.47856015037499999</v>
      </c>
    </row>
    <row r="127" spans="1:11" ht="14.4" customHeight="1" thickBot="1" x14ac:dyDescent="0.35">
      <c r="A127" s="718" t="s">
        <v>441</v>
      </c>
      <c r="B127" s="694">
        <v>0</v>
      </c>
      <c r="C127" s="694">
        <v>0</v>
      </c>
      <c r="D127" s="695">
        <v>0</v>
      </c>
      <c r="E127" s="696">
        <v>1</v>
      </c>
      <c r="F127" s="694">
        <v>0</v>
      </c>
      <c r="G127" s="695">
        <v>0</v>
      </c>
      <c r="H127" s="697">
        <v>37.5</v>
      </c>
      <c r="I127" s="694">
        <v>37.5</v>
      </c>
      <c r="J127" s="695">
        <v>37.5</v>
      </c>
      <c r="K127" s="705" t="s">
        <v>334</v>
      </c>
    </row>
    <row r="128" spans="1:11" ht="14.4" customHeight="1" thickBot="1" x14ac:dyDescent="0.35">
      <c r="A128" s="716" t="s">
        <v>442</v>
      </c>
      <c r="B128" s="694">
        <v>0</v>
      </c>
      <c r="C128" s="694">
        <v>0</v>
      </c>
      <c r="D128" s="695">
        <v>0</v>
      </c>
      <c r="E128" s="696">
        <v>1</v>
      </c>
      <c r="F128" s="694">
        <v>0</v>
      </c>
      <c r="G128" s="695">
        <v>0</v>
      </c>
      <c r="H128" s="697">
        <v>37.5</v>
      </c>
      <c r="I128" s="694">
        <v>37.5</v>
      </c>
      <c r="J128" s="695">
        <v>37.5</v>
      </c>
      <c r="K128" s="705" t="s">
        <v>334</v>
      </c>
    </row>
    <row r="129" spans="1:11" ht="14.4" customHeight="1" thickBot="1" x14ac:dyDescent="0.35">
      <c r="A129" s="714" t="s">
        <v>443</v>
      </c>
      <c r="B129" s="694">
        <v>29274.002642841901</v>
      </c>
      <c r="C129" s="694">
        <v>31414.596850000002</v>
      </c>
      <c r="D129" s="695">
        <v>2140.5942071581198</v>
      </c>
      <c r="E129" s="696">
        <v>1.0731227032140001</v>
      </c>
      <c r="F129" s="694">
        <v>32535</v>
      </c>
      <c r="G129" s="695">
        <v>18978.75</v>
      </c>
      <c r="H129" s="697">
        <v>3513.9804899999999</v>
      </c>
      <c r="I129" s="694">
        <v>19536.160879999999</v>
      </c>
      <c r="J129" s="695">
        <v>557.41088000002503</v>
      </c>
      <c r="K129" s="698">
        <v>0.60046598678300001</v>
      </c>
    </row>
    <row r="130" spans="1:11" ht="14.4" customHeight="1" thickBot="1" x14ac:dyDescent="0.35">
      <c r="A130" s="715" t="s">
        <v>444</v>
      </c>
      <c r="B130" s="699">
        <v>7749.0006995758004</v>
      </c>
      <c r="C130" s="699">
        <v>8478.6665300000004</v>
      </c>
      <c r="D130" s="700">
        <v>729.66583042420598</v>
      </c>
      <c r="E130" s="706">
        <v>1.0941625712409999</v>
      </c>
      <c r="F130" s="699">
        <v>8612.9999999999709</v>
      </c>
      <c r="G130" s="700">
        <v>5024.24999999998</v>
      </c>
      <c r="H130" s="702">
        <v>930.16998999999998</v>
      </c>
      <c r="I130" s="699">
        <v>5171.3268900000003</v>
      </c>
      <c r="J130" s="700">
        <v>147.07689000002</v>
      </c>
      <c r="K130" s="707">
        <v>0.60040948449999998</v>
      </c>
    </row>
    <row r="131" spans="1:11" ht="14.4" customHeight="1" thickBot="1" x14ac:dyDescent="0.35">
      <c r="A131" s="716" t="s">
        <v>445</v>
      </c>
      <c r="B131" s="694">
        <v>7749.0006995758004</v>
      </c>
      <c r="C131" s="694">
        <v>8478.6665300000004</v>
      </c>
      <c r="D131" s="695">
        <v>729.66583042420598</v>
      </c>
      <c r="E131" s="696">
        <v>1.0941625712409999</v>
      </c>
      <c r="F131" s="694">
        <v>8612.9999999999709</v>
      </c>
      <c r="G131" s="695">
        <v>5024.24999999998</v>
      </c>
      <c r="H131" s="697">
        <v>930.16998999999998</v>
      </c>
      <c r="I131" s="694">
        <v>5171.3268900000003</v>
      </c>
      <c r="J131" s="695">
        <v>147.07689000002</v>
      </c>
      <c r="K131" s="698">
        <v>0.60040948449999998</v>
      </c>
    </row>
    <row r="132" spans="1:11" ht="14.4" customHeight="1" thickBot="1" x14ac:dyDescent="0.35">
      <c r="A132" s="715" t="s">
        <v>446</v>
      </c>
      <c r="B132" s="699">
        <v>21525.001943266099</v>
      </c>
      <c r="C132" s="699">
        <v>22935.930319999999</v>
      </c>
      <c r="D132" s="700">
        <v>1410.92837673391</v>
      </c>
      <c r="E132" s="706">
        <v>1.0655483507250001</v>
      </c>
      <c r="F132" s="699">
        <v>23922</v>
      </c>
      <c r="G132" s="700">
        <v>13954.5</v>
      </c>
      <c r="H132" s="702">
        <v>2583.8105</v>
      </c>
      <c r="I132" s="699">
        <v>14364.833989999999</v>
      </c>
      <c r="J132" s="700">
        <v>410.33399000000799</v>
      </c>
      <c r="K132" s="707">
        <v>0.60048633015599995</v>
      </c>
    </row>
    <row r="133" spans="1:11" ht="14.4" customHeight="1" thickBot="1" x14ac:dyDescent="0.35">
      <c r="A133" s="716" t="s">
        <v>447</v>
      </c>
      <c r="B133" s="694">
        <v>21525.001943266099</v>
      </c>
      <c r="C133" s="694">
        <v>22935.930319999999</v>
      </c>
      <c r="D133" s="695">
        <v>1410.92837673391</v>
      </c>
      <c r="E133" s="696">
        <v>1.0655483507250001</v>
      </c>
      <c r="F133" s="694">
        <v>23922</v>
      </c>
      <c r="G133" s="695">
        <v>13954.5</v>
      </c>
      <c r="H133" s="697">
        <v>2583.8105</v>
      </c>
      <c r="I133" s="694">
        <v>14364.833989999999</v>
      </c>
      <c r="J133" s="695">
        <v>410.33399000000799</v>
      </c>
      <c r="K133" s="698">
        <v>0.60048633015599995</v>
      </c>
    </row>
    <row r="134" spans="1:11" ht="14.4" customHeight="1" thickBot="1" x14ac:dyDescent="0.35">
      <c r="A134" s="714" t="s">
        <v>448</v>
      </c>
      <c r="B134" s="694">
        <v>1292.00011664111</v>
      </c>
      <c r="C134" s="694">
        <v>1407.66833</v>
      </c>
      <c r="D134" s="695">
        <v>115.668213358895</v>
      </c>
      <c r="E134" s="696">
        <v>1.089526472845</v>
      </c>
      <c r="F134" s="694">
        <v>1913</v>
      </c>
      <c r="G134" s="695">
        <v>1115.9166666666699</v>
      </c>
      <c r="H134" s="697">
        <v>205.61198999999999</v>
      </c>
      <c r="I134" s="694">
        <v>1147.5024000000001</v>
      </c>
      <c r="J134" s="695">
        <v>31.585733333332001</v>
      </c>
      <c r="K134" s="698">
        <v>0.59984443282800004</v>
      </c>
    </row>
    <row r="135" spans="1:11" ht="14.4" customHeight="1" thickBot="1" x14ac:dyDescent="0.35">
      <c r="A135" s="715" t="s">
        <v>449</v>
      </c>
      <c r="B135" s="699">
        <v>1292.00011664111</v>
      </c>
      <c r="C135" s="699">
        <v>1407.66833</v>
      </c>
      <c r="D135" s="700">
        <v>115.668213358895</v>
      </c>
      <c r="E135" s="706">
        <v>1.089526472845</v>
      </c>
      <c r="F135" s="699">
        <v>1913</v>
      </c>
      <c r="G135" s="700">
        <v>1115.9166666666699</v>
      </c>
      <c r="H135" s="702">
        <v>205.61198999999999</v>
      </c>
      <c r="I135" s="699">
        <v>1147.5024000000001</v>
      </c>
      <c r="J135" s="700">
        <v>31.585733333332001</v>
      </c>
      <c r="K135" s="707">
        <v>0.59984443282800004</v>
      </c>
    </row>
    <row r="136" spans="1:11" ht="14.4" customHeight="1" thickBot="1" x14ac:dyDescent="0.35">
      <c r="A136" s="716" t="s">
        <v>450</v>
      </c>
      <c r="B136" s="694">
        <v>1292.00011664111</v>
      </c>
      <c r="C136" s="694">
        <v>1407.66833</v>
      </c>
      <c r="D136" s="695">
        <v>115.668213358895</v>
      </c>
      <c r="E136" s="696">
        <v>1.089526472845</v>
      </c>
      <c r="F136" s="694">
        <v>1913</v>
      </c>
      <c r="G136" s="695">
        <v>1115.9166666666699</v>
      </c>
      <c r="H136" s="697">
        <v>205.61198999999999</v>
      </c>
      <c r="I136" s="694">
        <v>1147.5024000000001</v>
      </c>
      <c r="J136" s="695">
        <v>31.585733333332001</v>
      </c>
      <c r="K136" s="698">
        <v>0.59984443282800004</v>
      </c>
    </row>
    <row r="137" spans="1:11" ht="14.4" customHeight="1" thickBot="1" x14ac:dyDescent="0.35">
      <c r="A137" s="713" t="s">
        <v>451</v>
      </c>
      <c r="B137" s="694">
        <v>0</v>
      </c>
      <c r="C137" s="694">
        <v>261.62720000000002</v>
      </c>
      <c r="D137" s="695">
        <v>261.62720000000002</v>
      </c>
      <c r="E137" s="704" t="s">
        <v>322</v>
      </c>
      <c r="F137" s="694">
        <v>0</v>
      </c>
      <c r="G137" s="695">
        <v>0</v>
      </c>
      <c r="H137" s="697">
        <v>22.880500000000001</v>
      </c>
      <c r="I137" s="694">
        <v>191.98803000000001</v>
      </c>
      <c r="J137" s="695">
        <v>191.98803000000001</v>
      </c>
      <c r="K137" s="705" t="s">
        <v>322</v>
      </c>
    </row>
    <row r="138" spans="1:11" ht="14.4" customHeight="1" thickBot="1" x14ac:dyDescent="0.35">
      <c r="A138" s="714" t="s">
        <v>452</v>
      </c>
      <c r="B138" s="694">
        <v>0</v>
      </c>
      <c r="C138" s="694">
        <v>261.62720000000002</v>
      </c>
      <c r="D138" s="695">
        <v>261.62720000000002</v>
      </c>
      <c r="E138" s="704" t="s">
        <v>322</v>
      </c>
      <c r="F138" s="694">
        <v>0</v>
      </c>
      <c r="G138" s="695">
        <v>0</v>
      </c>
      <c r="H138" s="697">
        <v>22.880500000000001</v>
      </c>
      <c r="I138" s="694">
        <v>191.98803000000001</v>
      </c>
      <c r="J138" s="695">
        <v>191.98803000000001</v>
      </c>
      <c r="K138" s="705" t="s">
        <v>322</v>
      </c>
    </row>
    <row r="139" spans="1:11" ht="14.4" customHeight="1" thickBot="1" x14ac:dyDescent="0.35">
      <c r="A139" s="715" t="s">
        <v>453</v>
      </c>
      <c r="B139" s="699">
        <v>0</v>
      </c>
      <c r="C139" s="699">
        <v>107.2522</v>
      </c>
      <c r="D139" s="700">
        <v>107.2522</v>
      </c>
      <c r="E139" s="701" t="s">
        <v>322</v>
      </c>
      <c r="F139" s="699">
        <v>0</v>
      </c>
      <c r="G139" s="700">
        <v>0</v>
      </c>
      <c r="H139" s="702">
        <v>0.17849999999999999</v>
      </c>
      <c r="I139" s="699">
        <v>98.539029999999997</v>
      </c>
      <c r="J139" s="700">
        <v>98.539029999999997</v>
      </c>
      <c r="K139" s="703" t="s">
        <v>322</v>
      </c>
    </row>
    <row r="140" spans="1:11" ht="14.4" customHeight="1" thickBot="1" x14ac:dyDescent="0.35">
      <c r="A140" s="716" t="s">
        <v>454</v>
      </c>
      <c r="B140" s="694">
        <v>0</v>
      </c>
      <c r="C140" s="694">
        <v>6.6731999999999996</v>
      </c>
      <c r="D140" s="695">
        <v>6.6731999999999996</v>
      </c>
      <c r="E140" s="704" t="s">
        <v>322</v>
      </c>
      <c r="F140" s="694">
        <v>0</v>
      </c>
      <c r="G140" s="695">
        <v>0</v>
      </c>
      <c r="H140" s="697">
        <v>0.17849999999999999</v>
      </c>
      <c r="I140" s="694">
        <v>0.95103000000000004</v>
      </c>
      <c r="J140" s="695">
        <v>0.95103000000000004</v>
      </c>
      <c r="K140" s="705" t="s">
        <v>322</v>
      </c>
    </row>
    <row r="141" spans="1:11" ht="14.4" customHeight="1" thickBot="1" x14ac:dyDescent="0.35">
      <c r="A141" s="716" t="s">
        <v>455</v>
      </c>
      <c r="B141" s="694">
        <v>0</v>
      </c>
      <c r="C141" s="694">
        <v>0</v>
      </c>
      <c r="D141" s="695">
        <v>0</v>
      </c>
      <c r="E141" s="704" t="s">
        <v>322</v>
      </c>
      <c r="F141" s="694">
        <v>0</v>
      </c>
      <c r="G141" s="695">
        <v>0</v>
      </c>
      <c r="H141" s="697">
        <v>0</v>
      </c>
      <c r="I141" s="694">
        <v>8.5399999999999991</v>
      </c>
      <c r="J141" s="695">
        <v>8.5399999999999991</v>
      </c>
      <c r="K141" s="705" t="s">
        <v>334</v>
      </c>
    </row>
    <row r="142" spans="1:11" ht="14.4" customHeight="1" thickBot="1" x14ac:dyDescent="0.35">
      <c r="A142" s="716" t="s">
        <v>456</v>
      </c>
      <c r="B142" s="694">
        <v>0</v>
      </c>
      <c r="C142" s="694">
        <v>100.35899999999999</v>
      </c>
      <c r="D142" s="695">
        <v>100.35899999999999</v>
      </c>
      <c r="E142" s="704" t="s">
        <v>322</v>
      </c>
      <c r="F142" s="694">
        <v>0</v>
      </c>
      <c r="G142" s="695">
        <v>0</v>
      </c>
      <c r="H142" s="697">
        <v>0</v>
      </c>
      <c r="I142" s="694">
        <v>67.424000000000007</v>
      </c>
      <c r="J142" s="695">
        <v>67.424000000000007</v>
      </c>
      <c r="K142" s="705" t="s">
        <v>322</v>
      </c>
    </row>
    <row r="143" spans="1:11" ht="14.4" customHeight="1" thickBot="1" x14ac:dyDescent="0.35">
      <c r="A143" s="716" t="s">
        <v>457</v>
      </c>
      <c r="B143" s="694">
        <v>0</v>
      </c>
      <c r="C143" s="694">
        <v>0.22</v>
      </c>
      <c r="D143" s="695">
        <v>0.22</v>
      </c>
      <c r="E143" s="704" t="s">
        <v>322</v>
      </c>
      <c r="F143" s="694">
        <v>0</v>
      </c>
      <c r="G143" s="695">
        <v>0</v>
      </c>
      <c r="H143" s="697">
        <v>0</v>
      </c>
      <c r="I143" s="694">
        <v>0</v>
      </c>
      <c r="J143" s="695">
        <v>0</v>
      </c>
      <c r="K143" s="705" t="s">
        <v>322</v>
      </c>
    </row>
    <row r="144" spans="1:11" ht="14.4" customHeight="1" thickBot="1" x14ac:dyDescent="0.35">
      <c r="A144" s="716" t="s">
        <v>458</v>
      </c>
      <c r="B144" s="694">
        <v>0</v>
      </c>
      <c r="C144" s="694">
        <v>0</v>
      </c>
      <c r="D144" s="695">
        <v>0</v>
      </c>
      <c r="E144" s="696">
        <v>1</v>
      </c>
      <c r="F144" s="694">
        <v>0</v>
      </c>
      <c r="G144" s="695">
        <v>0</v>
      </c>
      <c r="H144" s="697">
        <v>0</v>
      </c>
      <c r="I144" s="694">
        <v>21.623999999999999</v>
      </c>
      <c r="J144" s="695">
        <v>21.623999999999999</v>
      </c>
      <c r="K144" s="705" t="s">
        <v>334</v>
      </c>
    </row>
    <row r="145" spans="1:11" ht="14.4" customHeight="1" thickBot="1" x14ac:dyDescent="0.35">
      <c r="A145" s="718" t="s">
        <v>459</v>
      </c>
      <c r="B145" s="694">
        <v>0</v>
      </c>
      <c r="C145" s="694">
        <v>59.996000000000002</v>
      </c>
      <c r="D145" s="695">
        <v>59.996000000000002</v>
      </c>
      <c r="E145" s="704" t="s">
        <v>322</v>
      </c>
      <c r="F145" s="694">
        <v>0</v>
      </c>
      <c r="G145" s="695">
        <v>0</v>
      </c>
      <c r="H145" s="697">
        <v>22.702000000000002</v>
      </c>
      <c r="I145" s="694">
        <v>31.85</v>
      </c>
      <c r="J145" s="695">
        <v>31.85</v>
      </c>
      <c r="K145" s="705" t="s">
        <v>322</v>
      </c>
    </row>
    <row r="146" spans="1:11" ht="14.4" customHeight="1" thickBot="1" x14ac:dyDescent="0.35">
      <c r="A146" s="716" t="s">
        <v>460</v>
      </c>
      <c r="B146" s="694">
        <v>0</v>
      </c>
      <c r="C146" s="694">
        <v>59.996000000000002</v>
      </c>
      <c r="D146" s="695">
        <v>59.996000000000002</v>
      </c>
      <c r="E146" s="704" t="s">
        <v>322</v>
      </c>
      <c r="F146" s="694">
        <v>0</v>
      </c>
      <c r="G146" s="695">
        <v>0</v>
      </c>
      <c r="H146" s="697">
        <v>22.702000000000002</v>
      </c>
      <c r="I146" s="694">
        <v>31.85</v>
      </c>
      <c r="J146" s="695">
        <v>31.85</v>
      </c>
      <c r="K146" s="705" t="s">
        <v>322</v>
      </c>
    </row>
    <row r="147" spans="1:11" ht="14.4" customHeight="1" thickBot="1" x14ac:dyDescent="0.35">
      <c r="A147" s="718" t="s">
        <v>461</v>
      </c>
      <c r="B147" s="694">
        <v>0</v>
      </c>
      <c r="C147" s="694">
        <v>83.887</v>
      </c>
      <c r="D147" s="695">
        <v>83.887</v>
      </c>
      <c r="E147" s="704" t="s">
        <v>322</v>
      </c>
      <c r="F147" s="694">
        <v>0</v>
      </c>
      <c r="G147" s="695">
        <v>0</v>
      </c>
      <c r="H147" s="697">
        <v>0</v>
      </c>
      <c r="I147" s="694">
        <v>52.249000000000002</v>
      </c>
      <c r="J147" s="695">
        <v>52.249000000000002</v>
      </c>
      <c r="K147" s="705" t="s">
        <v>322</v>
      </c>
    </row>
    <row r="148" spans="1:11" ht="14.4" customHeight="1" thickBot="1" x14ac:dyDescent="0.35">
      <c r="A148" s="716" t="s">
        <v>462</v>
      </c>
      <c r="B148" s="694">
        <v>0</v>
      </c>
      <c r="C148" s="694">
        <v>83.887</v>
      </c>
      <c r="D148" s="695">
        <v>83.887</v>
      </c>
      <c r="E148" s="704" t="s">
        <v>322</v>
      </c>
      <c r="F148" s="694">
        <v>0</v>
      </c>
      <c r="G148" s="695">
        <v>0</v>
      </c>
      <c r="H148" s="697">
        <v>0</v>
      </c>
      <c r="I148" s="694">
        <v>52.249000000000002</v>
      </c>
      <c r="J148" s="695">
        <v>52.249000000000002</v>
      </c>
      <c r="K148" s="705" t="s">
        <v>322</v>
      </c>
    </row>
    <row r="149" spans="1:11" ht="14.4" customHeight="1" thickBot="1" x14ac:dyDescent="0.35">
      <c r="A149" s="718" t="s">
        <v>463</v>
      </c>
      <c r="B149" s="694">
        <v>0</v>
      </c>
      <c r="C149" s="694">
        <v>6.7</v>
      </c>
      <c r="D149" s="695">
        <v>6.7</v>
      </c>
      <c r="E149" s="704" t="s">
        <v>322</v>
      </c>
      <c r="F149" s="694">
        <v>0</v>
      </c>
      <c r="G149" s="695">
        <v>0</v>
      </c>
      <c r="H149" s="697">
        <v>0</v>
      </c>
      <c r="I149" s="694">
        <v>1.5</v>
      </c>
      <c r="J149" s="695">
        <v>1.5</v>
      </c>
      <c r="K149" s="705" t="s">
        <v>322</v>
      </c>
    </row>
    <row r="150" spans="1:11" ht="14.4" customHeight="1" thickBot="1" x14ac:dyDescent="0.35">
      <c r="A150" s="716" t="s">
        <v>464</v>
      </c>
      <c r="B150" s="694">
        <v>0</v>
      </c>
      <c r="C150" s="694">
        <v>6.7</v>
      </c>
      <c r="D150" s="695">
        <v>6.7</v>
      </c>
      <c r="E150" s="704" t="s">
        <v>322</v>
      </c>
      <c r="F150" s="694">
        <v>0</v>
      </c>
      <c r="G150" s="695">
        <v>0</v>
      </c>
      <c r="H150" s="697">
        <v>0</v>
      </c>
      <c r="I150" s="694">
        <v>1.5</v>
      </c>
      <c r="J150" s="695">
        <v>1.5</v>
      </c>
      <c r="K150" s="705" t="s">
        <v>322</v>
      </c>
    </row>
    <row r="151" spans="1:11" ht="14.4" customHeight="1" thickBot="1" x14ac:dyDescent="0.35">
      <c r="A151" s="718" t="s">
        <v>465</v>
      </c>
      <c r="B151" s="694">
        <v>0</v>
      </c>
      <c r="C151" s="694">
        <v>3.7919999999999998</v>
      </c>
      <c r="D151" s="695">
        <v>3.7919999999999998</v>
      </c>
      <c r="E151" s="704" t="s">
        <v>322</v>
      </c>
      <c r="F151" s="694">
        <v>0</v>
      </c>
      <c r="G151" s="695">
        <v>0</v>
      </c>
      <c r="H151" s="697">
        <v>0</v>
      </c>
      <c r="I151" s="694">
        <v>7.85</v>
      </c>
      <c r="J151" s="695">
        <v>7.85</v>
      </c>
      <c r="K151" s="705" t="s">
        <v>322</v>
      </c>
    </row>
    <row r="152" spans="1:11" ht="14.4" customHeight="1" thickBot="1" x14ac:dyDescent="0.35">
      <c r="A152" s="716" t="s">
        <v>466</v>
      </c>
      <c r="B152" s="694">
        <v>0</v>
      </c>
      <c r="C152" s="694">
        <v>3.7919999999999998</v>
      </c>
      <c r="D152" s="695">
        <v>3.7919999999999998</v>
      </c>
      <c r="E152" s="704" t="s">
        <v>322</v>
      </c>
      <c r="F152" s="694">
        <v>0</v>
      </c>
      <c r="G152" s="695">
        <v>0</v>
      </c>
      <c r="H152" s="697">
        <v>0</v>
      </c>
      <c r="I152" s="694">
        <v>7.85</v>
      </c>
      <c r="J152" s="695">
        <v>7.85</v>
      </c>
      <c r="K152" s="705" t="s">
        <v>322</v>
      </c>
    </row>
    <row r="153" spans="1:11" ht="14.4" customHeight="1" thickBot="1" x14ac:dyDescent="0.35">
      <c r="A153" s="713" t="s">
        <v>467</v>
      </c>
      <c r="B153" s="694">
        <v>6247.7261824497</v>
      </c>
      <c r="C153" s="694">
        <v>6576.5392499999998</v>
      </c>
      <c r="D153" s="695">
        <v>328.81306755030698</v>
      </c>
      <c r="E153" s="696">
        <v>1.052629237893</v>
      </c>
      <c r="F153" s="694">
        <v>5544.00000000001</v>
      </c>
      <c r="G153" s="695">
        <v>3234</v>
      </c>
      <c r="H153" s="697">
        <v>455.72136</v>
      </c>
      <c r="I153" s="694">
        <v>3193.0631400000002</v>
      </c>
      <c r="J153" s="695">
        <v>-40.936860000003001</v>
      </c>
      <c r="K153" s="698">
        <v>0.57594933982600005</v>
      </c>
    </row>
    <row r="154" spans="1:11" ht="14.4" customHeight="1" thickBot="1" x14ac:dyDescent="0.35">
      <c r="A154" s="714" t="s">
        <v>468</v>
      </c>
      <c r="B154" s="694">
        <v>6018.0138971245997</v>
      </c>
      <c r="C154" s="694">
        <v>6037.0469999999996</v>
      </c>
      <c r="D154" s="695">
        <v>19.033102875404001</v>
      </c>
      <c r="E154" s="696">
        <v>1.0031626884210001</v>
      </c>
      <c r="F154" s="694">
        <v>5514.00000000001</v>
      </c>
      <c r="G154" s="695">
        <v>3216.5</v>
      </c>
      <c r="H154" s="697">
        <v>426.78300000000002</v>
      </c>
      <c r="I154" s="694">
        <v>3062.7849999999999</v>
      </c>
      <c r="J154" s="695">
        <v>-153.71500000000401</v>
      </c>
      <c r="K154" s="698">
        <v>0.55545611171499998</v>
      </c>
    </row>
    <row r="155" spans="1:11" ht="14.4" customHeight="1" thickBot="1" x14ac:dyDescent="0.35">
      <c r="A155" s="715" t="s">
        <v>469</v>
      </c>
      <c r="B155" s="699">
        <v>6018.0138971245997</v>
      </c>
      <c r="C155" s="699">
        <v>5965.0659999999998</v>
      </c>
      <c r="D155" s="700">
        <v>-52.947897124595002</v>
      </c>
      <c r="E155" s="706">
        <v>0.99120176555999995</v>
      </c>
      <c r="F155" s="699">
        <v>5514.00000000001</v>
      </c>
      <c r="G155" s="700">
        <v>3216.5</v>
      </c>
      <c r="H155" s="702">
        <v>426.78300000000002</v>
      </c>
      <c r="I155" s="699">
        <v>3062.1370000000002</v>
      </c>
      <c r="J155" s="700">
        <v>-154.36300000000401</v>
      </c>
      <c r="K155" s="707">
        <v>0.55533859267300001</v>
      </c>
    </row>
    <row r="156" spans="1:11" ht="14.4" customHeight="1" thickBot="1" x14ac:dyDescent="0.35">
      <c r="A156" s="716" t="s">
        <v>470</v>
      </c>
      <c r="B156" s="694">
        <v>272.00062811862603</v>
      </c>
      <c r="C156" s="694">
        <v>273.26799999999997</v>
      </c>
      <c r="D156" s="695">
        <v>1.267371881374</v>
      </c>
      <c r="E156" s="696">
        <v>1.004659444686</v>
      </c>
      <c r="F156" s="694">
        <v>279</v>
      </c>
      <c r="G156" s="695">
        <v>162.75</v>
      </c>
      <c r="H156" s="697">
        <v>23.309000000000001</v>
      </c>
      <c r="I156" s="694">
        <v>163.13300000000001</v>
      </c>
      <c r="J156" s="695">
        <v>0.38299999999899997</v>
      </c>
      <c r="K156" s="698">
        <v>0.58470609318900002</v>
      </c>
    </row>
    <row r="157" spans="1:11" ht="14.4" customHeight="1" thickBot="1" x14ac:dyDescent="0.35">
      <c r="A157" s="716" t="s">
        <v>471</v>
      </c>
      <c r="B157" s="694">
        <v>1704.0039349784499</v>
      </c>
      <c r="C157" s="694">
        <v>1701.64</v>
      </c>
      <c r="D157" s="695">
        <v>-2.363934978449</v>
      </c>
      <c r="E157" s="696">
        <v>0.99861271741799995</v>
      </c>
      <c r="F157" s="694">
        <v>2054</v>
      </c>
      <c r="G157" s="695">
        <v>1198.1666666666699</v>
      </c>
      <c r="H157" s="697">
        <v>145.62299999999999</v>
      </c>
      <c r="I157" s="694">
        <v>1006.581</v>
      </c>
      <c r="J157" s="695">
        <v>-191.585666666668</v>
      </c>
      <c r="K157" s="698">
        <v>0.49005890944399999</v>
      </c>
    </row>
    <row r="158" spans="1:11" ht="14.4" customHeight="1" thickBot="1" x14ac:dyDescent="0.35">
      <c r="A158" s="716" t="s">
        <v>472</v>
      </c>
      <c r="B158" s="694">
        <v>24.000055422231</v>
      </c>
      <c r="C158" s="694">
        <v>24.228000000000002</v>
      </c>
      <c r="D158" s="695">
        <v>0.22794457776800001</v>
      </c>
      <c r="E158" s="696">
        <v>1.0094976688070001</v>
      </c>
      <c r="F158" s="694">
        <v>24</v>
      </c>
      <c r="G158" s="695">
        <v>14</v>
      </c>
      <c r="H158" s="697">
        <v>2.0190000000000001</v>
      </c>
      <c r="I158" s="694">
        <v>14.132999999999999</v>
      </c>
      <c r="J158" s="695">
        <v>0.132999999999</v>
      </c>
      <c r="K158" s="698">
        <v>0.58887499999899995</v>
      </c>
    </row>
    <row r="159" spans="1:11" ht="14.4" customHeight="1" thickBot="1" x14ac:dyDescent="0.35">
      <c r="A159" s="716" t="s">
        <v>473</v>
      </c>
      <c r="B159" s="694">
        <v>796.00183817068398</v>
      </c>
      <c r="C159" s="694">
        <v>795.20399999999995</v>
      </c>
      <c r="D159" s="695">
        <v>-0.79783817068399998</v>
      </c>
      <c r="E159" s="696">
        <v>0.99899769305399999</v>
      </c>
      <c r="F159" s="694">
        <v>796.00000000000102</v>
      </c>
      <c r="G159" s="695">
        <v>464.333333333334</v>
      </c>
      <c r="H159" s="697">
        <v>66.334000000000003</v>
      </c>
      <c r="I159" s="694">
        <v>464.34399999999999</v>
      </c>
      <c r="J159" s="695">
        <v>1.0666666665E-2</v>
      </c>
      <c r="K159" s="698">
        <v>0.58334673366800005</v>
      </c>
    </row>
    <row r="160" spans="1:11" ht="14.4" customHeight="1" thickBot="1" x14ac:dyDescent="0.35">
      <c r="A160" s="716" t="s">
        <v>474</v>
      </c>
      <c r="B160" s="694">
        <v>3222.0074404346101</v>
      </c>
      <c r="C160" s="694">
        <v>3170.7260000000001</v>
      </c>
      <c r="D160" s="695">
        <v>-51.281440434602999</v>
      </c>
      <c r="E160" s="696">
        <v>0.98408400930700002</v>
      </c>
      <c r="F160" s="694">
        <v>2361</v>
      </c>
      <c r="G160" s="695">
        <v>1377.25</v>
      </c>
      <c r="H160" s="697">
        <v>189.49799999999999</v>
      </c>
      <c r="I160" s="694">
        <v>1413.9459999999999</v>
      </c>
      <c r="J160" s="695">
        <v>36.695999999998001</v>
      </c>
      <c r="K160" s="698">
        <v>0.59887590004199998</v>
      </c>
    </row>
    <row r="161" spans="1:11" ht="14.4" customHeight="1" thickBot="1" x14ac:dyDescent="0.35">
      <c r="A161" s="715" t="s">
        <v>475</v>
      </c>
      <c r="B161" s="699">
        <v>0</v>
      </c>
      <c r="C161" s="699">
        <v>71.980999999999995</v>
      </c>
      <c r="D161" s="700">
        <v>71.980999999999995</v>
      </c>
      <c r="E161" s="701" t="s">
        <v>322</v>
      </c>
      <c r="F161" s="699">
        <v>0</v>
      </c>
      <c r="G161" s="700">
        <v>0</v>
      </c>
      <c r="H161" s="702">
        <v>0</v>
      </c>
      <c r="I161" s="699">
        <v>0.64800000000000002</v>
      </c>
      <c r="J161" s="700">
        <v>0.64800000000000002</v>
      </c>
      <c r="K161" s="703" t="s">
        <v>322</v>
      </c>
    </row>
    <row r="162" spans="1:11" ht="14.4" customHeight="1" thickBot="1" x14ac:dyDescent="0.35">
      <c r="A162" s="716" t="s">
        <v>476</v>
      </c>
      <c r="B162" s="694">
        <v>0</v>
      </c>
      <c r="C162" s="694">
        <v>34.857999999999997</v>
      </c>
      <c r="D162" s="695">
        <v>34.857999999999997</v>
      </c>
      <c r="E162" s="704" t="s">
        <v>322</v>
      </c>
      <c r="F162" s="694">
        <v>0</v>
      </c>
      <c r="G162" s="695">
        <v>0</v>
      </c>
      <c r="H162" s="697">
        <v>0</v>
      </c>
      <c r="I162" s="694">
        <v>0</v>
      </c>
      <c r="J162" s="695">
        <v>0</v>
      </c>
      <c r="K162" s="705" t="s">
        <v>322</v>
      </c>
    </row>
    <row r="163" spans="1:11" ht="14.4" customHeight="1" thickBot="1" x14ac:dyDescent="0.35">
      <c r="A163" s="716" t="s">
        <v>477</v>
      </c>
      <c r="B163" s="694">
        <v>0</v>
      </c>
      <c r="C163" s="694">
        <v>37.122999999999998</v>
      </c>
      <c r="D163" s="695">
        <v>37.122999999999998</v>
      </c>
      <c r="E163" s="704" t="s">
        <v>322</v>
      </c>
      <c r="F163" s="694">
        <v>0</v>
      </c>
      <c r="G163" s="695">
        <v>0</v>
      </c>
      <c r="H163" s="697">
        <v>0</v>
      </c>
      <c r="I163" s="694">
        <v>0.64800000000000002</v>
      </c>
      <c r="J163" s="695">
        <v>0.64800000000000002</v>
      </c>
      <c r="K163" s="705" t="s">
        <v>322</v>
      </c>
    </row>
    <row r="164" spans="1:11" ht="14.4" customHeight="1" thickBot="1" x14ac:dyDescent="0.35">
      <c r="A164" s="714" t="s">
        <v>478</v>
      </c>
      <c r="B164" s="694">
        <v>229.71228532509801</v>
      </c>
      <c r="C164" s="694">
        <v>539.49225000000104</v>
      </c>
      <c r="D164" s="695">
        <v>309.779964674903</v>
      </c>
      <c r="E164" s="696">
        <v>2.3485563657880002</v>
      </c>
      <c r="F164" s="694">
        <v>30</v>
      </c>
      <c r="G164" s="695">
        <v>17.5</v>
      </c>
      <c r="H164" s="697">
        <v>28.938359999999999</v>
      </c>
      <c r="I164" s="694">
        <v>130.27814000000001</v>
      </c>
      <c r="J164" s="695">
        <v>112.77813999999999</v>
      </c>
      <c r="K164" s="698">
        <v>4.3426046666660003</v>
      </c>
    </row>
    <row r="165" spans="1:11" ht="14.4" customHeight="1" thickBot="1" x14ac:dyDescent="0.35">
      <c r="A165" s="715" t="s">
        <v>479</v>
      </c>
      <c r="B165" s="699">
        <v>33.999993697211004</v>
      </c>
      <c r="C165" s="699">
        <v>304.07725000000102</v>
      </c>
      <c r="D165" s="700">
        <v>270.07725630278901</v>
      </c>
      <c r="E165" s="706">
        <v>8.9434501873139993</v>
      </c>
      <c r="F165" s="699">
        <v>30</v>
      </c>
      <c r="G165" s="700">
        <v>17.5</v>
      </c>
      <c r="H165" s="702">
        <v>0</v>
      </c>
      <c r="I165" s="699">
        <v>46.045200000000001</v>
      </c>
      <c r="J165" s="700">
        <v>28.545200000000001</v>
      </c>
      <c r="K165" s="707">
        <v>1.53484</v>
      </c>
    </row>
    <row r="166" spans="1:11" ht="14.4" customHeight="1" thickBot="1" x14ac:dyDescent="0.35">
      <c r="A166" s="716" t="s">
        <v>480</v>
      </c>
      <c r="B166" s="694">
        <v>33.999993697211004</v>
      </c>
      <c r="C166" s="694">
        <v>234.35214000000099</v>
      </c>
      <c r="D166" s="695">
        <v>200.35214630278901</v>
      </c>
      <c r="E166" s="696">
        <v>6.8927112777439996</v>
      </c>
      <c r="F166" s="694">
        <v>30</v>
      </c>
      <c r="G166" s="695">
        <v>17.5</v>
      </c>
      <c r="H166" s="697">
        <v>0</v>
      </c>
      <c r="I166" s="694">
        <v>46.045200000000001</v>
      </c>
      <c r="J166" s="695">
        <v>28.545200000000001</v>
      </c>
      <c r="K166" s="698">
        <v>1.53484</v>
      </c>
    </row>
    <row r="167" spans="1:11" ht="14.4" customHeight="1" thickBot="1" x14ac:dyDescent="0.35">
      <c r="A167" s="716" t="s">
        <v>481</v>
      </c>
      <c r="B167" s="694">
        <v>0</v>
      </c>
      <c r="C167" s="694">
        <v>52.852400000000003</v>
      </c>
      <c r="D167" s="695">
        <v>52.852400000000003</v>
      </c>
      <c r="E167" s="704" t="s">
        <v>334</v>
      </c>
      <c r="F167" s="694">
        <v>0</v>
      </c>
      <c r="G167" s="695">
        <v>0</v>
      </c>
      <c r="H167" s="697">
        <v>0</v>
      </c>
      <c r="I167" s="694">
        <v>0</v>
      </c>
      <c r="J167" s="695">
        <v>0</v>
      </c>
      <c r="K167" s="705" t="s">
        <v>322</v>
      </c>
    </row>
    <row r="168" spans="1:11" ht="14.4" customHeight="1" thickBot="1" x14ac:dyDescent="0.35">
      <c r="A168" s="716" t="s">
        <v>482</v>
      </c>
      <c r="B168" s="694">
        <v>0</v>
      </c>
      <c r="C168" s="694">
        <v>16.872710000000001</v>
      </c>
      <c r="D168" s="695">
        <v>16.872710000000001</v>
      </c>
      <c r="E168" s="704" t="s">
        <v>334</v>
      </c>
      <c r="F168" s="694">
        <v>0</v>
      </c>
      <c r="G168" s="695">
        <v>0</v>
      </c>
      <c r="H168" s="697">
        <v>0</v>
      </c>
      <c r="I168" s="694">
        <v>0</v>
      </c>
      <c r="J168" s="695">
        <v>0</v>
      </c>
      <c r="K168" s="705" t="s">
        <v>322</v>
      </c>
    </row>
    <row r="169" spans="1:11" ht="14.4" customHeight="1" thickBot="1" x14ac:dyDescent="0.35">
      <c r="A169" s="715" t="s">
        <v>483</v>
      </c>
      <c r="B169" s="699">
        <v>0</v>
      </c>
      <c r="C169" s="699">
        <v>26.9924</v>
      </c>
      <c r="D169" s="700">
        <v>26.9924</v>
      </c>
      <c r="E169" s="701" t="s">
        <v>322</v>
      </c>
      <c r="F169" s="699">
        <v>0</v>
      </c>
      <c r="G169" s="700">
        <v>0</v>
      </c>
      <c r="H169" s="702">
        <v>28.938359999999999</v>
      </c>
      <c r="I169" s="699">
        <v>43.407539999999997</v>
      </c>
      <c r="J169" s="700">
        <v>43.407539999999997</v>
      </c>
      <c r="K169" s="703" t="s">
        <v>322</v>
      </c>
    </row>
    <row r="170" spans="1:11" ht="14.4" customHeight="1" thickBot="1" x14ac:dyDescent="0.35">
      <c r="A170" s="716" t="s">
        <v>484</v>
      </c>
      <c r="B170" s="694">
        <v>0</v>
      </c>
      <c r="C170" s="694">
        <v>15.57</v>
      </c>
      <c r="D170" s="695">
        <v>15.57</v>
      </c>
      <c r="E170" s="704" t="s">
        <v>322</v>
      </c>
      <c r="F170" s="694">
        <v>0</v>
      </c>
      <c r="G170" s="695">
        <v>0</v>
      </c>
      <c r="H170" s="697">
        <v>0</v>
      </c>
      <c r="I170" s="694">
        <v>0</v>
      </c>
      <c r="J170" s="695">
        <v>0</v>
      </c>
      <c r="K170" s="705" t="s">
        <v>322</v>
      </c>
    </row>
    <row r="171" spans="1:11" ht="14.4" customHeight="1" thickBot="1" x14ac:dyDescent="0.35">
      <c r="A171" s="716" t="s">
        <v>485</v>
      </c>
      <c r="B171" s="694">
        <v>0</v>
      </c>
      <c r="C171" s="694">
        <v>6.8970000000000002</v>
      </c>
      <c r="D171" s="695">
        <v>6.8970000000000002</v>
      </c>
      <c r="E171" s="704" t="s">
        <v>322</v>
      </c>
      <c r="F171" s="694">
        <v>0</v>
      </c>
      <c r="G171" s="695">
        <v>0</v>
      </c>
      <c r="H171" s="697">
        <v>0</v>
      </c>
      <c r="I171" s="694">
        <v>0</v>
      </c>
      <c r="J171" s="695">
        <v>0</v>
      </c>
      <c r="K171" s="698">
        <v>0</v>
      </c>
    </row>
    <row r="172" spans="1:11" ht="14.4" customHeight="1" thickBot="1" x14ac:dyDescent="0.35">
      <c r="A172" s="716" t="s">
        <v>486</v>
      </c>
      <c r="B172" s="694">
        <v>0</v>
      </c>
      <c r="C172" s="694">
        <v>3.0129000000000001</v>
      </c>
      <c r="D172" s="695">
        <v>3.0129000000000001</v>
      </c>
      <c r="E172" s="704" t="s">
        <v>334</v>
      </c>
      <c r="F172" s="694">
        <v>0</v>
      </c>
      <c r="G172" s="695">
        <v>0</v>
      </c>
      <c r="H172" s="697">
        <v>0</v>
      </c>
      <c r="I172" s="694">
        <v>0</v>
      </c>
      <c r="J172" s="695">
        <v>0</v>
      </c>
      <c r="K172" s="705" t="s">
        <v>322</v>
      </c>
    </row>
    <row r="173" spans="1:11" ht="14.4" customHeight="1" thickBot="1" x14ac:dyDescent="0.35">
      <c r="A173" s="716" t="s">
        <v>487</v>
      </c>
      <c r="B173" s="694">
        <v>0</v>
      </c>
      <c r="C173" s="694">
        <v>0</v>
      </c>
      <c r="D173" s="695">
        <v>0</v>
      </c>
      <c r="E173" s="696">
        <v>1</v>
      </c>
      <c r="F173" s="694">
        <v>0</v>
      </c>
      <c r="G173" s="695">
        <v>0</v>
      </c>
      <c r="H173" s="697">
        <v>28.938359999999999</v>
      </c>
      <c r="I173" s="694">
        <v>43.407539999999997</v>
      </c>
      <c r="J173" s="695">
        <v>43.407539999999997</v>
      </c>
      <c r="K173" s="705" t="s">
        <v>334</v>
      </c>
    </row>
    <row r="174" spans="1:11" ht="14.4" customHeight="1" thickBot="1" x14ac:dyDescent="0.35">
      <c r="A174" s="716" t="s">
        <v>488</v>
      </c>
      <c r="B174" s="694">
        <v>0</v>
      </c>
      <c r="C174" s="694">
        <v>1.5125</v>
      </c>
      <c r="D174" s="695">
        <v>1.5125</v>
      </c>
      <c r="E174" s="704" t="s">
        <v>334</v>
      </c>
      <c r="F174" s="694">
        <v>0</v>
      </c>
      <c r="G174" s="695">
        <v>0</v>
      </c>
      <c r="H174" s="697">
        <v>0</v>
      </c>
      <c r="I174" s="694">
        <v>0</v>
      </c>
      <c r="J174" s="695">
        <v>0</v>
      </c>
      <c r="K174" s="698">
        <v>0</v>
      </c>
    </row>
    <row r="175" spans="1:11" ht="14.4" customHeight="1" thickBot="1" x14ac:dyDescent="0.35">
      <c r="A175" s="715" t="s">
        <v>489</v>
      </c>
      <c r="B175" s="699">
        <v>195.712291627887</v>
      </c>
      <c r="C175" s="699">
        <v>73.822100000000006</v>
      </c>
      <c r="D175" s="700">
        <v>-121.89019162788701</v>
      </c>
      <c r="E175" s="706">
        <v>0.37719705484999999</v>
      </c>
      <c r="F175" s="699">
        <v>0</v>
      </c>
      <c r="G175" s="700">
        <v>0</v>
      </c>
      <c r="H175" s="702">
        <v>0</v>
      </c>
      <c r="I175" s="699">
        <v>32.246499999999997</v>
      </c>
      <c r="J175" s="700">
        <v>32.246499999999997</v>
      </c>
      <c r="K175" s="703" t="s">
        <v>322</v>
      </c>
    </row>
    <row r="176" spans="1:11" ht="14.4" customHeight="1" thickBot="1" x14ac:dyDescent="0.35">
      <c r="A176" s="716" t="s">
        <v>490</v>
      </c>
      <c r="B176" s="694">
        <v>195.712291627887</v>
      </c>
      <c r="C176" s="694">
        <v>73.822100000000006</v>
      </c>
      <c r="D176" s="695">
        <v>-121.89019162788701</v>
      </c>
      <c r="E176" s="696">
        <v>0.37719705484999999</v>
      </c>
      <c r="F176" s="694">
        <v>0</v>
      </c>
      <c r="G176" s="695">
        <v>0</v>
      </c>
      <c r="H176" s="697">
        <v>0</v>
      </c>
      <c r="I176" s="694">
        <v>32.246499999999997</v>
      </c>
      <c r="J176" s="695">
        <v>32.246499999999997</v>
      </c>
      <c r="K176" s="705" t="s">
        <v>322</v>
      </c>
    </row>
    <row r="177" spans="1:11" ht="14.4" customHeight="1" thickBot="1" x14ac:dyDescent="0.35">
      <c r="A177" s="715" t="s">
        <v>491</v>
      </c>
      <c r="B177" s="699">
        <v>0</v>
      </c>
      <c r="C177" s="699">
        <v>131.3015</v>
      </c>
      <c r="D177" s="700">
        <v>131.3015</v>
      </c>
      <c r="E177" s="701" t="s">
        <v>322</v>
      </c>
      <c r="F177" s="699">
        <v>0</v>
      </c>
      <c r="G177" s="700">
        <v>0</v>
      </c>
      <c r="H177" s="702">
        <v>0</v>
      </c>
      <c r="I177" s="699">
        <v>8.5789000000000009</v>
      </c>
      <c r="J177" s="700">
        <v>8.5789000000000009</v>
      </c>
      <c r="K177" s="703" t="s">
        <v>322</v>
      </c>
    </row>
    <row r="178" spans="1:11" ht="14.4" customHeight="1" thickBot="1" x14ac:dyDescent="0.35">
      <c r="A178" s="716" t="s">
        <v>492</v>
      </c>
      <c r="B178" s="694">
        <v>0</v>
      </c>
      <c r="C178" s="694">
        <v>131.3015</v>
      </c>
      <c r="D178" s="695">
        <v>131.3015</v>
      </c>
      <c r="E178" s="704" t="s">
        <v>322</v>
      </c>
      <c r="F178" s="694">
        <v>0</v>
      </c>
      <c r="G178" s="695">
        <v>0</v>
      </c>
      <c r="H178" s="697">
        <v>0</v>
      </c>
      <c r="I178" s="694">
        <v>8.5789000000000009</v>
      </c>
      <c r="J178" s="695">
        <v>8.5789000000000009</v>
      </c>
      <c r="K178" s="705" t="s">
        <v>322</v>
      </c>
    </row>
    <row r="179" spans="1:11" ht="14.4" customHeight="1" thickBot="1" x14ac:dyDescent="0.35">
      <c r="A179" s="715" t="s">
        <v>493</v>
      </c>
      <c r="B179" s="699">
        <v>0</v>
      </c>
      <c r="C179" s="699">
        <v>3.2989999999999999</v>
      </c>
      <c r="D179" s="700">
        <v>3.2989999999999999</v>
      </c>
      <c r="E179" s="701" t="s">
        <v>334</v>
      </c>
      <c r="F179" s="699">
        <v>0</v>
      </c>
      <c r="G179" s="700">
        <v>0</v>
      </c>
      <c r="H179" s="702">
        <v>0</v>
      </c>
      <c r="I179" s="699">
        <v>0</v>
      </c>
      <c r="J179" s="700">
        <v>0</v>
      </c>
      <c r="K179" s="707">
        <v>0</v>
      </c>
    </row>
    <row r="180" spans="1:11" ht="14.4" customHeight="1" thickBot="1" x14ac:dyDescent="0.35">
      <c r="A180" s="716" t="s">
        <v>494</v>
      </c>
      <c r="B180" s="694">
        <v>0</v>
      </c>
      <c r="C180" s="694">
        <v>3.2989999999999999</v>
      </c>
      <c r="D180" s="695">
        <v>3.2989999999999999</v>
      </c>
      <c r="E180" s="704" t="s">
        <v>334</v>
      </c>
      <c r="F180" s="694">
        <v>0</v>
      </c>
      <c r="G180" s="695">
        <v>0</v>
      </c>
      <c r="H180" s="697">
        <v>0</v>
      </c>
      <c r="I180" s="694">
        <v>0</v>
      </c>
      <c r="J180" s="695">
        <v>0</v>
      </c>
      <c r="K180" s="698">
        <v>0</v>
      </c>
    </row>
    <row r="181" spans="1:11" ht="14.4" customHeight="1" thickBot="1" x14ac:dyDescent="0.35">
      <c r="A181" s="713" t="s">
        <v>495</v>
      </c>
      <c r="B181" s="694">
        <v>0</v>
      </c>
      <c r="C181" s="694">
        <v>0.55679999999899998</v>
      </c>
      <c r="D181" s="695">
        <v>0.55679999999899998</v>
      </c>
      <c r="E181" s="704" t="s">
        <v>334</v>
      </c>
      <c r="F181" s="694">
        <v>0</v>
      </c>
      <c r="G181" s="695">
        <v>0</v>
      </c>
      <c r="H181" s="697">
        <v>0</v>
      </c>
      <c r="I181" s="694">
        <v>0</v>
      </c>
      <c r="J181" s="695">
        <v>0</v>
      </c>
      <c r="K181" s="705" t="s">
        <v>322</v>
      </c>
    </row>
    <row r="182" spans="1:11" ht="14.4" customHeight="1" thickBot="1" x14ac:dyDescent="0.35">
      <c r="A182" s="714" t="s">
        <v>496</v>
      </c>
      <c r="B182" s="694">
        <v>0</v>
      </c>
      <c r="C182" s="694">
        <v>0.55679999999899998</v>
      </c>
      <c r="D182" s="695">
        <v>0.55679999999899998</v>
      </c>
      <c r="E182" s="704" t="s">
        <v>334</v>
      </c>
      <c r="F182" s="694">
        <v>0</v>
      </c>
      <c r="G182" s="695">
        <v>0</v>
      </c>
      <c r="H182" s="697">
        <v>0</v>
      </c>
      <c r="I182" s="694">
        <v>0</v>
      </c>
      <c r="J182" s="695">
        <v>0</v>
      </c>
      <c r="K182" s="705" t="s">
        <v>322</v>
      </c>
    </row>
    <row r="183" spans="1:11" ht="14.4" customHeight="1" thickBot="1" x14ac:dyDescent="0.35">
      <c r="A183" s="715" t="s">
        <v>497</v>
      </c>
      <c r="B183" s="699">
        <v>0</v>
      </c>
      <c r="C183" s="699">
        <v>0.55679999999899998</v>
      </c>
      <c r="D183" s="700">
        <v>0.55679999999899998</v>
      </c>
      <c r="E183" s="701" t="s">
        <v>334</v>
      </c>
      <c r="F183" s="699">
        <v>0</v>
      </c>
      <c r="G183" s="700">
        <v>0</v>
      </c>
      <c r="H183" s="702">
        <v>0</v>
      </c>
      <c r="I183" s="699">
        <v>0</v>
      </c>
      <c r="J183" s="700">
        <v>0</v>
      </c>
      <c r="K183" s="703" t="s">
        <v>322</v>
      </c>
    </row>
    <row r="184" spans="1:11" ht="14.4" customHeight="1" thickBot="1" x14ac:dyDescent="0.35">
      <c r="A184" s="716" t="s">
        <v>498</v>
      </c>
      <c r="B184" s="694">
        <v>0</v>
      </c>
      <c r="C184" s="694">
        <v>0.55679999999899998</v>
      </c>
      <c r="D184" s="695">
        <v>0.55679999999899998</v>
      </c>
      <c r="E184" s="704" t="s">
        <v>334</v>
      </c>
      <c r="F184" s="694">
        <v>0</v>
      </c>
      <c r="G184" s="695">
        <v>0</v>
      </c>
      <c r="H184" s="697">
        <v>0</v>
      </c>
      <c r="I184" s="694">
        <v>0</v>
      </c>
      <c r="J184" s="695">
        <v>0</v>
      </c>
      <c r="K184" s="705" t="s">
        <v>322</v>
      </c>
    </row>
    <row r="185" spans="1:11" ht="14.4" customHeight="1" thickBot="1" x14ac:dyDescent="0.35">
      <c r="A185" s="712" t="s">
        <v>499</v>
      </c>
      <c r="B185" s="694">
        <v>206284.88302728301</v>
      </c>
      <c r="C185" s="694">
        <v>186173.34388</v>
      </c>
      <c r="D185" s="695">
        <v>-20111.539147283202</v>
      </c>
      <c r="E185" s="696">
        <v>0.90250599630799999</v>
      </c>
      <c r="F185" s="694">
        <v>219810.501040984</v>
      </c>
      <c r="G185" s="695">
        <v>128222.79227390701</v>
      </c>
      <c r="H185" s="697">
        <v>16249.727440000001</v>
      </c>
      <c r="I185" s="694">
        <v>123967.66502</v>
      </c>
      <c r="J185" s="695">
        <v>-4255.1272539073398</v>
      </c>
      <c r="K185" s="698">
        <v>0.56397517148999998</v>
      </c>
    </row>
    <row r="186" spans="1:11" ht="14.4" customHeight="1" thickBot="1" x14ac:dyDescent="0.35">
      <c r="A186" s="713" t="s">
        <v>500</v>
      </c>
      <c r="B186" s="694">
        <v>205961.28255744101</v>
      </c>
      <c r="C186" s="694">
        <v>185684.85738999999</v>
      </c>
      <c r="D186" s="695">
        <v>-20276.4251674406</v>
      </c>
      <c r="E186" s="696">
        <v>0.901552248482</v>
      </c>
      <c r="F186" s="694">
        <v>219548.59829846301</v>
      </c>
      <c r="G186" s="695">
        <v>128070.01567410299</v>
      </c>
      <c r="H186" s="697">
        <v>16210.74206</v>
      </c>
      <c r="I186" s="694">
        <v>123687.28758</v>
      </c>
      <c r="J186" s="695">
        <v>-4382.7280941031904</v>
      </c>
      <c r="K186" s="698">
        <v>0.56337088252199996</v>
      </c>
    </row>
    <row r="187" spans="1:11" ht="14.4" customHeight="1" thickBot="1" x14ac:dyDescent="0.35">
      <c r="A187" s="714" t="s">
        <v>501</v>
      </c>
      <c r="B187" s="694">
        <v>205961.28255744101</v>
      </c>
      <c r="C187" s="694">
        <v>185684.85738999999</v>
      </c>
      <c r="D187" s="695">
        <v>-20276.4251674406</v>
      </c>
      <c r="E187" s="696">
        <v>0.901552248482</v>
      </c>
      <c r="F187" s="694">
        <v>219548.59829846301</v>
      </c>
      <c r="G187" s="695">
        <v>128070.01567410299</v>
      </c>
      <c r="H187" s="697">
        <v>16210.74206</v>
      </c>
      <c r="I187" s="694">
        <v>123687.28758</v>
      </c>
      <c r="J187" s="695">
        <v>-4382.7280941031904</v>
      </c>
      <c r="K187" s="698">
        <v>0.56337088252199996</v>
      </c>
    </row>
    <row r="188" spans="1:11" ht="14.4" customHeight="1" thickBot="1" x14ac:dyDescent="0.35">
      <c r="A188" s="715" t="s">
        <v>502</v>
      </c>
      <c r="B188" s="699">
        <v>360.91608232534799</v>
      </c>
      <c r="C188" s="699">
        <v>409.57211999999998</v>
      </c>
      <c r="D188" s="700">
        <v>48.656037674651003</v>
      </c>
      <c r="E188" s="706">
        <v>1.134812606191</v>
      </c>
      <c r="F188" s="699">
        <v>402.135781670607</v>
      </c>
      <c r="G188" s="700">
        <v>234.57920597452099</v>
      </c>
      <c r="H188" s="702">
        <v>31.15615</v>
      </c>
      <c r="I188" s="699">
        <v>258.49896999999999</v>
      </c>
      <c r="J188" s="700">
        <v>23.919764025479001</v>
      </c>
      <c r="K188" s="707">
        <v>0.642815142999</v>
      </c>
    </row>
    <row r="189" spans="1:11" ht="14.4" customHeight="1" thickBot="1" x14ac:dyDescent="0.35">
      <c r="A189" s="716" t="s">
        <v>503</v>
      </c>
      <c r="B189" s="694">
        <v>0.32755165913899997</v>
      </c>
      <c r="C189" s="694">
        <v>0.85121999999999998</v>
      </c>
      <c r="D189" s="695">
        <v>0.52366834086000003</v>
      </c>
      <c r="E189" s="696">
        <v>2.5987351193300001</v>
      </c>
      <c r="F189" s="694">
        <v>1</v>
      </c>
      <c r="G189" s="695">
        <v>0.58333333333299997</v>
      </c>
      <c r="H189" s="697">
        <v>0</v>
      </c>
      <c r="I189" s="694">
        <v>0.16694999999999999</v>
      </c>
      <c r="J189" s="695">
        <v>-0.41638333333299998</v>
      </c>
      <c r="K189" s="698">
        <v>0.16694999999999999</v>
      </c>
    </row>
    <row r="190" spans="1:11" ht="14.4" customHeight="1" thickBot="1" x14ac:dyDescent="0.35">
      <c r="A190" s="716" t="s">
        <v>504</v>
      </c>
      <c r="B190" s="694">
        <v>0</v>
      </c>
      <c r="C190" s="694">
        <v>0.24460999999999999</v>
      </c>
      <c r="D190" s="695">
        <v>0.24460999999999999</v>
      </c>
      <c r="E190" s="704" t="s">
        <v>334</v>
      </c>
      <c r="F190" s="694">
        <v>0.20091973624699999</v>
      </c>
      <c r="G190" s="695">
        <v>0.117203179477</v>
      </c>
      <c r="H190" s="697">
        <v>0</v>
      </c>
      <c r="I190" s="694">
        <v>0.254</v>
      </c>
      <c r="J190" s="695">
        <v>0.13679682052200001</v>
      </c>
      <c r="K190" s="698">
        <v>1.2641864096740001</v>
      </c>
    </row>
    <row r="191" spans="1:11" ht="14.4" customHeight="1" thickBot="1" x14ac:dyDescent="0.35">
      <c r="A191" s="716" t="s">
        <v>505</v>
      </c>
      <c r="B191" s="694">
        <v>178.15434580618401</v>
      </c>
      <c r="C191" s="694">
        <v>175.97094999999999</v>
      </c>
      <c r="D191" s="695">
        <v>-2.183395806184</v>
      </c>
      <c r="E191" s="696">
        <v>0.98774435842999997</v>
      </c>
      <c r="F191" s="694">
        <v>176</v>
      </c>
      <c r="G191" s="695">
        <v>102.666666666667</v>
      </c>
      <c r="H191" s="697">
        <v>25.678640000000001</v>
      </c>
      <c r="I191" s="694">
        <v>119.14118000000001</v>
      </c>
      <c r="J191" s="695">
        <v>16.474513333333</v>
      </c>
      <c r="K191" s="698">
        <v>0.67693852272699995</v>
      </c>
    </row>
    <row r="192" spans="1:11" ht="14.4" customHeight="1" thickBot="1" x14ac:dyDescent="0.35">
      <c r="A192" s="716" t="s">
        <v>506</v>
      </c>
      <c r="B192" s="694">
        <v>182.434184860025</v>
      </c>
      <c r="C192" s="694">
        <v>232.50533999999999</v>
      </c>
      <c r="D192" s="695">
        <v>50.071155139974998</v>
      </c>
      <c r="E192" s="696">
        <v>1.274461473206</v>
      </c>
      <c r="F192" s="694">
        <v>224.93486193435899</v>
      </c>
      <c r="G192" s="695">
        <v>131.21200279504299</v>
      </c>
      <c r="H192" s="697">
        <v>5.4775099999999997</v>
      </c>
      <c r="I192" s="694">
        <v>138.93683999999999</v>
      </c>
      <c r="J192" s="695">
        <v>7.7248372049569998</v>
      </c>
      <c r="K192" s="698">
        <v>0.617675885388</v>
      </c>
    </row>
    <row r="193" spans="1:11" ht="14.4" customHeight="1" thickBot="1" x14ac:dyDescent="0.35">
      <c r="A193" s="715" t="s">
        <v>507</v>
      </c>
      <c r="B193" s="699">
        <v>567.23285039793802</v>
      </c>
      <c r="C193" s="699">
        <v>1059.43156</v>
      </c>
      <c r="D193" s="700">
        <v>492.19870960206202</v>
      </c>
      <c r="E193" s="706">
        <v>1.867718978646</v>
      </c>
      <c r="F193" s="699">
        <v>869.26925594321801</v>
      </c>
      <c r="G193" s="700">
        <v>507.07373263354401</v>
      </c>
      <c r="H193" s="702">
        <v>159.14287999999999</v>
      </c>
      <c r="I193" s="699">
        <v>591.48788999999999</v>
      </c>
      <c r="J193" s="700">
        <v>84.414157366455001</v>
      </c>
      <c r="K193" s="707">
        <v>0.68044266601600001</v>
      </c>
    </row>
    <row r="194" spans="1:11" ht="14.4" customHeight="1" thickBot="1" x14ac:dyDescent="0.35">
      <c r="A194" s="716" t="s">
        <v>508</v>
      </c>
      <c r="B194" s="694">
        <v>472.000047326806</v>
      </c>
      <c r="C194" s="694">
        <v>1045.5979600000001</v>
      </c>
      <c r="D194" s="695">
        <v>573.59791267319395</v>
      </c>
      <c r="E194" s="696">
        <v>2.215249693134</v>
      </c>
      <c r="F194" s="694">
        <v>811.26513369637496</v>
      </c>
      <c r="G194" s="695">
        <v>473.23799465621897</v>
      </c>
      <c r="H194" s="697">
        <v>158.86678000000001</v>
      </c>
      <c r="I194" s="694">
        <v>588.20768999999996</v>
      </c>
      <c r="J194" s="695">
        <v>114.969695343781</v>
      </c>
      <c r="K194" s="698">
        <v>0.72504988266799997</v>
      </c>
    </row>
    <row r="195" spans="1:11" ht="14.4" customHeight="1" thickBot="1" x14ac:dyDescent="0.35">
      <c r="A195" s="716" t="s">
        <v>509</v>
      </c>
      <c r="B195" s="694">
        <v>95.232803071131002</v>
      </c>
      <c r="C195" s="694">
        <v>13.833600000000001</v>
      </c>
      <c r="D195" s="695">
        <v>-81.399203071130998</v>
      </c>
      <c r="E195" s="696">
        <v>0.14526087182</v>
      </c>
      <c r="F195" s="694">
        <v>58.004122246842996</v>
      </c>
      <c r="G195" s="695">
        <v>33.835737977325003</v>
      </c>
      <c r="H195" s="697">
        <v>0.27610000000000001</v>
      </c>
      <c r="I195" s="694">
        <v>3.2801999999999998</v>
      </c>
      <c r="J195" s="695">
        <v>-30.555537977324999</v>
      </c>
      <c r="K195" s="698">
        <v>5.6551153141000003E-2</v>
      </c>
    </row>
    <row r="196" spans="1:11" ht="14.4" customHeight="1" thickBot="1" x14ac:dyDescent="0.35">
      <c r="A196" s="715" t="s">
        <v>510</v>
      </c>
      <c r="B196" s="699">
        <v>106.11307696217099</v>
      </c>
      <c r="C196" s="699">
        <v>131.76268999999999</v>
      </c>
      <c r="D196" s="700">
        <v>25.649613037828999</v>
      </c>
      <c r="E196" s="706">
        <v>1.241719623746</v>
      </c>
      <c r="F196" s="699">
        <v>154</v>
      </c>
      <c r="G196" s="700">
        <v>89.833333333333002</v>
      </c>
      <c r="H196" s="702">
        <v>9.8358399999999993</v>
      </c>
      <c r="I196" s="699">
        <v>49.372349999999997</v>
      </c>
      <c r="J196" s="700">
        <v>-40.460983333332997</v>
      </c>
      <c r="K196" s="707">
        <v>0.32059967532400002</v>
      </c>
    </row>
    <row r="197" spans="1:11" ht="14.4" customHeight="1" thickBot="1" x14ac:dyDescent="0.35">
      <c r="A197" s="716" t="s">
        <v>511</v>
      </c>
      <c r="B197" s="694">
        <v>27.113069040946002</v>
      </c>
      <c r="C197" s="694">
        <v>13.21593</v>
      </c>
      <c r="D197" s="695">
        <v>-13.897139040946</v>
      </c>
      <c r="E197" s="696">
        <v>0.48743762574499999</v>
      </c>
      <c r="F197" s="694">
        <v>39</v>
      </c>
      <c r="G197" s="695">
        <v>22.75</v>
      </c>
      <c r="H197" s="697">
        <v>0</v>
      </c>
      <c r="I197" s="694">
        <v>4.5886500000000003</v>
      </c>
      <c r="J197" s="695">
        <v>-18.161349999999999</v>
      </c>
      <c r="K197" s="698">
        <v>0.117657692307</v>
      </c>
    </row>
    <row r="198" spans="1:11" ht="14.4" customHeight="1" thickBot="1" x14ac:dyDescent="0.35">
      <c r="A198" s="716" t="s">
        <v>512</v>
      </c>
      <c r="B198" s="694">
        <v>79.000007921223002</v>
      </c>
      <c r="C198" s="694">
        <v>118.54676000000001</v>
      </c>
      <c r="D198" s="695">
        <v>39.546752078776002</v>
      </c>
      <c r="E198" s="696">
        <v>1.5005917482710001</v>
      </c>
      <c r="F198" s="694">
        <v>115</v>
      </c>
      <c r="G198" s="695">
        <v>67.083333333333002</v>
      </c>
      <c r="H198" s="697">
        <v>9.8358399999999993</v>
      </c>
      <c r="I198" s="694">
        <v>44.783700000000003</v>
      </c>
      <c r="J198" s="695">
        <v>-22.299633333332999</v>
      </c>
      <c r="K198" s="698">
        <v>0.38942347826000001</v>
      </c>
    </row>
    <row r="199" spans="1:11" ht="14.4" customHeight="1" thickBot="1" x14ac:dyDescent="0.35">
      <c r="A199" s="715" t="s">
        <v>513</v>
      </c>
      <c r="B199" s="699">
        <v>0</v>
      </c>
      <c r="C199" s="699">
        <v>0</v>
      </c>
      <c r="D199" s="700">
        <v>0</v>
      </c>
      <c r="E199" s="706">
        <v>1</v>
      </c>
      <c r="F199" s="699">
        <v>0</v>
      </c>
      <c r="G199" s="700">
        <v>0</v>
      </c>
      <c r="H199" s="702">
        <v>0</v>
      </c>
      <c r="I199" s="699">
        <v>-24.131019999999999</v>
      </c>
      <c r="J199" s="700">
        <v>-24.131019999999999</v>
      </c>
      <c r="K199" s="703" t="s">
        <v>334</v>
      </c>
    </row>
    <row r="200" spans="1:11" ht="14.4" customHeight="1" thickBot="1" x14ac:dyDescent="0.35">
      <c r="A200" s="716" t="s">
        <v>514</v>
      </c>
      <c r="B200" s="694">
        <v>0</v>
      </c>
      <c r="C200" s="694">
        <v>0</v>
      </c>
      <c r="D200" s="695">
        <v>0</v>
      </c>
      <c r="E200" s="696">
        <v>1</v>
      </c>
      <c r="F200" s="694">
        <v>0</v>
      </c>
      <c r="G200" s="695">
        <v>0</v>
      </c>
      <c r="H200" s="697">
        <v>0</v>
      </c>
      <c r="I200" s="694">
        <v>-24.131019999999999</v>
      </c>
      <c r="J200" s="695">
        <v>-24.131019999999999</v>
      </c>
      <c r="K200" s="705" t="s">
        <v>334</v>
      </c>
    </row>
    <row r="201" spans="1:11" ht="14.4" customHeight="1" thickBot="1" x14ac:dyDescent="0.35">
      <c r="A201" s="715" t="s">
        <v>515</v>
      </c>
      <c r="B201" s="699">
        <v>0</v>
      </c>
      <c r="C201" s="699">
        <v>0.20069999999999999</v>
      </c>
      <c r="D201" s="700">
        <v>0.20069999999999999</v>
      </c>
      <c r="E201" s="701" t="s">
        <v>334</v>
      </c>
      <c r="F201" s="699">
        <v>0.19326084879899999</v>
      </c>
      <c r="G201" s="700">
        <v>0.112735495132</v>
      </c>
      <c r="H201" s="702">
        <v>0</v>
      </c>
      <c r="I201" s="699">
        <v>0</v>
      </c>
      <c r="J201" s="700">
        <v>-0.112735495132</v>
      </c>
      <c r="K201" s="707">
        <v>0</v>
      </c>
    </row>
    <row r="202" spans="1:11" ht="14.4" customHeight="1" thickBot="1" x14ac:dyDescent="0.35">
      <c r="A202" s="716" t="s">
        <v>516</v>
      </c>
      <c r="B202" s="694">
        <v>0</v>
      </c>
      <c r="C202" s="694">
        <v>0.20069999999999999</v>
      </c>
      <c r="D202" s="695">
        <v>0.20069999999999999</v>
      </c>
      <c r="E202" s="704" t="s">
        <v>334</v>
      </c>
      <c r="F202" s="694">
        <v>0.19326084879899999</v>
      </c>
      <c r="G202" s="695">
        <v>0.112735495132</v>
      </c>
      <c r="H202" s="697">
        <v>0</v>
      </c>
      <c r="I202" s="694">
        <v>0</v>
      </c>
      <c r="J202" s="695">
        <v>-0.112735495132</v>
      </c>
      <c r="K202" s="698">
        <v>0</v>
      </c>
    </row>
    <row r="203" spans="1:11" ht="14.4" customHeight="1" thickBot="1" x14ac:dyDescent="0.35">
      <c r="A203" s="715" t="s">
        <v>517</v>
      </c>
      <c r="B203" s="699">
        <v>204927.020547755</v>
      </c>
      <c r="C203" s="699">
        <v>173866.54465</v>
      </c>
      <c r="D203" s="700">
        <v>-31060.475897755099</v>
      </c>
      <c r="E203" s="706">
        <v>0.84843152545300005</v>
      </c>
      <c r="F203" s="699">
        <v>218123</v>
      </c>
      <c r="G203" s="700">
        <v>127238.41666666701</v>
      </c>
      <c r="H203" s="702">
        <v>16010.607190000001</v>
      </c>
      <c r="I203" s="699">
        <v>118310.77993999999</v>
      </c>
      <c r="J203" s="700">
        <v>-8927.6367266666803</v>
      </c>
      <c r="K203" s="707">
        <v>0.54240396446000005</v>
      </c>
    </row>
    <row r="204" spans="1:11" ht="14.4" customHeight="1" thickBot="1" x14ac:dyDescent="0.35">
      <c r="A204" s="716" t="s">
        <v>518</v>
      </c>
      <c r="B204" s="694">
        <v>104617.01048980599</v>
      </c>
      <c r="C204" s="694">
        <v>76229.387400000007</v>
      </c>
      <c r="D204" s="695">
        <v>-28387.6230898061</v>
      </c>
      <c r="E204" s="696">
        <v>0.728651937606</v>
      </c>
      <c r="F204" s="694">
        <v>109618</v>
      </c>
      <c r="G204" s="695">
        <v>63943.833333333299</v>
      </c>
      <c r="H204" s="697">
        <v>5005.7529699999996</v>
      </c>
      <c r="I204" s="694">
        <v>45758.778140000002</v>
      </c>
      <c r="J204" s="695">
        <v>-18185.055193333301</v>
      </c>
      <c r="K204" s="698">
        <v>0.41743854239200001</v>
      </c>
    </row>
    <row r="205" spans="1:11" ht="14.4" customHeight="1" thickBot="1" x14ac:dyDescent="0.35">
      <c r="A205" s="716" t="s">
        <v>519</v>
      </c>
      <c r="B205" s="694">
        <v>100310.010057949</v>
      </c>
      <c r="C205" s="694">
        <v>97637.157250000004</v>
      </c>
      <c r="D205" s="695">
        <v>-2672.8528079489902</v>
      </c>
      <c r="E205" s="696">
        <v>0.97335407696099996</v>
      </c>
      <c r="F205" s="694">
        <v>108505</v>
      </c>
      <c r="G205" s="695">
        <v>63294.583333333299</v>
      </c>
      <c r="H205" s="697">
        <v>11004.854219999999</v>
      </c>
      <c r="I205" s="694">
        <v>72552.001799999998</v>
      </c>
      <c r="J205" s="695">
        <v>9257.4184666666606</v>
      </c>
      <c r="K205" s="698">
        <v>0.66865123081800004</v>
      </c>
    </row>
    <row r="206" spans="1:11" ht="14.4" customHeight="1" thickBot="1" x14ac:dyDescent="0.35">
      <c r="A206" s="715" t="s">
        <v>520</v>
      </c>
      <c r="B206" s="699">
        <v>0</v>
      </c>
      <c r="C206" s="699">
        <v>10217.345670000001</v>
      </c>
      <c r="D206" s="700">
        <v>10217.345670000001</v>
      </c>
      <c r="E206" s="701" t="s">
        <v>322</v>
      </c>
      <c r="F206" s="699">
        <v>0</v>
      </c>
      <c r="G206" s="700">
        <v>0</v>
      </c>
      <c r="H206" s="702">
        <v>0</v>
      </c>
      <c r="I206" s="699">
        <v>4501.27945</v>
      </c>
      <c r="J206" s="700">
        <v>4501.27945</v>
      </c>
      <c r="K206" s="703" t="s">
        <v>322</v>
      </c>
    </row>
    <row r="207" spans="1:11" ht="14.4" customHeight="1" thickBot="1" x14ac:dyDescent="0.35">
      <c r="A207" s="716" t="s">
        <v>521</v>
      </c>
      <c r="B207" s="694">
        <v>0</v>
      </c>
      <c r="C207" s="694">
        <v>1414.84265</v>
      </c>
      <c r="D207" s="695">
        <v>1414.84265</v>
      </c>
      <c r="E207" s="704" t="s">
        <v>322</v>
      </c>
      <c r="F207" s="694">
        <v>0</v>
      </c>
      <c r="G207" s="695">
        <v>0</v>
      </c>
      <c r="H207" s="697">
        <v>0</v>
      </c>
      <c r="I207" s="694">
        <v>4048.33358</v>
      </c>
      <c r="J207" s="695">
        <v>4048.33358</v>
      </c>
      <c r="K207" s="705" t="s">
        <v>322</v>
      </c>
    </row>
    <row r="208" spans="1:11" ht="14.4" customHeight="1" thickBot="1" x14ac:dyDescent="0.35">
      <c r="A208" s="716" t="s">
        <v>522</v>
      </c>
      <c r="B208" s="694">
        <v>0</v>
      </c>
      <c r="C208" s="694">
        <v>8802.5030200000001</v>
      </c>
      <c r="D208" s="695">
        <v>8802.5030200000001</v>
      </c>
      <c r="E208" s="704" t="s">
        <v>322</v>
      </c>
      <c r="F208" s="694">
        <v>0</v>
      </c>
      <c r="G208" s="695">
        <v>0</v>
      </c>
      <c r="H208" s="697">
        <v>0</v>
      </c>
      <c r="I208" s="694">
        <v>452.94587000000001</v>
      </c>
      <c r="J208" s="695">
        <v>452.94587000000001</v>
      </c>
      <c r="K208" s="705" t="s">
        <v>322</v>
      </c>
    </row>
    <row r="209" spans="1:11" ht="14.4" customHeight="1" thickBot="1" x14ac:dyDescent="0.35">
      <c r="A209" s="713" t="s">
        <v>523</v>
      </c>
      <c r="B209" s="694">
        <v>271.23987823501102</v>
      </c>
      <c r="C209" s="694">
        <v>342.68049000000002</v>
      </c>
      <c r="D209" s="695">
        <v>71.440611764988006</v>
      </c>
      <c r="E209" s="696">
        <v>1.263385355537</v>
      </c>
      <c r="F209" s="694">
        <v>242.49023294391301</v>
      </c>
      <c r="G209" s="695">
        <v>141.452635883949</v>
      </c>
      <c r="H209" s="697">
        <v>37.541379999999997</v>
      </c>
      <c r="I209" s="694">
        <v>180.01893999999999</v>
      </c>
      <c r="J209" s="695">
        <v>38.566304116049999</v>
      </c>
      <c r="K209" s="698">
        <v>0.742376044653</v>
      </c>
    </row>
    <row r="210" spans="1:11" ht="14.4" customHeight="1" thickBot="1" x14ac:dyDescent="0.35">
      <c r="A210" s="714" t="s">
        <v>524</v>
      </c>
      <c r="B210" s="694">
        <v>0</v>
      </c>
      <c r="C210" s="694">
        <v>0</v>
      </c>
      <c r="D210" s="695">
        <v>0</v>
      </c>
      <c r="E210" s="696">
        <v>1</v>
      </c>
      <c r="F210" s="694">
        <v>0</v>
      </c>
      <c r="G210" s="695">
        <v>0</v>
      </c>
      <c r="H210" s="697">
        <v>37.5</v>
      </c>
      <c r="I210" s="694">
        <v>37.5</v>
      </c>
      <c r="J210" s="695">
        <v>37.5</v>
      </c>
      <c r="K210" s="705" t="s">
        <v>334</v>
      </c>
    </row>
    <row r="211" spans="1:11" ht="14.4" customHeight="1" thickBot="1" x14ac:dyDescent="0.35">
      <c r="A211" s="715" t="s">
        <v>525</v>
      </c>
      <c r="B211" s="699">
        <v>0</v>
      </c>
      <c r="C211" s="699">
        <v>0</v>
      </c>
      <c r="D211" s="700">
        <v>0</v>
      </c>
      <c r="E211" s="706">
        <v>1</v>
      </c>
      <c r="F211" s="699">
        <v>0</v>
      </c>
      <c r="G211" s="700">
        <v>0</v>
      </c>
      <c r="H211" s="702">
        <v>37.5</v>
      </c>
      <c r="I211" s="699">
        <v>37.5</v>
      </c>
      <c r="J211" s="700">
        <v>37.5</v>
      </c>
      <c r="K211" s="703" t="s">
        <v>334</v>
      </c>
    </row>
    <row r="212" spans="1:11" ht="14.4" customHeight="1" thickBot="1" x14ac:dyDescent="0.35">
      <c r="A212" s="716" t="s">
        <v>526</v>
      </c>
      <c r="B212" s="694">
        <v>0</v>
      </c>
      <c r="C212" s="694">
        <v>0</v>
      </c>
      <c r="D212" s="695">
        <v>0</v>
      </c>
      <c r="E212" s="696">
        <v>1</v>
      </c>
      <c r="F212" s="694">
        <v>0</v>
      </c>
      <c r="G212" s="695">
        <v>0</v>
      </c>
      <c r="H212" s="697">
        <v>37.5</v>
      </c>
      <c r="I212" s="694">
        <v>37.5</v>
      </c>
      <c r="J212" s="695">
        <v>37.5</v>
      </c>
      <c r="K212" s="705" t="s">
        <v>334</v>
      </c>
    </row>
    <row r="213" spans="1:11" ht="14.4" customHeight="1" thickBot="1" x14ac:dyDescent="0.35">
      <c r="A213" s="719" t="s">
        <v>527</v>
      </c>
      <c r="B213" s="699">
        <v>271.23987823501102</v>
      </c>
      <c r="C213" s="699">
        <v>342.68049000000002</v>
      </c>
      <c r="D213" s="700">
        <v>71.440611764988006</v>
      </c>
      <c r="E213" s="706">
        <v>1.263385355537</v>
      </c>
      <c r="F213" s="699">
        <v>242.49023294391301</v>
      </c>
      <c r="G213" s="700">
        <v>141.452635883949</v>
      </c>
      <c r="H213" s="702">
        <v>4.138E-2</v>
      </c>
      <c r="I213" s="699">
        <v>142.51893999999999</v>
      </c>
      <c r="J213" s="700">
        <v>1.06630411605</v>
      </c>
      <c r="K213" s="707">
        <v>0.58773064081699999</v>
      </c>
    </row>
    <row r="214" spans="1:11" ht="14.4" customHeight="1" thickBot="1" x14ac:dyDescent="0.35">
      <c r="A214" s="715" t="s">
        <v>528</v>
      </c>
      <c r="B214" s="699">
        <v>0</v>
      </c>
      <c r="C214" s="699">
        <v>50.223869999999998</v>
      </c>
      <c r="D214" s="700">
        <v>50.223869999999998</v>
      </c>
      <c r="E214" s="701" t="s">
        <v>322</v>
      </c>
      <c r="F214" s="699">
        <v>0</v>
      </c>
      <c r="G214" s="700">
        <v>0</v>
      </c>
      <c r="H214" s="702">
        <v>3.8999999999999999E-4</v>
      </c>
      <c r="I214" s="699">
        <v>19.780059999999999</v>
      </c>
      <c r="J214" s="700">
        <v>19.780059999999999</v>
      </c>
      <c r="K214" s="703" t="s">
        <v>322</v>
      </c>
    </row>
    <row r="215" spans="1:11" ht="14.4" customHeight="1" thickBot="1" x14ac:dyDescent="0.35">
      <c r="A215" s="716" t="s">
        <v>529</v>
      </c>
      <c r="B215" s="694">
        <v>0</v>
      </c>
      <c r="C215" s="694">
        <v>4.8700000000000002E-3</v>
      </c>
      <c r="D215" s="695">
        <v>4.8700000000000002E-3</v>
      </c>
      <c r="E215" s="704" t="s">
        <v>322</v>
      </c>
      <c r="F215" s="694">
        <v>0</v>
      </c>
      <c r="G215" s="695">
        <v>0</v>
      </c>
      <c r="H215" s="697">
        <v>3.8999999999999999E-4</v>
      </c>
      <c r="I215" s="694">
        <v>3.0599999999999998E-3</v>
      </c>
      <c r="J215" s="695">
        <v>3.0599999999999998E-3</v>
      </c>
      <c r="K215" s="705" t="s">
        <v>322</v>
      </c>
    </row>
    <row r="216" spans="1:11" ht="14.4" customHeight="1" thickBot="1" x14ac:dyDescent="0.35">
      <c r="A216" s="716" t="s">
        <v>530</v>
      </c>
      <c r="B216" s="694">
        <v>0</v>
      </c>
      <c r="C216" s="694">
        <v>10</v>
      </c>
      <c r="D216" s="695">
        <v>10</v>
      </c>
      <c r="E216" s="704" t="s">
        <v>322</v>
      </c>
      <c r="F216" s="694">
        <v>0</v>
      </c>
      <c r="G216" s="695">
        <v>0</v>
      </c>
      <c r="H216" s="697">
        <v>0</v>
      </c>
      <c r="I216" s="694">
        <v>0</v>
      </c>
      <c r="J216" s="695">
        <v>0</v>
      </c>
      <c r="K216" s="705" t="s">
        <v>322</v>
      </c>
    </row>
    <row r="217" spans="1:11" ht="14.4" customHeight="1" thickBot="1" x14ac:dyDescent="0.35">
      <c r="A217" s="716" t="s">
        <v>531</v>
      </c>
      <c r="B217" s="694">
        <v>0</v>
      </c>
      <c r="C217" s="694">
        <v>40.219000000000001</v>
      </c>
      <c r="D217" s="695">
        <v>40.219000000000001</v>
      </c>
      <c r="E217" s="704" t="s">
        <v>322</v>
      </c>
      <c r="F217" s="694">
        <v>0</v>
      </c>
      <c r="G217" s="695">
        <v>0</v>
      </c>
      <c r="H217" s="697">
        <v>0</v>
      </c>
      <c r="I217" s="694">
        <v>19.777000000000001</v>
      </c>
      <c r="J217" s="695">
        <v>19.777000000000001</v>
      </c>
      <c r="K217" s="705" t="s">
        <v>322</v>
      </c>
    </row>
    <row r="218" spans="1:11" ht="14.4" customHeight="1" thickBot="1" x14ac:dyDescent="0.35">
      <c r="A218" s="715" t="s">
        <v>532</v>
      </c>
      <c r="B218" s="699">
        <v>271.23987823501102</v>
      </c>
      <c r="C218" s="699">
        <v>261.33391</v>
      </c>
      <c r="D218" s="700">
        <v>-9.9059682350110005</v>
      </c>
      <c r="E218" s="706">
        <v>0.96347893864400003</v>
      </c>
      <c r="F218" s="699">
        <v>242.49023294391301</v>
      </c>
      <c r="G218" s="700">
        <v>141.452635883949</v>
      </c>
      <c r="H218" s="702">
        <v>4.0989999999999999E-2</v>
      </c>
      <c r="I218" s="699">
        <v>122.73887999999999</v>
      </c>
      <c r="J218" s="700">
        <v>-18.713755883948998</v>
      </c>
      <c r="K218" s="707">
        <v>0.50616009770699999</v>
      </c>
    </row>
    <row r="219" spans="1:11" ht="14.4" customHeight="1" thickBot="1" x14ac:dyDescent="0.35">
      <c r="A219" s="716" t="s">
        <v>533</v>
      </c>
      <c r="B219" s="694">
        <v>56.541230447189001</v>
      </c>
      <c r="C219" s="694">
        <v>22.4</v>
      </c>
      <c r="D219" s="695">
        <v>-34.141230447189002</v>
      </c>
      <c r="E219" s="696">
        <v>0.39617107414899999</v>
      </c>
      <c r="F219" s="694">
        <v>22.176187383239</v>
      </c>
      <c r="G219" s="695">
        <v>12.936109306889</v>
      </c>
      <c r="H219" s="697">
        <v>0</v>
      </c>
      <c r="I219" s="694">
        <v>5</v>
      </c>
      <c r="J219" s="695">
        <v>-7.9361093068889996</v>
      </c>
      <c r="K219" s="698">
        <v>0.225467070312</v>
      </c>
    </row>
    <row r="220" spans="1:11" ht="14.4" customHeight="1" thickBot="1" x14ac:dyDescent="0.35">
      <c r="A220" s="716" t="s">
        <v>534</v>
      </c>
      <c r="B220" s="694">
        <v>0</v>
      </c>
      <c r="C220" s="694">
        <v>0</v>
      </c>
      <c r="D220" s="695">
        <v>0</v>
      </c>
      <c r="E220" s="696">
        <v>1</v>
      </c>
      <c r="F220" s="694">
        <v>0</v>
      </c>
      <c r="G220" s="695">
        <v>0</v>
      </c>
      <c r="H220" s="697">
        <v>4.0989999999999999E-2</v>
      </c>
      <c r="I220" s="694">
        <v>0.13561000000000001</v>
      </c>
      <c r="J220" s="695">
        <v>0.13561000000000001</v>
      </c>
      <c r="K220" s="705" t="s">
        <v>334</v>
      </c>
    </row>
    <row r="221" spans="1:11" ht="14.4" customHeight="1" thickBot="1" x14ac:dyDescent="0.35">
      <c r="A221" s="716" t="s">
        <v>535</v>
      </c>
      <c r="B221" s="694">
        <v>214.69864778782201</v>
      </c>
      <c r="C221" s="694">
        <v>238.93391</v>
      </c>
      <c r="D221" s="695">
        <v>24.235262212178</v>
      </c>
      <c r="E221" s="696">
        <v>1.1128803672580001</v>
      </c>
      <c r="F221" s="694">
        <v>220.31404556067301</v>
      </c>
      <c r="G221" s="695">
        <v>128.51652657706001</v>
      </c>
      <c r="H221" s="697">
        <v>0</v>
      </c>
      <c r="I221" s="694">
        <v>117.60326999999999</v>
      </c>
      <c r="J221" s="695">
        <v>-10.913256577059</v>
      </c>
      <c r="K221" s="698">
        <v>0.53379833183400005</v>
      </c>
    </row>
    <row r="222" spans="1:11" ht="14.4" customHeight="1" thickBot="1" x14ac:dyDescent="0.35">
      <c r="A222" s="715" t="s">
        <v>536</v>
      </c>
      <c r="B222" s="699">
        <v>0</v>
      </c>
      <c r="C222" s="699">
        <v>31.122710000000001</v>
      </c>
      <c r="D222" s="700">
        <v>31.122710000000001</v>
      </c>
      <c r="E222" s="701" t="s">
        <v>322</v>
      </c>
      <c r="F222" s="699">
        <v>0</v>
      </c>
      <c r="G222" s="700">
        <v>0</v>
      </c>
      <c r="H222" s="702">
        <v>0</v>
      </c>
      <c r="I222" s="699">
        <v>0</v>
      </c>
      <c r="J222" s="700">
        <v>0</v>
      </c>
      <c r="K222" s="703" t="s">
        <v>322</v>
      </c>
    </row>
    <row r="223" spans="1:11" ht="14.4" customHeight="1" thickBot="1" x14ac:dyDescent="0.35">
      <c r="A223" s="716" t="s">
        <v>537</v>
      </c>
      <c r="B223" s="694">
        <v>0</v>
      </c>
      <c r="C223" s="694">
        <v>31.122710000000001</v>
      </c>
      <c r="D223" s="695">
        <v>31.122710000000001</v>
      </c>
      <c r="E223" s="704" t="s">
        <v>322</v>
      </c>
      <c r="F223" s="694">
        <v>0</v>
      </c>
      <c r="G223" s="695">
        <v>0</v>
      </c>
      <c r="H223" s="697">
        <v>0</v>
      </c>
      <c r="I223" s="694">
        <v>0</v>
      </c>
      <c r="J223" s="695">
        <v>0</v>
      </c>
      <c r="K223" s="705" t="s">
        <v>322</v>
      </c>
    </row>
    <row r="224" spans="1:11" ht="14.4" customHeight="1" thickBot="1" x14ac:dyDescent="0.35">
      <c r="A224" s="713" t="s">
        <v>538</v>
      </c>
      <c r="B224" s="694">
        <v>0</v>
      </c>
      <c r="C224" s="694">
        <v>0</v>
      </c>
      <c r="D224" s="695">
        <v>0</v>
      </c>
      <c r="E224" s="696">
        <v>1</v>
      </c>
      <c r="F224" s="694">
        <v>0</v>
      </c>
      <c r="G224" s="695">
        <v>0</v>
      </c>
      <c r="H224" s="697">
        <v>0</v>
      </c>
      <c r="I224" s="694">
        <v>8.0000000000000002E-3</v>
      </c>
      <c r="J224" s="695">
        <v>8.0000000000000002E-3</v>
      </c>
      <c r="K224" s="705" t="s">
        <v>334</v>
      </c>
    </row>
    <row r="225" spans="1:11" ht="14.4" customHeight="1" thickBot="1" x14ac:dyDescent="0.35">
      <c r="A225" s="719" t="s">
        <v>539</v>
      </c>
      <c r="B225" s="699">
        <v>0</v>
      </c>
      <c r="C225" s="699">
        <v>0</v>
      </c>
      <c r="D225" s="700">
        <v>0</v>
      </c>
      <c r="E225" s="706">
        <v>1</v>
      </c>
      <c r="F225" s="699">
        <v>0</v>
      </c>
      <c r="G225" s="700">
        <v>0</v>
      </c>
      <c r="H225" s="702">
        <v>0</v>
      </c>
      <c r="I225" s="699">
        <v>8.0000000000000002E-3</v>
      </c>
      <c r="J225" s="700">
        <v>8.0000000000000002E-3</v>
      </c>
      <c r="K225" s="703" t="s">
        <v>334</v>
      </c>
    </row>
    <row r="226" spans="1:11" ht="14.4" customHeight="1" thickBot="1" x14ac:dyDescent="0.35">
      <c r="A226" s="715" t="s">
        <v>540</v>
      </c>
      <c r="B226" s="699">
        <v>0</v>
      </c>
      <c r="C226" s="699">
        <v>0</v>
      </c>
      <c r="D226" s="700">
        <v>0</v>
      </c>
      <c r="E226" s="706">
        <v>1</v>
      </c>
      <c r="F226" s="699">
        <v>0</v>
      </c>
      <c r="G226" s="700">
        <v>0</v>
      </c>
      <c r="H226" s="702">
        <v>0</v>
      </c>
      <c r="I226" s="699">
        <v>8.0000000000000002E-3</v>
      </c>
      <c r="J226" s="700">
        <v>8.0000000000000002E-3</v>
      </c>
      <c r="K226" s="703" t="s">
        <v>334</v>
      </c>
    </row>
    <row r="227" spans="1:11" ht="14.4" customHeight="1" thickBot="1" x14ac:dyDescent="0.35">
      <c r="A227" s="716" t="s">
        <v>541</v>
      </c>
      <c r="B227" s="694">
        <v>0</v>
      </c>
      <c r="C227" s="694">
        <v>0</v>
      </c>
      <c r="D227" s="695">
        <v>0</v>
      </c>
      <c r="E227" s="696">
        <v>1</v>
      </c>
      <c r="F227" s="694">
        <v>0</v>
      </c>
      <c r="G227" s="695">
        <v>0</v>
      </c>
      <c r="H227" s="697">
        <v>0</v>
      </c>
      <c r="I227" s="694">
        <v>8.0000000000000002E-3</v>
      </c>
      <c r="J227" s="695">
        <v>8.0000000000000002E-3</v>
      </c>
      <c r="K227" s="705" t="s">
        <v>334</v>
      </c>
    </row>
    <row r="228" spans="1:11" ht="14.4" customHeight="1" thickBot="1" x14ac:dyDescent="0.35">
      <c r="A228" s="713" t="s">
        <v>542</v>
      </c>
      <c r="B228" s="694">
        <v>52.360591607628997</v>
      </c>
      <c r="C228" s="694">
        <v>145.80600000000001</v>
      </c>
      <c r="D228" s="695">
        <v>93.445408392369998</v>
      </c>
      <c r="E228" s="696">
        <v>2.7846515007430002</v>
      </c>
      <c r="F228" s="694">
        <v>19.412509577535001</v>
      </c>
      <c r="G228" s="695">
        <v>11.323963920229</v>
      </c>
      <c r="H228" s="697">
        <v>1.444</v>
      </c>
      <c r="I228" s="694">
        <v>100.3505</v>
      </c>
      <c r="J228" s="695">
        <v>89.026536079769997</v>
      </c>
      <c r="K228" s="698">
        <v>5.169372852035</v>
      </c>
    </row>
    <row r="229" spans="1:11" ht="14.4" customHeight="1" thickBot="1" x14ac:dyDescent="0.35">
      <c r="A229" s="719" t="s">
        <v>543</v>
      </c>
      <c r="B229" s="699">
        <v>52.360591607628997</v>
      </c>
      <c r="C229" s="699">
        <v>145.80600000000001</v>
      </c>
      <c r="D229" s="700">
        <v>93.445408392369998</v>
      </c>
      <c r="E229" s="706">
        <v>2.7846515007430002</v>
      </c>
      <c r="F229" s="699">
        <v>19.412509577535001</v>
      </c>
      <c r="G229" s="700">
        <v>11.323963920229</v>
      </c>
      <c r="H229" s="702">
        <v>1.444</v>
      </c>
      <c r="I229" s="699">
        <v>100.3505</v>
      </c>
      <c r="J229" s="700">
        <v>89.026536079769997</v>
      </c>
      <c r="K229" s="707">
        <v>5.169372852035</v>
      </c>
    </row>
    <row r="230" spans="1:11" ht="14.4" customHeight="1" thickBot="1" x14ac:dyDescent="0.35">
      <c r="A230" s="715" t="s">
        <v>544</v>
      </c>
      <c r="B230" s="699">
        <v>36.157035636772001</v>
      </c>
      <c r="C230" s="699">
        <v>128.47800000000001</v>
      </c>
      <c r="D230" s="700">
        <v>92.320964363227006</v>
      </c>
      <c r="E230" s="706">
        <v>3.553333334365</v>
      </c>
      <c r="F230" s="699">
        <v>19.412509577535001</v>
      </c>
      <c r="G230" s="700">
        <v>11.323963920229</v>
      </c>
      <c r="H230" s="702">
        <v>0</v>
      </c>
      <c r="I230" s="699">
        <v>90.242500000000007</v>
      </c>
      <c r="J230" s="700">
        <v>78.918536079770007</v>
      </c>
      <c r="K230" s="707">
        <v>4.6486776807270003</v>
      </c>
    </row>
    <row r="231" spans="1:11" ht="14.4" customHeight="1" thickBot="1" x14ac:dyDescent="0.35">
      <c r="A231" s="716" t="s">
        <v>545</v>
      </c>
      <c r="B231" s="694">
        <v>36.157035636772001</v>
      </c>
      <c r="C231" s="694">
        <v>128.47800000000001</v>
      </c>
      <c r="D231" s="695">
        <v>92.320964363227006</v>
      </c>
      <c r="E231" s="696">
        <v>3.553333334365</v>
      </c>
      <c r="F231" s="694">
        <v>19.412509577535001</v>
      </c>
      <c r="G231" s="695">
        <v>11.323963920229</v>
      </c>
      <c r="H231" s="697">
        <v>0</v>
      </c>
      <c r="I231" s="694">
        <v>90.242500000000007</v>
      </c>
      <c r="J231" s="695">
        <v>78.918536079770007</v>
      </c>
      <c r="K231" s="698">
        <v>4.6486776807270003</v>
      </c>
    </row>
    <row r="232" spans="1:11" ht="14.4" customHeight="1" thickBot="1" x14ac:dyDescent="0.35">
      <c r="A232" s="718" t="s">
        <v>546</v>
      </c>
      <c r="B232" s="694">
        <v>16.203555970857</v>
      </c>
      <c r="C232" s="694">
        <v>17.327999999999999</v>
      </c>
      <c r="D232" s="695">
        <v>1.1244440291419999</v>
      </c>
      <c r="E232" s="696">
        <v>1.0693948927729999</v>
      </c>
      <c r="F232" s="694">
        <v>0</v>
      </c>
      <c r="G232" s="695">
        <v>0</v>
      </c>
      <c r="H232" s="697">
        <v>1.444</v>
      </c>
      <c r="I232" s="694">
        <v>10.108000000000001</v>
      </c>
      <c r="J232" s="695">
        <v>10.108000000000001</v>
      </c>
      <c r="K232" s="705" t="s">
        <v>322</v>
      </c>
    </row>
    <row r="233" spans="1:11" ht="14.4" customHeight="1" thickBot="1" x14ac:dyDescent="0.35">
      <c r="A233" s="716" t="s">
        <v>547</v>
      </c>
      <c r="B233" s="694">
        <v>16.203555970857</v>
      </c>
      <c r="C233" s="694">
        <v>17.327999999999999</v>
      </c>
      <c r="D233" s="695">
        <v>1.1244440291419999</v>
      </c>
      <c r="E233" s="696">
        <v>1.0693948927729999</v>
      </c>
      <c r="F233" s="694">
        <v>0</v>
      </c>
      <c r="G233" s="695">
        <v>0</v>
      </c>
      <c r="H233" s="697">
        <v>1.444</v>
      </c>
      <c r="I233" s="694">
        <v>10.108000000000001</v>
      </c>
      <c r="J233" s="695">
        <v>10.108000000000001</v>
      </c>
      <c r="K233" s="705" t="s">
        <v>322</v>
      </c>
    </row>
    <row r="234" spans="1:11" ht="14.4" customHeight="1" thickBot="1" x14ac:dyDescent="0.35">
      <c r="A234" s="712" t="s">
        <v>548</v>
      </c>
      <c r="B234" s="694">
        <v>15752.755262520501</v>
      </c>
      <c r="C234" s="694">
        <v>17223.740760000001</v>
      </c>
      <c r="D234" s="695">
        <v>1470.9854974795401</v>
      </c>
      <c r="E234" s="696">
        <v>1.093379569031</v>
      </c>
      <c r="F234" s="694">
        <v>15203.532010965801</v>
      </c>
      <c r="G234" s="695">
        <v>8868.7270063967298</v>
      </c>
      <c r="H234" s="697">
        <v>1878.44928</v>
      </c>
      <c r="I234" s="694">
        <v>10777.99127</v>
      </c>
      <c r="J234" s="695">
        <v>1909.2642636032699</v>
      </c>
      <c r="K234" s="698">
        <v>0.70891364336999996</v>
      </c>
    </row>
    <row r="235" spans="1:11" ht="14.4" customHeight="1" thickBot="1" x14ac:dyDescent="0.35">
      <c r="A235" s="717" t="s">
        <v>549</v>
      </c>
      <c r="B235" s="699">
        <v>15752.755262520501</v>
      </c>
      <c r="C235" s="699">
        <v>17223.740760000001</v>
      </c>
      <c r="D235" s="700">
        <v>1470.9854974795401</v>
      </c>
      <c r="E235" s="706">
        <v>1.093379569031</v>
      </c>
      <c r="F235" s="699">
        <v>15203.532010965801</v>
      </c>
      <c r="G235" s="700">
        <v>8868.7270063967298</v>
      </c>
      <c r="H235" s="702">
        <v>1878.44928</v>
      </c>
      <c r="I235" s="699">
        <v>10777.99127</v>
      </c>
      <c r="J235" s="700">
        <v>1909.2642636032699</v>
      </c>
      <c r="K235" s="707">
        <v>0.70891364336999996</v>
      </c>
    </row>
    <row r="236" spans="1:11" ht="14.4" customHeight="1" thickBot="1" x14ac:dyDescent="0.35">
      <c r="A236" s="719" t="s">
        <v>54</v>
      </c>
      <c r="B236" s="699">
        <v>15752.755262520501</v>
      </c>
      <c r="C236" s="699">
        <v>17223.740760000001</v>
      </c>
      <c r="D236" s="700">
        <v>1470.9854974795401</v>
      </c>
      <c r="E236" s="706">
        <v>1.093379569031</v>
      </c>
      <c r="F236" s="699">
        <v>15203.532010965801</v>
      </c>
      <c r="G236" s="700">
        <v>8868.7270063967298</v>
      </c>
      <c r="H236" s="702">
        <v>1878.44928</v>
      </c>
      <c r="I236" s="699">
        <v>10777.99127</v>
      </c>
      <c r="J236" s="700">
        <v>1909.2642636032699</v>
      </c>
      <c r="K236" s="707">
        <v>0.70891364336999996</v>
      </c>
    </row>
    <row r="237" spans="1:11" ht="14.4" customHeight="1" thickBot="1" x14ac:dyDescent="0.35">
      <c r="A237" s="718" t="s">
        <v>550</v>
      </c>
      <c r="B237" s="694">
        <v>0</v>
      </c>
      <c r="C237" s="694">
        <v>0</v>
      </c>
      <c r="D237" s="695">
        <v>0</v>
      </c>
      <c r="E237" s="696">
        <v>1</v>
      </c>
      <c r="F237" s="694">
        <v>805.06638533630496</v>
      </c>
      <c r="G237" s="695">
        <v>469.62205811284502</v>
      </c>
      <c r="H237" s="697">
        <v>78.417000000000002</v>
      </c>
      <c r="I237" s="694">
        <v>407.74349999999998</v>
      </c>
      <c r="J237" s="695">
        <v>-61.878558112843997</v>
      </c>
      <c r="K237" s="698">
        <v>0.50647189775400003</v>
      </c>
    </row>
    <row r="238" spans="1:11" ht="14.4" customHeight="1" thickBot="1" x14ac:dyDescent="0.35">
      <c r="A238" s="716" t="s">
        <v>551</v>
      </c>
      <c r="B238" s="694">
        <v>0</v>
      </c>
      <c r="C238" s="694">
        <v>0</v>
      </c>
      <c r="D238" s="695">
        <v>0</v>
      </c>
      <c r="E238" s="696">
        <v>1</v>
      </c>
      <c r="F238" s="694">
        <v>805.06638533630496</v>
      </c>
      <c r="G238" s="695">
        <v>469.62205811284502</v>
      </c>
      <c r="H238" s="697">
        <v>78.417000000000002</v>
      </c>
      <c r="I238" s="694">
        <v>407.74349999999998</v>
      </c>
      <c r="J238" s="695">
        <v>-61.878558112843997</v>
      </c>
      <c r="K238" s="698">
        <v>0.50647189775400003</v>
      </c>
    </row>
    <row r="239" spans="1:11" ht="14.4" customHeight="1" thickBot="1" x14ac:dyDescent="0.35">
      <c r="A239" s="715" t="s">
        <v>552</v>
      </c>
      <c r="B239" s="699">
        <v>112.38646824924599</v>
      </c>
      <c r="C239" s="699">
        <v>105.771</v>
      </c>
      <c r="D239" s="700">
        <v>-6.6154682492449997</v>
      </c>
      <c r="E239" s="706">
        <v>0.94113643437399996</v>
      </c>
      <c r="F239" s="699">
        <v>114.25799971623201</v>
      </c>
      <c r="G239" s="700">
        <v>66.650499834467993</v>
      </c>
      <c r="H239" s="702">
        <v>10.147</v>
      </c>
      <c r="I239" s="699">
        <v>68.527000000000001</v>
      </c>
      <c r="J239" s="700">
        <v>1.8765001655310001</v>
      </c>
      <c r="K239" s="707">
        <v>0.59975669248700003</v>
      </c>
    </row>
    <row r="240" spans="1:11" ht="14.4" customHeight="1" thickBot="1" x14ac:dyDescent="0.35">
      <c r="A240" s="716" t="s">
        <v>553</v>
      </c>
      <c r="B240" s="694">
        <v>112.38646824924599</v>
      </c>
      <c r="C240" s="694">
        <v>105.771</v>
      </c>
      <c r="D240" s="695">
        <v>-6.6154682492449997</v>
      </c>
      <c r="E240" s="696">
        <v>0.94113643437399996</v>
      </c>
      <c r="F240" s="694">
        <v>114.25799971623201</v>
      </c>
      <c r="G240" s="695">
        <v>66.650499834467993</v>
      </c>
      <c r="H240" s="697">
        <v>10.147</v>
      </c>
      <c r="I240" s="694">
        <v>68.527000000000001</v>
      </c>
      <c r="J240" s="695">
        <v>1.8765001655310001</v>
      </c>
      <c r="K240" s="698">
        <v>0.59975669248700003</v>
      </c>
    </row>
    <row r="241" spans="1:11" ht="14.4" customHeight="1" thickBot="1" x14ac:dyDescent="0.35">
      <c r="A241" s="715" t="s">
        <v>554</v>
      </c>
      <c r="B241" s="699">
        <v>136.15528608195899</v>
      </c>
      <c r="C241" s="699">
        <v>115.32782</v>
      </c>
      <c r="D241" s="700">
        <v>-20.827466081958999</v>
      </c>
      <c r="E241" s="706">
        <v>0.84703152788699998</v>
      </c>
      <c r="F241" s="699">
        <v>131.05715347203099</v>
      </c>
      <c r="G241" s="700">
        <v>76.450006192017995</v>
      </c>
      <c r="H241" s="702">
        <v>11.781779999999999</v>
      </c>
      <c r="I241" s="699">
        <v>73.694760000000002</v>
      </c>
      <c r="J241" s="700">
        <v>-2.7552461920179998</v>
      </c>
      <c r="K241" s="707">
        <v>0.56231009180000002</v>
      </c>
    </row>
    <row r="242" spans="1:11" ht="14.4" customHeight="1" thickBot="1" x14ac:dyDescent="0.35">
      <c r="A242" s="716" t="s">
        <v>555</v>
      </c>
      <c r="B242" s="694">
        <v>81.849307431786997</v>
      </c>
      <c r="C242" s="694">
        <v>71.41</v>
      </c>
      <c r="D242" s="695">
        <v>-10.439307431787</v>
      </c>
      <c r="E242" s="696">
        <v>0.87245698516699999</v>
      </c>
      <c r="F242" s="694">
        <v>83.402480755111</v>
      </c>
      <c r="G242" s="695">
        <v>48.651447107148002</v>
      </c>
      <c r="H242" s="697">
        <v>8.8800000000000008</v>
      </c>
      <c r="I242" s="694">
        <v>48.84</v>
      </c>
      <c r="J242" s="695">
        <v>0.18855289285099999</v>
      </c>
      <c r="K242" s="698">
        <v>0.58559409213900004</v>
      </c>
    </row>
    <row r="243" spans="1:11" ht="14.4" customHeight="1" thickBot="1" x14ac:dyDescent="0.35">
      <c r="A243" s="716" t="s">
        <v>556</v>
      </c>
      <c r="B243" s="694">
        <v>3.2478634813479998</v>
      </c>
      <c r="C243" s="694">
        <v>0.81889999999999996</v>
      </c>
      <c r="D243" s="695">
        <v>-2.4289634813480001</v>
      </c>
      <c r="E243" s="696">
        <v>0.25213498187400002</v>
      </c>
      <c r="F243" s="694">
        <v>1.5117755986949999</v>
      </c>
      <c r="G243" s="695">
        <v>0.88186909923900003</v>
      </c>
      <c r="H243" s="697">
        <v>0</v>
      </c>
      <c r="I243" s="694">
        <v>0</v>
      </c>
      <c r="J243" s="695">
        <v>-0.88186909923900003</v>
      </c>
      <c r="K243" s="698">
        <v>0</v>
      </c>
    </row>
    <row r="244" spans="1:11" ht="14.4" customHeight="1" thickBot="1" x14ac:dyDescent="0.35">
      <c r="A244" s="716" t="s">
        <v>557</v>
      </c>
      <c r="B244" s="694">
        <v>51.058115168823001</v>
      </c>
      <c r="C244" s="694">
        <v>43.09892</v>
      </c>
      <c r="D244" s="695">
        <v>-7.9591951688230003</v>
      </c>
      <c r="E244" s="696">
        <v>0.84411498265200002</v>
      </c>
      <c r="F244" s="694">
        <v>46.142897118222997</v>
      </c>
      <c r="G244" s="695">
        <v>26.916689985630001</v>
      </c>
      <c r="H244" s="697">
        <v>2.90178</v>
      </c>
      <c r="I244" s="694">
        <v>24.854759999999999</v>
      </c>
      <c r="J244" s="695">
        <v>-2.06192998563</v>
      </c>
      <c r="K244" s="698">
        <v>0.53864758288400005</v>
      </c>
    </row>
    <row r="245" spans="1:11" ht="14.4" customHeight="1" thickBot="1" x14ac:dyDescent="0.35">
      <c r="A245" s="715" t="s">
        <v>558</v>
      </c>
      <c r="B245" s="699">
        <v>998.67489605446599</v>
      </c>
      <c r="C245" s="699">
        <v>1008.46446</v>
      </c>
      <c r="D245" s="700">
        <v>9.7895639455340007</v>
      </c>
      <c r="E245" s="706">
        <v>1.0098025533470001</v>
      </c>
      <c r="F245" s="699">
        <v>986.80583140206397</v>
      </c>
      <c r="G245" s="700">
        <v>575.63673498453704</v>
      </c>
      <c r="H245" s="702">
        <v>85.328950000000006</v>
      </c>
      <c r="I245" s="699">
        <v>562.91286000000002</v>
      </c>
      <c r="J245" s="700">
        <v>-12.723874984537</v>
      </c>
      <c r="K245" s="707">
        <v>0.57043933273000003</v>
      </c>
    </row>
    <row r="246" spans="1:11" ht="14.4" customHeight="1" thickBot="1" x14ac:dyDescent="0.35">
      <c r="A246" s="716" t="s">
        <v>559</v>
      </c>
      <c r="B246" s="694">
        <v>998.67489605446599</v>
      </c>
      <c r="C246" s="694">
        <v>1008.46446</v>
      </c>
      <c r="D246" s="695">
        <v>9.7895639455340007</v>
      </c>
      <c r="E246" s="696">
        <v>1.0098025533470001</v>
      </c>
      <c r="F246" s="694">
        <v>986.80583140206397</v>
      </c>
      <c r="G246" s="695">
        <v>575.63673498453704</v>
      </c>
      <c r="H246" s="697">
        <v>85.328950000000006</v>
      </c>
      <c r="I246" s="694">
        <v>562.91286000000002</v>
      </c>
      <c r="J246" s="695">
        <v>-12.723874984537</v>
      </c>
      <c r="K246" s="698">
        <v>0.57043933273000003</v>
      </c>
    </row>
    <row r="247" spans="1:11" ht="14.4" customHeight="1" thickBot="1" x14ac:dyDescent="0.35">
      <c r="A247" s="715" t="s">
        <v>560</v>
      </c>
      <c r="B247" s="699">
        <v>0</v>
      </c>
      <c r="C247" s="699">
        <v>5.1239999999999997</v>
      </c>
      <c r="D247" s="700">
        <v>5.1239999999999997</v>
      </c>
      <c r="E247" s="701" t="s">
        <v>334</v>
      </c>
      <c r="F247" s="699">
        <v>0</v>
      </c>
      <c r="G247" s="700">
        <v>0</v>
      </c>
      <c r="H247" s="702">
        <v>0.42</v>
      </c>
      <c r="I247" s="699">
        <v>2.85</v>
      </c>
      <c r="J247" s="700">
        <v>2.85</v>
      </c>
      <c r="K247" s="703" t="s">
        <v>334</v>
      </c>
    </row>
    <row r="248" spans="1:11" ht="14.4" customHeight="1" thickBot="1" x14ac:dyDescent="0.35">
      <c r="A248" s="716" t="s">
        <v>561</v>
      </c>
      <c r="B248" s="694">
        <v>0</v>
      </c>
      <c r="C248" s="694">
        <v>5.1239999999999997</v>
      </c>
      <c r="D248" s="695">
        <v>5.1239999999999997</v>
      </c>
      <c r="E248" s="704" t="s">
        <v>334</v>
      </c>
      <c r="F248" s="694">
        <v>0</v>
      </c>
      <c r="G248" s="695">
        <v>0</v>
      </c>
      <c r="H248" s="697">
        <v>0.42</v>
      </c>
      <c r="I248" s="694">
        <v>2.85</v>
      </c>
      <c r="J248" s="695">
        <v>2.85</v>
      </c>
      <c r="K248" s="705" t="s">
        <v>334</v>
      </c>
    </row>
    <row r="249" spans="1:11" ht="14.4" customHeight="1" thickBot="1" x14ac:dyDescent="0.35">
      <c r="A249" s="715" t="s">
        <v>562</v>
      </c>
      <c r="B249" s="699">
        <v>1121.4935871923601</v>
      </c>
      <c r="C249" s="699">
        <v>1073.0314599999999</v>
      </c>
      <c r="D249" s="700">
        <v>-48.462127192357002</v>
      </c>
      <c r="E249" s="706">
        <v>0.95678786954600004</v>
      </c>
      <c r="F249" s="699">
        <v>1082.06555226464</v>
      </c>
      <c r="G249" s="700">
        <v>631.20490548770499</v>
      </c>
      <c r="H249" s="702">
        <v>71.859359999999995</v>
      </c>
      <c r="I249" s="699">
        <v>507.70992000000001</v>
      </c>
      <c r="J249" s="700">
        <v>-123.49498548770499</v>
      </c>
      <c r="K249" s="707">
        <v>0.46920440165299998</v>
      </c>
    </row>
    <row r="250" spans="1:11" ht="14.4" customHeight="1" thickBot="1" x14ac:dyDescent="0.35">
      <c r="A250" s="716" t="s">
        <v>563</v>
      </c>
      <c r="B250" s="694">
        <v>1121.4935871923601</v>
      </c>
      <c r="C250" s="694">
        <v>1073.0314599999999</v>
      </c>
      <c r="D250" s="695">
        <v>-48.462127192357002</v>
      </c>
      <c r="E250" s="696">
        <v>0.95678786954600004</v>
      </c>
      <c r="F250" s="694">
        <v>1082.06555226464</v>
      </c>
      <c r="G250" s="695">
        <v>631.20490548770499</v>
      </c>
      <c r="H250" s="697">
        <v>71.859359999999995</v>
      </c>
      <c r="I250" s="694">
        <v>507.70992000000001</v>
      </c>
      <c r="J250" s="695">
        <v>-123.49498548770499</v>
      </c>
      <c r="K250" s="698">
        <v>0.46920440165299998</v>
      </c>
    </row>
    <row r="251" spans="1:11" ht="14.4" customHeight="1" thickBot="1" x14ac:dyDescent="0.35">
      <c r="A251" s="715" t="s">
        <v>564</v>
      </c>
      <c r="B251" s="699">
        <v>0</v>
      </c>
      <c r="C251" s="699">
        <v>1953.8577</v>
      </c>
      <c r="D251" s="700">
        <v>1953.8577</v>
      </c>
      <c r="E251" s="701" t="s">
        <v>334</v>
      </c>
      <c r="F251" s="699">
        <v>0</v>
      </c>
      <c r="G251" s="700">
        <v>0</v>
      </c>
      <c r="H251" s="702">
        <v>240.7158</v>
      </c>
      <c r="I251" s="699">
        <v>1374.3127500000001</v>
      </c>
      <c r="J251" s="700">
        <v>1374.3127500000001</v>
      </c>
      <c r="K251" s="703" t="s">
        <v>334</v>
      </c>
    </row>
    <row r="252" spans="1:11" ht="14.4" customHeight="1" thickBot="1" x14ac:dyDescent="0.35">
      <c r="A252" s="716" t="s">
        <v>565</v>
      </c>
      <c r="B252" s="694">
        <v>0</v>
      </c>
      <c r="C252" s="694">
        <v>1953.8577</v>
      </c>
      <c r="D252" s="695">
        <v>1953.8577</v>
      </c>
      <c r="E252" s="704" t="s">
        <v>334</v>
      </c>
      <c r="F252" s="694">
        <v>0</v>
      </c>
      <c r="G252" s="695">
        <v>0</v>
      </c>
      <c r="H252" s="697">
        <v>240.7158</v>
      </c>
      <c r="I252" s="694">
        <v>1374.3127500000001</v>
      </c>
      <c r="J252" s="695">
        <v>1374.3127500000001</v>
      </c>
      <c r="K252" s="705" t="s">
        <v>334</v>
      </c>
    </row>
    <row r="253" spans="1:11" ht="14.4" customHeight="1" thickBot="1" x14ac:dyDescent="0.35">
      <c r="A253" s="715" t="s">
        <v>566</v>
      </c>
      <c r="B253" s="699">
        <v>13384.045024942399</v>
      </c>
      <c r="C253" s="699">
        <v>12962.16432</v>
      </c>
      <c r="D253" s="700">
        <v>-421.88070494242498</v>
      </c>
      <c r="E253" s="706">
        <v>0.96847883400300006</v>
      </c>
      <c r="F253" s="699">
        <v>12084.2790887746</v>
      </c>
      <c r="G253" s="700">
        <v>7049.1628017851599</v>
      </c>
      <c r="H253" s="702">
        <v>1379.7793899999999</v>
      </c>
      <c r="I253" s="699">
        <v>7780.2404800000004</v>
      </c>
      <c r="J253" s="700">
        <v>731.07767821484094</v>
      </c>
      <c r="K253" s="707">
        <v>0.64383157843700001</v>
      </c>
    </row>
    <row r="254" spans="1:11" ht="14.4" customHeight="1" thickBot="1" x14ac:dyDescent="0.35">
      <c r="A254" s="716" t="s">
        <v>567</v>
      </c>
      <c r="B254" s="694">
        <v>13384.045024942399</v>
      </c>
      <c r="C254" s="694">
        <v>12962.16432</v>
      </c>
      <c r="D254" s="695">
        <v>-421.88070494242498</v>
      </c>
      <c r="E254" s="696">
        <v>0.96847883400300006</v>
      </c>
      <c r="F254" s="694">
        <v>12084.2790887746</v>
      </c>
      <c r="G254" s="695">
        <v>7049.1628017851599</v>
      </c>
      <c r="H254" s="697">
        <v>1379.7793899999999</v>
      </c>
      <c r="I254" s="694">
        <v>7780.2404800000004</v>
      </c>
      <c r="J254" s="695">
        <v>731.07767821484094</v>
      </c>
      <c r="K254" s="698">
        <v>0.64383157843700001</v>
      </c>
    </row>
    <row r="255" spans="1:11" ht="14.4" customHeight="1" thickBot="1" x14ac:dyDescent="0.35">
      <c r="A255" s="712" t="s">
        <v>568</v>
      </c>
      <c r="B255" s="694">
        <v>0</v>
      </c>
      <c r="C255" s="694">
        <v>0.20583000000000001</v>
      </c>
      <c r="D255" s="695">
        <v>0.20583000000000001</v>
      </c>
      <c r="E255" s="704" t="s">
        <v>334</v>
      </c>
      <c r="F255" s="694">
        <v>0</v>
      </c>
      <c r="G255" s="695">
        <v>0</v>
      </c>
      <c r="H255" s="697">
        <v>0.85799999999999998</v>
      </c>
      <c r="I255" s="694">
        <v>1.0758799999999999</v>
      </c>
      <c r="J255" s="695">
        <v>1.0758799999999999</v>
      </c>
      <c r="K255" s="705" t="s">
        <v>334</v>
      </c>
    </row>
    <row r="256" spans="1:11" ht="14.4" customHeight="1" thickBot="1" x14ac:dyDescent="0.35">
      <c r="A256" s="717" t="s">
        <v>569</v>
      </c>
      <c r="B256" s="699">
        <v>0</v>
      </c>
      <c r="C256" s="699">
        <v>0.20583000000000001</v>
      </c>
      <c r="D256" s="700">
        <v>0.20583000000000001</v>
      </c>
      <c r="E256" s="701" t="s">
        <v>334</v>
      </c>
      <c r="F256" s="699">
        <v>0</v>
      </c>
      <c r="G256" s="700">
        <v>0</v>
      </c>
      <c r="H256" s="702">
        <v>0.85799999999999998</v>
      </c>
      <c r="I256" s="699">
        <v>1.0758799999999999</v>
      </c>
      <c r="J256" s="700">
        <v>1.0758799999999999</v>
      </c>
      <c r="K256" s="703" t="s">
        <v>334</v>
      </c>
    </row>
    <row r="257" spans="1:11" ht="14.4" customHeight="1" thickBot="1" x14ac:dyDescent="0.35">
      <c r="A257" s="719" t="s">
        <v>570</v>
      </c>
      <c r="B257" s="699">
        <v>0</v>
      </c>
      <c r="C257" s="699">
        <v>0.20583000000000001</v>
      </c>
      <c r="D257" s="700">
        <v>0.20583000000000001</v>
      </c>
      <c r="E257" s="701" t="s">
        <v>334</v>
      </c>
      <c r="F257" s="699">
        <v>0</v>
      </c>
      <c r="G257" s="700">
        <v>0</v>
      </c>
      <c r="H257" s="702">
        <v>0.85799999999999998</v>
      </c>
      <c r="I257" s="699">
        <v>1.0758799999999999</v>
      </c>
      <c r="J257" s="700">
        <v>1.0758799999999999</v>
      </c>
      <c r="K257" s="703" t="s">
        <v>334</v>
      </c>
    </row>
    <row r="258" spans="1:11" ht="14.4" customHeight="1" thickBot="1" x14ac:dyDescent="0.35">
      <c r="A258" s="715" t="s">
        <v>571</v>
      </c>
      <c r="B258" s="699">
        <v>0</v>
      </c>
      <c r="C258" s="699">
        <v>0.20583000000000001</v>
      </c>
      <c r="D258" s="700">
        <v>0.20583000000000001</v>
      </c>
      <c r="E258" s="701" t="s">
        <v>334</v>
      </c>
      <c r="F258" s="699">
        <v>0</v>
      </c>
      <c r="G258" s="700">
        <v>0</v>
      </c>
      <c r="H258" s="702">
        <v>0.85799999999999998</v>
      </c>
      <c r="I258" s="699">
        <v>1.0758799999999999</v>
      </c>
      <c r="J258" s="700">
        <v>1.0758799999999999</v>
      </c>
      <c r="K258" s="703" t="s">
        <v>334</v>
      </c>
    </row>
    <row r="259" spans="1:11" ht="14.4" customHeight="1" thickBot="1" x14ac:dyDescent="0.35">
      <c r="A259" s="716" t="s">
        <v>572</v>
      </c>
      <c r="B259" s="694">
        <v>0</v>
      </c>
      <c r="C259" s="694">
        <v>0.20583000000000001</v>
      </c>
      <c r="D259" s="695">
        <v>0.20583000000000001</v>
      </c>
      <c r="E259" s="704" t="s">
        <v>334</v>
      </c>
      <c r="F259" s="694">
        <v>0</v>
      </c>
      <c r="G259" s="695">
        <v>0</v>
      </c>
      <c r="H259" s="697">
        <v>0</v>
      </c>
      <c r="I259" s="694">
        <v>0.21787999999999999</v>
      </c>
      <c r="J259" s="695">
        <v>0.21787999999999999</v>
      </c>
      <c r="K259" s="705" t="s">
        <v>334</v>
      </c>
    </row>
    <row r="260" spans="1:11" ht="14.4" customHeight="1" thickBot="1" x14ac:dyDescent="0.35">
      <c r="A260" s="716" t="s">
        <v>573</v>
      </c>
      <c r="B260" s="694">
        <v>0</v>
      </c>
      <c r="C260" s="694">
        <v>0</v>
      </c>
      <c r="D260" s="695">
        <v>0</v>
      </c>
      <c r="E260" s="696">
        <v>1</v>
      </c>
      <c r="F260" s="694">
        <v>0</v>
      </c>
      <c r="G260" s="695">
        <v>0</v>
      </c>
      <c r="H260" s="697">
        <v>0.85799999999999998</v>
      </c>
      <c r="I260" s="694">
        <v>0.85799999999999998</v>
      </c>
      <c r="J260" s="695">
        <v>0.85799999999999998</v>
      </c>
      <c r="K260" s="705" t="s">
        <v>334</v>
      </c>
    </row>
    <row r="261" spans="1:11" ht="14.4" customHeight="1" thickBot="1" x14ac:dyDescent="0.35">
      <c r="A261" s="720"/>
      <c r="B261" s="694">
        <v>19149.419758686501</v>
      </c>
      <c r="C261" s="694">
        <v>-13537.156070000001</v>
      </c>
      <c r="D261" s="695">
        <v>-32686.575828686498</v>
      </c>
      <c r="E261" s="696">
        <v>-0.70692251987700006</v>
      </c>
      <c r="F261" s="694">
        <v>16237.1626441852</v>
      </c>
      <c r="G261" s="695">
        <v>9471.6782091080604</v>
      </c>
      <c r="H261" s="697">
        <v>-3465.2129799999898</v>
      </c>
      <c r="I261" s="694">
        <v>3963.9630700000098</v>
      </c>
      <c r="J261" s="695">
        <v>-5507.7151391080497</v>
      </c>
      <c r="K261" s="698">
        <v>0.24412904870499999</v>
      </c>
    </row>
    <row r="262" spans="1:11" ht="14.4" customHeight="1" thickBot="1" x14ac:dyDescent="0.35">
      <c r="A262" s="721" t="s">
        <v>66</v>
      </c>
      <c r="B262" s="708">
        <v>19149.419758686501</v>
      </c>
      <c r="C262" s="708">
        <v>-13537.156070000001</v>
      </c>
      <c r="D262" s="709">
        <v>-32686.575828686498</v>
      </c>
      <c r="E262" s="710" t="s">
        <v>334</v>
      </c>
      <c r="F262" s="708">
        <v>16237.1626441852</v>
      </c>
      <c r="G262" s="709">
        <v>9471.6782091080695</v>
      </c>
      <c r="H262" s="708">
        <v>-3465.2129799999898</v>
      </c>
      <c r="I262" s="708">
        <v>3963.9630700000398</v>
      </c>
      <c r="J262" s="709">
        <v>-5507.7151391080297</v>
      </c>
      <c r="K262" s="711">
        <v>0.24412904870499999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0" t="s">
        <v>176</v>
      </c>
      <c r="B1" s="571"/>
      <c r="C1" s="571"/>
      <c r="D1" s="571"/>
      <c r="E1" s="571"/>
      <c r="F1" s="571"/>
      <c r="G1" s="541"/>
      <c r="H1" s="572"/>
      <c r="I1" s="572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2"/>
      <c r="C3" s="491">
        <v>2015</v>
      </c>
      <c r="D3" s="430">
        <v>2016</v>
      </c>
      <c r="E3" s="11"/>
      <c r="F3" s="549">
        <v>2017</v>
      </c>
      <c r="G3" s="567"/>
      <c r="H3" s="567"/>
      <c r="I3" s="550"/>
    </row>
    <row r="4" spans="1:10" ht="14.4" customHeight="1" thickBot="1" x14ac:dyDescent="0.35">
      <c r="A4" s="434" t="s">
        <v>0</v>
      </c>
      <c r="B4" s="435" t="s">
        <v>252</v>
      </c>
      <c r="C4" s="568" t="s">
        <v>94</v>
      </c>
      <c r="D4" s="569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2" t="s">
        <v>574</v>
      </c>
      <c r="B5" s="723" t="s">
        <v>575</v>
      </c>
      <c r="C5" s="724" t="s">
        <v>576</v>
      </c>
      <c r="D5" s="724" t="s">
        <v>576</v>
      </c>
      <c r="E5" s="724"/>
      <c r="F5" s="724" t="s">
        <v>576</v>
      </c>
      <c r="G5" s="724" t="s">
        <v>576</v>
      </c>
      <c r="H5" s="724" t="s">
        <v>576</v>
      </c>
      <c r="I5" s="725" t="s">
        <v>576</v>
      </c>
      <c r="J5" s="726" t="s">
        <v>74</v>
      </c>
    </row>
    <row r="6" spans="1:10" ht="14.4" customHeight="1" x14ac:dyDescent="0.3">
      <c r="A6" s="722" t="s">
        <v>574</v>
      </c>
      <c r="B6" s="723" t="s">
        <v>577</v>
      </c>
      <c r="C6" s="724">
        <v>8125.5148900000004</v>
      </c>
      <c r="D6" s="724">
        <v>9082.7263799999982</v>
      </c>
      <c r="E6" s="724"/>
      <c r="F6" s="724">
        <v>8466.452059999996</v>
      </c>
      <c r="G6" s="724">
        <v>8858.499786132812</v>
      </c>
      <c r="H6" s="724">
        <v>-392.04772613281602</v>
      </c>
      <c r="I6" s="725">
        <v>0.95574332724525979</v>
      </c>
      <c r="J6" s="726" t="s">
        <v>1</v>
      </c>
    </row>
    <row r="7" spans="1:10" ht="14.4" customHeight="1" x14ac:dyDescent="0.3">
      <c r="A7" s="722" t="s">
        <v>574</v>
      </c>
      <c r="B7" s="723" t="s">
        <v>578</v>
      </c>
      <c r="C7" s="724">
        <v>0</v>
      </c>
      <c r="D7" s="724">
        <v>562.04090000000008</v>
      </c>
      <c r="E7" s="724"/>
      <c r="F7" s="724">
        <v>565.30555000000004</v>
      </c>
      <c r="G7" s="724">
        <v>700.25249426269534</v>
      </c>
      <c r="H7" s="724">
        <v>-134.9469442626953</v>
      </c>
      <c r="I7" s="725">
        <v>0.80728816338629017</v>
      </c>
      <c r="J7" s="726" t="s">
        <v>1</v>
      </c>
    </row>
    <row r="8" spans="1:10" ht="14.4" customHeight="1" x14ac:dyDescent="0.3">
      <c r="A8" s="722" t="s">
        <v>574</v>
      </c>
      <c r="B8" s="723" t="s">
        <v>579</v>
      </c>
      <c r="C8" s="724">
        <v>858.73744000000022</v>
      </c>
      <c r="D8" s="724">
        <v>283.95332000000008</v>
      </c>
      <c r="E8" s="724"/>
      <c r="F8" s="724">
        <v>226.61121000000009</v>
      </c>
      <c r="G8" s="724">
        <v>315.05709374999998</v>
      </c>
      <c r="H8" s="724">
        <v>-88.445883749999894</v>
      </c>
      <c r="I8" s="725">
        <v>0.71927029892498684</v>
      </c>
      <c r="J8" s="726" t="s">
        <v>1</v>
      </c>
    </row>
    <row r="9" spans="1:10" ht="14.4" customHeight="1" x14ac:dyDescent="0.3">
      <c r="A9" s="722" t="s">
        <v>574</v>
      </c>
      <c r="B9" s="723" t="s">
        <v>580</v>
      </c>
      <c r="C9" s="724">
        <v>0</v>
      </c>
      <c r="D9" s="724">
        <v>0</v>
      </c>
      <c r="E9" s="724"/>
      <c r="F9" s="724">
        <v>4.2261999999999995</v>
      </c>
      <c r="G9" s="724">
        <v>0</v>
      </c>
      <c r="H9" s="724">
        <v>4.2261999999999995</v>
      </c>
      <c r="I9" s="725" t="s">
        <v>576</v>
      </c>
      <c r="J9" s="726" t="s">
        <v>1</v>
      </c>
    </row>
    <row r="10" spans="1:10" ht="14.4" customHeight="1" x14ac:dyDescent="0.3">
      <c r="A10" s="722" t="s">
        <v>574</v>
      </c>
      <c r="B10" s="723" t="s">
        <v>581</v>
      </c>
      <c r="C10" s="724">
        <v>780.39298999999994</v>
      </c>
      <c r="D10" s="724">
        <v>874.72631000000024</v>
      </c>
      <c r="E10" s="724"/>
      <c r="F10" s="724">
        <v>1529.1447700000006</v>
      </c>
      <c r="G10" s="724">
        <v>1318.3332499999999</v>
      </c>
      <c r="H10" s="724">
        <v>210.81152000000066</v>
      </c>
      <c r="I10" s="725">
        <v>1.1599076106136295</v>
      </c>
      <c r="J10" s="726" t="s">
        <v>1</v>
      </c>
    </row>
    <row r="11" spans="1:10" ht="14.4" customHeight="1" x14ac:dyDescent="0.3">
      <c r="A11" s="722" t="s">
        <v>574</v>
      </c>
      <c r="B11" s="723" t="s">
        <v>582</v>
      </c>
      <c r="C11" s="724">
        <v>32.468809999999998</v>
      </c>
      <c r="D11" s="724">
        <v>100.91822000000001</v>
      </c>
      <c r="E11" s="724"/>
      <c r="F11" s="724">
        <v>63.991020000000006</v>
      </c>
      <c r="G11" s="724">
        <v>93.333328124999994</v>
      </c>
      <c r="H11" s="724">
        <v>-29.342308124999988</v>
      </c>
      <c r="I11" s="725">
        <v>0.68561810968851067</v>
      </c>
      <c r="J11" s="726" t="s">
        <v>1</v>
      </c>
    </row>
    <row r="12" spans="1:10" ht="14.4" customHeight="1" x14ac:dyDescent="0.3">
      <c r="A12" s="722" t="s">
        <v>574</v>
      </c>
      <c r="B12" s="723" t="s">
        <v>583</v>
      </c>
      <c r="C12" s="724">
        <v>745.77671000000021</v>
      </c>
      <c r="D12" s="724">
        <v>923.68889000000024</v>
      </c>
      <c r="E12" s="724"/>
      <c r="F12" s="724">
        <v>1190.1915099999997</v>
      </c>
      <c r="G12" s="724">
        <v>910</v>
      </c>
      <c r="H12" s="724">
        <v>280.19150999999965</v>
      </c>
      <c r="I12" s="725">
        <v>1.3079027582417579</v>
      </c>
      <c r="J12" s="726" t="s">
        <v>1</v>
      </c>
    </row>
    <row r="13" spans="1:10" ht="14.4" customHeight="1" x14ac:dyDescent="0.3">
      <c r="A13" s="722" t="s">
        <v>574</v>
      </c>
      <c r="B13" s="723" t="s">
        <v>584</v>
      </c>
      <c r="C13" s="724">
        <v>1056.2918599999996</v>
      </c>
      <c r="D13" s="724">
        <v>1691.0969300000004</v>
      </c>
      <c r="E13" s="724"/>
      <c r="F13" s="724">
        <v>1143.4866600000003</v>
      </c>
      <c r="G13" s="724">
        <v>1569.1667500000001</v>
      </c>
      <c r="H13" s="724">
        <v>-425.68008999999984</v>
      </c>
      <c r="I13" s="725">
        <v>0.7287222087773656</v>
      </c>
      <c r="J13" s="726" t="s">
        <v>1</v>
      </c>
    </row>
    <row r="14" spans="1:10" ht="14.4" customHeight="1" x14ac:dyDescent="0.3">
      <c r="A14" s="722" t="s">
        <v>574</v>
      </c>
      <c r="B14" s="723" t="s">
        <v>585</v>
      </c>
      <c r="C14" s="724">
        <v>438.20220999999975</v>
      </c>
      <c r="D14" s="724">
        <v>363.28508999999991</v>
      </c>
      <c r="E14" s="724"/>
      <c r="F14" s="724">
        <v>319.69144999999986</v>
      </c>
      <c r="G14" s="724">
        <v>355.83334655761718</v>
      </c>
      <c r="H14" s="724">
        <v>-36.141896557617315</v>
      </c>
      <c r="I14" s="725">
        <v>0.89843027106014883</v>
      </c>
      <c r="J14" s="726" t="s">
        <v>1</v>
      </c>
    </row>
    <row r="15" spans="1:10" ht="14.4" customHeight="1" x14ac:dyDescent="0.3">
      <c r="A15" s="722" t="s">
        <v>574</v>
      </c>
      <c r="B15" s="723" t="s">
        <v>586</v>
      </c>
      <c r="C15" s="724">
        <v>12037.384910000001</v>
      </c>
      <c r="D15" s="724">
        <v>13882.436039999997</v>
      </c>
      <c r="E15" s="724"/>
      <c r="F15" s="724">
        <v>13509.100429999999</v>
      </c>
      <c r="G15" s="724">
        <v>14120.476048828124</v>
      </c>
      <c r="H15" s="724">
        <v>-611.37561882812588</v>
      </c>
      <c r="I15" s="725">
        <v>0.95670290316601159</v>
      </c>
      <c r="J15" s="726" t="s">
        <v>587</v>
      </c>
    </row>
    <row r="17" spans="1:10" ht="14.4" customHeight="1" x14ac:dyDescent="0.3">
      <c r="A17" s="722" t="s">
        <v>574</v>
      </c>
      <c r="B17" s="723" t="s">
        <v>575</v>
      </c>
      <c r="C17" s="724" t="s">
        <v>576</v>
      </c>
      <c r="D17" s="724" t="s">
        <v>576</v>
      </c>
      <c r="E17" s="724"/>
      <c r="F17" s="724" t="s">
        <v>576</v>
      </c>
      <c r="G17" s="724" t="s">
        <v>576</v>
      </c>
      <c r="H17" s="724" t="s">
        <v>576</v>
      </c>
      <c r="I17" s="725" t="s">
        <v>576</v>
      </c>
      <c r="J17" s="726" t="s">
        <v>74</v>
      </c>
    </row>
    <row r="18" spans="1:10" ht="14.4" customHeight="1" x14ac:dyDescent="0.3">
      <c r="A18" s="722" t="s">
        <v>588</v>
      </c>
      <c r="B18" s="723" t="s">
        <v>589</v>
      </c>
      <c r="C18" s="724" t="s">
        <v>576</v>
      </c>
      <c r="D18" s="724" t="s">
        <v>576</v>
      </c>
      <c r="E18" s="724"/>
      <c r="F18" s="724" t="s">
        <v>576</v>
      </c>
      <c r="G18" s="724" t="s">
        <v>576</v>
      </c>
      <c r="H18" s="724" t="s">
        <v>576</v>
      </c>
      <c r="I18" s="725" t="s">
        <v>576</v>
      </c>
      <c r="J18" s="726" t="s">
        <v>0</v>
      </c>
    </row>
    <row r="19" spans="1:10" ht="14.4" customHeight="1" x14ac:dyDescent="0.3">
      <c r="A19" s="722" t="s">
        <v>588</v>
      </c>
      <c r="B19" s="723" t="s">
        <v>577</v>
      </c>
      <c r="C19" s="724">
        <v>10.789059999999999</v>
      </c>
      <c r="D19" s="724">
        <v>15.992970000000003</v>
      </c>
      <c r="E19" s="724"/>
      <c r="F19" s="724">
        <v>15.969049999999999</v>
      </c>
      <c r="G19" s="724">
        <v>14</v>
      </c>
      <c r="H19" s="724">
        <v>1.9690499999999993</v>
      </c>
      <c r="I19" s="725">
        <v>1.1406464285714286</v>
      </c>
      <c r="J19" s="726" t="s">
        <v>1</v>
      </c>
    </row>
    <row r="20" spans="1:10" ht="14.4" customHeight="1" x14ac:dyDescent="0.3">
      <c r="A20" s="722" t="s">
        <v>588</v>
      </c>
      <c r="B20" s="723" t="s">
        <v>581</v>
      </c>
      <c r="C20" s="724">
        <v>12.9162</v>
      </c>
      <c r="D20" s="724">
        <v>0</v>
      </c>
      <c r="E20" s="724"/>
      <c r="F20" s="724">
        <v>0</v>
      </c>
      <c r="G20" s="724">
        <v>0</v>
      </c>
      <c r="H20" s="724">
        <v>0</v>
      </c>
      <c r="I20" s="725" t="s">
        <v>576</v>
      </c>
      <c r="J20" s="726" t="s">
        <v>1</v>
      </c>
    </row>
    <row r="21" spans="1:10" ht="14.4" customHeight="1" x14ac:dyDescent="0.3">
      <c r="A21" s="722" t="s">
        <v>588</v>
      </c>
      <c r="B21" s="723" t="s">
        <v>590</v>
      </c>
      <c r="C21" s="724">
        <v>23.705259999999999</v>
      </c>
      <c r="D21" s="724">
        <v>15.992970000000003</v>
      </c>
      <c r="E21" s="724"/>
      <c r="F21" s="724">
        <v>15.969049999999999</v>
      </c>
      <c r="G21" s="724">
        <v>14</v>
      </c>
      <c r="H21" s="724">
        <v>1.9690499999999993</v>
      </c>
      <c r="I21" s="725">
        <v>1.1406464285714286</v>
      </c>
      <c r="J21" s="726" t="s">
        <v>591</v>
      </c>
    </row>
    <row r="22" spans="1:10" ht="14.4" customHeight="1" x14ac:dyDescent="0.3">
      <c r="A22" s="722" t="s">
        <v>576</v>
      </c>
      <c r="B22" s="723" t="s">
        <v>576</v>
      </c>
      <c r="C22" s="724" t="s">
        <v>576</v>
      </c>
      <c r="D22" s="724" t="s">
        <v>576</v>
      </c>
      <c r="E22" s="724"/>
      <c r="F22" s="724" t="s">
        <v>576</v>
      </c>
      <c r="G22" s="724" t="s">
        <v>576</v>
      </c>
      <c r="H22" s="724" t="s">
        <v>576</v>
      </c>
      <c r="I22" s="725" t="s">
        <v>576</v>
      </c>
      <c r="J22" s="726" t="s">
        <v>592</v>
      </c>
    </row>
    <row r="23" spans="1:10" ht="14.4" customHeight="1" x14ac:dyDescent="0.3">
      <c r="A23" s="722" t="s">
        <v>593</v>
      </c>
      <c r="B23" s="723" t="s">
        <v>594</v>
      </c>
      <c r="C23" s="724" t="s">
        <v>576</v>
      </c>
      <c r="D23" s="724" t="s">
        <v>576</v>
      </c>
      <c r="E23" s="724"/>
      <c r="F23" s="724" t="s">
        <v>576</v>
      </c>
      <c r="G23" s="724" t="s">
        <v>576</v>
      </c>
      <c r="H23" s="724" t="s">
        <v>576</v>
      </c>
      <c r="I23" s="725" t="s">
        <v>576</v>
      </c>
      <c r="J23" s="726" t="s">
        <v>0</v>
      </c>
    </row>
    <row r="24" spans="1:10" ht="14.4" customHeight="1" x14ac:dyDescent="0.3">
      <c r="A24" s="722" t="s">
        <v>593</v>
      </c>
      <c r="B24" s="723" t="s">
        <v>577</v>
      </c>
      <c r="C24" s="724">
        <v>4382.028510000001</v>
      </c>
      <c r="D24" s="724">
        <v>4896.6111199999996</v>
      </c>
      <c r="E24" s="724"/>
      <c r="F24" s="724">
        <v>4193.1440299999949</v>
      </c>
      <c r="G24" s="724">
        <v>4846</v>
      </c>
      <c r="H24" s="724">
        <v>-652.85597000000507</v>
      </c>
      <c r="I24" s="725">
        <v>0.86527941188609059</v>
      </c>
      <c r="J24" s="726" t="s">
        <v>1</v>
      </c>
    </row>
    <row r="25" spans="1:10" ht="14.4" customHeight="1" x14ac:dyDescent="0.3">
      <c r="A25" s="722" t="s">
        <v>593</v>
      </c>
      <c r="B25" s="723" t="s">
        <v>578</v>
      </c>
      <c r="C25" s="724">
        <v>0</v>
      </c>
      <c r="D25" s="724">
        <v>562.04090000000008</v>
      </c>
      <c r="E25" s="724"/>
      <c r="F25" s="724">
        <v>565.30555000000004</v>
      </c>
      <c r="G25" s="724">
        <v>699</v>
      </c>
      <c r="H25" s="724">
        <v>-133.69444999999996</v>
      </c>
      <c r="I25" s="725">
        <v>0.80873469241773965</v>
      </c>
      <c r="J25" s="726" t="s">
        <v>1</v>
      </c>
    </row>
    <row r="26" spans="1:10" ht="14.4" customHeight="1" x14ac:dyDescent="0.3">
      <c r="A26" s="722" t="s">
        <v>593</v>
      </c>
      <c r="B26" s="723" t="s">
        <v>579</v>
      </c>
      <c r="C26" s="724">
        <v>857.06557000000021</v>
      </c>
      <c r="D26" s="724">
        <v>283.95332000000008</v>
      </c>
      <c r="E26" s="724"/>
      <c r="F26" s="724">
        <v>226.61121000000009</v>
      </c>
      <c r="G26" s="724">
        <v>315</v>
      </c>
      <c r="H26" s="724">
        <v>-88.388789999999915</v>
      </c>
      <c r="I26" s="725">
        <v>0.71940066666666691</v>
      </c>
      <c r="J26" s="726" t="s">
        <v>1</v>
      </c>
    </row>
    <row r="27" spans="1:10" ht="14.4" customHeight="1" x14ac:dyDescent="0.3">
      <c r="A27" s="722" t="s">
        <v>593</v>
      </c>
      <c r="B27" s="723" t="s">
        <v>580</v>
      </c>
      <c r="C27" s="724">
        <v>0</v>
      </c>
      <c r="D27" s="724">
        <v>0</v>
      </c>
      <c r="E27" s="724"/>
      <c r="F27" s="724">
        <v>4.2261999999999995</v>
      </c>
      <c r="G27" s="724">
        <v>0</v>
      </c>
      <c r="H27" s="724">
        <v>4.2261999999999995</v>
      </c>
      <c r="I27" s="725" t="s">
        <v>576</v>
      </c>
      <c r="J27" s="726" t="s">
        <v>1</v>
      </c>
    </row>
    <row r="28" spans="1:10" ht="14.4" customHeight="1" x14ac:dyDescent="0.3">
      <c r="A28" s="722" t="s">
        <v>593</v>
      </c>
      <c r="B28" s="723" t="s">
        <v>581</v>
      </c>
      <c r="C28" s="724">
        <v>767.47678999999994</v>
      </c>
      <c r="D28" s="724">
        <v>874.72631000000024</v>
      </c>
      <c r="E28" s="724"/>
      <c r="F28" s="724">
        <v>1529.1447700000006</v>
      </c>
      <c r="G28" s="724">
        <v>1318</v>
      </c>
      <c r="H28" s="724">
        <v>211.14477000000056</v>
      </c>
      <c r="I28" s="725">
        <v>1.1602008877086498</v>
      </c>
      <c r="J28" s="726" t="s">
        <v>1</v>
      </c>
    </row>
    <row r="29" spans="1:10" ht="14.4" customHeight="1" x14ac:dyDescent="0.3">
      <c r="A29" s="722" t="s">
        <v>593</v>
      </c>
      <c r="B29" s="723" t="s">
        <v>582</v>
      </c>
      <c r="C29" s="724">
        <v>32.468809999999998</v>
      </c>
      <c r="D29" s="724">
        <v>100.91822000000001</v>
      </c>
      <c r="E29" s="724"/>
      <c r="F29" s="724">
        <v>63.991020000000006</v>
      </c>
      <c r="G29" s="724">
        <v>93</v>
      </c>
      <c r="H29" s="724">
        <v>-29.008979999999994</v>
      </c>
      <c r="I29" s="725">
        <v>0.68807548387096784</v>
      </c>
      <c r="J29" s="726" t="s">
        <v>1</v>
      </c>
    </row>
    <row r="30" spans="1:10" ht="14.4" customHeight="1" x14ac:dyDescent="0.3">
      <c r="A30" s="722" t="s">
        <v>593</v>
      </c>
      <c r="B30" s="723" t="s">
        <v>583</v>
      </c>
      <c r="C30" s="724">
        <v>745.77671000000021</v>
      </c>
      <c r="D30" s="724">
        <v>923.68889000000024</v>
      </c>
      <c r="E30" s="724"/>
      <c r="F30" s="724">
        <v>1190.1915099999997</v>
      </c>
      <c r="G30" s="724">
        <v>910</v>
      </c>
      <c r="H30" s="724">
        <v>280.19150999999965</v>
      </c>
      <c r="I30" s="725">
        <v>1.3079027582417579</v>
      </c>
      <c r="J30" s="726" t="s">
        <v>1</v>
      </c>
    </row>
    <row r="31" spans="1:10" ht="14.4" customHeight="1" x14ac:dyDescent="0.3">
      <c r="A31" s="722" t="s">
        <v>593</v>
      </c>
      <c r="B31" s="723" t="s">
        <v>584</v>
      </c>
      <c r="C31" s="724">
        <v>1056.2918599999996</v>
      </c>
      <c r="D31" s="724">
        <v>1691.0969300000004</v>
      </c>
      <c r="E31" s="724"/>
      <c r="F31" s="724">
        <v>1143.4866600000003</v>
      </c>
      <c r="G31" s="724">
        <v>1569</v>
      </c>
      <c r="H31" s="724">
        <v>-425.51333999999974</v>
      </c>
      <c r="I31" s="725">
        <v>0.72879965583174011</v>
      </c>
      <c r="J31" s="726" t="s">
        <v>1</v>
      </c>
    </row>
    <row r="32" spans="1:10" ht="14.4" customHeight="1" x14ac:dyDescent="0.3">
      <c r="A32" s="722" t="s">
        <v>593</v>
      </c>
      <c r="B32" s="723" t="s">
        <v>585</v>
      </c>
      <c r="C32" s="724">
        <v>115.75700000000002</v>
      </c>
      <c r="D32" s="724">
        <v>117.63307</v>
      </c>
      <c r="E32" s="724"/>
      <c r="F32" s="724">
        <v>109.45577</v>
      </c>
      <c r="G32" s="724">
        <v>125</v>
      </c>
      <c r="H32" s="724">
        <v>-15.544229999999999</v>
      </c>
      <c r="I32" s="725">
        <v>0.87564616000000006</v>
      </c>
      <c r="J32" s="726" t="s">
        <v>1</v>
      </c>
    </row>
    <row r="33" spans="1:10" ht="14.4" customHeight="1" x14ac:dyDescent="0.3">
      <c r="A33" s="722" t="s">
        <v>593</v>
      </c>
      <c r="B33" s="723" t="s">
        <v>595</v>
      </c>
      <c r="C33" s="724">
        <v>7956.8652499999998</v>
      </c>
      <c r="D33" s="724">
        <v>9450.6687600000005</v>
      </c>
      <c r="E33" s="724"/>
      <c r="F33" s="724">
        <v>9025.5567199999969</v>
      </c>
      <c r="G33" s="724">
        <v>9876</v>
      </c>
      <c r="H33" s="724">
        <v>-850.44328000000314</v>
      </c>
      <c r="I33" s="725">
        <v>0.913887881733495</v>
      </c>
      <c r="J33" s="726" t="s">
        <v>591</v>
      </c>
    </row>
    <row r="34" spans="1:10" ht="14.4" customHeight="1" x14ac:dyDescent="0.3">
      <c r="A34" s="722" t="s">
        <v>576</v>
      </c>
      <c r="B34" s="723" t="s">
        <v>576</v>
      </c>
      <c r="C34" s="724" t="s">
        <v>576</v>
      </c>
      <c r="D34" s="724" t="s">
        <v>576</v>
      </c>
      <c r="E34" s="724"/>
      <c r="F34" s="724" t="s">
        <v>576</v>
      </c>
      <c r="G34" s="724" t="s">
        <v>576</v>
      </c>
      <c r="H34" s="724" t="s">
        <v>576</v>
      </c>
      <c r="I34" s="725" t="s">
        <v>576</v>
      </c>
      <c r="J34" s="726" t="s">
        <v>592</v>
      </c>
    </row>
    <row r="35" spans="1:10" ht="14.4" customHeight="1" x14ac:dyDescent="0.3">
      <c r="A35" s="722" t="s">
        <v>596</v>
      </c>
      <c r="B35" s="723" t="s">
        <v>597</v>
      </c>
      <c r="C35" s="724" t="s">
        <v>576</v>
      </c>
      <c r="D35" s="724" t="s">
        <v>576</v>
      </c>
      <c r="E35" s="724"/>
      <c r="F35" s="724" t="s">
        <v>576</v>
      </c>
      <c r="G35" s="724" t="s">
        <v>576</v>
      </c>
      <c r="H35" s="724" t="s">
        <v>576</v>
      </c>
      <c r="I35" s="725" t="s">
        <v>576</v>
      </c>
      <c r="J35" s="726" t="s">
        <v>0</v>
      </c>
    </row>
    <row r="36" spans="1:10" ht="14.4" customHeight="1" x14ac:dyDescent="0.3">
      <c r="A36" s="722" t="s">
        <v>596</v>
      </c>
      <c r="B36" s="723" t="s">
        <v>577</v>
      </c>
      <c r="C36" s="724">
        <v>1793.3411999999996</v>
      </c>
      <c r="D36" s="724">
        <v>1960.9744299999991</v>
      </c>
      <c r="E36" s="724"/>
      <c r="F36" s="724">
        <v>2011.39985</v>
      </c>
      <c r="G36" s="724">
        <v>1818</v>
      </c>
      <c r="H36" s="724">
        <v>193.39985000000001</v>
      </c>
      <c r="I36" s="725">
        <v>1.1063805555555555</v>
      </c>
      <c r="J36" s="726" t="s">
        <v>1</v>
      </c>
    </row>
    <row r="37" spans="1:10" ht="14.4" customHeight="1" x14ac:dyDescent="0.3">
      <c r="A37" s="722" t="s">
        <v>596</v>
      </c>
      <c r="B37" s="723" t="s">
        <v>585</v>
      </c>
      <c r="C37" s="724">
        <v>319.96120999999977</v>
      </c>
      <c r="D37" s="724">
        <v>243.99601999999993</v>
      </c>
      <c r="E37" s="724"/>
      <c r="F37" s="724">
        <v>208.99367999999984</v>
      </c>
      <c r="G37" s="724">
        <v>229</v>
      </c>
      <c r="H37" s="724">
        <v>-20.006320000000159</v>
      </c>
      <c r="I37" s="725">
        <v>0.9126361572052395</v>
      </c>
      <c r="J37" s="726" t="s">
        <v>1</v>
      </c>
    </row>
    <row r="38" spans="1:10" ht="14.4" customHeight="1" x14ac:dyDescent="0.3">
      <c r="A38" s="722" t="s">
        <v>596</v>
      </c>
      <c r="B38" s="723" t="s">
        <v>598</v>
      </c>
      <c r="C38" s="724">
        <v>2113.3024099999993</v>
      </c>
      <c r="D38" s="724">
        <v>2204.9704499999989</v>
      </c>
      <c r="E38" s="724"/>
      <c r="F38" s="724">
        <v>2220.3935299999998</v>
      </c>
      <c r="G38" s="724">
        <v>2047</v>
      </c>
      <c r="H38" s="724">
        <v>173.39352999999983</v>
      </c>
      <c r="I38" s="725">
        <v>1.084706170004885</v>
      </c>
      <c r="J38" s="726" t="s">
        <v>591</v>
      </c>
    </row>
    <row r="39" spans="1:10" ht="14.4" customHeight="1" x14ac:dyDescent="0.3">
      <c r="A39" s="722" t="s">
        <v>576</v>
      </c>
      <c r="B39" s="723" t="s">
        <v>576</v>
      </c>
      <c r="C39" s="724" t="s">
        <v>576</v>
      </c>
      <c r="D39" s="724" t="s">
        <v>576</v>
      </c>
      <c r="E39" s="724"/>
      <c r="F39" s="724" t="s">
        <v>576</v>
      </c>
      <c r="G39" s="724" t="s">
        <v>576</v>
      </c>
      <c r="H39" s="724" t="s">
        <v>576</v>
      </c>
      <c r="I39" s="725" t="s">
        <v>576</v>
      </c>
      <c r="J39" s="726" t="s">
        <v>592</v>
      </c>
    </row>
    <row r="40" spans="1:10" ht="14.4" customHeight="1" x14ac:dyDescent="0.3">
      <c r="A40" s="722" t="s">
        <v>599</v>
      </c>
      <c r="B40" s="723" t="s">
        <v>600</v>
      </c>
      <c r="C40" s="724" t="s">
        <v>576</v>
      </c>
      <c r="D40" s="724" t="s">
        <v>576</v>
      </c>
      <c r="E40" s="724"/>
      <c r="F40" s="724" t="s">
        <v>576</v>
      </c>
      <c r="G40" s="724" t="s">
        <v>576</v>
      </c>
      <c r="H40" s="724" t="s">
        <v>576</v>
      </c>
      <c r="I40" s="725" t="s">
        <v>576</v>
      </c>
      <c r="J40" s="726" t="s">
        <v>0</v>
      </c>
    </row>
    <row r="41" spans="1:10" ht="14.4" customHeight="1" x14ac:dyDescent="0.3">
      <c r="A41" s="722" t="s">
        <v>599</v>
      </c>
      <c r="B41" s="723" t="s">
        <v>577</v>
      </c>
      <c r="C41" s="724">
        <v>1560.4966999999995</v>
      </c>
      <c r="D41" s="724">
        <v>1820.1594299999995</v>
      </c>
      <c r="E41" s="724"/>
      <c r="F41" s="724">
        <v>1875.5742999999993</v>
      </c>
      <c r="G41" s="724">
        <v>1804</v>
      </c>
      <c r="H41" s="724">
        <v>71.574299999999312</v>
      </c>
      <c r="I41" s="725">
        <v>1.0396753325942347</v>
      </c>
      <c r="J41" s="726" t="s">
        <v>1</v>
      </c>
    </row>
    <row r="42" spans="1:10" ht="14.4" customHeight="1" x14ac:dyDescent="0.3">
      <c r="A42" s="722" t="s">
        <v>599</v>
      </c>
      <c r="B42" s="723" t="s">
        <v>578</v>
      </c>
      <c r="C42" s="724">
        <v>0</v>
      </c>
      <c r="D42" s="724">
        <v>0</v>
      </c>
      <c r="E42" s="724"/>
      <c r="F42" s="724">
        <v>0</v>
      </c>
      <c r="G42" s="724">
        <v>1</v>
      </c>
      <c r="H42" s="724">
        <v>-1</v>
      </c>
      <c r="I42" s="725">
        <v>0</v>
      </c>
      <c r="J42" s="726" t="s">
        <v>1</v>
      </c>
    </row>
    <row r="43" spans="1:10" ht="14.4" customHeight="1" x14ac:dyDescent="0.3">
      <c r="A43" s="722" t="s">
        <v>599</v>
      </c>
      <c r="B43" s="723" t="s">
        <v>579</v>
      </c>
      <c r="C43" s="724">
        <v>1.67187</v>
      </c>
      <c r="D43" s="724">
        <v>0</v>
      </c>
      <c r="E43" s="724"/>
      <c r="F43" s="724">
        <v>0</v>
      </c>
      <c r="G43" s="724">
        <v>0</v>
      </c>
      <c r="H43" s="724">
        <v>0</v>
      </c>
      <c r="I43" s="725" t="s">
        <v>576</v>
      </c>
      <c r="J43" s="726" t="s">
        <v>1</v>
      </c>
    </row>
    <row r="44" spans="1:10" ht="14.4" customHeight="1" x14ac:dyDescent="0.3">
      <c r="A44" s="722" t="s">
        <v>599</v>
      </c>
      <c r="B44" s="723" t="s">
        <v>585</v>
      </c>
      <c r="C44" s="724">
        <v>0</v>
      </c>
      <c r="D44" s="724">
        <v>0</v>
      </c>
      <c r="E44" s="724"/>
      <c r="F44" s="724">
        <v>0</v>
      </c>
      <c r="G44" s="724">
        <v>0</v>
      </c>
      <c r="H44" s="724">
        <v>0</v>
      </c>
      <c r="I44" s="725" t="s">
        <v>576</v>
      </c>
      <c r="J44" s="726" t="s">
        <v>1</v>
      </c>
    </row>
    <row r="45" spans="1:10" ht="14.4" customHeight="1" x14ac:dyDescent="0.3">
      <c r="A45" s="722" t="s">
        <v>599</v>
      </c>
      <c r="B45" s="723" t="s">
        <v>601</v>
      </c>
      <c r="C45" s="724">
        <v>1562.1685699999994</v>
      </c>
      <c r="D45" s="724">
        <v>1820.1594299999995</v>
      </c>
      <c r="E45" s="724"/>
      <c r="F45" s="724">
        <v>1875.5742999999993</v>
      </c>
      <c r="G45" s="724">
        <v>1805</v>
      </c>
      <c r="H45" s="724">
        <v>70.574299999999312</v>
      </c>
      <c r="I45" s="725">
        <v>1.039099335180055</v>
      </c>
      <c r="J45" s="726" t="s">
        <v>591</v>
      </c>
    </row>
    <row r="46" spans="1:10" ht="14.4" customHeight="1" x14ac:dyDescent="0.3">
      <c r="A46" s="722" t="s">
        <v>576</v>
      </c>
      <c r="B46" s="723" t="s">
        <v>576</v>
      </c>
      <c r="C46" s="724" t="s">
        <v>576</v>
      </c>
      <c r="D46" s="724" t="s">
        <v>576</v>
      </c>
      <c r="E46" s="724"/>
      <c r="F46" s="724" t="s">
        <v>576</v>
      </c>
      <c r="G46" s="724" t="s">
        <v>576</v>
      </c>
      <c r="H46" s="724" t="s">
        <v>576</v>
      </c>
      <c r="I46" s="725" t="s">
        <v>576</v>
      </c>
      <c r="J46" s="726" t="s">
        <v>592</v>
      </c>
    </row>
    <row r="47" spans="1:10" ht="14.4" customHeight="1" x14ac:dyDescent="0.3">
      <c r="A47" s="722" t="s">
        <v>602</v>
      </c>
      <c r="B47" s="723" t="s">
        <v>603</v>
      </c>
      <c r="C47" s="724" t="s">
        <v>576</v>
      </c>
      <c r="D47" s="724" t="s">
        <v>576</v>
      </c>
      <c r="E47" s="724"/>
      <c r="F47" s="724" t="s">
        <v>576</v>
      </c>
      <c r="G47" s="724" t="s">
        <v>576</v>
      </c>
      <c r="H47" s="724" t="s">
        <v>576</v>
      </c>
      <c r="I47" s="725" t="s">
        <v>576</v>
      </c>
      <c r="J47" s="726" t="s">
        <v>0</v>
      </c>
    </row>
    <row r="48" spans="1:10" ht="14.4" customHeight="1" x14ac:dyDescent="0.3">
      <c r="A48" s="722" t="s">
        <v>602</v>
      </c>
      <c r="B48" s="723" t="s">
        <v>577</v>
      </c>
      <c r="C48" s="724">
        <v>99.82547999999997</v>
      </c>
      <c r="D48" s="724">
        <v>106.79787</v>
      </c>
      <c r="E48" s="724"/>
      <c r="F48" s="724">
        <v>92.382459999999966</v>
      </c>
      <c r="G48" s="724">
        <v>107</v>
      </c>
      <c r="H48" s="724">
        <v>-14.617540000000034</v>
      </c>
      <c r="I48" s="725">
        <v>0.86338747663551374</v>
      </c>
      <c r="J48" s="726" t="s">
        <v>1</v>
      </c>
    </row>
    <row r="49" spans="1:10" ht="14.4" customHeight="1" x14ac:dyDescent="0.3">
      <c r="A49" s="722" t="s">
        <v>602</v>
      </c>
      <c r="B49" s="723" t="s">
        <v>585</v>
      </c>
      <c r="C49" s="724">
        <v>2.484</v>
      </c>
      <c r="D49" s="724">
        <v>1.6559999999999999</v>
      </c>
      <c r="E49" s="724"/>
      <c r="F49" s="724">
        <v>1.242</v>
      </c>
      <c r="G49" s="724">
        <v>2</v>
      </c>
      <c r="H49" s="724">
        <v>-0.75800000000000001</v>
      </c>
      <c r="I49" s="725">
        <v>0.621</v>
      </c>
      <c r="J49" s="726" t="s">
        <v>1</v>
      </c>
    </row>
    <row r="50" spans="1:10" ht="14.4" customHeight="1" x14ac:dyDescent="0.3">
      <c r="A50" s="722" t="s">
        <v>602</v>
      </c>
      <c r="B50" s="723" t="s">
        <v>604</v>
      </c>
      <c r="C50" s="724">
        <v>102.30947999999997</v>
      </c>
      <c r="D50" s="724">
        <v>108.45387000000001</v>
      </c>
      <c r="E50" s="724"/>
      <c r="F50" s="724">
        <v>93.624459999999971</v>
      </c>
      <c r="G50" s="724">
        <v>108</v>
      </c>
      <c r="H50" s="724">
        <v>-14.375540000000029</v>
      </c>
      <c r="I50" s="725">
        <v>0.86689314814814789</v>
      </c>
      <c r="J50" s="726" t="s">
        <v>591</v>
      </c>
    </row>
    <row r="51" spans="1:10" ht="14.4" customHeight="1" x14ac:dyDescent="0.3">
      <c r="A51" s="722" t="s">
        <v>576</v>
      </c>
      <c r="B51" s="723" t="s">
        <v>576</v>
      </c>
      <c r="C51" s="724" t="s">
        <v>576</v>
      </c>
      <c r="D51" s="724" t="s">
        <v>576</v>
      </c>
      <c r="E51" s="724"/>
      <c r="F51" s="724" t="s">
        <v>576</v>
      </c>
      <c r="G51" s="724" t="s">
        <v>576</v>
      </c>
      <c r="H51" s="724" t="s">
        <v>576</v>
      </c>
      <c r="I51" s="725" t="s">
        <v>576</v>
      </c>
      <c r="J51" s="726" t="s">
        <v>592</v>
      </c>
    </row>
    <row r="52" spans="1:10" ht="14.4" customHeight="1" x14ac:dyDescent="0.3">
      <c r="A52" s="722" t="s">
        <v>605</v>
      </c>
      <c r="B52" s="723" t="s">
        <v>606</v>
      </c>
      <c r="C52" s="724" t="s">
        <v>576</v>
      </c>
      <c r="D52" s="724" t="s">
        <v>576</v>
      </c>
      <c r="E52" s="724"/>
      <c r="F52" s="724" t="s">
        <v>576</v>
      </c>
      <c r="G52" s="724" t="s">
        <v>576</v>
      </c>
      <c r="H52" s="724" t="s">
        <v>576</v>
      </c>
      <c r="I52" s="725" t="s">
        <v>576</v>
      </c>
      <c r="J52" s="726" t="s">
        <v>0</v>
      </c>
    </row>
    <row r="53" spans="1:10" ht="14.4" customHeight="1" x14ac:dyDescent="0.3">
      <c r="A53" s="722" t="s">
        <v>605</v>
      </c>
      <c r="B53" s="723" t="s">
        <v>577</v>
      </c>
      <c r="C53" s="724">
        <v>279.03394000000003</v>
      </c>
      <c r="D53" s="724">
        <v>282.19056</v>
      </c>
      <c r="E53" s="724"/>
      <c r="F53" s="724">
        <v>277.98236999999995</v>
      </c>
      <c r="G53" s="724">
        <v>269</v>
      </c>
      <c r="H53" s="724">
        <v>8.9823699999999462</v>
      </c>
      <c r="I53" s="725">
        <v>1.0333917100371746</v>
      </c>
      <c r="J53" s="726" t="s">
        <v>1</v>
      </c>
    </row>
    <row r="54" spans="1:10" ht="14.4" customHeight="1" x14ac:dyDescent="0.3">
      <c r="A54" s="722" t="s">
        <v>605</v>
      </c>
      <c r="B54" s="723" t="s">
        <v>607</v>
      </c>
      <c r="C54" s="724">
        <v>279.03394000000003</v>
      </c>
      <c r="D54" s="724">
        <v>282.19056</v>
      </c>
      <c r="E54" s="724"/>
      <c r="F54" s="724">
        <v>277.98236999999995</v>
      </c>
      <c r="G54" s="724">
        <v>269</v>
      </c>
      <c r="H54" s="724">
        <v>8.9823699999999462</v>
      </c>
      <c r="I54" s="725">
        <v>1.0333917100371746</v>
      </c>
      <c r="J54" s="726" t="s">
        <v>591</v>
      </c>
    </row>
    <row r="55" spans="1:10" ht="14.4" customHeight="1" x14ac:dyDescent="0.3">
      <c r="A55" s="722" t="s">
        <v>576</v>
      </c>
      <c r="B55" s="723" t="s">
        <v>576</v>
      </c>
      <c r="C55" s="724" t="s">
        <v>576</v>
      </c>
      <c r="D55" s="724" t="s">
        <v>576</v>
      </c>
      <c r="E55" s="724"/>
      <c r="F55" s="724" t="s">
        <v>576</v>
      </c>
      <c r="G55" s="724" t="s">
        <v>576</v>
      </c>
      <c r="H55" s="724" t="s">
        <v>576</v>
      </c>
      <c r="I55" s="725" t="s">
        <v>576</v>
      </c>
      <c r="J55" s="726" t="s">
        <v>592</v>
      </c>
    </row>
    <row r="56" spans="1:10" ht="14.4" customHeight="1" x14ac:dyDescent="0.3">
      <c r="A56" s="722" t="s">
        <v>574</v>
      </c>
      <c r="B56" s="723" t="s">
        <v>586</v>
      </c>
      <c r="C56" s="724">
        <v>12037.384909999999</v>
      </c>
      <c r="D56" s="724">
        <v>13882.436040000001</v>
      </c>
      <c r="E56" s="724"/>
      <c r="F56" s="724">
        <v>13509.100429999995</v>
      </c>
      <c r="G56" s="724">
        <v>14120</v>
      </c>
      <c r="H56" s="724">
        <v>-610.89957000000504</v>
      </c>
      <c r="I56" s="725">
        <v>0.95673515793201103</v>
      </c>
      <c r="J56" s="726" t="s">
        <v>587</v>
      </c>
    </row>
  </sheetData>
  <mergeCells count="3">
    <mergeCell ref="F3:I3"/>
    <mergeCell ref="C4:D4"/>
    <mergeCell ref="A1:I1"/>
  </mergeCells>
  <conditionalFormatting sqref="F16 F57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6">
    <cfRule type="expression" dxfId="71" priority="5">
      <formula>$H17&gt;0</formula>
    </cfRule>
  </conditionalFormatting>
  <conditionalFormatting sqref="A17:A56">
    <cfRule type="expression" dxfId="70" priority="2">
      <formula>AND($J17&lt;&gt;"mezeraKL",$J17&lt;&gt;"")</formula>
    </cfRule>
  </conditionalFormatting>
  <conditionalFormatting sqref="I17:I56">
    <cfRule type="expression" dxfId="69" priority="6">
      <formula>$I17&gt;1</formula>
    </cfRule>
  </conditionalFormatting>
  <conditionalFormatting sqref="B17:B56">
    <cfRule type="expression" dxfId="68" priority="1">
      <formula>OR($J17="NS",$J17="SumaNS",$J17="Účet")</formula>
    </cfRule>
  </conditionalFormatting>
  <conditionalFormatting sqref="A17:D56 F17:I56">
    <cfRule type="expression" dxfId="67" priority="8">
      <formula>AND($J17&lt;&gt;"",$J17&lt;&gt;"mezeraKL")</formula>
    </cfRule>
  </conditionalFormatting>
  <conditionalFormatting sqref="B17:D56 F17:I56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2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7" t="s">
        <v>205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ht="14.4" customHeight="1" thickBot="1" x14ac:dyDescent="0.35">
      <c r="A2" s="374" t="s">
        <v>321</v>
      </c>
      <c r="B2" s="66"/>
      <c r="C2" s="333"/>
      <c r="D2" s="333"/>
      <c r="E2" s="531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3"/>
      <c r="D3" s="574"/>
      <c r="E3" s="574"/>
      <c r="F3" s="574"/>
      <c r="G3" s="574"/>
      <c r="H3" s="574"/>
      <c r="I3" s="574"/>
      <c r="J3" s="575" t="s">
        <v>159</v>
      </c>
      <c r="K3" s="576"/>
      <c r="L3" s="203">
        <f>IF(M3&lt;&gt;0,N3/M3,0)</f>
        <v>368.70453937547387</v>
      </c>
      <c r="M3" s="203">
        <f>SUBTOTAL(9,M5:M1048576)</f>
        <v>35772.155933333335</v>
      </c>
      <c r="N3" s="204">
        <f>SUBTOTAL(9,N5:N1048576)</f>
        <v>13189356.275867293</v>
      </c>
    </row>
    <row r="4" spans="1:14" s="330" customFormat="1" ht="14.4" customHeight="1" thickBot="1" x14ac:dyDescent="0.35">
      <c r="A4" s="727" t="s">
        <v>4</v>
      </c>
      <c r="B4" s="728" t="s">
        <v>5</v>
      </c>
      <c r="C4" s="728" t="s">
        <v>0</v>
      </c>
      <c r="D4" s="728" t="s">
        <v>6</v>
      </c>
      <c r="E4" s="729" t="s">
        <v>7</v>
      </c>
      <c r="F4" s="728" t="s">
        <v>1</v>
      </c>
      <c r="G4" s="728" t="s">
        <v>8</v>
      </c>
      <c r="H4" s="728" t="s">
        <v>9</v>
      </c>
      <c r="I4" s="728" t="s">
        <v>10</v>
      </c>
      <c r="J4" s="730" t="s">
        <v>11</v>
      </c>
      <c r="K4" s="730" t="s">
        <v>12</v>
      </c>
      <c r="L4" s="731" t="s">
        <v>184</v>
      </c>
      <c r="M4" s="731" t="s">
        <v>13</v>
      </c>
      <c r="N4" s="732" t="s">
        <v>201</v>
      </c>
    </row>
    <row r="5" spans="1:14" ht="14.4" customHeight="1" x14ac:dyDescent="0.3">
      <c r="A5" s="733" t="s">
        <v>574</v>
      </c>
      <c r="B5" s="734" t="s">
        <v>575</v>
      </c>
      <c r="C5" s="735" t="s">
        <v>588</v>
      </c>
      <c r="D5" s="736" t="s">
        <v>589</v>
      </c>
      <c r="E5" s="737">
        <v>50113001</v>
      </c>
      <c r="F5" s="736" t="s">
        <v>608</v>
      </c>
      <c r="G5" s="735" t="s">
        <v>609</v>
      </c>
      <c r="H5" s="735">
        <v>167547</v>
      </c>
      <c r="I5" s="735">
        <v>67547</v>
      </c>
      <c r="J5" s="735" t="s">
        <v>610</v>
      </c>
      <c r="K5" s="735" t="s">
        <v>611</v>
      </c>
      <c r="L5" s="738">
        <v>47.439999999999991</v>
      </c>
      <c r="M5" s="738">
        <v>2</v>
      </c>
      <c r="N5" s="739">
        <v>94.879999999999981</v>
      </c>
    </row>
    <row r="6" spans="1:14" ht="14.4" customHeight="1" x14ac:dyDescent="0.3">
      <c r="A6" s="740" t="s">
        <v>574</v>
      </c>
      <c r="B6" s="741" t="s">
        <v>575</v>
      </c>
      <c r="C6" s="742" t="s">
        <v>588</v>
      </c>
      <c r="D6" s="743" t="s">
        <v>589</v>
      </c>
      <c r="E6" s="744">
        <v>50113001</v>
      </c>
      <c r="F6" s="743" t="s">
        <v>608</v>
      </c>
      <c r="G6" s="742" t="s">
        <v>609</v>
      </c>
      <c r="H6" s="742">
        <v>187814</v>
      </c>
      <c r="I6" s="742">
        <v>87814</v>
      </c>
      <c r="J6" s="742" t="s">
        <v>612</v>
      </c>
      <c r="K6" s="742" t="s">
        <v>613</v>
      </c>
      <c r="L6" s="745">
        <v>539.3900000000001</v>
      </c>
      <c r="M6" s="745">
        <v>1</v>
      </c>
      <c r="N6" s="746">
        <v>539.3900000000001</v>
      </c>
    </row>
    <row r="7" spans="1:14" ht="14.4" customHeight="1" x14ac:dyDescent="0.3">
      <c r="A7" s="740" t="s">
        <v>574</v>
      </c>
      <c r="B7" s="741" t="s">
        <v>575</v>
      </c>
      <c r="C7" s="742" t="s">
        <v>588</v>
      </c>
      <c r="D7" s="743" t="s">
        <v>589</v>
      </c>
      <c r="E7" s="744">
        <v>50113001</v>
      </c>
      <c r="F7" s="743" t="s">
        <v>608</v>
      </c>
      <c r="G7" s="742" t="s">
        <v>609</v>
      </c>
      <c r="H7" s="742">
        <v>184090</v>
      </c>
      <c r="I7" s="742">
        <v>84090</v>
      </c>
      <c r="J7" s="742" t="s">
        <v>614</v>
      </c>
      <c r="K7" s="742" t="s">
        <v>615</v>
      </c>
      <c r="L7" s="745">
        <v>60.14</v>
      </c>
      <c r="M7" s="745">
        <v>4</v>
      </c>
      <c r="N7" s="746">
        <v>240.56</v>
      </c>
    </row>
    <row r="8" spans="1:14" ht="14.4" customHeight="1" x14ac:dyDescent="0.3">
      <c r="A8" s="740" t="s">
        <v>574</v>
      </c>
      <c r="B8" s="741" t="s">
        <v>575</v>
      </c>
      <c r="C8" s="742" t="s">
        <v>588</v>
      </c>
      <c r="D8" s="743" t="s">
        <v>589</v>
      </c>
      <c r="E8" s="744">
        <v>50113001</v>
      </c>
      <c r="F8" s="743" t="s">
        <v>608</v>
      </c>
      <c r="G8" s="742" t="s">
        <v>609</v>
      </c>
      <c r="H8" s="742">
        <v>198864</v>
      </c>
      <c r="I8" s="742">
        <v>98864</v>
      </c>
      <c r="J8" s="742" t="s">
        <v>616</v>
      </c>
      <c r="K8" s="742" t="s">
        <v>617</v>
      </c>
      <c r="L8" s="745">
        <v>537.87000000000012</v>
      </c>
      <c r="M8" s="745">
        <v>2</v>
      </c>
      <c r="N8" s="746">
        <v>1075.7400000000002</v>
      </c>
    </row>
    <row r="9" spans="1:14" ht="14.4" customHeight="1" x14ac:dyDescent="0.3">
      <c r="A9" s="740" t="s">
        <v>574</v>
      </c>
      <c r="B9" s="741" t="s">
        <v>575</v>
      </c>
      <c r="C9" s="742" t="s">
        <v>588</v>
      </c>
      <c r="D9" s="743" t="s">
        <v>589</v>
      </c>
      <c r="E9" s="744">
        <v>50113001</v>
      </c>
      <c r="F9" s="743" t="s">
        <v>608</v>
      </c>
      <c r="G9" s="742" t="s">
        <v>609</v>
      </c>
      <c r="H9" s="742">
        <v>198872</v>
      </c>
      <c r="I9" s="742">
        <v>98872</v>
      </c>
      <c r="J9" s="742" t="s">
        <v>616</v>
      </c>
      <c r="K9" s="742" t="s">
        <v>618</v>
      </c>
      <c r="L9" s="745">
        <v>312.83999999999992</v>
      </c>
      <c r="M9" s="745">
        <v>2</v>
      </c>
      <c r="N9" s="746">
        <v>625.67999999999984</v>
      </c>
    </row>
    <row r="10" spans="1:14" ht="14.4" customHeight="1" x14ac:dyDescent="0.3">
      <c r="A10" s="740" t="s">
        <v>574</v>
      </c>
      <c r="B10" s="741" t="s">
        <v>575</v>
      </c>
      <c r="C10" s="742" t="s">
        <v>588</v>
      </c>
      <c r="D10" s="743" t="s">
        <v>589</v>
      </c>
      <c r="E10" s="744">
        <v>50113001</v>
      </c>
      <c r="F10" s="743" t="s">
        <v>608</v>
      </c>
      <c r="G10" s="742" t="s">
        <v>609</v>
      </c>
      <c r="H10" s="742">
        <v>840893</v>
      </c>
      <c r="I10" s="742">
        <v>0</v>
      </c>
      <c r="J10" s="742" t="s">
        <v>619</v>
      </c>
      <c r="K10" s="742" t="s">
        <v>620</v>
      </c>
      <c r="L10" s="745">
        <v>176.35268508177941</v>
      </c>
      <c r="M10" s="745">
        <v>9</v>
      </c>
      <c r="N10" s="746">
        <v>1587.1741657360146</v>
      </c>
    </row>
    <row r="11" spans="1:14" ht="14.4" customHeight="1" x14ac:dyDescent="0.3">
      <c r="A11" s="740" t="s">
        <v>574</v>
      </c>
      <c r="B11" s="741" t="s">
        <v>575</v>
      </c>
      <c r="C11" s="742" t="s">
        <v>588</v>
      </c>
      <c r="D11" s="743" t="s">
        <v>589</v>
      </c>
      <c r="E11" s="744">
        <v>50113001</v>
      </c>
      <c r="F11" s="743" t="s">
        <v>608</v>
      </c>
      <c r="G11" s="742" t="s">
        <v>609</v>
      </c>
      <c r="H11" s="742">
        <v>900321</v>
      </c>
      <c r="I11" s="742">
        <v>0</v>
      </c>
      <c r="J11" s="742" t="s">
        <v>621</v>
      </c>
      <c r="K11" s="742" t="s">
        <v>576</v>
      </c>
      <c r="L11" s="745">
        <v>218.39264785697566</v>
      </c>
      <c r="M11" s="745">
        <v>1</v>
      </c>
      <c r="N11" s="746">
        <v>218.39264785697566</v>
      </c>
    </row>
    <row r="12" spans="1:14" ht="14.4" customHeight="1" x14ac:dyDescent="0.3">
      <c r="A12" s="740" t="s">
        <v>574</v>
      </c>
      <c r="B12" s="741" t="s">
        <v>575</v>
      </c>
      <c r="C12" s="742" t="s">
        <v>588</v>
      </c>
      <c r="D12" s="743" t="s">
        <v>589</v>
      </c>
      <c r="E12" s="744">
        <v>50113001</v>
      </c>
      <c r="F12" s="743" t="s">
        <v>608</v>
      </c>
      <c r="G12" s="742" t="s">
        <v>622</v>
      </c>
      <c r="H12" s="742">
        <v>197125</v>
      </c>
      <c r="I12" s="742">
        <v>197125</v>
      </c>
      <c r="J12" s="742" t="s">
        <v>623</v>
      </c>
      <c r="K12" s="742" t="s">
        <v>624</v>
      </c>
      <c r="L12" s="745">
        <v>264</v>
      </c>
      <c r="M12" s="745">
        <v>2</v>
      </c>
      <c r="N12" s="746">
        <v>528</v>
      </c>
    </row>
    <row r="13" spans="1:14" ht="14.4" customHeight="1" x14ac:dyDescent="0.3">
      <c r="A13" s="740" t="s">
        <v>574</v>
      </c>
      <c r="B13" s="741" t="s">
        <v>575</v>
      </c>
      <c r="C13" s="742" t="s">
        <v>588</v>
      </c>
      <c r="D13" s="743" t="s">
        <v>589</v>
      </c>
      <c r="E13" s="744">
        <v>50113001</v>
      </c>
      <c r="F13" s="743" t="s">
        <v>608</v>
      </c>
      <c r="G13" s="742" t="s">
        <v>609</v>
      </c>
      <c r="H13" s="742">
        <v>185812</v>
      </c>
      <c r="I13" s="742">
        <v>85812</v>
      </c>
      <c r="J13" s="742" t="s">
        <v>625</v>
      </c>
      <c r="K13" s="742" t="s">
        <v>626</v>
      </c>
      <c r="L13" s="745">
        <v>52.269999999999996</v>
      </c>
      <c r="M13" s="745">
        <v>2</v>
      </c>
      <c r="N13" s="746">
        <v>104.53999999999999</v>
      </c>
    </row>
    <row r="14" spans="1:14" ht="14.4" customHeight="1" x14ac:dyDescent="0.3">
      <c r="A14" s="740" t="s">
        <v>574</v>
      </c>
      <c r="B14" s="741" t="s">
        <v>575</v>
      </c>
      <c r="C14" s="742" t="s">
        <v>588</v>
      </c>
      <c r="D14" s="743" t="s">
        <v>589</v>
      </c>
      <c r="E14" s="744">
        <v>50113001</v>
      </c>
      <c r="F14" s="743" t="s">
        <v>608</v>
      </c>
      <c r="G14" s="742" t="s">
        <v>609</v>
      </c>
      <c r="H14" s="742">
        <v>67558</v>
      </c>
      <c r="I14" s="742">
        <v>67558</v>
      </c>
      <c r="J14" s="742" t="s">
        <v>627</v>
      </c>
      <c r="K14" s="742" t="s">
        <v>628</v>
      </c>
      <c r="L14" s="745">
        <v>27.679999999999993</v>
      </c>
      <c r="M14" s="745">
        <v>1</v>
      </c>
      <c r="N14" s="746">
        <v>27.679999999999993</v>
      </c>
    </row>
    <row r="15" spans="1:14" ht="14.4" customHeight="1" x14ac:dyDescent="0.3">
      <c r="A15" s="740" t="s">
        <v>574</v>
      </c>
      <c r="B15" s="741" t="s">
        <v>575</v>
      </c>
      <c r="C15" s="742" t="s">
        <v>588</v>
      </c>
      <c r="D15" s="743" t="s">
        <v>589</v>
      </c>
      <c r="E15" s="744">
        <v>50113001</v>
      </c>
      <c r="F15" s="743" t="s">
        <v>608</v>
      </c>
      <c r="G15" s="742" t="s">
        <v>609</v>
      </c>
      <c r="H15" s="742">
        <v>102439</v>
      </c>
      <c r="I15" s="742">
        <v>2439</v>
      </c>
      <c r="J15" s="742" t="s">
        <v>629</v>
      </c>
      <c r="K15" s="742" t="s">
        <v>630</v>
      </c>
      <c r="L15" s="745">
        <v>282.14870106031242</v>
      </c>
      <c r="M15" s="745">
        <v>20</v>
      </c>
      <c r="N15" s="746">
        <v>5642.9740212062479</v>
      </c>
    </row>
    <row r="16" spans="1:14" ht="14.4" customHeight="1" x14ac:dyDescent="0.3">
      <c r="A16" s="740" t="s">
        <v>574</v>
      </c>
      <c r="B16" s="741" t="s">
        <v>575</v>
      </c>
      <c r="C16" s="742" t="s">
        <v>588</v>
      </c>
      <c r="D16" s="743" t="s">
        <v>589</v>
      </c>
      <c r="E16" s="744">
        <v>50113001</v>
      </c>
      <c r="F16" s="743" t="s">
        <v>608</v>
      </c>
      <c r="G16" s="742" t="s">
        <v>609</v>
      </c>
      <c r="H16" s="742">
        <v>100502</v>
      </c>
      <c r="I16" s="742">
        <v>502</v>
      </c>
      <c r="J16" s="742" t="s">
        <v>631</v>
      </c>
      <c r="K16" s="742" t="s">
        <v>632</v>
      </c>
      <c r="L16" s="745">
        <v>238.86000000000004</v>
      </c>
      <c r="M16" s="745">
        <v>4</v>
      </c>
      <c r="N16" s="746">
        <v>955.44000000000017</v>
      </c>
    </row>
    <row r="17" spans="1:14" ht="14.4" customHeight="1" x14ac:dyDescent="0.3">
      <c r="A17" s="740" t="s">
        <v>574</v>
      </c>
      <c r="B17" s="741" t="s">
        <v>575</v>
      </c>
      <c r="C17" s="742" t="s">
        <v>588</v>
      </c>
      <c r="D17" s="743" t="s">
        <v>589</v>
      </c>
      <c r="E17" s="744">
        <v>50113001</v>
      </c>
      <c r="F17" s="743" t="s">
        <v>608</v>
      </c>
      <c r="G17" s="742" t="s">
        <v>622</v>
      </c>
      <c r="H17" s="742">
        <v>127736</v>
      </c>
      <c r="I17" s="742">
        <v>127736</v>
      </c>
      <c r="J17" s="742" t="s">
        <v>633</v>
      </c>
      <c r="K17" s="742" t="s">
        <v>634</v>
      </c>
      <c r="L17" s="745">
        <v>49.37</v>
      </c>
      <c r="M17" s="745">
        <v>3</v>
      </c>
      <c r="N17" s="746">
        <v>148.10999999999999</v>
      </c>
    </row>
    <row r="18" spans="1:14" ht="14.4" customHeight="1" x14ac:dyDescent="0.3">
      <c r="A18" s="740" t="s">
        <v>574</v>
      </c>
      <c r="B18" s="741" t="s">
        <v>575</v>
      </c>
      <c r="C18" s="742" t="s">
        <v>588</v>
      </c>
      <c r="D18" s="743" t="s">
        <v>589</v>
      </c>
      <c r="E18" s="744">
        <v>50113001</v>
      </c>
      <c r="F18" s="743" t="s">
        <v>608</v>
      </c>
      <c r="G18" s="742" t="s">
        <v>609</v>
      </c>
      <c r="H18" s="742">
        <v>110086</v>
      </c>
      <c r="I18" s="742">
        <v>10086</v>
      </c>
      <c r="J18" s="742" t="s">
        <v>635</v>
      </c>
      <c r="K18" s="742" t="s">
        <v>636</v>
      </c>
      <c r="L18" s="745">
        <v>1592.8</v>
      </c>
      <c r="M18" s="745">
        <v>1</v>
      </c>
      <c r="N18" s="746">
        <v>1592.8</v>
      </c>
    </row>
    <row r="19" spans="1:14" ht="14.4" customHeight="1" x14ac:dyDescent="0.3">
      <c r="A19" s="740" t="s">
        <v>574</v>
      </c>
      <c r="B19" s="741" t="s">
        <v>575</v>
      </c>
      <c r="C19" s="742" t="s">
        <v>588</v>
      </c>
      <c r="D19" s="743" t="s">
        <v>589</v>
      </c>
      <c r="E19" s="744">
        <v>50113001</v>
      </c>
      <c r="F19" s="743" t="s">
        <v>608</v>
      </c>
      <c r="G19" s="742" t="s">
        <v>622</v>
      </c>
      <c r="H19" s="742">
        <v>107981</v>
      </c>
      <c r="I19" s="742">
        <v>7981</v>
      </c>
      <c r="J19" s="742" t="s">
        <v>637</v>
      </c>
      <c r="K19" s="742" t="s">
        <v>638</v>
      </c>
      <c r="L19" s="745">
        <v>54.800000000000004</v>
      </c>
      <c r="M19" s="745">
        <v>3</v>
      </c>
      <c r="N19" s="746">
        <v>164.4</v>
      </c>
    </row>
    <row r="20" spans="1:14" ht="14.4" customHeight="1" x14ac:dyDescent="0.3">
      <c r="A20" s="740" t="s">
        <v>574</v>
      </c>
      <c r="B20" s="741" t="s">
        <v>575</v>
      </c>
      <c r="C20" s="742" t="s">
        <v>588</v>
      </c>
      <c r="D20" s="743" t="s">
        <v>589</v>
      </c>
      <c r="E20" s="744">
        <v>50113001</v>
      </c>
      <c r="F20" s="743" t="s">
        <v>608</v>
      </c>
      <c r="G20" s="742" t="s">
        <v>622</v>
      </c>
      <c r="H20" s="742">
        <v>109709</v>
      </c>
      <c r="I20" s="742">
        <v>9709</v>
      </c>
      <c r="J20" s="742" t="s">
        <v>639</v>
      </c>
      <c r="K20" s="742" t="s">
        <v>640</v>
      </c>
      <c r="L20" s="745">
        <v>44.059816977641439</v>
      </c>
      <c r="M20" s="745">
        <v>55</v>
      </c>
      <c r="N20" s="746">
        <v>2423.2899337702793</v>
      </c>
    </row>
    <row r="21" spans="1:14" ht="14.4" customHeight="1" x14ac:dyDescent="0.3">
      <c r="A21" s="740" t="s">
        <v>574</v>
      </c>
      <c r="B21" s="741" t="s">
        <v>575</v>
      </c>
      <c r="C21" s="742" t="s">
        <v>593</v>
      </c>
      <c r="D21" s="743" t="s">
        <v>594</v>
      </c>
      <c r="E21" s="744">
        <v>50113001</v>
      </c>
      <c r="F21" s="743" t="s">
        <v>608</v>
      </c>
      <c r="G21" s="742" t="s">
        <v>609</v>
      </c>
      <c r="H21" s="742">
        <v>846758</v>
      </c>
      <c r="I21" s="742">
        <v>103387</v>
      </c>
      <c r="J21" s="742" t="s">
        <v>641</v>
      </c>
      <c r="K21" s="742" t="s">
        <v>642</v>
      </c>
      <c r="L21" s="745">
        <v>73.242465863996131</v>
      </c>
      <c r="M21" s="745">
        <v>405</v>
      </c>
      <c r="N21" s="746">
        <v>29663.198674918433</v>
      </c>
    </row>
    <row r="22" spans="1:14" ht="14.4" customHeight="1" x14ac:dyDescent="0.3">
      <c r="A22" s="740" t="s">
        <v>574</v>
      </c>
      <c r="B22" s="741" t="s">
        <v>575</v>
      </c>
      <c r="C22" s="742" t="s">
        <v>593</v>
      </c>
      <c r="D22" s="743" t="s">
        <v>594</v>
      </c>
      <c r="E22" s="744">
        <v>50113001</v>
      </c>
      <c r="F22" s="743" t="s">
        <v>608</v>
      </c>
      <c r="G22" s="742" t="s">
        <v>609</v>
      </c>
      <c r="H22" s="742">
        <v>50440</v>
      </c>
      <c r="I22" s="742">
        <v>50440</v>
      </c>
      <c r="J22" s="742" t="s">
        <v>643</v>
      </c>
      <c r="K22" s="742" t="s">
        <v>644</v>
      </c>
      <c r="L22" s="745">
        <v>277.85999999999996</v>
      </c>
      <c r="M22" s="745">
        <v>40</v>
      </c>
      <c r="N22" s="746">
        <v>11114.399999999998</v>
      </c>
    </row>
    <row r="23" spans="1:14" ht="14.4" customHeight="1" x14ac:dyDescent="0.3">
      <c r="A23" s="740" t="s">
        <v>574</v>
      </c>
      <c r="B23" s="741" t="s">
        <v>575</v>
      </c>
      <c r="C23" s="742" t="s">
        <v>593</v>
      </c>
      <c r="D23" s="743" t="s">
        <v>594</v>
      </c>
      <c r="E23" s="744">
        <v>50113001</v>
      </c>
      <c r="F23" s="743" t="s">
        <v>608</v>
      </c>
      <c r="G23" s="742" t="s">
        <v>609</v>
      </c>
      <c r="H23" s="742">
        <v>192729</v>
      </c>
      <c r="I23" s="742">
        <v>92729</v>
      </c>
      <c r="J23" s="742" t="s">
        <v>645</v>
      </c>
      <c r="K23" s="742" t="s">
        <v>646</v>
      </c>
      <c r="L23" s="745">
        <v>48.635000000000012</v>
      </c>
      <c r="M23" s="745">
        <v>24</v>
      </c>
      <c r="N23" s="746">
        <v>1167.2400000000002</v>
      </c>
    </row>
    <row r="24" spans="1:14" ht="14.4" customHeight="1" x14ac:dyDescent="0.3">
      <c r="A24" s="740" t="s">
        <v>574</v>
      </c>
      <c r="B24" s="741" t="s">
        <v>575</v>
      </c>
      <c r="C24" s="742" t="s">
        <v>593</v>
      </c>
      <c r="D24" s="743" t="s">
        <v>594</v>
      </c>
      <c r="E24" s="744">
        <v>50113001</v>
      </c>
      <c r="F24" s="743" t="s">
        <v>608</v>
      </c>
      <c r="G24" s="742" t="s">
        <v>609</v>
      </c>
      <c r="H24" s="742">
        <v>176064</v>
      </c>
      <c r="I24" s="742">
        <v>76064</v>
      </c>
      <c r="J24" s="742" t="s">
        <v>647</v>
      </c>
      <c r="K24" s="742" t="s">
        <v>648</v>
      </c>
      <c r="L24" s="745">
        <v>71.140000000000029</v>
      </c>
      <c r="M24" s="745">
        <v>1</v>
      </c>
      <c r="N24" s="746">
        <v>71.140000000000029</v>
      </c>
    </row>
    <row r="25" spans="1:14" ht="14.4" customHeight="1" x14ac:dyDescent="0.3">
      <c r="A25" s="740" t="s">
        <v>574</v>
      </c>
      <c r="B25" s="741" t="s">
        <v>575</v>
      </c>
      <c r="C25" s="742" t="s">
        <v>593</v>
      </c>
      <c r="D25" s="743" t="s">
        <v>594</v>
      </c>
      <c r="E25" s="744">
        <v>50113001</v>
      </c>
      <c r="F25" s="743" t="s">
        <v>608</v>
      </c>
      <c r="G25" s="742" t="s">
        <v>622</v>
      </c>
      <c r="H25" s="742">
        <v>126486</v>
      </c>
      <c r="I25" s="742">
        <v>26486</v>
      </c>
      <c r="J25" s="742" t="s">
        <v>649</v>
      </c>
      <c r="K25" s="742" t="s">
        <v>650</v>
      </c>
      <c r="L25" s="745">
        <v>629.66000000000008</v>
      </c>
      <c r="M25" s="745">
        <v>2</v>
      </c>
      <c r="N25" s="746">
        <v>1259.3200000000002</v>
      </c>
    </row>
    <row r="26" spans="1:14" ht="14.4" customHeight="1" x14ac:dyDescent="0.3">
      <c r="A26" s="740" t="s">
        <v>574</v>
      </c>
      <c r="B26" s="741" t="s">
        <v>575</v>
      </c>
      <c r="C26" s="742" t="s">
        <v>593</v>
      </c>
      <c r="D26" s="743" t="s">
        <v>594</v>
      </c>
      <c r="E26" s="744">
        <v>50113001</v>
      </c>
      <c r="F26" s="743" t="s">
        <v>608</v>
      </c>
      <c r="G26" s="742" t="s">
        <v>609</v>
      </c>
      <c r="H26" s="742">
        <v>197323</v>
      </c>
      <c r="I26" s="742">
        <v>197323</v>
      </c>
      <c r="J26" s="742" t="s">
        <v>651</v>
      </c>
      <c r="K26" s="742" t="s">
        <v>652</v>
      </c>
      <c r="L26" s="745">
        <v>1355.16</v>
      </c>
      <c r="M26" s="745">
        <v>3</v>
      </c>
      <c r="N26" s="746">
        <v>4065.48</v>
      </c>
    </row>
    <row r="27" spans="1:14" ht="14.4" customHeight="1" x14ac:dyDescent="0.3">
      <c r="A27" s="740" t="s">
        <v>574</v>
      </c>
      <c r="B27" s="741" t="s">
        <v>575</v>
      </c>
      <c r="C27" s="742" t="s">
        <v>593</v>
      </c>
      <c r="D27" s="743" t="s">
        <v>594</v>
      </c>
      <c r="E27" s="744">
        <v>50113001</v>
      </c>
      <c r="F27" s="743" t="s">
        <v>608</v>
      </c>
      <c r="G27" s="742" t="s">
        <v>609</v>
      </c>
      <c r="H27" s="742">
        <v>847132</v>
      </c>
      <c r="I27" s="742">
        <v>137238</v>
      </c>
      <c r="J27" s="742" t="s">
        <v>653</v>
      </c>
      <c r="K27" s="742" t="s">
        <v>654</v>
      </c>
      <c r="L27" s="745">
        <v>638.44999999999993</v>
      </c>
      <c r="M27" s="745">
        <v>2</v>
      </c>
      <c r="N27" s="746">
        <v>1276.8999999999999</v>
      </c>
    </row>
    <row r="28" spans="1:14" ht="14.4" customHeight="1" x14ac:dyDescent="0.3">
      <c r="A28" s="740" t="s">
        <v>574</v>
      </c>
      <c r="B28" s="741" t="s">
        <v>575</v>
      </c>
      <c r="C28" s="742" t="s">
        <v>593</v>
      </c>
      <c r="D28" s="743" t="s">
        <v>594</v>
      </c>
      <c r="E28" s="744">
        <v>50113001</v>
      </c>
      <c r="F28" s="743" t="s">
        <v>608</v>
      </c>
      <c r="G28" s="742" t="s">
        <v>609</v>
      </c>
      <c r="H28" s="742">
        <v>100362</v>
      </c>
      <c r="I28" s="742">
        <v>362</v>
      </c>
      <c r="J28" s="742" t="s">
        <v>655</v>
      </c>
      <c r="K28" s="742" t="s">
        <v>656</v>
      </c>
      <c r="L28" s="745">
        <v>87.035312500000003</v>
      </c>
      <c r="M28" s="745">
        <v>64</v>
      </c>
      <c r="N28" s="746">
        <v>5570.26</v>
      </c>
    </row>
    <row r="29" spans="1:14" ht="14.4" customHeight="1" x14ac:dyDescent="0.3">
      <c r="A29" s="740" t="s">
        <v>574</v>
      </c>
      <c r="B29" s="741" t="s">
        <v>575</v>
      </c>
      <c r="C29" s="742" t="s">
        <v>593</v>
      </c>
      <c r="D29" s="743" t="s">
        <v>594</v>
      </c>
      <c r="E29" s="744">
        <v>50113001</v>
      </c>
      <c r="F29" s="743" t="s">
        <v>608</v>
      </c>
      <c r="G29" s="742" t="s">
        <v>609</v>
      </c>
      <c r="H29" s="742">
        <v>128831</v>
      </c>
      <c r="I29" s="742">
        <v>28831</v>
      </c>
      <c r="J29" s="742" t="s">
        <v>657</v>
      </c>
      <c r="K29" s="742" t="s">
        <v>658</v>
      </c>
      <c r="L29" s="745">
        <v>164.03</v>
      </c>
      <c r="M29" s="745">
        <v>3</v>
      </c>
      <c r="N29" s="746">
        <v>492.09000000000003</v>
      </c>
    </row>
    <row r="30" spans="1:14" ht="14.4" customHeight="1" x14ac:dyDescent="0.3">
      <c r="A30" s="740" t="s">
        <v>574</v>
      </c>
      <c r="B30" s="741" t="s">
        <v>575</v>
      </c>
      <c r="C30" s="742" t="s">
        <v>593</v>
      </c>
      <c r="D30" s="743" t="s">
        <v>594</v>
      </c>
      <c r="E30" s="744">
        <v>50113001</v>
      </c>
      <c r="F30" s="743" t="s">
        <v>608</v>
      </c>
      <c r="G30" s="742" t="s">
        <v>609</v>
      </c>
      <c r="H30" s="742">
        <v>202701</v>
      </c>
      <c r="I30" s="742">
        <v>202701</v>
      </c>
      <c r="J30" s="742" t="s">
        <v>659</v>
      </c>
      <c r="K30" s="742" t="s">
        <v>660</v>
      </c>
      <c r="L30" s="745">
        <v>115.72499999999999</v>
      </c>
      <c r="M30" s="745">
        <v>4</v>
      </c>
      <c r="N30" s="746">
        <v>462.9</v>
      </c>
    </row>
    <row r="31" spans="1:14" ht="14.4" customHeight="1" x14ac:dyDescent="0.3">
      <c r="A31" s="740" t="s">
        <v>574</v>
      </c>
      <c r="B31" s="741" t="s">
        <v>575</v>
      </c>
      <c r="C31" s="742" t="s">
        <v>593</v>
      </c>
      <c r="D31" s="743" t="s">
        <v>594</v>
      </c>
      <c r="E31" s="744">
        <v>50113001</v>
      </c>
      <c r="F31" s="743" t="s">
        <v>608</v>
      </c>
      <c r="G31" s="742" t="s">
        <v>609</v>
      </c>
      <c r="H31" s="742">
        <v>845008</v>
      </c>
      <c r="I31" s="742">
        <v>107806</v>
      </c>
      <c r="J31" s="742" t="s">
        <v>659</v>
      </c>
      <c r="K31" s="742" t="s">
        <v>661</v>
      </c>
      <c r="L31" s="745">
        <v>63.05829268292684</v>
      </c>
      <c r="M31" s="745">
        <v>41</v>
      </c>
      <c r="N31" s="746">
        <v>2585.3900000000003</v>
      </c>
    </row>
    <row r="32" spans="1:14" ht="14.4" customHeight="1" x14ac:dyDescent="0.3">
      <c r="A32" s="740" t="s">
        <v>574</v>
      </c>
      <c r="B32" s="741" t="s">
        <v>575</v>
      </c>
      <c r="C32" s="742" t="s">
        <v>593</v>
      </c>
      <c r="D32" s="743" t="s">
        <v>594</v>
      </c>
      <c r="E32" s="744">
        <v>50113001</v>
      </c>
      <c r="F32" s="743" t="s">
        <v>608</v>
      </c>
      <c r="G32" s="742" t="s">
        <v>622</v>
      </c>
      <c r="H32" s="742">
        <v>102945</v>
      </c>
      <c r="I32" s="742">
        <v>2945</v>
      </c>
      <c r="J32" s="742" t="s">
        <v>662</v>
      </c>
      <c r="K32" s="742" t="s">
        <v>663</v>
      </c>
      <c r="L32" s="745">
        <v>18.63</v>
      </c>
      <c r="M32" s="745">
        <v>2</v>
      </c>
      <c r="N32" s="746">
        <v>37.26</v>
      </c>
    </row>
    <row r="33" spans="1:14" ht="14.4" customHeight="1" x14ac:dyDescent="0.3">
      <c r="A33" s="740" t="s">
        <v>574</v>
      </c>
      <c r="B33" s="741" t="s">
        <v>575</v>
      </c>
      <c r="C33" s="742" t="s">
        <v>593</v>
      </c>
      <c r="D33" s="743" t="s">
        <v>594</v>
      </c>
      <c r="E33" s="744">
        <v>50113001</v>
      </c>
      <c r="F33" s="743" t="s">
        <v>608</v>
      </c>
      <c r="G33" s="742" t="s">
        <v>609</v>
      </c>
      <c r="H33" s="742">
        <v>201384</v>
      </c>
      <c r="I33" s="742">
        <v>201384</v>
      </c>
      <c r="J33" s="742" t="s">
        <v>664</v>
      </c>
      <c r="K33" s="742" t="s">
        <v>665</v>
      </c>
      <c r="L33" s="745">
        <v>1142.25</v>
      </c>
      <c r="M33" s="745">
        <v>1</v>
      </c>
      <c r="N33" s="746">
        <v>1142.25</v>
      </c>
    </row>
    <row r="34" spans="1:14" ht="14.4" customHeight="1" x14ac:dyDescent="0.3">
      <c r="A34" s="740" t="s">
        <v>574</v>
      </c>
      <c r="B34" s="741" t="s">
        <v>575</v>
      </c>
      <c r="C34" s="742" t="s">
        <v>593</v>
      </c>
      <c r="D34" s="743" t="s">
        <v>594</v>
      </c>
      <c r="E34" s="744">
        <v>50113001</v>
      </c>
      <c r="F34" s="743" t="s">
        <v>608</v>
      </c>
      <c r="G34" s="742" t="s">
        <v>609</v>
      </c>
      <c r="H34" s="742">
        <v>176954</v>
      </c>
      <c r="I34" s="742">
        <v>176954</v>
      </c>
      <c r="J34" s="742" t="s">
        <v>666</v>
      </c>
      <c r="K34" s="742" t="s">
        <v>667</v>
      </c>
      <c r="L34" s="745">
        <v>95.673333333333332</v>
      </c>
      <c r="M34" s="745">
        <v>6</v>
      </c>
      <c r="N34" s="746">
        <v>574.04</v>
      </c>
    </row>
    <row r="35" spans="1:14" ht="14.4" customHeight="1" x14ac:dyDescent="0.3">
      <c r="A35" s="740" t="s">
        <v>574</v>
      </c>
      <c r="B35" s="741" t="s">
        <v>575</v>
      </c>
      <c r="C35" s="742" t="s">
        <v>593</v>
      </c>
      <c r="D35" s="743" t="s">
        <v>594</v>
      </c>
      <c r="E35" s="744">
        <v>50113001</v>
      </c>
      <c r="F35" s="743" t="s">
        <v>608</v>
      </c>
      <c r="G35" s="742" t="s">
        <v>609</v>
      </c>
      <c r="H35" s="742">
        <v>167547</v>
      </c>
      <c r="I35" s="742">
        <v>67547</v>
      </c>
      <c r="J35" s="742" t="s">
        <v>610</v>
      </c>
      <c r="K35" s="742" t="s">
        <v>611</v>
      </c>
      <c r="L35" s="745">
        <v>46.740689655172417</v>
      </c>
      <c r="M35" s="745">
        <v>29</v>
      </c>
      <c r="N35" s="746">
        <v>1355.48</v>
      </c>
    </row>
    <row r="36" spans="1:14" ht="14.4" customHeight="1" x14ac:dyDescent="0.3">
      <c r="A36" s="740" t="s">
        <v>574</v>
      </c>
      <c r="B36" s="741" t="s">
        <v>575</v>
      </c>
      <c r="C36" s="742" t="s">
        <v>593</v>
      </c>
      <c r="D36" s="743" t="s">
        <v>594</v>
      </c>
      <c r="E36" s="744">
        <v>50113001</v>
      </c>
      <c r="F36" s="743" t="s">
        <v>608</v>
      </c>
      <c r="G36" s="742" t="s">
        <v>609</v>
      </c>
      <c r="H36" s="742">
        <v>194916</v>
      </c>
      <c r="I36" s="742">
        <v>94916</v>
      </c>
      <c r="J36" s="742" t="s">
        <v>668</v>
      </c>
      <c r="K36" s="742" t="s">
        <v>669</v>
      </c>
      <c r="L36" s="745">
        <v>85.665554920124677</v>
      </c>
      <c r="M36" s="745">
        <v>355</v>
      </c>
      <c r="N36" s="746">
        <v>30411.27199664426</v>
      </c>
    </row>
    <row r="37" spans="1:14" ht="14.4" customHeight="1" x14ac:dyDescent="0.3">
      <c r="A37" s="740" t="s">
        <v>574</v>
      </c>
      <c r="B37" s="741" t="s">
        <v>575</v>
      </c>
      <c r="C37" s="742" t="s">
        <v>593</v>
      </c>
      <c r="D37" s="743" t="s">
        <v>594</v>
      </c>
      <c r="E37" s="744">
        <v>50113001</v>
      </c>
      <c r="F37" s="743" t="s">
        <v>608</v>
      </c>
      <c r="G37" s="742" t="s">
        <v>609</v>
      </c>
      <c r="H37" s="742">
        <v>194919</v>
      </c>
      <c r="I37" s="742">
        <v>94919</v>
      </c>
      <c r="J37" s="742" t="s">
        <v>670</v>
      </c>
      <c r="K37" s="742" t="s">
        <v>671</v>
      </c>
      <c r="L37" s="745">
        <v>52.300527926334937</v>
      </c>
      <c r="M37" s="745">
        <v>47</v>
      </c>
      <c r="N37" s="746">
        <v>2458.1248125377419</v>
      </c>
    </row>
    <row r="38" spans="1:14" ht="14.4" customHeight="1" x14ac:dyDescent="0.3">
      <c r="A38" s="740" t="s">
        <v>574</v>
      </c>
      <c r="B38" s="741" t="s">
        <v>575</v>
      </c>
      <c r="C38" s="742" t="s">
        <v>593</v>
      </c>
      <c r="D38" s="743" t="s">
        <v>594</v>
      </c>
      <c r="E38" s="744">
        <v>50113001</v>
      </c>
      <c r="F38" s="743" t="s">
        <v>608</v>
      </c>
      <c r="G38" s="742" t="s">
        <v>609</v>
      </c>
      <c r="H38" s="742">
        <v>144794</v>
      </c>
      <c r="I38" s="742">
        <v>144794</v>
      </c>
      <c r="J38" s="742" t="s">
        <v>672</v>
      </c>
      <c r="K38" s="742" t="s">
        <v>673</v>
      </c>
      <c r="L38" s="745">
        <v>157.07000000000002</v>
      </c>
      <c r="M38" s="745">
        <v>1</v>
      </c>
      <c r="N38" s="746">
        <v>157.07000000000002</v>
      </c>
    </row>
    <row r="39" spans="1:14" ht="14.4" customHeight="1" x14ac:dyDescent="0.3">
      <c r="A39" s="740" t="s">
        <v>574</v>
      </c>
      <c r="B39" s="741" t="s">
        <v>575</v>
      </c>
      <c r="C39" s="742" t="s">
        <v>593</v>
      </c>
      <c r="D39" s="743" t="s">
        <v>594</v>
      </c>
      <c r="E39" s="744">
        <v>50113001</v>
      </c>
      <c r="F39" s="743" t="s">
        <v>608</v>
      </c>
      <c r="G39" s="742" t="s">
        <v>622</v>
      </c>
      <c r="H39" s="742">
        <v>187156</v>
      </c>
      <c r="I39" s="742">
        <v>187156</v>
      </c>
      <c r="J39" s="742" t="s">
        <v>674</v>
      </c>
      <c r="K39" s="742" t="s">
        <v>675</v>
      </c>
      <c r="L39" s="745">
        <v>479.23</v>
      </c>
      <c r="M39" s="745">
        <v>66</v>
      </c>
      <c r="N39" s="746">
        <v>31629.18</v>
      </c>
    </row>
    <row r="40" spans="1:14" ht="14.4" customHeight="1" x14ac:dyDescent="0.3">
      <c r="A40" s="740" t="s">
        <v>574</v>
      </c>
      <c r="B40" s="741" t="s">
        <v>575</v>
      </c>
      <c r="C40" s="742" t="s">
        <v>593</v>
      </c>
      <c r="D40" s="743" t="s">
        <v>594</v>
      </c>
      <c r="E40" s="744">
        <v>50113001</v>
      </c>
      <c r="F40" s="743" t="s">
        <v>608</v>
      </c>
      <c r="G40" s="742" t="s">
        <v>609</v>
      </c>
      <c r="H40" s="742">
        <v>158668</v>
      </c>
      <c r="I40" s="742">
        <v>158668</v>
      </c>
      <c r="J40" s="742" t="s">
        <v>676</v>
      </c>
      <c r="K40" s="742" t="s">
        <v>677</v>
      </c>
      <c r="L40" s="745">
        <v>78.539999999999992</v>
      </c>
      <c r="M40" s="745">
        <v>320</v>
      </c>
      <c r="N40" s="746">
        <v>25132.799999999999</v>
      </c>
    </row>
    <row r="41" spans="1:14" ht="14.4" customHeight="1" x14ac:dyDescent="0.3">
      <c r="A41" s="740" t="s">
        <v>574</v>
      </c>
      <c r="B41" s="741" t="s">
        <v>575</v>
      </c>
      <c r="C41" s="742" t="s">
        <v>593</v>
      </c>
      <c r="D41" s="743" t="s">
        <v>594</v>
      </c>
      <c r="E41" s="744">
        <v>50113001</v>
      </c>
      <c r="F41" s="743" t="s">
        <v>608</v>
      </c>
      <c r="G41" s="742" t="s">
        <v>609</v>
      </c>
      <c r="H41" s="742">
        <v>116551</v>
      </c>
      <c r="I41" s="742">
        <v>16551</v>
      </c>
      <c r="J41" s="742" t="s">
        <v>678</v>
      </c>
      <c r="K41" s="742" t="s">
        <v>679</v>
      </c>
      <c r="L41" s="745">
        <v>1043.0200000000002</v>
      </c>
      <c r="M41" s="745">
        <v>1</v>
      </c>
      <c r="N41" s="746">
        <v>1043.0200000000002</v>
      </c>
    </row>
    <row r="42" spans="1:14" ht="14.4" customHeight="1" x14ac:dyDescent="0.3">
      <c r="A42" s="740" t="s">
        <v>574</v>
      </c>
      <c r="B42" s="741" t="s">
        <v>575</v>
      </c>
      <c r="C42" s="742" t="s">
        <v>593</v>
      </c>
      <c r="D42" s="743" t="s">
        <v>594</v>
      </c>
      <c r="E42" s="744">
        <v>50113001</v>
      </c>
      <c r="F42" s="743" t="s">
        <v>608</v>
      </c>
      <c r="G42" s="742" t="s">
        <v>609</v>
      </c>
      <c r="H42" s="742">
        <v>196610</v>
      </c>
      <c r="I42" s="742">
        <v>96610</v>
      </c>
      <c r="J42" s="742" t="s">
        <v>680</v>
      </c>
      <c r="K42" s="742" t="s">
        <v>681</v>
      </c>
      <c r="L42" s="745">
        <v>46.71</v>
      </c>
      <c r="M42" s="745">
        <v>13</v>
      </c>
      <c r="N42" s="746">
        <v>607.23</v>
      </c>
    </row>
    <row r="43" spans="1:14" ht="14.4" customHeight="1" x14ac:dyDescent="0.3">
      <c r="A43" s="740" t="s">
        <v>574</v>
      </c>
      <c r="B43" s="741" t="s">
        <v>575</v>
      </c>
      <c r="C43" s="742" t="s">
        <v>593</v>
      </c>
      <c r="D43" s="743" t="s">
        <v>594</v>
      </c>
      <c r="E43" s="744">
        <v>50113001</v>
      </c>
      <c r="F43" s="743" t="s">
        <v>608</v>
      </c>
      <c r="G43" s="742" t="s">
        <v>576</v>
      </c>
      <c r="H43" s="742">
        <v>849151</v>
      </c>
      <c r="I43" s="742">
        <v>122210</v>
      </c>
      <c r="J43" s="742" t="s">
        <v>682</v>
      </c>
      <c r="K43" s="742" t="s">
        <v>683</v>
      </c>
      <c r="L43" s="745">
        <v>104.07000000000001</v>
      </c>
      <c r="M43" s="745">
        <v>3</v>
      </c>
      <c r="N43" s="746">
        <v>312.21000000000004</v>
      </c>
    </row>
    <row r="44" spans="1:14" ht="14.4" customHeight="1" x14ac:dyDescent="0.3">
      <c r="A44" s="740" t="s">
        <v>574</v>
      </c>
      <c r="B44" s="741" t="s">
        <v>575</v>
      </c>
      <c r="C44" s="742" t="s">
        <v>593</v>
      </c>
      <c r="D44" s="743" t="s">
        <v>594</v>
      </c>
      <c r="E44" s="744">
        <v>50113001</v>
      </c>
      <c r="F44" s="743" t="s">
        <v>608</v>
      </c>
      <c r="G44" s="742" t="s">
        <v>609</v>
      </c>
      <c r="H44" s="742">
        <v>847974</v>
      </c>
      <c r="I44" s="742">
        <v>125525</v>
      </c>
      <c r="J44" s="742" t="s">
        <v>684</v>
      </c>
      <c r="K44" s="742" t="s">
        <v>685</v>
      </c>
      <c r="L44" s="745">
        <v>42.75227955443691</v>
      </c>
      <c r="M44" s="745">
        <v>8</v>
      </c>
      <c r="N44" s="746">
        <v>342.01823643549528</v>
      </c>
    </row>
    <row r="45" spans="1:14" ht="14.4" customHeight="1" x14ac:dyDescent="0.3">
      <c r="A45" s="740" t="s">
        <v>574</v>
      </c>
      <c r="B45" s="741" t="s">
        <v>575</v>
      </c>
      <c r="C45" s="742" t="s">
        <v>593</v>
      </c>
      <c r="D45" s="743" t="s">
        <v>594</v>
      </c>
      <c r="E45" s="744">
        <v>50113001</v>
      </c>
      <c r="F45" s="743" t="s">
        <v>608</v>
      </c>
      <c r="G45" s="742" t="s">
        <v>609</v>
      </c>
      <c r="H45" s="742">
        <v>169789</v>
      </c>
      <c r="I45" s="742">
        <v>69789</v>
      </c>
      <c r="J45" s="742" t="s">
        <v>686</v>
      </c>
      <c r="K45" s="742" t="s">
        <v>687</v>
      </c>
      <c r="L45" s="745">
        <v>21.879949930555558</v>
      </c>
      <c r="M45" s="745">
        <v>432</v>
      </c>
      <c r="N45" s="746">
        <v>9452.1383700000006</v>
      </c>
    </row>
    <row r="46" spans="1:14" ht="14.4" customHeight="1" x14ac:dyDescent="0.3">
      <c r="A46" s="740" t="s">
        <v>574</v>
      </c>
      <c r="B46" s="741" t="s">
        <v>575</v>
      </c>
      <c r="C46" s="742" t="s">
        <v>593</v>
      </c>
      <c r="D46" s="743" t="s">
        <v>594</v>
      </c>
      <c r="E46" s="744">
        <v>50113001</v>
      </c>
      <c r="F46" s="743" t="s">
        <v>608</v>
      </c>
      <c r="G46" s="742" t="s">
        <v>609</v>
      </c>
      <c r="H46" s="742">
        <v>110555</v>
      </c>
      <c r="I46" s="742">
        <v>10555</v>
      </c>
      <c r="J46" s="742" t="s">
        <v>688</v>
      </c>
      <c r="K46" s="742" t="s">
        <v>689</v>
      </c>
      <c r="L46" s="745">
        <v>254.98000000000002</v>
      </c>
      <c r="M46" s="745">
        <v>4</v>
      </c>
      <c r="N46" s="746">
        <v>1019.9200000000001</v>
      </c>
    </row>
    <row r="47" spans="1:14" ht="14.4" customHeight="1" x14ac:dyDescent="0.3">
      <c r="A47" s="740" t="s">
        <v>574</v>
      </c>
      <c r="B47" s="741" t="s">
        <v>575</v>
      </c>
      <c r="C47" s="742" t="s">
        <v>593</v>
      </c>
      <c r="D47" s="743" t="s">
        <v>594</v>
      </c>
      <c r="E47" s="744">
        <v>50113001</v>
      </c>
      <c r="F47" s="743" t="s">
        <v>608</v>
      </c>
      <c r="G47" s="742" t="s">
        <v>609</v>
      </c>
      <c r="H47" s="742">
        <v>169595</v>
      </c>
      <c r="I47" s="742">
        <v>69595</v>
      </c>
      <c r="J47" s="742" t="s">
        <v>690</v>
      </c>
      <c r="K47" s="742" t="s">
        <v>691</v>
      </c>
      <c r="L47" s="745">
        <v>612.6099999999999</v>
      </c>
      <c r="M47" s="745">
        <v>1</v>
      </c>
      <c r="N47" s="746">
        <v>612.6099999999999</v>
      </c>
    </row>
    <row r="48" spans="1:14" ht="14.4" customHeight="1" x14ac:dyDescent="0.3">
      <c r="A48" s="740" t="s">
        <v>574</v>
      </c>
      <c r="B48" s="741" t="s">
        <v>575</v>
      </c>
      <c r="C48" s="742" t="s">
        <v>593</v>
      </c>
      <c r="D48" s="743" t="s">
        <v>594</v>
      </c>
      <c r="E48" s="744">
        <v>50113001</v>
      </c>
      <c r="F48" s="743" t="s">
        <v>608</v>
      </c>
      <c r="G48" s="742" t="s">
        <v>609</v>
      </c>
      <c r="H48" s="742">
        <v>173320</v>
      </c>
      <c r="I48" s="742">
        <v>173320</v>
      </c>
      <c r="J48" s="742" t="s">
        <v>692</v>
      </c>
      <c r="K48" s="742" t="s">
        <v>693</v>
      </c>
      <c r="L48" s="745">
        <v>524.58999999999992</v>
      </c>
      <c r="M48" s="745">
        <v>2</v>
      </c>
      <c r="N48" s="746">
        <v>1049.1799999999998</v>
      </c>
    </row>
    <row r="49" spans="1:14" ht="14.4" customHeight="1" x14ac:dyDescent="0.3">
      <c r="A49" s="740" t="s">
        <v>574</v>
      </c>
      <c r="B49" s="741" t="s">
        <v>575</v>
      </c>
      <c r="C49" s="742" t="s">
        <v>593</v>
      </c>
      <c r="D49" s="743" t="s">
        <v>594</v>
      </c>
      <c r="E49" s="744">
        <v>50113001</v>
      </c>
      <c r="F49" s="743" t="s">
        <v>608</v>
      </c>
      <c r="G49" s="742" t="s">
        <v>609</v>
      </c>
      <c r="H49" s="742">
        <v>187825</v>
      </c>
      <c r="I49" s="742">
        <v>87825</v>
      </c>
      <c r="J49" s="742" t="s">
        <v>694</v>
      </c>
      <c r="K49" s="742" t="s">
        <v>695</v>
      </c>
      <c r="L49" s="745">
        <v>80.37</v>
      </c>
      <c r="M49" s="745">
        <v>141</v>
      </c>
      <c r="N49" s="746">
        <v>11332.17</v>
      </c>
    </row>
    <row r="50" spans="1:14" ht="14.4" customHeight="1" x14ac:dyDescent="0.3">
      <c r="A50" s="740" t="s">
        <v>574</v>
      </c>
      <c r="B50" s="741" t="s">
        <v>575</v>
      </c>
      <c r="C50" s="742" t="s">
        <v>593</v>
      </c>
      <c r="D50" s="743" t="s">
        <v>594</v>
      </c>
      <c r="E50" s="744">
        <v>50113001</v>
      </c>
      <c r="F50" s="743" t="s">
        <v>608</v>
      </c>
      <c r="G50" s="742" t="s">
        <v>609</v>
      </c>
      <c r="H50" s="742">
        <v>173367</v>
      </c>
      <c r="I50" s="742">
        <v>173367</v>
      </c>
      <c r="J50" s="742" t="s">
        <v>696</v>
      </c>
      <c r="K50" s="742" t="s">
        <v>697</v>
      </c>
      <c r="L50" s="745">
        <v>1035.6500000000001</v>
      </c>
      <c r="M50" s="745">
        <v>2</v>
      </c>
      <c r="N50" s="746">
        <v>2071.3000000000002</v>
      </c>
    </row>
    <row r="51" spans="1:14" ht="14.4" customHeight="1" x14ac:dyDescent="0.3">
      <c r="A51" s="740" t="s">
        <v>574</v>
      </c>
      <c r="B51" s="741" t="s">
        <v>575</v>
      </c>
      <c r="C51" s="742" t="s">
        <v>593</v>
      </c>
      <c r="D51" s="743" t="s">
        <v>594</v>
      </c>
      <c r="E51" s="744">
        <v>50113001</v>
      </c>
      <c r="F51" s="743" t="s">
        <v>608</v>
      </c>
      <c r="G51" s="742" t="s">
        <v>609</v>
      </c>
      <c r="H51" s="742">
        <v>169667</v>
      </c>
      <c r="I51" s="742">
        <v>69667</v>
      </c>
      <c r="J51" s="742" t="s">
        <v>698</v>
      </c>
      <c r="K51" s="742" t="s">
        <v>695</v>
      </c>
      <c r="L51" s="745">
        <v>103.56999999999998</v>
      </c>
      <c r="M51" s="745">
        <v>80</v>
      </c>
      <c r="N51" s="746">
        <v>8285.5999999999985</v>
      </c>
    </row>
    <row r="52" spans="1:14" ht="14.4" customHeight="1" x14ac:dyDescent="0.3">
      <c r="A52" s="740" t="s">
        <v>574</v>
      </c>
      <c r="B52" s="741" t="s">
        <v>575</v>
      </c>
      <c r="C52" s="742" t="s">
        <v>593</v>
      </c>
      <c r="D52" s="743" t="s">
        <v>594</v>
      </c>
      <c r="E52" s="744">
        <v>50113001</v>
      </c>
      <c r="F52" s="743" t="s">
        <v>608</v>
      </c>
      <c r="G52" s="742" t="s">
        <v>609</v>
      </c>
      <c r="H52" s="742">
        <v>173394</v>
      </c>
      <c r="I52" s="742">
        <v>173394</v>
      </c>
      <c r="J52" s="742" t="s">
        <v>699</v>
      </c>
      <c r="K52" s="742" t="s">
        <v>700</v>
      </c>
      <c r="L52" s="745">
        <v>376.64</v>
      </c>
      <c r="M52" s="745">
        <v>2</v>
      </c>
      <c r="N52" s="746">
        <v>753.28</v>
      </c>
    </row>
    <row r="53" spans="1:14" ht="14.4" customHeight="1" x14ac:dyDescent="0.3">
      <c r="A53" s="740" t="s">
        <v>574</v>
      </c>
      <c r="B53" s="741" t="s">
        <v>575</v>
      </c>
      <c r="C53" s="742" t="s">
        <v>593</v>
      </c>
      <c r="D53" s="743" t="s">
        <v>594</v>
      </c>
      <c r="E53" s="744">
        <v>50113001</v>
      </c>
      <c r="F53" s="743" t="s">
        <v>608</v>
      </c>
      <c r="G53" s="742" t="s">
        <v>609</v>
      </c>
      <c r="H53" s="742">
        <v>187000</v>
      </c>
      <c r="I53" s="742">
        <v>87000</v>
      </c>
      <c r="J53" s="742" t="s">
        <v>701</v>
      </c>
      <c r="K53" s="742" t="s">
        <v>695</v>
      </c>
      <c r="L53" s="745">
        <v>37.659999999999997</v>
      </c>
      <c r="M53" s="745">
        <v>100</v>
      </c>
      <c r="N53" s="746">
        <v>3766</v>
      </c>
    </row>
    <row r="54" spans="1:14" ht="14.4" customHeight="1" x14ac:dyDescent="0.3">
      <c r="A54" s="740" t="s">
        <v>574</v>
      </c>
      <c r="B54" s="741" t="s">
        <v>575</v>
      </c>
      <c r="C54" s="742" t="s">
        <v>593</v>
      </c>
      <c r="D54" s="743" t="s">
        <v>594</v>
      </c>
      <c r="E54" s="744">
        <v>50113001</v>
      </c>
      <c r="F54" s="743" t="s">
        <v>608</v>
      </c>
      <c r="G54" s="742" t="s">
        <v>609</v>
      </c>
      <c r="H54" s="742">
        <v>187822</v>
      </c>
      <c r="I54" s="742">
        <v>87822</v>
      </c>
      <c r="J54" s="742" t="s">
        <v>702</v>
      </c>
      <c r="K54" s="742" t="s">
        <v>703</v>
      </c>
      <c r="L54" s="745">
        <v>1330.2194736842107</v>
      </c>
      <c r="M54" s="745">
        <v>19</v>
      </c>
      <c r="N54" s="746">
        <v>25274.170000000002</v>
      </c>
    </row>
    <row r="55" spans="1:14" ht="14.4" customHeight="1" x14ac:dyDescent="0.3">
      <c r="A55" s="740" t="s">
        <v>574</v>
      </c>
      <c r="B55" s="741" t="s">
        <v>575</v>
      </c>
      <c r="C55" s="742" t="s">
        <v>593</v>
      </c>
      <c r="D55" s="743" t="s">
        <v>594</v>
      </c>
      <c r="E55" s="744">
        <v>50113001</v>
      </c>
      <c r="F55" s="743" t="s">
        <v>608</v>
      </c>
      <c r="G55" s="742" t="s">
        <v>609</v>
      </c>
      <c r="H55" s="742">
        <v>196303</v>
      </c>
      <c r="I55" s="742">
        <v>96303</v>
      </c>
      <c r="J55" s="742" t="s">
        <v>704</v>
      </c>
      <c r="K55" s="742" t="s">
        <v>705</v>
      </c>
      <c r="L55" s="745">
        <v>38.560000000000009</v>
      </c>
      <c r="M55" s="745">
        <v>3</v>
      </c>
      <c r="N55" s="746">
        <v>115.68000000000002</v>
      </c>
    </row>
    <row r="56" spans="1:14" ht="14.4" customHeight="1" x14ac:dyDescent="0.3">
      <c r="A56" s="740" t="s">
        <v>574</v>
      </c>
      <c r="B56" s="741" t="s">
        <v>575</v>
      </c>
      <c r="C56" s="742" t="s">
        <v>593</v>
      </c>
      <c r="D56" s="743" t="s">
        <v>594</v>
      </c>
      <c r="E56" s="744">
        <v>50113001</v>
      </c>
      <c r="F56" s="743" t="s">
        <v>608</v>
      </c>
      <c r="G56" s="742" t="s">
        <v>609</v>
      </c>
      <c r="H56" s="742">
        <v>100392</v>
      </c>
      <c r="I56" s="742">
        <v>392</v>
      </c>
      <c r="J56" s="742" t="s">
        <v>706</v>
      </c>
      <c r="K56" s="742" t="s">
        <v>707</v>
      </c>
      <c r="L56" s="745">
        <v>57.864444444444445</v>
      </c>
      <c r="M56" s="745">
        <v>9</v>
      </c>
      <c r="N56" s="746">
        <v>520.78</v>
      </c>
    </row>
    <row r="57" spans="1:14" ht="14.4" customHeight="1" x14ac:dyDescent="0.3">
      <c r="A57" s="740" t="s">
        <v>574</v>
      </c>
      <c r="B57" s="741" t="s">
        <v>575</v>
      </c>
      <c r="C57" s="742" t="s">
        <v>593</v>
      </c>
      <c r="D57" s="743" t="s">
        <v>594</v>
      </c>
      <c r="E57" s="744">
        <v>50113001</v>
      </c>
      <c r="F57" s="743" t="s">
        <v>608</v>
      </c>
      <c r="G57" s="742" t="s">
        <v>609</v>
      </c>
      <c r="H57" s="742">
        <v>100394</v>
      </c>
      <c r="I57" s="742">
        <v>394</v>
      </c>
      <c r="J57" s="742" t="s">
        <v>708</v>
      </c>
      <c r="K57" s="742" t="s">
        <v>709</v>
      </c>
      <c r="L57" s="745">
        <v>66.140000000000029</v>
      </c>
      <c r="M57" s="745">
        <v>6</v>
      </c>
      <c r="N57" s="746">
        <v>396.8400000000002</v>
      </c>
    </row>
    <row r="58" spans="1:14" ht="14.4" customHeight="1" x14ac:dyDescent="0.3">
      <c r="A58" s="740" t="s">
        <v>574</v>
      </c>
      <c r="B58" s="741" t="s">
        <v>575</v>
      </c>
      <c r="C58" s="742" t="s">
        <v>593</v>
      </c>
      <c r="D58" s="743" t="s">
        <v>594</v>
      </c>
      <c r="E58" s="744">
        <v>50113001</v>
      </c>
      <c r="F58" s="743" t="s">
        <v>608</v>
      </c>
      <c r="G58" s="742" t="s">
        <v>609</v>
      </c>
      <c r="H58" s="742">
        <v>192351</v>
      </c>
      <c r="I58" s="742">
        <v>92351</v>
      </c>
      <c r="J58" s="742" t="s">
        <v>710</v>
      </c>
      <c r="K58" s="742" t="s">
        <v>711</v>
      </c>
      <c r="L58" s="745">
        <v>86.22</v>
      </c>
      <c r="M58" s="745">
        <v>90</v>
      </c>
      <c r="N58" s="746">
        <v>7759.7999999999993</v>
      </c>
    </row>
    <row r="59" spans="1:14" ht="14.4" customHeight="1" x14ac:dyDescent="0.3">
      <c r="A59" s="740" t="s">
        <v>574</v>
      </c>
      <c r="B59" s="741" t="s">
        <v>575</v>
      </c>
      <c r="C59" s="742" t="s">
        <v>593</v>
      </c>
      <c r="D59" s="743" t="s">
        <v>594</v>
      </c>
      <c r="E59" s="744">
        <v>50113001</v>
      </c>
      <c r="F59" s="743" t="s">
        <v>608</v>
      </c>
      <c r="G59" s="742" t="s">
        <v>576</v>
      </c>
      <c r="H59" s="742">
        <v>94933</v>
      </c>
      <c r="I59" s="742">
        <v>94933</v>
      </c>
      <c r="J59" s="742" t="s">
        <v>712</v>
      </c>
      <c r="K59" s="742" t="s">
        <v>713</v>
      </c>
      <c r="L59" s="745">
        <v>115.71832393654208</v>
      </c>
      <c r="M59" s="745">
        <v>2</v>
      </c>
      <c r="N59" s="746">
        <v>231.43664787308415</v>
      </c>
    </row>
    <row r="60" spans="1:14" ht="14.4" customHeight="1" x14ac:dyDescent="0.3">
      <c r="A60" s="740" t="s">
        <v>574</v>
      </c>
      <c r="B60" s="741" t="s">
        <v>575</v>
      </c>
      <c r="C60" s="742" t="s">
        <v>593</v>
      </c>
      <c r="D60" s="743" t="s">
        <v>594</v>
      </c>
      <c r="E60" s="744">
        <v>50113001</v>
      </c>
      <c r="F60" s="743" t="s">
        <v>608</v>
      </c>
      <c r="G60" s="742" t="s">
        <v>609</v>
      </c>
      <c r="H60" s="742">
        <v>112895</v>
      </c>
      <c r="I60" s="742">
        <v>12895</v>
      </c>
      <c r="J60" s="742" t="s">
        <v>714</v>
      </c>
      <c r="K60" s="742" t="s">
        <v>715</v>
      </c>
      <c r="L60" s="745">
        <v>106.96</v>
      </c>
      <c r="M60" s="745">
        <v>6</v>
      </c>
      <c r="N60" s="746">
        <v>641.76</v>
      </c>
    </row>
    <row r="61" spans="1:14" ht="14.4" customHeight="1" x14ac:dyDescent="0.3">
      <c r="A61" s="740" t="s">
        <v>574</v>
      </c>
      <c r="B61" s="741" t="s">
        <v>575</v>
      </c>
      <c r="C61" s="742" t="s">
        <v>593</v>
      </c>
      <c r="D61" s="743" t="s">
        <v>594</v>
      </c>
      <c r="E61" s="744">
        <v>50113001</v>
      </c>
      <c r="F61" s="743" t="s">
        <v>608</v>
      </c>
      <c r="G61" s="742" t="s">
        <v>609</v>
      </c>
      <c r="H61" s="742">
        <v>66046</v>
      </c>
      <c r="I61" s="742">
        <v>66046</v>
      </c>
      <c r="J61" s="742" t="s">
        <v>716</v>
      </c>
      <c r="K61" s="742" t="s">
        <v>717</v>
      </c>
      <c r="L61" s="745">
        <v>172.49999999999997</v>
      </c>
      <c r="M61" s="745">
        <v>1</v>
      </c>
      <c r="N61" s="746">
        <v>172.49999999999997</v>
      </c>
    </row>
    <row r="62" spans="1:14" ht="14.4" customHeight="1" x14ac:dyDescent="0.3">
      <c r="A62" s="740" t="s">
        <v>574</v>
      </c>
      <c r="B62" s="741" t="s">
        <v>575</v>
      </c>
      <c r="C62" s="742" t="s">
        <v>593</v>
      </c>
      <c r="D62" s="743" t="s">
        <v>594</v>
      </c>
      <c r="E62" s="744">
        <v>50113001</v>
      </c>
      <c r="F62" s="743" t="s">
        <v>608</v>
      </c>
      <c r="G62" s="742" t="s">
        <v>609</v>
      </c>
      <c r="H62" s="742">
        <v>89227</v>
      </c>
      <c r="I62" s="742">
        <v>89227</v>
      </c>
      <c r="J62" s="742" t="s">
        <v>718</v>
      </c>
      <c r="K62" s="742" t="s">
        <v>719</v>
      </c>
      <c r="L62" s="745">
        <v>119.01</v>
      </c>
      <c r="M62" s="745">
        <v>1</v>
      </c>
      <c r="N62" s="746">
        <v>119.01</v>
      </c>
    </row>
    <row r="63" spans="1:14" ht="14.4" customHeight="1" x14ac:dyDescent="0.3">
      <c r="A63" s="740" t="s">
        <v>574</v>
      </c>
      <c r="B63" s="741" t="s">
        <v>575</v>
      </c>
      <c r="C63" s="742" t="s">
        <v>593</v>
      </c>
      <c r="D63" s="743" t="s">
        <v>594</v>
      </c>
      <c r="E63" s="744">
        <v>50113001</v>
      </c>
      <c r="F63" s="743" t="s">
        <v>608</v>
      </c>
      <c r="G63" s="742" t="s">
        <v>609</v>
      </c>
      <c r="H63" s="742">
        <v>176496</v>
      </c>
      <c r="I63" s="742">
        <v>76496</v>
      </c>
      <c r="J63" s="742" t="s">
        <v>720</v>
      </c>
      <c r="K63" s="742" t="s">
        <v>721</v>
      </c>
      <c r="L63" s="745">
        <v>125.43000000000002</v>
      </c>
      <c r="M63" s="745">
        <v>275</v>
      </c>
      <c r="N63" s="746">
        <v>34493.250000000007</v>
      </c>
    </row>
    <row r="64" spans="1:14" ht="14.4" customHeight="1" x14ac:dyDescent="0.3">
      <c r="A64" s="740" t="s">
        <v>574</v>
      </c>
      <c r="B64" s="741" t="s">
        <v>575</v>
      </c>
      <c r="C64" s="742" t="s">
        <v>593</v>
      </c>
      <c r="D64" s="743" t="s">
        <v>594</v>
      </c>
      <c r="E64" s="744">
        <v>50113001</v>
      </c>
      <c r="F64" s="743" t="s">
        <v>608</v>
      </c>
      <c r="G64" s="742" t="s">
        <v>609</v>
      </c>
      <c r="H64" s="742">
        <v>162320</v>
      </c>
      <c r="I64" s="742">
        <v>62320</v>
      </c>
      <c r="J64" s="742" t="s">
        <v>722</v>
      </c>
      <c r="K64" s="742" t="s">
        <v>723</v>
      </c>
      <c r="L64" s="745">
        <v>75.202935399651253</v>
      </c>
      <c r="M64" s="745">
        <v>85</v>
      </c>
      <c r="N64" s="746">
        <v>6392.2495089703561</v>
      </c>
    </row>
    <row r="65" spans="1:14" ht="14.4" customHeight="1" x14ac:dyDescent="0.3">
      <c r="A65" s="740" t="s">
        <v>574</v>
      </c>
      <c r="B65" s="741" t="s">
        <v>575</v>
      </c>
      <c r="C65" s="742" t="s">
        <v>593</v>
      </c>
      <c r="D65" s="743" t="s">
        <v>594</v>
      </c>
      <c r="E65" s="744">
        <v>50113001</v>
      </c>
      <c r="F65" s="743" t="s">
        <v>608</v>
      </c>
      <c r="G65" s="742" t="s">
        <v>622</v>
      </c>
      <c r="H65" s="742">
        <v>183974</v>
      </c>
      <c r="I65" s="742">
        <v>83974</v>
      </c>
      <c r="J65" s="742" t="s">
        <v>724</v>
      </c>
      <c r="K65" s="742" t="s">
        <v>725</v>
      </c>
      <c r="L65" s="745">
        <v>94.40647058823528</v>
      </c>
      <c r="M65" s="745">
        <v>85</v>
      </c>
      <c r="N65" s="746">
        <v>8024.5499999999993</v>
      </c>
    </row>
    <row r="66" spans="1:14" ht="14.4" customHeight="1" x14ac:dyDescent="0.3">
      <c r="A66" s="740" t="s">
        <v>574</v>
      </c>
      <c r="B66" s="741" t="s">
        <v>575</v>
      </c>
      <c r="C66" s="742" t="s">
        <v>593</v>
      </c>
      <c r="D66" s="743" t="s">
        <v>594</v>
      </c>
      <c r="E66" s="744">
        <v>50113001</v>
      </c>
      <c r="F66" s="743" t="s">
        <v>608</v>
      </c>
      <c r="G66" s="742" t="s">
        <v>622</v>
      </c>
      <c r="H66" s="742">
        <v>146980</v>
      </c>
      <c r="I66" s="742">
        <v>46980</v>
      </c>
      <c r="J66" s="742" t="s">
        <v>726</v>
      </c>
      <c r="K66" s="742" t="s">
        <v>727</v>
      </c>
      <c r="L66" s="745">
        <v>207.79000000000002</v>
      </c>
      <c r="M66" s="745">
        <v>2</v>
      </c>
      <c r="N66" s="746">
        <v>415.58000000000004</v>
      </c>
    </row>
    <row r="67" spans="1:14" ht="14.4" customHeight="1" x14ac:dyDescent="0.3">
      <c r="A67" s="740" t="s">
        <v>574</v>
      </c>
      <c r="B67" s="741" t="s">
        <v>575</v>
      </c>
      <c r="C67" s="742" t="s">
        <v>593</v>
      </c>
      <c r="D67" s="743" t="s">
        <v>594</v>
      </c>
      <c r="E67" s="744">
        <v>50113001</v>
      </c>
      <c r="F67" s="743" t="s">
        <v>608</v>
      </c>
      <c r="G67" s="742" t="s">
        <v>622</v>
      </c>
      <c r="H67" s="742">
        <v>131536</v>
      </c>
      <c r="I67" s="742">
        <v>31536</v>
      </c>
      <c r="J67" s="742" t="s">
        <v>728</v>
      </c>
      <c r="K67" s="742" t="s">
        <v>729</v>
      </c>
      <c r="L67" s="745">
        <v>210.98500000000007</v>
      </c>
      <c r="M67" s="745">
        <v>2</v>
      </c>
      <c r="N67" s="746">
        <v>421.97000000000014</v>
      </c>
    </row>
    <row r="68" spans="1:14" ht="14.4" customHeight="1" x14ac:dyDescent="0.3">
      <c r="A68" s="740" t="s">
        <v>574</v>
      </c>
      <c r="B68" s="741" t="s">
        <v>575</v>
      </c>
      <c r="C68" s="742" t="s">
        <v>593</v>
      </c>
      <c r="D68" s="743" t="s">
        <v>594</v>
      </c>
      <c r="E68" s="744">
        <v>50113001</v>
      </c>
      <c r="F68" s="743" t="s">
        <v>608</v>
      </c>
      <c r="G68" s="742" t="s">
        <v>609</v>
      </c>
      <c r="H68" s="742">
        <v>191730</v>
      </c>
      <c r="I68" s="742">
        <v>191730</v>
      </c>
      <c r="J68" s="742" t="s">
        <v>730</v>
      </c>
      <c r="K68" s="742" t="s">
        <v>731</v>
      </c>
      <c r="L68" s="745">
        <v>258.06</v>
      </c>
      <c r="M68" s="745">
        <v>1</v>
      </c>
      <c r="N68" s="746">
        <v>258.06</v>
      </c>
    </row>
    <row r="69" spans="1:14" ht="14.4" customHeight="1" x14ac:dyDescent="0.3">
      <c r="A69" s="740" t="s">
        <v>574</v>
      </c>
      <c r="B69" s="741" t="s">
        <v>575</v>
      </c>
      <c r="C69" s="742" t="s">
        <v>593</v>
      </c>
      <c r="D69" s="743" t="s">
        <v>594</v>
      </c>
      <c r="E69" s="744">
        <v>50113001</v>
      </c>
      <c r="F69" s="743" t="s">
        <v>608</v>
      </c>
      <c r="G69" s="742" t="s">
        <v>609</v>
      </c>
      <c r="H69" s="742">
        <v>850305</v>
      </c>
      <c r="I69" s="742">
        <v>0</v>
      </c>
      <c r="J69" s="742" t="s">
        <v>732</v>
      </c>
      <c r="K69" s="742" t="s">
        <v>576</v>
      </c>
      <c r="L69" s="745">
        <v>339.84000000000003</v>
      </c>
      <c r="M69" s="745">
        <v>2</v>
      </c>
      <c r="N69" s="746">
        <v>679.68000000000006</v>
      </c>
    </row>
    <row r="70" spans="1:14" ht="14.4" customHeight="1" x14ac:dyDescent="0.3">
      <c r="A70" s="740" t="s">
        <v>574</v>
      </c>
      <c r="B70" s="741" t="s">
        <v>575</v>
      </c>
      <c r="C70" s="742" t="s">
        <v>593</v>
      </c>
      <c r="D70" s="743" t="s">
        <v>594</v>
      </c>
      <c r="E70" s="744">
        <v>50113001</v>
      </c>
      <c r="F70" s="743" t="s">
        <v>608</v>
      </c>
      <c r="G70" s="742" t="s">
        <v>609</v>
      </c>
      <c r="H70" s="742">
        <v>845329</v>
      </c>
      <c r="I70" s="742">
        <v>0</v>
      </c>
      <c r="J70" s="742" t="s">
        <v>733</v>
      </c>
      <c r="K70" s="742" t="s">
        <v>576</v>
      </c>
      <c r="L70" s="745">
        <v>167.78754098360659</v>
      </c>
      <c r="M70" s="745">
        <v>61</v>
      </c>
      <c r="N70" s="746">
        <v>10235.040000000003</v>
      </c>
    </row>
    <row r="71" spans="1:14" ht="14.4" customHeight="1" x14ac:dyDescent="0.3">
      <c r="A71" s="740" t="s">
        <v>574</v>
      </c>
      <c r="B71" s="741" t="s">
        <v>575</v>
      </c>
      <c r="C71" s="742" t="s">
        <v>593</v>
      </c>
      <c r="D71" s="743" t="s">
        <v>594</v>
      </c>
      <c r="E71" s="744">
        <v>50113001</v>
      </c>
      <c r="F71" s="743" t="s">
        <v>608</v>
      </c>
      <c r="G71" s="742" t="s">
        <v>609</v>
      </c>
      <c r="H71" s="742">
        <v>203954</v>
      </c>
      <c r="I71" s="742">
        <v>203954</v>
      </c>
      <c r="J71" s="742" t="s">
        <v>734</v>
      </c>
      <c r="K71" s="742" t="s">
        <v>735</v>
      </c>
      <c r="L71" s="745">
        <v>93.778571428571425</v>
      </c>
      <c r="M71" s="745">
        <v>14</v>
      </c>
      <c r="N71" s="746">
        <v>1312.8999999999999</v>
      </c>
    </row>
    <row r="72" spans="1:14" ht="14.4" customHeight="1" x14ac:dyDescent="0.3">
      <c r="A72" s="740" t="s">
        <v>574</v>
      </c>
      <c r="B72" s="741" t="s">
        <v>575</v>
      </c>
      <c r="C72" s="742" t="s">
        <v>593</v>
      </c>
      <c r="D72" s="743" t="s">
        <v>594</v>
      </c>
      <c r="E72" s="744">
        <v>50113001</v>
      </c>
      <c r="F72" s="743" t="s">
        <v>608</v>
      </c>
      <c r="G72" s="742" t="s">
        <v>622</v>
      </c>
      <c r="H72" s="742">
        <v>158692</v>
      </c>
      <c r="I72" s="742">
        <v>158692</v>
      </c>
      <c r="J72" s="742" t="s">
        <v>736</v>
      </c>
      <c r="K72" s="742" t="s">
        <v>737</v>
      </c>
      <c r="L72" s="745">
        <v>26.150000000000006</v>
      </c>
      <c r="M72" s="745">
        <v>1</v>
      </c>
      <c r="N72" s="746">
        <v>26.150000000000006</v>
      </c>
    </row>
    <row r="73" spans="1:14" ht="14.4" customHeight="1" x14ac:dyDescent="0.3">
      <c r="A73" s="740" t="s">
        <v>574</v>
      </c>
      <c r="B73" s="741" t="s">
        <v>575</v>
      </c>
      <c r="C73" s="742" t="s">
        <v>593</v>
      </c>
      <c r="D73" s="743" t="s">
        <v>594</v>
      </c>
      <c r="E73" s="744">
        <v>50113001</v>
      </c>
      <c r="F73" s="743" t="s">
        <v>608</v>
      </c>
      <c r="G73" s="742" t="s">
        <v>609</v>
      </c>
      <c r="H73" s="742">
        <v>500458</v>
      </c>
      <c r="I73" s="742">
        <v>0</v>
      </c>
      <c r="J73" s="742" t="s">
        <v>738</v>
      </c>
      <c r="K73" s="742" t="s">
        <v>576</v>
      </c>
      <c r="L73" s="745">
        <v>123.71999999999998</v>
      </c>
      <c r="M73" s="745">
        <v>1</v>
      </c>
      <c r="N73" s="746">
        <v>123.71999999999998</v>
      </c>
    </row>
    <row r="74" spans="1:14" ht="14.4" customHeight="1" x14ac:dyDescent="0.3">
      <c r="A74" s="740" t="s">
        <v>574</v>
      </c>
      <c r="B74" s="741" t="s">
        <v>575</v>
      </c>
      <c r="C74" s="742" t="s">
        <v>593</v>
      </c>
      <c r="D74" s="743" t="s">
        <v>594</v>
      </c>
      <c r="E74" s="744">
        <v>50113001</v>
      </c>
      <c r="F74" s="743" t="s">
        <v>608</v>
      </c>
      <c r="G74" s="742" t="s">
        <v>609</v>
      </c>
      <c r="H74" s="742">
        <v>185300</v>
      </c>
      <c r="I74" s="742">
        <v>185300</v>
      </c>
      <c r="J74" s="742" t="s">
        <v>739</v>
      </c>
      <c r="K74" s="742" t="s">
        <v>740</v>
      </c>
      <c r="L74" s="745">
        <v>833.35</v>
      </c>
      <c r="M74" s="745">
        <v>2</v>
      </c>
      <c r="N74" s="746">
        <v>1666.7</v>
      </c>
    </row>
    <row r="75" spans="1:14" ht="14.4" customHeight="1" x14ac:dyDescent="0.3">
      <c r="A75" s="740" t="s">
        <v>574</v>
      </c>
      <c r="B75" s="741" t="s">
        <v>575</v>
      </c>
      <c r="C75" s="742" t="s">
        <v>593</v>
      </c>
      <c r="D75" s="743" t="s">
        <v>594</v>
      </c>
      <c r="E75" s="744">
        <v>50113001</v>
      </c>
      <c r="F75" s="743" t="s">
        <v>608</v>
      </c>
      <c r="G75" s="742" t="s">
        <v>609</v>
      </c>
      <c r="H75" s="742">
        <v>108651</v>
      </c>
      <c r="I75" s="742">
        <v>8651</v>
      </c>
      <c r="J75" s="742" t="s">
        <v>741</v>
      </c>
      <c r="K75" s="742" t="s">
        <v>742</v>
      </c>
      <c r="L75" s="745">
        <v>188.06</v>
      </c>
      <c r="M75" s="745">
        <v>8</v>
      </c>
      <c r="N75" s="746">
        <v>1504.48</v>
      </c>
    </row>
    <row r="76" spans="1:14" ht="14.4" customHeight="1" x14ac:dyDescent="0.3">
      <c r="A76" s="740" t="s">
        <v>574</v>
      </c>
      <c r="B76" s="741" t="s">
        <v>575</v>
      </c>
      <c r="C76" s="742" t="s">
        <v>593</v>
      </c>
      <c r="D76" s="743" t="s">
        <v>594</v>
      </c>
      <c r="E76" s="744">
        <v>50113001</v>
      </c>
      <c r="F76" s="743" t="s">
        <v>608</v>
      </c>
      <c r="G76" s="742" t="s">
        <v>609</v>
      </c>
      <c r="H76" s="742">
        <v>167939</v>
      </c>
      <c r="I76" s="742">
        <v>167939</v>
      </c>
      <c r="J76" s="742" t="s">
        <v>743</v>
      </c>
      <c r="K76" s="742" t="s">
        <v>744</v>
      </c>
      <c r="L76" s="745">
        <v>1625</v>
      </c>
      <c r="M76" s="745">
        <v>1</v>
      </c>
      <c r="N76" s="746">
        <v>1625</v>
      </c>
    </row>
    <row r="77" spans="1:14" ht="14.4" customHeight="1" x14ac:dyDescent="0.3">
      <c r="A77" s="740" t="s">
        <v>574</v>
      </c>
      <c r="B77" s="741" t="s">
        <v>575</v>
      </c>
      <c r="C77" s="742" t="s">
        <v>593</v>
      </c>
      <c r="D77" s="743" t="s">
        <v>594</v>
      </c>
      <c r="E77" s="744">
        <v>50113001</v>
      </c>
      <c r="F77" s="743" t="s">
        <v>608</v>
      </c>
      <c r="G77" s="742" t="s">
        <v>609</v>
      </c>
      <c r="H77" s="742">
        <v>210203</v>
      </c>
      <c r="I77" s="742">
        <v>210203</v>
      </c>
      <c r="J77" s="742" t="s">
        <v>745</v>
      </c>
      <c r="K77" s="742" t="s">
        <v>740</v>
      </c>
      <c r="L77" s="745">
        <v>1158.9100000000001</v>
      </c>
      <c r="M77" s="745">
        <v>1</v>
      </c>
      <c r="N77" s="746">
        <v>1158.9100000000001</v>
      </c>
    </row>
    <row r="78" spans="1:14" ht="14.4" customHeight="1" x14ac:dyDescent="0.3">
      <c r="A78" s="740" t="s">
        <v>574</v>
      </c>
      <c r="B78" s="741" t="s">
        <v>575</v>
      </c>
      <c r="C78" s="742" t="s">
        <v>593</v>
      </c>
      <c r="D78" s="743" t="s">
        <v>594</v>
      </c>
      <c r="E78" s="744">
        <v>50113001</v>
      </c>
      <c r="F78" s="743" t="s">
        <v>608</v>
      </c>
      <c r="G78" s="742" t="s">
        <v>609</v>
      </c>
      <c r="H78" s="742">
        <v>159392</v>
      </c>
      <c r="I78" s="742">
        <v>59392</v>
      </c>
      <c r="J78" s="742" t="s">
        <v>746</v>
      </c>
      <c r="K78" s="742" t="s">
        <v>747</v>
      </c>
      <c r="L78" s="745">
        <v>62.735318918716892</v>
      </c>
      <c r="M78" s="745">
        <v>190</v>
      </c>
      <c r="N78" s="746">
        <v>11919.710594556209</v>
      </c>
    </row>
    <row r="79" spans="1:14" ht="14.4" customHeight="1" x14ac:dyDescent="0.3">
      <c r="A79" s="740" t="s">
        <v>574</v>
      </c>
      <c r="B79" s="741" t="s">
        <v>575</v>
      </c>
      <c r="C79" s="742" t="s">
        <v>593</v>
      </c>
      <c r="D79" s="743" t="s">
        <v>594</v>
      </c>
      <c r="E79" s="744">
        <v>50113001</v>
      </c>
      <c r="F79" s="743" t="s">
        <v>608</v>
      </c>
      <c r="G79" s="742" t="s">
        <v>609</v>
      </c>
      <c r="H79" s="742">
        <v>185625</v>
      </c>
      <c r="I79" s="742">
        <v>185625</v>
      </c>
      <c r="J79" s="742" t="s">
        <v>748</v>
      </c>
      <c r="K79" s="742" t="s">
        <v>685</v>
      </c>
      <c r="L79" s="745">
        <v>50.03</v>
      </c>
      <c r="M79" s="745">
        <v>3</v>
      </c>
      <c r="N79" s="746">
        <v>150.09</v>
      </c>
    </row>
    <row r="80" spans="1:14" ht="14.4" customHeight="1" x14ac:dyDescent="0.3">
      <c r="A80" s="740" t="s">
        <v>574</v>
      </c>
      <c r="B80" s="741" t="s">
        <v>575</v>
      </c>
      <c r="C80" s="742" t="s">
        <v>593</v>
      </c>
      <c r="D80" s="743" t="s">
        <v>594</v>
      </c>
      <c r="E80" s="744">
        <v>50113001</v>
      </c>
      <c r="F80" s="743" t="s">
        <v>608</v>
      </c>
      <c r="G80" s="742" t="s">
        <v>609</v>
      </c>
      <c r="H80" s="742">
        <v>185634</v>
      </c>
      <c r="I80" s="742">
        <v>185634</v>
      </c>
      <c r="J80" s="742" t="s">
        <v>749</v>
      </c>
      <c r="K80" s="742" t="s">
        <v>750</v>
      </c>
      <c r="L80" s="745">
        <v>89.209999999999937</v>
      </c>
      <c r="M80" s="745">
        <v>2</v>
      </c>
      <c r="N80" s="746">
        <v>178.41999999999987</v>
      </c>
    </row>
    <row r="81" spans="1:14" ht="14.4" customHeight="1" x14ac:dyDescent="0.3">
      <c r="A81" s="740" t="s">
        <v>574</v>
      </c>
      <c r="B81" s="741" t="s">
        <v>575</v>
      </c>
      <c r="C81" s="742" t="s">
        <v>593</v>
      </c>
      <c r="D81" s="743" t="s">
        <v>594</v>
      </c>
      <c r="E81" s="744">
        <v>50113001</v>
      </c>
      <c r="F81" s="743" t="s">
        <v>608</v>
      </c>
      <c r="G81" s="742" t="s">
        <v>609</v>
      </c>
      <c r="H81" s="742">
        <v>199466</v>
      </c>
      <c r="I81" s="742">
        <v>199466</v>
      </c>
      <c r="J81" s="742" t="s">
        <v>751</v>
      </c>
      <c r="K81" s="742" t="s">
        <v>752</v>
      </c>
      <c r="L81" s="745">
        <v>91.586666666666645</v>
      </c>
      <c r="M81" s="745">
        <v>3</v>
      </c>
      <c r="N81" s="746">
        <v>274.75999999999993</v>
      </c>
    </row>
    <row r="82" spans="1:14" ht="14.4" customHeight="1" x14ac:dyDescent="0.3">
      <c r="A82" s="740" t="s">
        <v>574</v>
      </c>
      <c r="B82" s="741" t="s">
        <v>575</v>
      </c>
      <c r="C82" s="742" t="s">
        <v>593</v>
      </c>
      <c r="D82" s="743" t="s">
        <v>594</v>
      </c>
      <c r="E82" s="744">
        <v>50113001</v>
      </c>
      <c r="F82" s="743" t="s">
        <v>608</v>
      </c>
      <c r="G82" s="742" t="s">
        <v>609</v>
      </c>
      <c r="H82" s="742">
        <v>100409</v>
      </c>
      <c r="I82" s="742">
        <v>409</v>
      </c>
      <c r="J82" s="742" t="s">
        <v>753</v>
      </c>
      <c r="K82" s="742" t="s">
        <v>754</v>
      </c>
      <c r="L82" s="745">
        <v>70.935434782608695</v>
      </c>
      <c r="M82" s="745">
        <v>1380</v>
      </c>
      <c r="N82" s="746">
        <v>97890.900000000009</v>
      </c>
    </row>
    <row r="83" spans="1:14" ht="14.4" customHeight="1" x14ac:dyDescent="0.3">
      <c r="A83" s="740" t="s">
        <v>574</v>
      </c>
      <c r="B83" s="741" t="s">
        <v>575</v>
      </c>
      <c r="C83" s="742" t="s">
        <v>593</v>
      </c>
      <c r="D83" s="743" t="s">
        <v>594</v>
      </c>
      <c r="E83" s="744">
        <v>50113001</v>
      </c>
      <c r="F83" s="743" t="s">
        <v>608</v>
      </c>
      <c r="G83" s="742" t="s">
        <v>609</v>
      </c>
      <c r="H83" s="742">
        <v>137275</v>
      </c>
      <c r="I83" s="742">
        <v>137275</v>
      </c>
      <c r="J83" s="742" t="s">
        <v>755</v>
      </c>
      <c r="K83" s="742" t="s">
        <v>756</v>
      </c>
      <c r="L83" s="745">
        <v>1063.24</v>
      </c>
      <c r="M83" s="745">
        <v>7</v>
      </c>
      <c r="N83" s="746">
        <v>7442.68</v>
      </c>
    </row>
    <row r="84" spans="1:14" ht="14.4" customHeight="1" x14ac:dyDescent="0.3">
      <c r="A84" s="740" t="s">
        <v>574</v>
      </c>
      <c r="B84" s="741" t="s">
        <v>575</v>
      </c>
      <c r="C84" s="742" t="s">
        <v>593</v>
      </c>
      <c r="D84" s="743" t="s">
        <v>594</v>
      </c>
      <c r="E84" s="744">
        <v>50113001</v>
      </c>
      <c r="F84" s="743" t="s">
        <v>608</v>
      </c>
      <c r="G84" s="742" t="s">
        <v>609</v>
      </c>
      <c r="H84" s="742">
        <v>187814</v>
      </c>
      <c r="I84" s="742">
        <v>87814</v>
      </c>
      <c r="J84" s="742" t="s">
        <v>612</v>
      </c>
      <c r="K84" s="742" t="s">
        <v>613</v>
      </c>
      <c r="L84" s="745">
        <v>536.44600000000014</v>
      </c>
      <c r="M84" s="745">
        <v>5</v>
      </c>
      <c r="N84" s="746">
        <v>2682.2300000000005</v>
      </c>
    </row>
    <row r="85" spans="1:14" ht="14.4" customHeight="1" x14ac:dyDescent="0.3">
      <c r="A85" s="740" t="s">
        <v>574</v>
      </c>
      <c r="B85" s="741" t="s">
        <v>575</v>
      </c>
      <c r="C85" s="742" t="s">
        <v>593</v>
      </c>
      <c r="D85" s="743" t="s">
        <v>594</v>
      </c>
      <c r="E85" s="744">
        <v>50113001</v>
      </c>
      <c r="F85" s="743" t="s">
        <v>608</v>
      </c>
      <c r="G85" s="742" t="s">
        <v>622</v>
      </c>
      <c r="H85" s="742">
        <v>849990</v>
      </c>
      <c r="I85" s="742">
        <v>102596</v>
      </c>
      <c r="J85" s="742" t="s">
        <v>757</v>
      </c>
      <c r="K85" s="742" t="s">
        <v>758</v>
      </c>
      <c r="L85" s="745">
        <v>24.749999999999993</v>
      </c>
      <c r="M85" s="745">
        <v>1</v>
      </c>
      <c r="N85" s="746">
        <v>24.749999999999993</v>
      </c>
    </row>
    <row r="86" spans="1:14" ht="14.4" customHeight="1" x14ac:dyDescent="0.3">
      <c r="A86" s="740" t="s">
        <v>574</v>
      </c>
      <c r="B86" s="741" t="s">
        <v>575</v>
      </c>
      <c r="C86" s="742" t="s">
        <v>593</v>
      </c>
      <c r="D86" s="743" t="s">
        <v>594</v>
      </c>
      <c r="E86" s="744">
        <v>50113001</v>
      </c>
      <c r="F86" s="743" t="s">
        <v>608</v>
      </c>
      <c r="G86" s="742" t="s">
        <v>622</v>
      </c>
      <c r="H86" s="742">
        <v>140097</v>
      </c>
      <c r="I86" s="742">
        <v>140097</v>
      </c>
      <c r="J86" s="742" t="s">
        <v>759</v>
      </c>
      <c r="K86" s="742" t="s">
        <v>760</v>
      </c>
      <c r="L86" s="745">
        <v>314.5</v>
      </c>
      <c r="M86" s="745">
        <v>1</v>
      </c>
      <c r="N86" s="746">
        <v>314.5</v>
      </c>
    </row>
    <row r="87" spans="1:14" ht="14.4" customHeight="1" x14ac:dyDescent="0.3">
      <c r="A87" s="740" t="s">
        <v>574</v>
      </c>
      <c r="B87" s="741" t="s">
        <v>575</v>
      </c>
      <c r="C87" s="742" t="s">
        <v>593</v>
      </c>
      <c r="D87" s="743" t="s">
        <v>594</v>
      </c>
      <c r="E87" s="744">
        <v>50113001</v>
      </c>
      <c r="F87" s="743" t="s">
        <v>608</v>
      </c>
      <c r="G87" s="742" t="s">
        <v>609</v>
      </c>
      <c r="H87" s="742">
        <v>843217</v>
      </c>
      <c r="I87" s="742">
        <v>0</v>
      </c>
      <c r="J87" s="742" t="s">
        <v>761</v>
      </c>
      <c r="K87" s="742" t="s">
        <v>762</v>
      </c>
      <c r="L87" s="745">
        <v>197.80769230769232</v>
      </c>
      <c r="M87" s="745">
        <v>26</v>
      </c>
      <c r="N87" s="746">
        <v>5143</v>
      </c>
    </row>
    <row r="88" spans="1:14" ht="14.4" customHeight="1" x14ac:dyDescent="0.3">
      <c r="A88" s="740" t="s">
        <v>574</v>
      </c>
      <c r="B88" s="741" t="s">
        <v>575</v>
      </c>
      <c r="C88" s="742" t="s">
        <v>593</v>
      </c>
      <c r="D88" s="743" t="s">
        <v>594</v>
      </c>
      <c r="E88" s="744">
        <v>50113001</v>
      </c>
      <c r="F88" s="743" t="s">
        <v>608</v>
      </c>
      <c r="G88" s="742" t="s">
        <v>609</v>
      </c>
      <c r="H88" s="742">
        <v>990413</v>
      </c>
      <c r="I88" s="742">
        <v>0</v>
      </c>
      <c r="J88" s="742" t="s">
        <v>763</v>
      </c>
      <c r="K88" s="742" t="s">
        <v>576</v>
      </c>
      <c r="L88" s="745">
        <v>349.51199999999994</v>
      </c>
      <c r="M88" s="745">
        <v>25</v>
      </c>
      <c r="N88" s="746">
        <v>8737.7999999999993</v>
      </c>
    </row>
    <row r="89" spans="1:14" ht="14.4" customHeight="1" x14ac:dyDescent="0.3">
      <c r="A89" s="740" t="s">
        <v>574</v>
      </c>
      <c r="B89" s="741" t="s">
        <v>575</v>
      </c>
      <c r="C89" s="742" t="s">
        <v>593</v>
      </c>
      <c r="D89" s="743" t="s">
        <v>594</v>
      </c>
      <c r="E89" s="744">
        <v>50113001</v>
      </c>
      <c r="F89" s="743" t="s">
        <v>608</v>
      </c>
      <c r="G89" s="742" t="s">
        <v>609</v>
      </c>
      <c r="H89" s="742">
        <v>178277</v>
      </c>
      <c r="I89" s="742">
        <v>78277</v>
      </c>
      <c r="J89" s="742" t="s">
        <v>764</v>
      </c>
      <c r="K89" s="742" t="s">
        <v>765</v>
      </c>
      <c r="L89" s="745">
        <v>37.490000000000009</v>
      </c>
      <c r="M89" s="745">
        <v>1</v>
      </c>
      <c r="N89" s="746">
        <v>37.490000000000009</v>
      </c>
    </row>
    <row r="90" spans="1:14" ht="14.4" customHeight="1" x14ac:dyDescent="0.3">
      <c r="A90" s="740" t="s">
        <v>574</v>
      </c>
      <c r="B90" s="741" t="s">
        <v>575</v>
      </c>
      <c r="C90" s="742" t="s">
        <v>593</v>
      </c>
      <c r="D90" s="743" t="s">
        <v>594</v>
      </c>
      <c r="E90" s="744">
        <v>50113001</v>
      </c>
      <c r="F90" s="743" t="s">
        <v>608</v>
      </c>
      <c r="G90" s="742" t="s">
        <v>609</v>
      </c>
      <c r="H90" s="742">
        <v>150660</v>
      </c>
      <c r="I90" s="742">
        <v>150660</v>
      </c>
      <c r="J90" s="742" t="s">
        <v>766</v>
      </c>
      <c r="K90" s="742" t="s">
        <v>767</v>
      </c>
      <c r="L90" s="745">
        <v>793.31999999999971</v>
      </c>
      <c r="M90" s="745">
        <v>5</v>
      </c>
      <c r="N90" s="746">
        <v>3966.5999999999985</v>
      </c>
    </row>
    <row r="91" spans="1:14" ht="14.4" customHeight="1" x14ac:dyDescent="0.3">
      <c r="A91" s="740" t="s">
        <v>574</v>
      </c>
      <c r="B91" s="741" t="s">
        <v>575</v>
      </c>
      <c r="C91" s="742" t="s">
        <v>593</v>
      </c>
      <c r="D91" s="743" t="s">
        <v>594</v>
      </c>
      <c r="E91" s="744">
        <v>50113001</v>
      </c>
      <c r="F91" s="743" t="s">
        <v>608</v>
      </c>
      <c r="G91" s="742" t="s">
        <v>609</v>
      </c>
      <c r="H91" s="742">
        <v>145981</v>
      </c>
      <c r="I91" s="742">
        <v>45981</v>
      </c>
      <c r="J91" s="742" t="s">
        <v>768</v>
      </c>
      <c r="K91" s="742" t="s">
        <v>769</v>
      </c>
      <c r="L91" s="745">
        <v>1704.56</v>
      </c>
      <c r="M91" s="745">
        <v>55</v>
      </c>
      <c r="N91" s="746">
        <v>93750.8</v>
      </c>
    </row>
    <row r="92" spans="1:14" ht="14.4" customHeight="1" x14ac:dyDescent="0.3">
      <c r="A92" s="740" t="s">
        <v>574</v>
      </c>
      <c r="B92" s="741" t="s">
        <v>575</v>
      </c>
      <c r="C92" s="742" t="s">
        <v>593</v>
      </c>
      <c r="D92" s="743" t="s">
        <v>594</v>
      </c>
      <c r="E92" s="744">
        <v>50113001</v>
      </c>
      <c r="F92" s="743" t="s">
        <v>608</v>
      </c>
      <c r="G92" s="742" t="s">
        <v>609</v>
      </c>
      <c r="H92" s="742">
        <v>501695</v>
      </c>
      <c r="I92" s="742">
        <v>0</v>
      </c>
      <c r="J92" s="742" t="s">
        <v>770</v>
      </c>
      <c r="K92" s="742" t="s">
        <v>771</v>
      </c>
      <c r="L92" s="745">
        <v>1121.329</v>
      </c>
      <c r="M92" s="745">
        <v>4</v>
      </c>
      <c r="N92" s="746">
        <v>4485.3159999999998</v>
      </c>
    </row>
    <row r="93" spans="1:14" ht="14.4" customHeight="1" x14ac:dyDescent="0.3">
      <c r="A93" s="740" t="s">
        <v>574</v>
      </c>
      <c r="B93" s="741" t="s">
        <v>575</v>
      </c>
      <c r="C93" s="742" t="s">
        <v>593</v>
      </c>
      <c r="D93" s="743" t="s">
        <v>594</v>
      </c>
      <c r="E93" s="744">
        <v>50113001</v>
      </c>
      <c r="F93" s="743" t="s">
        <v>608</v>
      </c>
      <c r="G93" s="742" t="s">
        <v>622</v>
      </c>
      <c r="H93" s="742">
        <v>117425</v>
      </c>
      <c r="I93" s="742">
        <v>17425</v>
      </c>
      <c r="J93" s="742" t="s">
        <v>772</v>
      </c>
      <c r="K93" s="742" t="s">
        <v>773</v>
      </c>
      <c r="L93" s="745">
        <v>20.060000000000002</v>
      </c>
      <c r="M93" s="745">
        <v>2</v>
      </c>
      <c r="N93" s="746">
        <v>40.120000000000005</v>
      </c>
    </row>
    <row r="94" spans="1:14" ht="14.4" customHeight="1" x14ac:dyDescent="0.3">
      <c r="A94" s="740" t="s">
        <v>574</v>
      </c>
      <c r="B94" s="741" t="s">
        <v>575</v>
      </c>
      <c r="C94" s="742" t="s">
        <v>593</v>
      </c>
      <c r="D94" s="743" t="s">
        <v>594</v>
      </c>
      <c r="E94" s="744">
        <v>50113001</v>
      </c>
      <c r="F94" s="743" t="s">
        <v>608</v>
      </c>
      <c r="G94" s="742" t="s">
        <v>622</v>
      </c>
      <c r="H94" s="742">
        <v>117431</v>
      </c>
      <c r="I94" s="742">
        <v>17431</v>
      </c>
      <c r="J94" s="742" t="s">
        <v>774</v>
      </c>
      <c r="K94" s="742" t="s">
        <v>661</v>
      </c>
      <c r="L94" s="745">
        <v>27.374000000000002</v>
      </c>
      <c r="M94" s="745">
        <v>10</v>
      </c>
      <c r="N94" s="746">
        <v>273.74</v>
      </c>
    </row>
    <row r="95" spans="1:14" ht="14.4" customHeight="1" x14ac:dyDescent="0.3">
      <c r="A95" s="740" t="s">
        <v>574</v>
      </c>
      <c r="B95" s="741" t="s">
        <v>575</v>
      </c>
      <c r="C95" s="742" t="s">
        <v>593</v>
      </c>
      <c r="D95" s="743" t="s">
        <v>594</v>
      </c>
      <c r="E95" s="744">
        <v>50113001</v>
      </c>
      <c r="F95" s="743" t="s">
        <v>608</v>
      </c>
      <c r="G95" s="742" t="s">
        <v>622</v>
      </c>
      <c r="H95" s="742">
        <v>117433</v>
      </c>
      <c r="I95" s="742">
        <v>17433</v>
      </c>
      <c r="J95" s="742" t="s">
        <v>774</v>
      </c>
      <c r="K95" s="742" t="s">
        <v>775</v>
      </c>
      <c r="L95" s="745">
        <v>54.679999999999993</v>
      </c>
      <c r="M95" s="745">
        <v>1</v>
      </c>
      <c r="N95" s="746">
        <v>54.679999999999993</v>
      </c>
    </row>
    <row r="96" spans="1:14" ht="14.4" customHeight="1" x14ac:dyDescent="0.3">
      <c r="A96" s="740" t="s">
        <v>574</v>
      </c>
      <c r="B96" s="741" t="s">
        <v>575</v>
      </c>
      <c r="C96" s="742" t="s">
        <v>593</v>
      </c>
      <c r="D96" s="743" t="s">
        <v>594</v>
      </c>
      <c r="E96" s="744">
        <v>50113001</v>
      </c>
      <c r="F96" s="743" t="s">
        <v>608</v>
      </c>
      <c r="G96" s="742" t="s">
        <v>609</v>
      </c>
      <c r="H96" s="742">
        <v>207229</v>
      </c>
      <c r="I96" s="742">
        <v>207229</v>
      </c>
      <c r="J96" s="742" t="s">
        <v>776</v>
      </c>
      <c r="K96" s="742" t="s">
        <v>777</v>
      </c>
      <c r="L96" s="745">
        <v>187.2</v>
      </c>
      <c r="M96" s="745">
        <v>2</v>
      </c>
      <c r="N96" s="746">
        <v>374.4</v>
      </c>
    </row>
    <row r="97" spans="1:14" ht="14.4" customHeight="1" x14ac:dyDescent="0.3">
      <c r="A97" s="740" t="s">
        <v>574</v>
      </c>
      <c r="B97" s="741" t="s">
        <v>575</v>
      </c>
      <c r="C97" s="742" t="s">
        <v>593</v>
      </c>
      <c r="D97" s="743" t="s">
        <v>594</v>
      </c>
      <c r="E97" s="744">
        <v>50113001</v>
      </c>
      <c r="F97" s="743" t="s">
        <v>608</v>
      </c>
      <c r="G97" s="742" t="s">
        <v>609</v>
      </c>
      <c r="H97" s="742">
        <v>992511</v>
      </c>
      <c r="I97" s="742">
        <v>0</v>
      </c>
      <c r="J97" s="742" t="s">
        <v>778</v>
      </c>
      <c r="K97" s="742" t="s">
        <v>779</v>
      </c>
      <c r="L97" s="745">
        <v>315.65959459459464</v>
      </c>
      <c r="M97" s="745">
        <v>74</v>
      </c>
      <c r="N97" s="746">
        <v>23358.81</v>
      </c>
    </row>
    <row r="98" spans="1:14" ht="14.4" customHeight="1" x14ac:dyDescent="0.3">
      <c r="A98" s="740" t="s">
        <v>574</v>
      </c>
      <c r="B98" s="741" t="s">
        <v>575</v>
      </c>
      <c r="C98" s="742" t="s">
        <v>593</v>
      </c>
      <c r="D98" s="743" t="s">
        <v>594</v>
      </c>
      <c r="E98" s="744">
        <v>50113001</v>
      </c>
      <c r="F98" s="743" t="s">
        <v>608</v>
      </c>
      <c r="G98" s="742" t="s">
        <v>609</v>
      </c>
      <c r="H98" s="742">
        <v>992512</v>
      </c>
      <c r="I98" s="742">
        <v>0</v>
      </c>
      <c r="J98" s="742" t="s">
        <v>780</v>
      </c>
      <c r="K98" s="742" t="s">
        <v>781</v>
      </c>
      <c r="L98" s="745">
        <v>315.65999999999997</v>
      </c>
      <c r="M98" s="745">
        <v>30</v>
      </c>
      <c r="N98" s="746">
        <v>9469.7999999999993</v>
      </c>
    </row>
    <row r="99" spans="1:14" ht="14.4" customHeight="1" x14ac:dyDescent="0.3">
      <c r="A99" s="740" t="s">
        <v>574</v>
      </c>
      <c r="B99" s="741" t="s">
        <v>575</v>
      </c>
      <c r="C99" s="742" t="s">
        <v>593</v>
      </c>
      <c r="D99" s="743" t="s">
        <v>594</v>
      </c>
      <c r="E99" s="744">
        <v>50113001</v>
      </c>
      <c r="F99" s="743" t="s">
        <v>608</v>
      </c>
      <c r="G99" s="742" t="s">
        <v>609</v>
      </c>
      <c r="H99" s="742">
        <v>156993</v>
      </c>
      <c r="I99" s="742">
        <v>56993</v>
      </c>
      <c r="J99" s="742" t="s">
        <v>782</v>
      </c>
      <c r="K99" s="742" t="s">
        <v>783</v>
      </c>
      <c r="L99" s="745">
        <v>73.150000000000006</v>
      </c>
      <c r="M99" s="745">
        <v>1</v>
      </c>
      <c r="N99" s="746">
        <v>73.150000000000006</v>
      </c>
    </row>
    <row r="100" spans="1:14" ht="14.4" customHeight="1" x14ac:dyDescent="0.3">
      <c r="A100" s="740" t="s">
        <v>574</v>
      </c>
      <c r="B100" s="741" t="s">
        <v>575</v>
      </c>
      <c r="C100" s="742" t="s">
        <v>593</v>
      </c>
      <c r="D100" s="743" t="s">
        <v>594</v>
      </c>
      <c r="E100" s="744">
        <v>50113001</v>
      </c>
      <c r="F100" s="743" t="s">
        <v>608</v>
      </c>
      <c r="G100" s="742" t="s">
        <v>609</v>
      </c>
      <c r="H100" s="742">
        <v>184284</v>
      </c>
      <c r="I100" s="742">
        <v>184284</v>
      </c>
      <c r="J100" s="742" t="s">
        <v>784</v>
      </c>
      <c r="K100" s="742" t="s">
        <v>673</v>
      </c>
      <c r="L100" s="745">
        <v>147.50000000000006</v>
      </c>
      <c r="M100" s="745">
        <v>1</v>
      </c>
      <c r="N100" s="746">
        <v>147.50000000000006</v>
      </c>
    </row>
    <row r="101" spans="1:14" ht="14.4" customHeight="1" x14ac:dyDescent="0.3">
      <c r="A101" s="740" t="s">
        <v>574</v>
      </c>
      <c r="B101" s="741" t="s">
        <v>575</v>
      </c>
      <c r="C101" s="742" t="s">
        <v>593</v>
      </c>
      <c r="D101" s="743" t="s">
        <v>594</v>
      </c>
      <c r="E101" s="744">
        <v>50113001</v>
      </c>
      <c r="F101" s="743" t="s">
        <v>608</v>
      </c>
      <c r="G101" s="742" t="s">
        <v>622</v>
      </c>
      <c r="H101" s="742">
        <v>214427</v>
      </c>
      <c r="I101" s="742">
        <v>214427</v>
      </c>
      <c r="J101" s="742" t="s">
        <v>785</v>
      </c>
      <c r="K101" s="742" t="s">
        <v>786</v>
      </c>
      <c r="L101" s="745">
        <v>67.600610563161865</v>
      </c>
      <c r="M101" s="745">
        <v>1780</v>
      </c>
      <c r="N101" s="746">
        <v>120329.08680242811</v>
      </c>
    </row>
    <row r="102" spans="1:14" ht="14.4" customHeight="1" x14ac:dyDescent="0.3">
      <c r="A102" s="740" t="s">
        <v>574</v>
      </c>
      <c r="B102" s="741" t="s">
        <v>575</v>
      </c>
      <c r="C102" s="742" t="s">
        <v>593</v>
      </c>
      <c r="D102" s="743" t="s">
        <v>594</v>
      </c>
      <c r="E102" s="744">
        <v>50113001</v>
      </c>
      <c r="F102" s="743" t="s">
        <v>608</v>
      </c>
      <c r="G102" s="742" t="s">
        <v>622</v>
      </c>
      <c r="H102" s="742">
        <v>113767</v>
      </c>
      <c r="I102" s="742">
        <v>13767</v>
      </c>
      <c r="J102" s="742" t="s">
        <v>787</v>
      </c>
      <c r="K102" s="742" t="s">
        <v>788</v>
      </c>
      <c r="L102" s="745">
        <v>45.101428571428578</v>
      </c>
      <c r="M102" s="745">
        <v>7</v>
      </c>
      <c r="N102" s="746">
        <v>315.71000000000004</v>
      </c>
    </row>
    <row r="103" spans="1:14" ht="14.4" customHeight="1" x14ac:dyDescent="0.3">
      <c r="A103" s="740" t="s">
        <v>574</v>
      </c>
      <c r="B103" s="741" t="s">
        <v>575</v>
      </c>
      <c r="C103" s="742" t="s">
        <v>593</v>
      </c>
      <c r="D103" s="743" t="s">
        <v>594</v>
      </c>
      <c r="E103" s="744">
        <v>50113001</v>
      </c>
      <c r="F103" s="743" t="s">
        <v>608</v>
      </c>
      <c r="G103" s="742" t="s">
        <v>622</v>
      </c>
      <c r="H103" s="742">
        <v>113768</v>
      </c>
      <c r="I103" s="742">
        <v>13768</v>
      </c>
      <c r="J103" s="742" t="s">
        <v>787</v>
      </c>
      <c r="K103" s="742" t="s">
        <v>789</v>
      </c>
      <c r="L103" s="745">
        <v>90.380000000000052</v>
      </c>
      <c r="M103" s="745">
        <v>1</v>
      </c>
      <c r="N103" s="746">
        <v>90.380000000000052</v>
      </c>
    </row>
    <row r="104" spans="1:14" ht="14.4" customHeight="1" x14ac:dyDescent="0.3">
      <c r="A104" s="740" t="s">
        <v>574</v>
      </c>
      <c r="B104" s="741" t="s">
        <v>575</v>
      </c>
      <c r="C104" s="742" t="s">
        <v>593</v>
      </c>
      <c r="D104" s="743" t="s">
        <v>594</v>
      </c>
      <c r="E104" s="744">
        <v>50113001</v>
      </c>
      <c r="F104" s="743" t="s">
        <v>608</v>
      </c>
      <c r="G104" s="742" t="s">
        <v>622</v>
      </c>
      <c r="H104" s="742">
        <v>848765</v>
      </c>
      <c r="I104" s="742">
        <v>107938</v>
      </c>
      <c r="J104" s="742" t="s">
        <v>787</v>
      </c>
      <c r="K104" s="742" t="s">
        <v>790</v>
      </c>
      <c r="L104" s="745">
        <v>129.08187522457021</v>
      </c>
      <c r="M104" s="745">
        <v>337</v>
      </c>
      <c r="N104" s="746">
        <v>43500.591950680166</v>
      </c>
    </row>
    <row r="105" spans="1:14" ht="14.4" customHeight="1" x14ac:dyDescent="0.3">
      <c r="A105" s="740" t="s">
        <v>574</v>
      </c>
      <c r="B105" s="741" t="s">
        <v>575</v>
      </c>
      <c r="C105" s="742" t="s">
        <v>593</v>
      </c>
      <c r="D105" s="743" t="s">
        <v>594</v>
      </c>
      <c r="E105" s="744">
        <v>50113001</v>
      </c>
      <c r="F105" s="743" t="s">
        <v>608</v>
      </c>
      <c r="G105" s="742" t="s">
        <v>609</v>
      </c>
      <c r="H105" s="742">
        <v>130511</v>
      </c>
      <c r="I105" s="742">
        <v>130511</v>
      </c>
      <c r="J105" s="742" t="s">
        <v>791</v>
      </c>
      <c r="K105" s="742" t="s">
        <v>792</v>
      </c>
      <c r="L105" s="745">
        <v>0</v>
      </c>
      <c r="M105" s="745">
        <v>0</v>
      </c>
      <c r="N105" s="746">
        <v>0</v>
      </c>
    </row>
    <row r="106" spans="1:14" ht="14.4" customHeight="1" x14ac:dyDescent="0.3">
      <c r="A106" s="740" t="s">
        <v>574</v>
      </c>
      <c r="B106" s="741" t="s">
        <v>575</v>
      </c>
      <c r="C106" s="742" t="s">
        <v>593</v>
      </c>
      <c r="D106" s="743" t="s">
        <v>594</v>
      </c>
      <c r="E106" s="744">
        <v>50113001</v>
      </c>
      <c r="F106" s="743" t="s">
        <v>608</v>
      </c>
      <c r="G106" s="742" t="s">
        <v>609</v>
      </c>
      <c r="H106" s="742">
        <v>121856</v>
      </c>
      <c r="I106" s="742">
        <v>21856</v>
      </c>
      <c r="J106" s="742" t="s">
        <v>793</v>
      </c>
      <c r="K106" s="742" t="s">
        <v>794</v>
      </c>
      <c r="L106" s="745">
        <v>26.590000000000014</v>
      </c>
      <c r="M106" s="745">
        <v>1</v>
      </c>
      <c r="N106" s="746">
        <v>26.590000000000014</v>
      </c>
    </row>
    <row r="107" spans="1:14" ht="14.4" customHeight="1" x14ac:dyDescent="0.3">
      <c r="A107" s="740" t="s">
        <v>574</v>
      </c>
      <c r="B107" s="741" t="s">
        <v>575</v>
      </c>
      <c r="C107" s="742" t="s">
        <v>593</v>
      </c>
      <c r="D107" s="743" t="s">
        <v>594</v>
      </c>
      <c r="E107" s="744">
        <v>50113001</v>
      </c>
      <c r="F107" s="743" t="s">
        <v>608</v>
      </c>
      <c r="G107" s="742" t="s">
        <v>622</v>
      </c>
      <c r="H107" s="742">
        <v>116547</v>
      </c>
      <c r="I107" s="742">
        <v>16547</v>
      </c>
      <c r="J107" s="742" t="s">
        <v>795</v>
      </c>
      <c r="K107" s="742" t="s">
        <v>796</v>
      </c>
      <c r="L107" s="745">
        <v>529.82999999999993</v>
      </c>
      <c r="M107" s="745">
        <v>30</v>
      </c>
      <c r="N107" s="746">
        <v>15894.899999999998</v>
      </c>
    </row>
    <row r="108" spans="1:14" ht="14.4" customHeight="1" x14ac:dyDescent="0.3">
      <c r="A108" s="740" t="s">
        <v>574</v>
      </c>
      <c r="B108" s="741" t="s">
        <v>575</v>
      </c>
      <c r="C108" s="742" t="s">
        <v>593</v>
      </c>
      <c r="D108" s="743" t="s">
        <v>594</v>
      </c>
      <c r="E108" s="744">
        <v>50113001</v>
      </c>
      <c r="F108" s="743" t="s">
        <v>608</v>
      </c>
      <c r="G108" s="742" t="s">
        <v>622</v>
      </c>
      <c r="H108" s="742">
        <v>168836</v>
      </c>
      <c r="I108" s="742">
        <v>168836</v>
      </c>
      <c r="J108" s="742" t="s">
        <v>797</v>
      </c>
      <c r="K108" s="742" t="s">
        <v>737</v>
      </c>
      <c r="L108" s="745">
        <v>51.69</v>
      </c>
      <c r="M108" s="745">
        <v>2</v>
      </c>
      <c r="N108" s="746">
        <v>103.38</v>
      </c>
    </row>
    <row r="109" spans="1:14" ht="14.4" customHeight="1" x14ac:dyDescent="0.3">
      <c r="A109" s="740" t="s">
        <v>574</v>
      </c>
      <c r="B109" s="741" t="s">
        <v>575</v>
      </c>
      <c r="C109" s="742" t="s">
        <v>593</v>
      </c>
      <c r="D109" s="743" t="s">
        <v>594</v>
      </c>
      <c r="E109" s="744">
        <v>50113001</v>
      </c>
      <c r="F109" s="743" t="s">
        <v>608</v>
      </c>
      <c r="G109" s="742" t="s">
        <v>609</v>
      </c>
      <c r="H109" s="742">
        <v>845813</v>
      </c>
      <c r="I109" s="742">
        <v>0</v>
      </c>
      <c r="J109" s="742" t="s">
        <v>798</v>
      </c>
      <c r="K109" s="742" t="s">
        <v>576</v>
      </c>
      <c r="L109" s="745">
        <v>558.12</v>
      </c>
      <c r="M109" s="745">
        <v>1</v>
      </c>
      <c r="N109" s="746">
        <v>558.12</v>
      </c>
    </row>
    <row r="110" spans="1:14" ht="14.4" customHeight="1" x14ac:dyDescent="0.3">
      <c r="A110" s="740" t="s">
        <v>574</v>
      </c>
      <c r="B110" s="741" t="s">
        <v>575</v>
      </c>
      <c r="C110" s="742" t="s">
        <v>593</v>
      </c>
      <c r="D110" s="743" t="s">
        <v>594</v>
      </c>
      <c r="E110" s="744">
        <v>50113001</v>
      </c>
      <c r="F110" s="743" t="s">
        <v>608</v>
      </c>
      <c r="G110" s="742" t="s">
        <v>609</v>
      </c>
      <c r="H110" s="742">
        <v>193104</v>
      </c>
      <c r="I110" s="742">
        <v>93104</v>
      </c>
      <c r="J110" s="742" t="s">
        <v>799</v>
      </c>
      <c r="K110" s="742" t="s">
        <v>800</v>
      </c>
      <c r="L110" s="745">
        <v>47.32</v>
      </c>
      <c r="M110" s="745">
        <v>1</v>
      </c>
      <c r="N110" s="746">
        <v>47.32</v>
      </c>
    </row>
    <row r="111" spans="1:14" ht="14.4" customHeight="1" x14ac:dyDescent="0.3">
      <c r="A111" s="740" t="s">
        <v>574</v>
      </c>
      <c r="B111" s="741" t="s">
        <v>575</v>
      </c>
      <c r="C111" s="742" t="s">
        <v>593</v>
      </c>
      <c r="D111" s="743" t="s">
        <v>594</v>
      </c>
      <c r="E111" s="744">
        <v>50113001</v>
      </c>
      <c r="F111" s="743" t="s">
        <v>608</v>
      </c>
      <c r="G111" s="742" t="s">
        <v>609</v>
      </c>
      <c r="H111" s="742">
        <v>193105</v>
      </c>
      <c r="I111" s="742">
        <v>93105</v>
      </c>
      <c r="J111" s="742" t="s">
        <v>799</v>
      </c>
      <c r="K111" s="742" t="s">
        <v>801</v>
      </c>
      <c r="L111" s="745">
        <v>209.41231228484691</v>
      </c>
      <c r="M111" s="745">
        <v>79</v>
      </c>
      <c r="N111" s="746">
        <v>16543.572670502905</v>
      </c>
    </row>
    <row r="112" spans="1:14" ht="14.4" customHeight="1" x14ac:dyDescent="0.3">
      <c r="A112" s="740" t="s">
        <v>574</v>
      </c>
      <c r="B112" s="741" t="s">
        <v>575</v>
      </c>
      <c r="C112" s="742" t="s">
        <v>593</v>
      </c>
      <c r="D112" s="743" t="s">
        <v>594</v>
      </c>
      <c r="E112" s="744">
        <v>50113001</v>
      </c>
      <c r="F112" s="743" t="s">
        <v>608</v>
      </c>
      <c r="G112" s="742" t="s">
        <v>609</v>
      </c>
      <c r="H112" s="742">
        <v>988310</v>
      </c>
      <c r="I112" s="742">
        <v>0</v>
      </c>
      <c r="J112" s="742" t="s">
        <v>802</v>
      </c>
      <c r="K112" s="742" t="s">
        <v>576</v>
      </c>
      <c r="L112" s="745">
        <v>95.86</v>
      </c>
      <c r="M112" s="745">
        <v>1</v>
      </c>
      <c r="N112" s="746">
        <v>95.86</v>
      </c>
    </row>
    <row r="113" spans="1:14" ht="14.4" customHeight="1" x14ac:dyDescent="0.3">
      <c r="A113" s="740" t="s">
        <v>574</v>
      </c>
      <c r="B113" s="741" t="s">
        <v>575</v>
      </c>
      <c r="C113" s="742" t="s">
        <v>593</v>
      </c>
      <c r="D113" s="743" t="s">
        <v>594</v>
      </c>
      <c r="E113" s="744">
        <v>50113001</v>
      </c>
      <c r="F113" s="743" t="s">
        <v>608</v>
      </c>
      <c r="G113" s="742" t="s">
        <v>622</v>
      </c>
      <c r="H113" s="742">
        <v>847134</v>
      </c>
      <c r="I113" s="742">
        <v>151050</v>
      </c>
      <c r="J113" s="742" t="s">
        <v>803</v>
      </c>
      <c r="K113" s="742" t="s">
        <v>804</v>
      </c>
      <c r="L113" s="745">
        <v>736.36582176635602</v>
      </c>
      <c r="M113" s="745">
        <v>112</v>
      </c>
      <c r="N113" s="746">
        <v>82472.972037831874</v>
      </c>
    </row>
    <row r="114" spans="1:14" ht="14.4" customHeight="1" x14ac:dyDescent="0.3">
      <c r="A114" s="740" t="s">
        <v>574</v>
      </c>
      <c r="B114" s="741" t="s">
        <v>575</v>
      </c>
      <c r="C114" s="742" t="s">
        <v>593</v>
      </c>
      <c r="D114" s="743" t="s">
        <v>594</v>
      </c>
      <c r="E114" s="744">
        <v>50113001</v>
      </c>
      <c r="F114" s="743" t="s">
        <v>608</v>
      </c>
      <c r="G114" s="742" t="s">
        <v>609</v>
      </c>
      <c r="H114" s="742">
        <v>114075</v>
      </c>
      <c r="I114" s="742">
        <v>14075</v>
      </c>
      <c r="J114" s="742" t="s">
        <v>805</v>
      </c>
      <c r="K114" s="742" t="s">
        <v>806</v>
      </c>
      <c r="L114" s="745">
        <v>294.99</v>
      </c>
      <c r="M114" s="745">
        <v>2</v>
      </c>
      <c r="N114" s="746">
        <v>589.98</v>
      </c>
    </row>
    <row r="115" spans="1:14" ht="14.4" customHeight="1" x14ac:dyDescent="0.3">
      <c r="A115" s="740" t="s">
        <v>574</v>
      </c>
      <c r="B115" s="741" t="s">
        <v>575</v>
      </c>
      <c r="C115" s="742" t="s">
        <v>593</v>
      </c>
      <c r="D115" s="743" t="s">
        <v>594</v>
      </c>
      <c r="E115" s="744">
        <v>50113001</v>
      </c>
      <c r="F115" s="743" t="s">
        <v>608</v>
      </c>
      <c r="G115" s="742" t="s">
        <v>609</v>
      </c>
      <c r="H115" s="742">
        <v>197522</v>
      </c>
      <c r="I115" s="742">
        <v>97522</v>
      </c>
      <c r="J115" s="742" t="s">
        <v>805</v>
      </c>
      <c r="K115" s="742" t="s">
        <v>807</v>
      </c>
      <c r="L115" s="745">
        <v>160.30000000000001</v>
      </c>
      <c r="M115" s="745">
        <v>2</v>
      </c>
      <c r="N115" s="746">
        <v>320.60000000000002</v>
      </c>
    </row>
    <row r="116" spans="1:14" ht="14.4" customHeight="1" x14ac:dyDescent="0.3">
      <c r="A116" s="740" t="s">
        <v>574</v>
      </c>
      <c r="B116" s="741" t="s">
        <v>575</v>
      </c>
      <c r="C116" s="742" t="s">
        <v>593</v>
      </c>
      <c r="D116" s="743" t="s">
        <v>594</v>
      </c>
      <c r="E116" s="744">
        <v>50113001</v>
      </c>
      <c r="F116" s="743" t="s">
        <v>608</v>
      </c>
      <c r="G116" s="742" t="s">
        <v>609</v>
      </c>
      <c r="H116" s="742">
        <v>184090</v>
      </c>
      <c r="I116" s="742">
        <v>84090</v>
      </c>
      <c r="J116" s="742" t="s">
        <v>614</v>
      </c>
      <c r="K116" s="742" t="s">
        <v>615</v>
      </c>
      <c r="L116" s="745">
        <v>60.14</v>
      </c>
      <c r="M116" s="745">
        <v>43</v>
      </c>
      <c r="N116" s="746">
        <v>2586.02</v>
      </c>
    </row>
    <row r="117" spans="1:14" ht="14.4" customHeight="1" x14ac:dyDescent="0.3">
      <c r="A117" s="740" t="s">
        <v>574</v>
      </c>
      <c r="B117" s="741" t="s">
        <v>575</v>
      </c>
      <c r="C117" s="742" t="s">
        <v>593</v>
      </c>
      <c r="D117" s="743" t="s">
        <v>594</v>
      </c>
      <c r="E117" s="744">
        <v>50113001</v>
      </c>
      <c r="F117" s="743" t="s">
        <v>608</v>
      </c>
      <c r="G117" s="742" t="s">
        <v>609</v>
      </c>
      <c r="H117" s="742">
        <v>168650</v>
      </c>
      <c r="I117" s="742">
        <v>168650</v>
      </c>
      <c r="J117" s="742" t="s">
        <v>808</v>
      </c>
      <c r="K117" s="742" t="s">
        <v>809</v>
      </c>
      <c r="L117" s="745">
        <v>2687.26</v>
      </c>
      <c r="M117" s="745">
        <v>4</v>
      </c>
      <c r="N117" s="746">
        <v>10749.04</v>
      </c>
    </row>
    <row r="118" spans="1:14" ht="14.4" customHeight="1" x14ac:dyDescent="0.3">
      <c r="A118" s="740" t="s">
        <v>574</v>
      </c>
      <c r="B118" s="741" t="s">
        <v>575</v>
      </c>
      <c r="C118" s="742" t="s">
        <v>593</v>
      </c>
      <c r="D118" s="743" t="s">
        <v>594</v>
      </c>
      <c r="E118" s="744">
        <v>50113001</v>
      </c>
      <c r="F118" s="743" t="s">
        <v>608</v>
      </c>
      <c r="G118" s="742" t="s">
        <v>609</v>
      </c>
      <c r="H118" s="742">
        <v>989970</v>
      </c>
      <c r="I118" s="742">
        <v>168651</v>
      </c>
      <c r="J118" s="742" t="s">
        <v>808</v>
      </c>
      <c r="K118" s="742" t="s">
        <v>810</v>
      </c>
      <c r="L118" s="745">
        <v>13831.079999999998</v>
      </c>
      <c r="M118" s="745">
        <v>8</v>
      </c>
      <c r="N118" s="746">
        <v>110648.63999999998</v>
      </c>
    </row>
    <row r="119" spans="1:14" ht="14.4" customHeight="1" x14ac:dyDescent="0.3">
      <c r="A119" s="740" t="s">
        <v>574</v>
      </c>
      <c r="B119" s="741" t="s">
        <v>575</v>
      </c>
      <c r="C119" s="742" t="s">
        <v>593</v>
      </c>
      <c r="D119" s="743" t="s">
        <v>594</v>
      </c>
      <c r="E119" s="744">
        <v>50113001</v>
      </c>
      <c r="F119" s="743" t="s">
        <v>608</v>
      </c>
      <c r="G119" s="742" t="s">
        <v>609</v>
      </c>
      <c r="H119" s="742">
        <v>102477</v>
      </c>
      <c r="I119" s="742">
        <v>2477</v>
      </c>
      <c r="J119" s="742" t="s">
        <v>811</v>
      </c>
      <c r="K119" s="742" t="s">
        <v>812</v>
      </c>
      <c r="L119" s="745">
        <v>40.17</v>
      </c>
      <c r="M119" s="745">
        <v>2</v>
      </c>
      <c r="N119" s="746">
        <v>80.34</v>
      </c>
    </row>
    <row r="120" spans="1:14" ht="14.4" customHeight="1" x14ac:dyDescent="0.3">
      <c r="A120" s="740" t="s">
        <v>574</v>
      </c>
      <c r="B120" s="741" t="s">
        <v>575</v>
      </c>
      <c r="C120" s="742" t="s">
        <v>593</v>
      </c>
      <c r="D120" s="743" t="s">
        <v>594</v>
      </c>
      <c r="E120" s="744">
        <v>50113001</v>
      </c>
      <c r="F120" s="743" t="s">
        <v>608</v>
      </c>
      <c r="G120" s="742" t="s">
        <v>609</v>
      </c>
      <c r="H120" s="742">
        <v>102478</v>
      </c>
      <c r="I120" s="742">
        <v>2478</v>
      </c>
      <c r="J120" s="742" t="s">
        <v>811</v>
      </c>
      <c r="K120" s="742" t="s">
        <v>813</v>
      </c>
      <c r="L120" s="745">
        <v>77.607751827083092</v>
      </c>
      <c r="M120" s="745">
        <v>2</v>
      </c>
      <c r="N120" s="746">
        <v>155.21550365416618</v>
      </c>
    </row>
    <row r="121" spans="1:14" ht="14.4" customHeight="1" x14ac:dyDescent="0.3">
      <c r="A121" s="740" t="s">
        <v>574</v>
      </c>
      <c r="B121" s="741" t="s">
        <v>575</v>
      </c>
      <c r="C121" s="742" t="s">
        <v>593</v>
      </c>
      <c r="D121" s="743" t="s">
        <v>594</v>
      </c>
      <c r="E121" s="744">
        <v>50113001</v>
      </c>
      <c r="F121" s="743" t="s">
        <v>608</v>
      </c>
      <c r="G121" s="742" t="s">
        <v>609</v>
      </c>
      <c r="H121" s="742">
        <v>117011</v>
      </c>
      <c r="I121" s="742">
        <v>17011</v>
      </c>
      <c r="J121" s="742" t="s">
        <v>814</v>
      </c>
      <c r="K121" s="742" t="s">
        <v>815</v>
      </c>
      <c r="L121" s="745">
        <v>148.67755248195357</v>
      </c>
      <c r="M121" s="745">
        <v>106</v>
      </c>
      <c r="N121" s="746">
        <v>15759.820563087078</v>
      </c>
    </row>
    <row r="122" spans="1:14" ht="14.4" customHeight="1" x14ac:dyDescent="0.3">
      <c r="A122" s="740" t="s">
        <v>574</v>
      </c>
      <c r="B122" s="741" t="s">
        <v>575</v>
      </c>
      <c r="C122" s="742" t="s">
        <v>593</v>
      </c>
      <c r="D122" s="743" t="s">
        <v>594</v>
      </c>
      <c r="E122" s="744">
        <v>50113001</v>
      </c>
      <c r="F122" s="743" t="s">
        <v>608</v>
      </c>
      <c r="G122" s="742" t="s">
        <v>609</v>
      </c>
      <c r="H122" s="742">
        <v>183318</v>
      </c>
      <c r="I122" s="742">
        <v>83318</v>
      </c>
      <c r="J122" s="742" t="s">
        <v>816</v>
      </c>
      <c r="K122" s="742" t="s">
        <v>817</v>
      </c>
      <c r="L122" s="745">
        <v>23.510000000000005</v>
      </c>
      <c r="M122" s="745">
        <v>1</v>
      </c>
      <c r="N122" s="746">
        <v>23.510000000000005</v>
      </c>
    </row>
    <row r="123" spans="1:14" ht="14.4" customHeight="1" x14ac:dyDescent="0.3">
      <c r="A123" s="740" t="s">
        <v>574</v>
      </c>
      <c r="B123" s="741" t="s">
        <v>575</v>
      </c>
      <c r="C123" s="742" t="s">
        <v>593</v>
      </c>
      <c r="D123" s="743" t="s">
        <v>594</v>
      </c>
      <c r="E123" s="744">
        <v>50113001</v>
      </c>
      <c r="F123" s="743" t="s">
        <v>608</v>
      </c>
      <c r="G123" s="742" t="s">
        <v>609</v>
      </c>
      <c r="H123" s="742">
        <v>103542</v>
      </c>
      <c r="I123" s="742">
        <v>3542</v>
      </c>
      <c r="J123" s="742" t="s">
        <v>818</v>
      </c>
      <c r="K123" s="742" t="s">
        <v>819</v>
      </c>
      <c r="L123" s="745">
        <v>35.449999999999989</v>
      </c>
      <c r="M123" s="745">
        <v>4</v>
      </c>
      <c r="N123" s="746">
        <v>141.79999999999995</v>
      </c>
    </row>
    <row r="124" spans="1:14" ht="14.4" customHeight="1" x14ac:dyDescent="0.3">
      <c r="A124" s="740" t="s">
        <v>574</v>
      </c>
      <c r="B124" s="741" t="s">
        <v>575</v>
      </c>
      <c r="C124" s="742" t="s">
        <v>593</v>
      </c>
      <c r="D124" s="743" t="s">
        <v>594</v>
      </c>
      <c r="E124" s="744">
        <v>50113001</v>
      </c>
      <c r="F124" s="743" t="s">
        <v>608</v>
      </c>
      <c r="G124" s="742" t="s">
        <v>609</v>
      </c>
      <c r="H124" s="742">
        <v>844831</v>
      </c>
      <c r="I124" s="742">
        <v>0</v>
      </c>
      <c r="J124" s="742" t="s">
        <v>820</v>
      </c>
      <c r="K124" s="742" t="s">
        <v>821</v>
      </c>
      <c r="L124" s="745">
        <v>1377.51</v>
      </c>
      <c r="M124" s="745">
        <v>7</v>
      </c>
      <c r="N124" s="746">
        <v>9642.57</v>
      </c>
    </row>
    <row r="125" spans="1:14" ht="14.4" customHeight="1" x14ac:dyDescent="0.3">
      <c r="A125" s="740" t="s">
        <v>574</v>
      </c>
      <c r="B125" s="741" t="s">
        <v>575</v>
      </c>
      <c r="C125" s="742" t="s">
        <v>593</v>
      </c>
      <c r="D125" s="743" t="s">
        <v>594</v>
      </c>
      <c r="E125" s="744">
        <v>50113001</v>
      </c>
      <c r="F125" s="743" t="s">
        <v>608</v>
      </c>
      <c r="G125" s="742" t="s">
        <v>609</v>
      </c>
      <c r="H125" s="742">
        <v>146475</v>
      </c>
      <c r="I125" s="742">
        <v>46475</v>
      </c>
      <c r="J125" s="742" t="s">
        <v>822</v>
      </c>
      <c r="K125" s="742" t="s">
        <v>823</v>
      </c>
      <c r="L125" s="745">
        <v>154.08000000000001</v>
      </c>
      <c r="M125" s="745">
        <v>25</v>
      </c>
      <c r="N125" s="746">
        <v>3852.0000000000005</v>
      </c>
    </row>
    <row r="126" spans="1:14" ht="14.4" customHeight="1" x14ac:dyDescent="0.3">
      <c r="A126" s="740" t="s">
        <v>574</v>
      </c>
      <c r="B126" s="741" t="s">
        <v>575</v>
      </c>
      <c r="C126" s="742" t="s">
        <v>593</v>
      </c>
      <c r="D126" s="743" t="s">
        <v>594</v>
      </c>
      <c r="E126" s="744">
        <v>50113001</v>
      </c>
      <c r="F126" s="743" t="s">
        <v>608</v>
      </c>
      <c r="G126" s="742" t="s">
        <v>609</v>
      </c>
      <c r="H126" s="742">
        <v>100113</v>
      </c>
      <c r="I126" s="742">
        <v>113</v>
      </c>
      <c r="J126" s="742" t="s">
        <v>824</v>
      </c>
      <c r="K126" s="742" t="s">
        <v>825</v>
      </c>
      <c r="L126" s="745">
        <v>46.268536585365844</v>
      </c>
      <c r="M126" s="745">
        <v>82</v>
      </c>
      <c r="N126" s="746">
        <v>3794.0199999999991</v>
      </c>
    </row>
    <row r="127" spans="1:14" ht="14.4" customHeight="1" x14ac:dyDescent="0.3">
      <c r="A127" s="740" t="s">
        <v>574</v>
      </c>
      <c r="B127" s="741" t="s">
        <v>575</v>
      </c>
      <c r="C127" s="742" t="s">
        <v>593</v>
      </c>
      <c r="D127" s="743" t="s">
        <v>594</v>
      </c>
      <c r="E127" s="744">
        <v>50113001</v>
      </c>
      <c r="F127" s="743" t="s">
        <v>608</v>
      </c>
      <c r="G127" s="742" t="s">
        <v>609</v>
      </c>
      <c r="H127" s="742">
        <v>844591</v>
      </c>
      <c r="I127" s="742">
        <v>107161</v>
      </c>
      <c r="J127" s="742" t="s">
        <v>826</v>
      </c>
      <c r="K127" s="742" t="s">
        <v>827</v>
      </c>
      <c r="L127" s="745">
        <v>935</v>
      </c>
      <c r="M127" s="745">
        <v>15</v>
      </c>
      <c r="N127" s="746">
        <v>14025</v>
      </c>
    </row>
    <row r="128" spans="1:14" ht="14.4" customHeight="1" x14ac:dyDescent="0.3">
      <c r="A128" s="740" t="s">
        <v>574</v>
      </c>
      <c r="B128" s="741" t="s">
        <v>575</v>
      </c>
      <c r="C128" s="742" t="s">
        <v>593</v>
      </c>
      <c r="D128" s="743" t="s">
        <v>594</v>
      </c>
      <c r="E128" s="744">
        <v>50113001</v>
      </c>
      <c r="F128" s="743" t="s">
        <v>608</v>
      </c>
      <c r="G128" s="742" t="s">
        <v>609</v>
      </c>
      <c r="H128" s="742">
        <v>108499</v>
      </c>
      <c r="I128" s="742">
        <v>8499</v>
      </c>
      <c r="J128" s="742" t="s">
        <v>828</v>
      </c>
      <c r="K128" s="742" t="s">
        <v>829</v>
      </c>
      <c r="L128" s="745">
        <v>111.51954811930776</v>
      </c>
      <c r="M128" s="745">
        <v>70</v>
      </c>
      <c r="N128" s="746">
        <v>7806.3683683515428</v>
      </c>
    </row>
    <row r="129" spans="1:14" ht="14.4" customHeight="1" x14ac:dyDescent="0.3">
      <c r="A129" s="740" t="s">
        <v>574</v>
      </c>
      <c r="B129" s="741" t="s">
        <v>575</v>
      </c>
      <c r="C129" s="742" t="s">
        <v>593</v>
      </c>
      <c r="D129" s="743" t="s">
        <v>594</v>
      </c>
      <c r="E129" s="744">
        <v>50113001</v>
      </c>
      <c r="F129" s="743" t="s">
        <v>608</v>
      </c>
      <c r="G129" s="742" t="s">
        <v>609</v>
      </c>
      <c r="H129" s="742">
        <v>102479</v>
      </c>
      <c r="I129" s="742">
        <v>2479</v>
      </c>
      <c r="J129" s="742" t="s">
        <v>830</v>
      </c>
      <c r="K129" s="742" t="s">
        <v>831</v>
      </c>
      <c r="L129" s="745">
        <v>65.917500000000004</v>
      </c>
      <c r="M129" s="745">
        <v>4</v>
      </c>
      <c r="N129" s="746">
        <v>263.67</v>
      </c>
    </row>
    <row r="130" spans="1:14" ht="14.4" customHeight="1" x14ac:dyDescent="0.3">
      <c r="A130" s="740" t="s">
        <v>574</v>
      </c>
      <c r="B130" s="741" t="s">
        <v>575</v>
      </c>
      <c r="C130" s="742" t="s">
        <v>593</v>
      </c>
      <c r="D130" s="743" t="s">
        <v>594</v>
      </c>
      <c r="E130" s="744">
        <v>50113001</v>
      </c>
      <c r="F130" s="743" t="s">
        <v>608</v>
      </c>
      <c r="G130" s="742" t="s">
        <v>609</v>
      </c>
      <c r="H130" s="742">
        <v>104071</v>
      </c>
      <c r="I130" s="742">
        <v>4071</v>
      </c>
      <c r="J130" s="742" t="s">
        <v>830</v>
      </c>
      <c r="K130" s="742" t="s">
        <v>832</v>
      </c>
      <c r="L130" s="745">
        <v>154.02999999999994</v>
      </c>
      <c r="M130" s="745">
        <v>4</v>
      </c>
      <c r="N130" s="746">
        <v>616.11999999999978</v>
      </c>
    </row>
    <row r="131" spans="1:14" ht="14.4" customHeight="1" x14ac:dyDescent="0.3">
      <c r="A131" s="740" t="s">
        <v>574</v>
      </c>
      <c r="B131" s="741" t="s">
        <v>575</v>
      </c>
      <c r="C131" s="742" t="s">
        <v>593</v>
      </c>
      <c r="D131" s="743" t="s">
        <v>594</v>
      </c>
      <c r="E131" s="744">
        <v>50113001</v>
      </c>
      <c r="F131" s="743" t="s">
        <v>608</v>
      </c>
      <c r="G131" s="742" t="s">
        <v>609</v>
      </c>
      <c r="H131" s="742">
        <v>846599</v>
      </c>
      <c r="I131" s="742">
        <v>107754</v>
      </c>
      <c r="J131" s="742" t="s">
        <v>833</v>
      </c>
      <c r="K131" s="742" t="s">
        <v>576</v>
      </c>
      <c r="L131" s="745">
        <v>132.19107692307696</v>
      </c>
      <c r="M131" s="745">
        <v>65</v>
      </c>
      <c r="N131" s="746">
        <v>8592.4200000000019</v>
      </c>
    </row>
    <row r="132" spans="1:14" ht="14.4" customHeight="1" x14ac:dyDescent="0.3">
      <c r="A132" s="740" t="s">
        <v>574</v>
      </c>
      <c r="B132" s="741" t="s">
        <v>575</v>
      </c>
      <c r="C132" s="742" t="s">
        <v>593</v>
      </c>
      <c r="D132" s="743" t="s">
        <v>594</v>
      </c>
      <c r="E132" s="744">
        <v>50113001</v>
      </c>
      <c r="F132" s="743" t="s">
        <v>608</v>
      </c>
      <c r="G132" s="742" t="s">
        <v>622</v>
      </c>
      <c r="H132" s="742">
        <v>181456</v>
      </c>
      <c r="I132" s="742">
        <v>81456</v>
      </c>
      <c r="J132" s="742" t="s">
        <v>834</v>
      </c>
      <c r="K132" s="742" t="s">
        <v>835</v>
      </c>
      <c r="L132" s="745">
        <v>66.73</v>
      </c>
      <c r="M132" s="745">
        <v>13</v>
      </c>
      <c r="N132" s="746">
        <v>867.49</v>
      </c>
    </row>
    <row r="133" spans="1:14" ht="14.4" customHeight="1" x14ac:dyDescent="0.3">
      <c r="A133" s="740" t="s">
        <v>574</v>
      </c>
      <c r="B133" s="741" t="s">
        <v>575</v>
      </c>
      <c r="C133" s="742" t="s">
        <v>593</v>
      </c>
      <c r="D133" s="743" t="s">
        <v>594</v>
      </c>
      <c r="E133" s="744">
        <v>50113001</v>
      </c>
      <c r="F133" s="743" t="s">
        <v>608</v>
      </c>
      <c r="G133" s="742" t="s">
        <v>622</v>
      </c>
      <c r="H133" s="742">
        <v>215713</v>
      </c>
      <c r="I133" s="742">
        <v>215713</v>
      </c>
      <c r="J133" s="742" t="s">
        <v>834</v>
      </c>
      <c r="K133" s="742" t="s">
        <v>836</v>
      </c>
      <c r="L133" s="745">
        <v>48.500000000000007</v>
      </c>
      <c r="M133" s="745">
        <v>20</v>
      </c>
      <c r="N133" s="746">
        <v>970.00000000000011</v>
      </c>
    </row>
    <row r="134" spans="1:14" ht="14.4" customHeight="1" x14ac:dyDescent="0.3">
      <c r="A134" s="740" t="s">
        <v>574</v>
      </c>
      <c r="B134" s="741" t="s">
        <v>575</v>
      </c>
      <c r="C134" s="742" t="s">
        <v>593</v>
      </c>
      <c r="D134" s="743" t="s">
        <v>594</v>
      </c>
      <c r="E134" s="744">
        <v>50113001</v>
      </c>
      <c r="F134" s="743" t="s">
        <v>608</v>
      </c>
      <c r="G134" s="742" t="s">
        <v>609</v>
      </c>
      <c r="H134" s="742">
        <v>905097</v>
      </c>
      <c r="I134" s="742">
        <v>158767</v>
      </c>
      <c r="J134" s="742" t="s">
        <v>837</v>
      </c>
      <c r="K134" s="742" t="s">
        <v>838</v>
      </c>
      <c r="L134" s="745">
        <v>175.03825019136403</v>
      </c>
      <c r="M134" s="745">
        <v>70</v>
      </c>
      <c r="N134" s="746">
        <v>12252.677513395482</v>
      </c>
    </row>
    <row r="135" spans="1:14" ht="14.4" customHeight="1" x14ac:dyDescent="0.3">
      <c r="A135" s="740" t="s">
        <v>574</v>
      </c>
      <c r="B135" s="741" t="s">
        <v>575</v>
      </c>
      <c r="C135" s="742" t="s">
        <v>593</v>
      </c>
      <c r="D135" s="743" t="s">
        <v>594</v>
      </c>
      <c r="E135" s="744">
        <v>50113001</v>
      </c>
      <c r="F135" s="743" t="s">
        <v>608</v>
      </c>
      <c r="G135" s="742" t="s">
        <v>609</v>
      </c>
      <c r="H135" s="742">
        <v>900240</v>
      </c>
      <c r="I135" s="742">
        <v>0</v>
      </c>
      <c r="J135" s="742" t="s">
        <v>839</v>
      </c>
      <c r="K135" s="742" t="s">
        <v>576</v>
      </c>
      <c r="L135" s="745">
        <v>67.760000168482293</v>
      </c>
      <c r="M135" s="745">
        <v>20</v>
      </c>
      <c r="N135" s="746">
        <v>1355.2000033696459</v>
      </c>
    </row>
    <row r="136" spans="1:14" ht="14.4" customHeight="1" x14ac:dyDescent="0.3">
      <c r="A136" s="740" t="s">
        <v>574</v>
      </c>
      <c r="B136" s="741" t="s">
        <v>575</v>
      </c>
      <c r="C136" s="742" t="s">
        <v>593</v>
      </c>
      <c r="D136" s="743" t="s">
        <v>594</v>
      </c>
      <c r="E136" s="744">
        <v>50113001</v>
      </c>
      <c r="F136" s="743" t="s">
        <v>608</v>
      </c>
      <c r="G136" s="742" t="s">
        <v>609</v>
      </c>
      <c r="H136" s="742">
        <v>215474</v>
      </c>
      <c r="I136" s="742">
        <v>215474</v>
      </c>
      <c r="J136" s="742" t="s">
        <v>840</v>
      </c>
      <c r="K136" s="742" t="s">
        <v>841</v>
      </c>
      <c r="L136" s="745">
        <v>408.33789473684209</v>
      </c>
      <c r="M136" s="745">
        <v>19</v>
      </c>
      <c r="N136" s="746">
        <v>7758.4199999999992</v>
      </c>
    </row>
    <row r="137" spans="1:14" ht="14.4" customHeight="1" x14ac:dyDescent="0.3">
      <c r="A137" s="740" t="s">
        <v>574</v>
      </c>
      <c r="B137" s="741" t="s">
        <v>575</v>
      </c>
      <c r="C137" s="742" t="s">
        <v>593</v>
      </c>
      <c r="D137" s="743" t="s">
        <v>594</v>
      </c>
      <c r="E137" s="744">
        <v>50113001</v>
      </c>
      <c r="F137" s="743" t="s">
        <v>608</v>
      </c>
      <c r="G137" s="742" t="s">
        <v>622</v>
      </c>
      <c r="H137" s="742">
        <v>135002</v>
      </c>
      <c r="I137" s="742">
        <v>135002</v>
      </c>
      <c r="J137" s="742" t="s">
        <v>842</v>
      </c>
      <c r="K137" s="742" t="s">
        <v>843</v>
      </c>
      <c r="L137" s="745">
        <v>25.290000000000003</v>
      </c>
      <c r="M137" s="745">
        <v>17</v>
      </c>
      <c r="N137" s="746">
        <v>429.93000000000006</v>
      </c>
    </row>
    <row r="138" spans="1:14" ht="14.4" customHeight="1" x14ac:dyDescent="0.3">
      <c r="A138" s="740" t="s">
        <v>574</v>
      </c>
      <c r="B138" s="741" t="s">
        <v>575</v>
      </c>
      <c r="C138" s="742" t="s">
        <v>593</v>
      </c>
      <c r="D138" s="743" t="s">
        <v>594</v>
      </c>
      <c r="E138" s="744">
        <v>50113001</v>
      </c>
      <c r="F138" s="743" t="s">
        <v>608</v>
      </c>
      <c r="G138" s="742" t="s">
        <v>609</v>
      </c>
      <c r="H138" s="742">
        <v>114325</v>
      </c>
      <c r="I138" s="742">
        <v>14325</v>
      </c>
      <c r="J138" s="742" t="s">
        <v>844</v>
      </c>
      <c r="K138" s="742" t="s">
        <v>845</v>
      </c>
      <c r="L138" s="745">
        <v>104.16999999999993</v>
      </c>
      <c r="M138" s="745">
        <v>2</v>
      </c>
      <c r="N138" s="746">
        <v>208.33999999999986</v>
      </c>
    </row>
    <row r="139" spans="1:14" ht="14.4" customHeight="1" x14ac:dyDescent="0.3">
      <c r="A139" s="740" t="s">
        <v>574</v>
      </c>
      <c r="B139" s="741" t="s">
        <v>575</v>
      </c>
      <c r="C139" s="742" t="s">
        <v>593</v>
      </c>
      <c r="D139" s="743" t="s">
        <v>594</v>
      </c>
      <c r="E139" s="744">
        <v>50113001</v>
      </c>
      <c r="F139" s="743" t="s">
        <v>608</v>
      </c>
      <c r="G139" s="742" t="s">
        <v>609</v>
      </c>
      <c r="H139" s="742">
        <v>192205</v>
      </c>
      <c r="I139" s="742">
        <v>192205</v>
      </c>
      <c r="J139" s="742" t="s">
        <v>844</v>
      </c>
      <c r="K139" s="742" t="s">
        <v>846</v>
      </c>
      <c r="L139" s="745">
        <v>88.479999999999976</v>
      </c>
      <c r="M139" s="745">
        <v>1</v>
      </c>
      <c r="N139" s="746">
        <v>88.479999999999976</v>
      </c>
    </row>
    <row r="140" spans="1:14" ht="14.4" customHeight="1" x14ac:dyDescent="0.3">
      <c r="A140" s="740" t="s">
        <v>574</v>
      </c>
      <c r="B140" s="741" t="s">
        <v>575</v>
      </c>
      <c r="C140" s="742" t="s">
        <v>593</v>
      </c>
      <c r="D140" s="743" t="s">
        <v>594</v>
      </c>
      <c r="E140" s="744">
        <v>50113001</v>
      </c>
      <c r="F140" s="743" t="s">
        <v>608</v>
      </c>
      <c r="G140" s="742" t="s">
        <v>609</v>
      </c>
      <c r="H140" s="742">
        <v>101681</v>
      </c>
      <c r="I140" s="742">
        <v>1681</v>
      </c>
      <c r="J140" s="742" t="s">
        <v>847</v>
      </c>
      <c r="K140" s="742" t="s">
        <v>848</v>
      </c>
      <c r="L140" s="745">
        <v>566.54000000000008</v>
      </c>
      <c r="M140" s="745">
        <v>1</v>
      </c>
      <c r="N140" s="746">
        <v>566.54000000000008</v>
      </c>
    </row>
    <row r="141" spans="1:14" ht="14.4" customHeight="1" x14ac:dyDescent="0.3">
      <c r="A141" s="740" t="s">
        <v>574</v>
      </c>
      <c r="B141" s="741" t="s">
        <v>575</v>
      </c>
      <c r="C141" s="742" t="s">
        <v>593</v>
      </c>
      <c r="D141" s="743" t="s">
        <v>594</v>
      </c>
      <c r="E141" s="744">
        <v>50113001</v>
      </c>
      <c r="F141" s="743" t="s">
        <v>608</v>
      </c>
      <c r="G141" s="742" t="s">
        <v>609</v>
      </c>
      <c r="H141" s="742">
        <v>162597</v>
      </c>
      <c r="I141" s="742">
        <v>62597</v>
      </c>
      <c r="J141" s="742" t="s">
        <v>849</v>
      </c>
      <c r="K141" s="742" t="s">
        <v>850</v>
      </c>
      <c r="L141" s="745">
        <v>78.27000000000001</v>
      </c>
      <c r="M141" s="745">
        <v>10</v>
      </c>
      <c r="N141" s="746">
        <v>782.7</v>
      </c>
    </row>
    <row r="142" spans="1:14" ht="14.4" customHeight="1" x14ac:dyDescent="0.3">
      <c r="A142" s="740" t="s">
        <v>574</v>
      </c>
      <c r="B142" s="741" t="s">
        <v>575</v>
      </c>
      <c r="C142" s="742" t="s">
        <v>593</v>
      </c>
      <c r="D142" s="743" t="s">
        <v>594</v>
      </c>
      <c r="E142" s="744">
        <v>50113001</v>
      </c>
      <c r="F142" s="743" t="s">
        <v>608</v>
      </c>
      <c r="G142" s="742" t="s">
        <v>609</v>
      </c>
      <c r="H142" s="742">
        <v>202924</v>
      </c>
      <c r="I142" s="742">
        <v>202924</v>
      </c>
      <c r="J142" s="742" t="s">
        <v>851</v>
      </c>
      <c r="K142" s="742" t="s">
        <v>852</v>
      </c>
      <c r="L142" s="745">
        <v>83.589625459270565</v>
      </c>
      <c r="M142" s="745">
        <v>1</v>
      </c>
      <c r="N142" s="746">
        <v>83.589625459270565</v>
      </c>
    </row>
    <row r="143" spans="1:14" ht="14.4" customHeight="1" x14ac:dyDescent="0.3">
      <c r="A143" s="740" t="s">
        <v>574</v>
      </c>
      <c r="B143" s="741" t="s">
        <v>575</v>
      </c>
      <c r="C143" s="742" t="s">
        <v>593</v>
      </c>
      <c r="D143" s="743" t="s">
        <v>594</v>
      </c>
      <c r="E143" s="744">
        <v>50113001</v>
      </c>
      <c r="F143" s="743" t="s">
        <v>608</v>
      </c>
      <c r="G143" s="742" t="s">
        <v>609</v>
      </c>
      <c r="H143" s="742">
        <v>846113</v>
      </c>
      <c r="I143" s="742">
        <v>107712</v>
      </c>
      <c r="J143" s="742" t="s">
        <v>853</v>
      </c>
      <c r="K143" s="742" t="s">
        <v>854</v>
      </c>
      <c r="L143" s="745">
        <v>241.02333333333334</v>
      </c>
      <c r="M143" s="745">
        <v>9</v>
      </c>
      <c r="N143" s="746">
        <v>2169.21</v>
      </c>
    </row>
    <row r="144" spans="1:14" ht="14.4" customHeight="1" x14ac:dyDescent="0.3">
      <c r="A144" s="740" t="s">
        <v>574</v>
      </c>
      <c r="B144" s="741" t="s">
        <v>575</v>
      </c>
      <c r="C144" s="742" t="s">
        <v>593</v>
      </c>
      <c r="D144" s="743" t="s">
        <v>594</v>
      </c>
      <c r="E144" s="744">
        <v>50113001</v>
      </c>
      <c r="F144" s="743" t="s">
        <v>608</v>
      </c>
      <c r="G144" s="742" t="s">
        <v>609</v>
      </c>
      <c r="H144" s="742">
        <v>214593</v>
      </c>
      <c r="I144" s="742">
        <v>214593</v>
      </c>
      <c r="J144" s="742" t="s">
        <v>855</v>
      </c>
      <c r="K144" s="742" t="s">
        <v>856</v>
      </c>
      <c r="L144" s="745">
        <v>56.489999999999988</v>
      </c>
      <c r="M144" s="745">
        <v>2</v>
      </c>
      <c r="N144" s="746">
        <v>112.97999999999998</v>
      </c>
    </row>
    <row r="145" spans="1:14" ht="14.4" customHeight="1" x14ac:dyDescent="0.3">
      <c r="A145" s="740" t="s">
        <v>574</v>
      </c>
      <c r="B145" s="741" t="s">
        <v>575</v>
      </c>
      <c r="C145" s="742" t="s">
        <v>593</v>
      </c>
      <c r="D145" s="743" t="s">
        <v>594</v>
      </c>
      <c r="E145" s="744">
        <v>50113001</v>
      </c>
      <c r="F145" s="743" t="s">
        <v>608</v>
      </c>
      <c r="G145" s="742" t="s">
        <v>609</v>
      </c>
      <c r="H145" s="742">
        <v>186159</v>
      </c>
      <c r="I145" s="742">
        <v>186159</v>
      </c>
      <c r="J145" s="742" t="s">
        <v>857</v>
      </c>
      <c r="K145" s="742" t="s">
        <v>858</v>
      </c>
      <c r="L145" s="745">
        <v>51.190000000000005</v>
      </c>
      <c r="M145" s="745">
        <v>20</v>
      </c>
      <c r="N145" s="746">
        <v>1023.8000000000001</v>
      </c>
    </row>
    <row r="146" spans="1:14" ht="14.4" customHeight="1" x14ac:dyDescent="0.3">
      <c r="A146" s="740" t="s">
        <v>574</v>
      </c>
      <c r="B146" s="741" t="s">
        <v>575</v>
      </c>
      <c r="C146" s="742" t="s">
        <v>593</v>
      </c>
      <c r="D146" s="743" t="s">
        <v>594</v>
      </c>
      <c r="E146" s="744">
        <v>50113001</v>
      </c>
      <c r="F146" s="743" t="s">
        <v>608</v>
      </c>
      <c r="G146" s="742" t="s">
        <v>609</v>
      </c>
      <c r="H146" s="742">
        <v>849971</v>
      </c>
      <c r="I146" s="742">
        <v>137494</v>
      </c>
      <c r="J146" s="742" t="s">
        <v>859</v>
      </c>
      <c r="K146" s="742" t="s">
        <v>576</v>
      </c>
      <c r="L146" s="745">
        <v>577.26973446874069</v>
      </c>
      <c r="M146" s="745">
        <v>12</v>
      </c>
      <c r="N146" s="746">
        <v>6927.2368136248879</v>
      </c>
    </row>
    <row r="147" spans="1:14" ht="14.4" customHeight="1" x14ac:dyDescent="0.3">
      <c r="A147" s="740" t="s">
        <v>574</v>
      </c>
      <c r="B147" s="741" t="s">
        <v>575</v>
      </c>
      <c r="C147" s="742" t="s">
        <v>593</v>
      </c>
      <c r="D147" s="743" t="s">
        <v>594</v>
      </c>
      <c r="E147" s="744">
        <v>50113001</v>
      </c>
      <c r="F147" s="743" t="s">
        <v>608</v>
      </c>
      <c r="G147" s="742" t="s">
        <v>609</v>
      </c>
      <c r="H147" s="742">
        <v>137493</v>
      </c>
      <c r="I147" s="742">
        <v>137493</v>
      </c>
      <c r="J147" s="742" t="s">
        <v>860</v>
      </c>
      <c r="K147" s="742" t="s">
        <v>861</v>
      </c>
      <c r="L147" s="745">
        <v>3484.9663059514705</v>
      </c>
      <c r="M147" s="745">
        <v>5</v>
      </c>
      <c r="N147" s="746">
        <v>17424.831529757354</v>
      </c>
    </row>
    <row r="148" spans="1:14" ht="14.4" customHeight="1" x14ac:dyDescent="0.3">
      <c r="A148" s="740" t="s">
        <v>574</v>
      </c>
      <c r="B148" s="741" t="s">
        <v>575</v>
      </c>
      <c r="C148" s="742" t="s">
        <v>593</v>
      </c>
      <c r="D148" s="743" t="s">
        <v>594</v>
      </c>
      <c r="E148" s="744">
        <v>50113001</v>
      </c>
      <c r="F148" s="743" t="s">
        <v>608</v>
      </c>
      <c r="G148" s="742" t="s">
        <v>609</v>
      </c>
      <c r="H148" s="742">
        <v>181293</v>
      </c>
      <c r="I148" s="742">
        <v>181293</v>
      </c>
      <c r="J148" s="742" t="s">
        <v>862</v>
      </c>
      <c r="K148" s="742" t="s">
        <v>863</v>
      </c>
      <c r="L148" s="745">
        <v>202.10000000000002</v>
      </c>
      <c r="M148" s="745">
        <v>3</v>
      </c>
      <c r="N148" s="746">
        <v>606.30000000000007</v>
      </c>
    </row>
    <row r="149" spans="1:14" ht="14.4" customHeight="1" x14ac:dyDescent="0.3">
      <c r="A149" s="740" t="s">
        <v>574</v>
      </c>
      <c r="B149" s="741" t="s">
        <v>575</v>
      </c>
      <c r="C149" s="742" t="s">
        <v>593</v>
      </c>
      <c r="D149" s="743" t="s">
        <v>594</v>
      </c>
      <c r="E149" s="744">
        <v>50113001</v>
      </c>
      <c r="F149" s="743" t="s">
        <v>608</v>
      </c>
      <c r="G149" s="742" t="s">
        <v>609</v>
      </c>
      <c r="H149" s="742">
        <v>848560</v>
      </c>
      <c r="I149" s="742">
        <v>125752</v>
      </c>
      <c r="J149" s="742" t="s">
        <v>864</v>
      </c>
      <c r="K149" s="742" t="s">
        <v>865</v>
      </c>
      <c r="L149" s="745">
        <v>187.67</v>
      </c>
      <c r="M149" s="745">
        <v>3</v>
      </c>
      <c r="N149" s="746">
        <v>563.01</v>
      </c>
    </row>
    <row r="150" spans="1:14" ht="14.4" customHeight="1" x14ac:dyDescent="0.3">
      <c r="A150" s="740" t="s">
        <v>574</v>
      </c>
      <c r="B150" s="741" t="s">
        <v>575</v>
      </c>
      <c r="C150" s="742" t="s">
        <v>593</v>
      </c>
      <c r="D150" s="743" t="s">
        <v>594</v>
      </c>
      <c r="E150" s="744">
        <v>50113001</v>
      </c>
      <c r="F150" s="743" t="s">
        <v>608</v>
      </c>
      <c r="G150" s="742" t="s">
        <v>609</v>
      </c>
      <c r="H150" s="742">
        <v>214906</v>
      </c>
      <c r="I150" s="742">
        <v>214906</v>
      </c>
      <c r="J150" s="742" t="s">
        <v>866</v>
      </c>
      <c r="K150" s="742" t="s">
        <v>867</v>
      </c>
      <c r="L150" s="745">
        <v>88.11</v>
      </c>
      <c r="M150" s="745">
        <v>1</v>
      </c>
      <c r="N150" s="746">
        <v>88.11</v>
      </c>
    </row>
    <row r="151" spans="1:14" ht="14.4" customHeight="1" x14ac:dyDescent="0.3">
      <c r="A151" s="740" t="s">
        <v>574</v>
      </c>
      <c r="B151" s="741" t="s">
        <v>575</v>
      </c>
      <c r="C151" s="742" t="s">
        <v>593</v>
      </c>
      <c r="D151" s="743" t="s">
        <v>594</v>
      </c>
      <c r="E151" s="744">
        <v>50113001</v>
      </c>
      <c r="F151" s="743" t="s">
        <v>608</v>
      </c>
      <c r="G151" s="742" t="s">
        <v>622</v>
      </c>
      <c r="H151" s="742">
        <v>169189</v>
      </c>
      <c r="I151" s="742">
        <v>69189</v>
      </c>
      <c r="J151" s="742" t="s">
        <v>868</v>
      </c>
      <c r="K151" s="742" t="s">
        <v>869</v>
      </c>
      <c r="L151" s="745">
        <v>61.53000000000003</v>
      </c>
      <c r="M151" s="745">
        <v>1</v>
      </c>
      <c r="N151" s="746">
        <v>61.53000000000003</v>
      </c>
    </row>
    <row r="152" spans="1:14" ht="14.4" customHeight="1" x14ac:dyDescent="0.3">
      <c r="A152" s="740" t="s">
        <v>574</v>
      </c>
      <c r="B152" s="741" t="s">
        <v>575</v>
      </c>
      <c r="C152" s="742" t="s">
        <v>593</v>
      </c>
      <c r="D152" s="743" t="s">
        <v>594</v>
      </c>
      <c r="E152" s="744">
        <v>50113001</v>
      </c>
      <c r="F152" s="743" t="s">
        <v>608</v>
      </c>
      <c r="G152" s="742" t="s">
        <v>622</v>
      </c>
      <c r="H152" s="742">
        <v>146692</v>
      </c>
      <c r="I152" s="742">
        <v>46692</v>
      </c>
      <c r="J152" s="742" t="s">
        <v>870</v>
      </c>
      <c r="K152" s="742" t="s">
        <v>871</v>
      </c>
      <c r="L152" s="745">
        <v>78.113333333333358</v>
      </c>
      <c r="M152" s="745">
        <v>6</v>
      </c>
      <c r="N152" s="746">
        <v>468.68000000000018</v>
      </c>
    </row>
    <row r="153" spans="1:14" ht="14.4" customHeight="1" x14ac:dyDescent="0.3">
      <c r="A153" s="740" t="s">
        <v>574</v>
      </c>
      <c r="B153" s="741" t="s">
        <v>575</v>
      </c>
      <c r="C153" s="742" t="s">
        <v>593</v>
      </c>
      <c r="D153" s="743" t="s">
        <v>594</v>
      </c>
      <c r="E153" s="744">
        <v>50113001</v>
      </c>
      <c r="F153" s="743" t="s">
        <v>608</v>
      </c>
      <c r="G153" s="742" t="s">
        <v>622</v>
      </c>
      <c r="H153" s="742">
        <v>147454</v>
      </c>
      <c r="I153" s="742">
        <v>147454</v>
      </c>
      <c r="J153" s="742" t="s">
        <v>872</v>
      </c>
      <c r="K153" s="742" t="s">
        <v>873</v>
      </c>
      <c r="L153" s="745">
        <v>92.52</v>
      </c>
      <c r="M153" s="745">
        <v>4</v>
      </c>
      <c r="N153" s="746">
        <v>370.08</v>
      </c>
    </row>
    <row r="154" spans="1:14" ht="14.4" customHeight="1" x14ac:dyDescent="0.3">
      <c r="A154" s="740" t="s">
        <v>574</v>
      </c>
      <c r="B154" s="741" t="s">
        <v>575</v>
      </c>
      <c r="C154" s="742" t="s">
        <v>593</v>
      </c>
      <c r="D154" s="743" t="s">
        <v>594</v>
      </c>
      <c r="E154" s="744">
        <v>50113001</v>
      </c>
      <c r="F154" s="743" t="s">
        <v>608</v>
      </c>
      <c r="G154" s="742" t="s">
        <v>609</v>
      </c>
      <c r="H154" s="742">
        <v>149990</v>
      </c>
      <c r="I154" s="742">
        <v>49990</v>
      </c>
      <c r="J154" s="742" t="s">
        <v>874</v>
      </c>
      <c r="K154" s="742" t="s">
        <v>875</v>
      </c>
      <c r="L154" s="745">
        <v>124.59315789473686</v>
      </c>
      <c r="M154" s="745">
        <v>19</v>
      </c>
      <c r="N154" s="746">
        <v>2367.2700000000004</v>
      </c>
    </row>
    <row r="155" spans="1:14" ht="14.4" customHeight="1" x14ac:dyDescent="0.3">
      <c r="A155" s="740" t="s">
        <v>574</v>
      </c>
      <c r="B155" s="741" t="s">
        <v>575</v>
      </c>
      <c r="C155" s="742" t="s">
        <v>593</v>
      </c>
      <c r="D155" s="743" t="s">
        <v>594</v>
      </c>
      <c r="E155" s="744">
        <v>50113001</v>
      </c>
      <c r="F155" s="743" t="s">
        <v>608</v>
      </c>
      <c r="G155" s="742" t="s">
        <v>609</v>
      </c>
      <c r="H155" s="742">
        <v>116463</v>
      </c>
      <c r="I155" s="742">
        <v>16463</v>
      </c>
      <c r="J155" s="742" t="s">
        <v>876</v>
      </c>
      <c r="K155" s="742" t="s">
        <v>877</v>
      </c>
      <c r="L155" s="745">
        <v>126.7</v>
      </c>
      <c r="M155" s="745">
        <v>1</v>
      </c>
      <c r="N155" s="746">
        <v>126.7</v>
      </c>
    </row>
    <row r="156" spans="1:14" ht="14.4" customHeight="1" x14ac:dyDescent="0.3">
      <c r="A156" s="740" t="s">
        <v>574</v>
      </c>
      <c r="B156" s="741" t="s">
        <v>575</v>
      </c>
      <c r="C156" s="742" t="s">
        <v>593</v>
      </c>
      <c r="D156" s="743" t="s">
        <v>594</v>
      </c>
      <c r="E156" s="744">
        <v>50113001</v>
      </c>
      <c r="F156" s="743" t="s">
        <v>608</v>
      </c>
      <c r="G156" s="742" t="s">
        <v>609</v>
      </c>
      <c r="H156" s="742">
        <v>116462</v>
      </c>
      <c r="I156" s="742">
        <v>16462</v>
      </c>
      <c r="J156" s="742" t="s">
        <v>878</v>
      </c>
      <c r="K156" s="742" t="s">
        <v>879</v>
      </c>
      <c r="L156" s="745">
        <v>127.35999999999997</v>
      </c>
      <c r="M156" s="745">
        <v>1</v>
      </c>
      <c r="N156" s="746">
        <v>127.35999999999997</v>
      </c>
    </row>
    <row r="157" spans="1:14" ht="14.4" customHeight="1" x14ac:dyDescent="0.3">
      <c r="A157" s="740" t="s">
        <v>574</v>
      </c>
      <c r="B157" s="741" t="s">
        <v>575</v>
      </c>
      <c r="C157" s="742" t="s">
        <v>593</v>
      </c>
      <c r="D157" s="743" t="s">
        <v>594</v>
      </c>
      <c r="E157" s="744">
        <v>50113001</v>
      </c>
      <c r="F157" s="743" t="s">
        <v>608</v>
      </c>
      <c r="G157" s="742" t="s">
        <v>609</v>
      </c>
      <c r="H157" s="742">
        <v>126539</v>
      </c>
      <c r="I157" s="742">
        <v>26539</v>
      </c>
      <c r="J157" s="742" t="s">
        <v>880</v>
      </c>
      <c r="K157" s="742" t="s">
        <v>881</v>
      </c>
      <c r="L157" s="745">
        <v>621.64000000000021</v>
      </c>
      <c r="M157" s="745">
        <v>1</v>
      </c>
      <c r="N157" s="746">
        <v>621.64000000000021</v>
      </c>
    </row>
    <row r="158" spans="1:14" ht="14.4" customHeight="1" x14ac:dyDescent="0.3">
      <c r="A158" s="740" t="s">
        <v>574</v>
      </c>
      <c r="B158" s="741" t="s">
        <v>575</v>
      </c>
      <c r="C158" s="742" t="s">
        <v>593</v>
      </c>
      <c r="D158" s="743" t="s">
        <v>594</v>
      </c>
      <c r="E158" s="744">
        <v>50113001</v>
      </c>
      <c r="F158" s="743" t="s">
        <v>608</v>
      </c>
      <c r="G158" s="742" t="s">
        <v>609</v>
      </c>
      <c r="H158" s="742">
        <v>115390</v>
      </c>
      <c r="I158" s="742">
        <v>15390</v>
      </c>
      <c r="J158" s="742" t="s">
        <v>882</v>
      </c>
      <c r="K158" s="742" t="s">
        <v>883</v>
      </c>
      <c r="L158" s="745">
        <v>130.16000000000003</v>
      </c>
      <c r="M158" s="745">
        <v>3</v>
      </c>
      <c r="N158" s="746">
        <v>390.48000000000008</v>
      </c>
    </row>
    <row r="159" spans="1:14" ht="14.4" customHeight="1" x14ac:dyDescent="0.3">
      <c r="A159" s="740" t="s">
        <v>574</v>
      </c>
      <c r="B159" s="741" t="s">
        <v>575</v>
      </c>
      <c r="C159" s="742" t="s">
        <v>593</v>
      </c>
      <c r="D159" s="743" t="s">
        <v>594</v>
      </c>
      <c r="E159" s="744">
        <v>50113001</v>
      </c>
      <c r="F159" s="743" t="s">
        <v>608</v>
      </c>
      <c r="G159" s="742" t="s">
        <v>609</v>
      </c>
      <c r="H159" s="742">
        <v>115520</v>
      </c>
      <c r="I159" s="742">
        <v>15520</v>
      </c>
      <c r="J159" s="742" t="s">
        <v>882</v>
      </c>
      <c r="K159" s="742" t="s">
        <v>884</v>
      </c>
      <c r="L159" s="745">
        <v>120.90000000000002</v>
      </c>
      <c r="M159" s="745">
        <v>2</v>
      </c>
      <c r="N159" s="746">
        <v>241.80000000000004</v>
      </c>
    </row>
    <row r="160" spans="1:14" ht="14.4" customHeight="1" x14ac:dyDescent="0.3">
      <c r="A160" s="740" t="s">
        <v>574</v>
      </c>
      <c r="B160" s="741" t="s">
        <v>575</v>
      </c>
      <c r="C160" s="742" t="s">
        <v>593</v>
      </c>
      <c r="D160" s="743" t="s">
        <v>594</v>
      </c>
      <c r="E160" s="744">
        <v>50113001</v>
      </c>
      <c r="F160" s="743" t="s">
        <v>608</v>
      </c>
      <c r="G160" s="742" t="s">
        <v>609</v>
      </c>
      <c r="H160" s="742">
        <v>159570</v>
      </c>
      <c r="I160" s="742">
        <v>59570</v>
      </c>
      <c r="J160" s="742" t="s">
        <v>885</v>
      </c>
      <c r="K160" s="742" t="s">
        <v>886</v>
      </c>
      <c r="L160" s="745">
        <v>120.51999999999998</v>
      </c>
      <c r="M160" s="745">
        <v>1</v>
      </c>
      <c r="N160" s="746">
        <v>120.51999999999998</v>
      </c>
    </row>
    <row r="161" spans="1:14" ht="14.4" customHeight="1" x14ac:dyDescent="0.3">
      <c r="A161" s="740" t="s">
        <v>574</v>
      </c>
      <c r="B161" s="741" t="s">
        <v>575</v>
      </c>
      <c r="C161" s="742" t="s">
        <v>593</v>
      </c>
      <c r="D161" s="743" t="s">
        <v>594</v>
      </c>
      <c r="E161" s="744">
        <v>50113001</v>
      </c>
      <c r="F161" s="743" t="s">
        <v>608</v>
      </c>
      <c r="G161" s="742" t="s">
        <v>609</v>
      </c>
      <c r="H161" s="742">
        <v>214598</v>
      </c>
      <c r="I161" s="742">
        <v>214598</v>
      </c>
      <c r="J161" s="742" t="s">
        <v>887</v>
      </c>
      <c r="K161" s="742" t="s">
        <v>888</v>
      </c>
      <c r="L161" s="745">
        <v>168.58909090909091</v>
      </c>
      <c r="M161" s="745">
        <v>11</v>
      </c>
      <c r="N161" s="746">
        <v>1854.48</v>
      </c>
    </row>
    <row r="162" spans="1:14" ht="14.4" customHeight="1" x14ac:dyDescent="0.3">
      <c r="A162" s="740" t="s">
        <v>574</v>
      </c>
      <c r="B162" s="741" t="s">
        <v>575</v>
      </c>
      <c r="C162" s="742" t="s">
        <v>593</v>
      </c>
      <c r="D162" s="743" t="s">
        <v>594</v>
      </c>
      <c r="E162" s="744">
        <v>50113001</v>
      </c>
      <c r="F162" s="743" t="s">
        <v>608</v>
      </c>
      <c r="G162" s="742" t="s">
        <v>609</v>
      </c>
      <c r="H162" s="742">
        <v>193779</v>
      </c>
      <c r="I162" s="742">
        <v>93779</v>
      </c>
      <c r="J162" s="742" t="s">
        <v>889</v>
      </c>
      <c r="K162" s="742" t="s">
        <v>890</v>
      </c>
      <c r="L162" s="745">
        <v>67.278686762175241</v>
      </c>
      <c r="M162" s="745">
        <v>99</v>
      </c>
      <c r="N162" s="746">
        <v>6660.5899894553495</v>
      </c>
    </row>
    <row r="163" spans="1:14" ht="14.4" customHeight="1" x14ac:dyDescent="0.3">
      <c r="A163" s="740" t="s">
        <v>574</v>
      </c>
      <c r="B163" s="741" t="s">
        <v>575</v>
      </c>
      <c r="C163" s="742" t="s">
        <v>593</v>
      </c>
      <c r="D163" s="743" t="s">
        <v>594</v>
      </c>
      <c r="E163" s="744">
        <v>50113001</v>
      </c>
      <c r="F163" s="743" t="s">
        <v>608</v>
      </c>
      <c r="G163" s="742" t="s">
        <v>609</v>
      </c>
      <c r="H163" s="742">
        <v>126898</v>
      </c>
      <c r="I163" s="742">
        <v>126898</v>
      </c>
      <c r="J163" s="742" t="s">
        <v>891</v>
      </c>
      <c r="K163" s="742" t="s">
        <v>892</v>
      </c>
      <c r="L163" s="745">
        <v>1052.23</v>
      </c>
      <c r="M163" s="745">
        <v>1</v>
      </c>
      <c r="N163" s="746">
        <v>1052.23</v>
      </c>
    </row>
    <row r="164" spans="1:14" ht="14.4" customHeight="1" x14ac:dyDescent="0.3">
      <c r="A164" s="740" t="s">
        <v>574</v>
      </c>
      <c r="B164" s="741" t="s">
        <v>575</v>
      </c>
      <c r="C164" s="742" t="s">
        <v>593</v>
      </c>
      <c r="D164" s="743" t="s">
        <v>594</v>
      </c>
      <c r="E164" s="744">
        <v>50113001</v>
      </c>
      <c r="F164" s="743" t="s">
        <v>608</v>
      </c>
      <c r="G164" s="742" t="s">
        <v>622</v>
      </c>
      <c r="H164" s="742">
        <v>213477</v>
      </c>
      <c r="I164" s="742">
        <v>213477</v>
      </c>
      <c r="J164" s="742" t="s">
        <v>893</v>
      </c>
      <c r="K164" s="742" t="s">
        <v>894</v>
      </c>
      <c r="L164" s="745">
        <v>3300</v>
      </c>
      <c r="M164" s="745">
        <v>21</v>
      </c>
      <c r="N164" s="746">
        <v>69300</v>
      </c>
    </row>
    <row r="165" spans="1:14" ht="14.4" customHeight="1" x14ac:dyDescent="0.3">
      <c r="A165" s="740" t="s">
        <v>574</v>
      </c>
      <c r="B165" s="741" t="s">
        <v>575</v>
      </c>
      <c r="C165" s="742" t="s">
        <v>593</v>
      </c>
      <c r="D165" s="743" t="s">
        <v>594</v>
      </c>
      <c r="E165" s="744">
        <v>50113001</v>
      </c>
      <c r="F165" s="743" t="s">
        <v>608</v>
      </c>
      <c r="G165" s="742" t="s">
        <v>622</v>
      </c>
      <c r="H165" s="742">
        <v>132063</v>
      </c>
      <c r="I165" s="742">
        <v>32063</v>
      </c>
      <c r="J165" s="742" t="s">
        <v>895</v>
      </c>
      <c r="K165" s="742" t="s">
        <v>896</v>
      </c>
      <c r="L165" s="745">
        <v>721.2</v>
      </c>
      <c r="M165" s="745">
        <v>1</v>
      </c>
      <c r="N165" s="746">
        <v>721.2</v>
      </c>
    </row>
    <row r="166" spans="1:14" ht="14.4" customHeight="1" x14ac:dyDescent="0.3">
      <c r="A166" s="740" t="s">
        <v>574</v>
      </c>
      <c r="B166" s="741" t="s">
        <v>575</v>
      </c>
      <c r="C166" s="742" t="s">
        <v>593</v>
      </c>
      <c r="D166" s="743" t="s">
        <v>594</v>
      </c>
      <c r="E166" s="744">
        <v>50113001</v>
      </c>
      <c r="F166" s="743" t="s">
        <v>608</v>
      </c>
      <c r="G166" s="742" t="s">
        <v>622</v>
      </c>
      <c r="H166" s="742">
        <v>213494</v>
      </c>
      <c r="I166" s="742">
        <v>213494</v>
      </c>
      <c r="J166" s="742" t="s">
        <v>895</v>
      </c>
      <c r="K166" s="742" t="s">
        <v>897</v>
      </c>
      <c r="L166" s="745">
        <v>408.95</v>
      </c>
      <c r="M166" s="745">
        <v>3</v>
      </c>
      <c r="N166" s="746">
        <v>1226.8499999999999</v>
      </c>
    </row>
    <row r="167" spans="1:14" ht="14.4" customHeight="1" x14ac:dyDescent="0.3">
      <c r="A167" s="740" t="s">
        <v>574</v>
      </c>
      <c r="B167" s="741" t="s">
        <v>575</v>
      </c>
      <c r="C167" s="742" t="s">
        <v>593</v>
      </c>
      <c r="D167" s="743" t="s">
        <v>594</v>
      </c>
      <c r="E167" s="744">
        <v>50113001</v>
      </c>
      <c r="F167" s="743" t="s">
        <v>608</v>
      </c>
      <c r="G167" s="742" t="s">
        <v>576</v>
      </c>
      <c r="H167" s="742">
        <v>198219</v>
      </c>
      <c r="I167" s="742">
        <v>98219</v>
      </c>
      <c r="J167" s="742" t="s">
        <v>898</v>
      </c>
      <c r="K167" s="742" t="s">
        <v>899</v>
      </c>
      <c r="L167" s="745">
        <v>59.900000000000027</v>
      </c>
      <c r="M167" s="745">
        <v>1</v>
      </c>
      <c r="N167" s="746">
        <v>59.900000000000027</v>
      </c>
    </row>
    <row r="168" spans="1:14" ht="14.4" customHeight="1" x14ac:dyDescent="0.3">
      <c r="A168" s="740" t="s">
        <v>574</v>
      </c>
      <c r="B168" s="741" t="s">
        <v>575</v>
      </c>
      <c r="C168" s="742" t="s">
        <v>593</v>
      </c>
      <c r="D168" s="743" t="s">
        <v>594</v>
      </c>
      <c r="E168" s="744">
        <v>50113001</v>
      </c>
      <c r="F168" s="743" t="s">
        <v>608</v>
      </c>
      <c r="G168" s="742" t="s">
        <v>609</v>
      </c>
      <c r="H168" s="742">
        <v>102133</v>
      </c>
      <c r="I168" s="742">
        <v>2133</v>
      </c>
      <c r="J168" s="742" t="s">
        <v>900</v>
      </c>
      <c r="K168" s="742" t="s">
        <v>901</v>
      </c>
      <c r="L168" s="745">
        <v>28.112666666666669</v>
      </c>
      <c r="M168" s="745">
        <v>90</v>
      </c>
      <c r="N168" s="746">
        <v>2530.1400000000003</v>
      </c>
    </row>
    <row r="169" spans="1:14" ht="14.4" customHeight="1" x14ac:dyDescent="0.3">
      <c r="A169" s="740" t="s">
        <v>574</v>
      </c>
      <c r="B169" s="741" t="s">
        <v>575</v>
      </c>
      <c r="C169" s="742" t="s">
        <v>593</v>
      </c>
      <c r="D169" s="743" t="s">
        <v>594</v>
      </c>
      <c r="E169" s="744">
        <v>50113001</v>
      </c>
      <c r="F169" s="743" t="s">
        <v>608</v>
      </c>
      <c r="G169" s="742" t="s">
        <v>609</v>
      </c>
      <c r="H169" s="742">
        <v>199333</v>
      </c>
      <c r="I169" s="742">
        <v>99333</v>
      </c>
      <c r="J169" s="742" t="s">
        <v>902</v>
      </c>
      <c r="K169" s="742" t="s">
        <v>903</v>
      </c>
      <c r="L169" s="745">
        <v>219.54378596773134</v>
      </c>
      <c r="M169" s="745">
        <v>389</v>
      </c>
      <c r="N169" s="746">
        <v>85402.532741447489</v>
      </c>
    </row>
    <row r="170" spans="1:14" ht="14.4" customHeight="1" x14ac:dyDescent="0.3">
      <c r="A170" s="740" t="s">
        <v>574</v>
      </c>
      <c r="B170" s="741" t="s">
        <v>575</v>
      </c>
      <c r="C170" s="742" t="s">
        <v>593</v>
      </c>
      <c r="D170" s="743" t="s">
        <v>594</v>
      </c>
      <c r="E170" s="744">
        <v>50113001</v>
      </c>
      <c r="F170" s="743" t="s">
        <v>608</v>
      </c>
      <c r="G170" s="742" t="s">
        <v>609</v>
      </c>
      <c r="H170" s="742">
        <v>198864</v>
      </c>
      <c r="I170" s="742">
        <v>98864</v>
      </c>
      <c r="J170" s="742" t="s">
        <v>616</v>
      </c>
      <c r="K170" s="742" t="s">
        <v>617</v>
      </c>
      <c r="L170" s="745">
        <v>537.87000000000012</v>
      </c>
      <c r="M170" s="745">
        <v>75</v>
      </c>
      <c r="N170" s="746">
        <v>40340.250000000007</v>
      </c>
    </row>
    <row r="171" spans="1:14" ht="14.4" customHeight="1" x14ac:dyDescent="0.3">
      <c r="A171" s="740" t="s">
        <v>574</v>
      </c>
      <c r="B171" s="741" t="s">
        <v>575</v>
      </c>
      <c r="C171" s="742" t="s">
        <v>593</v>
      </c>
      <c r="D171" s="743" t="s">
        <v>594</v>
      </c>
      <c r="E171" s="744">
        <v>50113001</v>
      </c>
      <c r="F171" s="743" t="s">
        <v>608</v>
      </c>
      <c r="G171" s="742" t="s">
        <v>609</v>
      </c>
      <c r="H171" s="742">
        <v>198872</v>
      </c>
      <c r="I171" s="742">
        <v>98872</v>
      </c>
      <c r="J171" s="742" t="s">
        <v>616</v>
      </c>
      <c r="K171" s="742" t="s">
        <v>618</v>
      </c>
      <c r="L171" s="745">
        <v>312.84000000000009</v>
      </c>
      <c r="M171" s="745">
        <v>128</v>
      </c>
      <c r="N171" s="746">
        <v>40043.520000000011</v>
      </c>
    </row>
    <row r="172" spans="1:14" ht="14.4" customHeight="1" x14ac:dyDescent="0.3">
      <c r="A172" s="740" t="s">
        <v>574</v>
      </c>
      <c r="B172" s="741" t="s">
        <v>575</v>
      </c>
      <c r="C172" s="742" t="s">
        <v>593</v>
      </c>
      <c r="D172" s="743" t="s">
        <v>594</v>
      </c>
      <c r="E172" s="744">
        <v>50113001</v>
      </c>
      <c r="F172" s="743" t="s">
        <v>608</v>
      </c>
      <c r="G172" s="742" t="s">
        <v>609</v>
      </c>
      <c r="H172" s="742">
        <v>198876</v>
      </c>
      <c r="I172" s="742">
        <v>98876</v>
      </c>
      <c r="J172" s="742" t="s">
        <v>616</v>
      </c>
      <c r="K172" s="742" t="s">
        <v>904</v>
      </c>
      <c r="L172" s="745">
        <v>255.19999999999996</v>
      </c>
      <c r="M172" s="745">
        <v>33</v>
      </c>
      <c r="N172" s="746">
        <v>8421.5999999999985</v>
      </c>
    </row>
    <row r="173" spans="1:14" ht="14.4" customHeight="1" x14ac:dyDescent="0.3">
      <c r="A173" s="740" t="s">
        <v>574</v>
      </c>
      <c r="B173" s="741" t="s">
        <v>575</v>
      </c>
      <c r="C173" s="742" t="s">
        <v>593</v>
      </c>
      <c r="D173" s="743" t="s">
        <v>594</v>
      </c>
      <c r="E173" s="744">
        <v>50113001</v>
      </c>
      <c r="F173" s="743" t="s">
        <v>608</v>
      </c>
      <c r="G173" s="742" t="s">
        <v>609</v>
      </c>
      <c r="H173" s="742">
        <v>198880</v>
      </c>
      <c r="I173" s="742">
        <v>98880</v>
      </c>
      <c r="J173" s="742" t="s">
        <v>616</v>
      </c>
      <c r="K173" s="742" t="s">
        <v>905</v>
      </c>
      <c r="L173" s="745">
        <v>201.3</v>
      </c>
      <c r="M173" s="745">
        <v>47</v>
      </c>
      <c r="N173" s="746">
        <v>9461.1</v>
      </c>
    </row>
    <row r="174" spans="1:14" ht="14.4" customHeight="1" x14ac:dyDescent="0.3">
      <c r="A174" s="740" t="s">
        <v>574</v>
      </c>
      <c r="B174" s="741" t="s">
        <v>575</v>
      </c>
      <c r="C174" s="742" t="s">
        <v>593</v>
      </c>
      <c r="D174" s="743" t="s">
        <v>594</v>
      </c>
      <c r="E174" s="744">
        <v>50113001</v>
      </c>
      <c r="F174" s="743" t="s">
        <v>608</v>
      </c>
      <c r="G174" s="742" t="s">
        <v>609</v>
      </c>
      <c r="H174" s="742">
        <v>165633</v>
      </c>
      <c r="I174" s="742">
        <v>165751</v>
      </c>
      <c r="J174" s="742" t="s">
        <v>906</v>
      </c>
      <c r="K174" s="742" t="s">
        <v>907</v>
      </c>
      <c r="L174" s="745">
        <v>2866.3799999999997</v>
      </c>
      <c r="M174" s="745">
        <v>7</v>
      </c>
      <c r="N174" s="746">
        <v>20064.659999999996</v>
      </c>
    </row>
    <row r="175" spans="1:14" ht="14.4" customHeight="1" x14ac:dyDescent="0.3">
      <c r="A175" s="740" t="s">
        <v>574</v>
      </c>
      <c r="B175" s="741" t="s">
        <v>575</v>
      </c>
      <c r="C175" s="742" t="s">
        <v>593</v>
      </c>
      <c r="D175" s="743" t="s">
        <v>594</v>
      </c>
      <c r="E175" s="744">
        <v>50113001</v>
      </c>
      <c r="F175" s="743" t="s">
        <v>608</v>
      </c>
      <c r="G175" s="742" t="s">
        <v>609</v>
      </c>
      <c r="H175" s="742">
        <v>111337</v>
      </c>
      <c r="I175" s="742">
        <v>52421</v>
      </c>
      <c r="J175" s="742" t="s">
        <v>908</v>
      </c>
      <c r="K175" s="742" t="s">
        <v>909</v>
      </c>
      <c r="L175" s="745">
        <v>74.761200000000017</v>
      </c>
      <c r="M175" s="745">
        <v>100</v>
      </c>
      <c r="N175" s="746">
        <v>7476.1200000000017</v>
      </c>
    </row>
    <row r="176" spans="1:14" ht="14.4" customHeight="1" x14ac:dyDescent="0.3">
      <c r="A176" s="740" t="s">
        <v>574</v>
      </c>
      <c r="B176" s="741" t="s">
        <v>575</v>
      </c>
      <c r="C176" s="742" t="s">
        <v>593</v>
      </c>
      <c r="D176" s="743" t="s">
        <v>594</v>
      </c>
      <c r="E176" s="744">
        <v>50113001</v>
      </c>
      <c r="F176" s="743" t="s">
        <v>608</v>
      </c>
      <c r="G176" s="742" t="s">
        <v>609</v>
      </c>
      <c r="H176" s="742">
        <v>31915</v>
      </c>
      <c r="I176" s="742">
        <v>31915</v>
      </c>
      <c r="J176" s="742" t="s">
        <v>910</v>
      </c>
      <c r="K176" s="742" t="s">
        <v>911</v>
      </c>
      <c r="L176" s="745">
        <v>173.68999994806015</v>
      </c>
      <c r="M176" s="745">
        <v>83.5</v>
      </c>
      <c r="N176" s="746">
        <v>14503.114995663023</v>
      </c>
    </row>
    <row r="177" spans="1:14" ht="14.4" customHeight="1" x14ac:dyDescent="0.3">
      <c r="A177" s="740" t="s">
        <v>574</v>
      </c>
      <c r="B177" s="741" t="s">
        <v>575</v>
      </c>
      <c r="C177" s="742" t="s">
        <v>593</v>
      </c>
      <c r="D177" s="743" t="s">
        <v>594</v>
      </c>
      <c r="E177" s="744">
        <v>50113001</v>
      </c>
      <c r="F177" s="743" t="s">
        <v>608</v>
      </c>
      <c r="G177" s="742" t="s">
        <v>609</v>
      </c>
      <c r="H177" s="742">
        <v>47706</v>
      </c>
      <c r="I177" s="742">
        <v>47706</v>
      </c>
      <c r="J177" s="742" t="s">
        <v>912</v>
      </c>
      <c r="K177" s="742" t="s">
        <v>911</v>
      </c>
      <c r="L177" s="745">
        <v>288.52999940365299</v>
      </c>
      <c r="M177" s="745">
        <v>58</v>
      </c>
      <c r="N177" s="746">
        <v>16734.739965411874</v>
      </c>
    </row>
    <row r="178" spans="1:14" ht="14.4" customHeight="1" x14ac:dyDescent="0.3">
      <c r="A178" s="740" t="s">
        <v>574</v>
      </c>
      <c r="B178" s="741" t="s">
        <v>575</v>
      </c>
      <c r="C178" s="742" t="s">
        <v>593</v>
      </c>
      <c r="D178" s="743" t="s">
        <v>594</v>
      </c>
      <c r="E178" s="744">
        <v>50113001</v>
      </c>
      <c r="F178" s="743" t="s">
        <v>608</v>
      </c>
      <c r="G178" s="742" t="s">
        <v>609</v>
      </c>
      <c r="H178" s="742">
        <v>2584</v>
      </c>
      <c r="I178" s="742">
        <v>2584</v>
      </c>
      <c r="J178" s="742" t="s">
        <v>913</v>
      </c>
      <c r="K178" s="742" t="s">
        <v>911</v>
      </c>
      <c r="L178" s="745">
        <v>365.97000144294122</v>
      </c>
      <c r="M178" s="745">
        <v>28</v>
      </c>
      <c r="N178" s="746">
        <v>10247.160040402354</v>
      </c>
    </row>
    <row r="179" spans="1:14" ht="14.4" customHeight="1" x14ac:dyDescent="0.3">
      <c r="A179" s="740" t="s">
        <v>574</v>
      </c>
      <c r="B179" s="741" t="s">
        <v>575</v>
      </c>
      <c r="C179" s="742" t="s">
        <v>593</v>
      </c>
      <c r="D179" s="743" t="s">
        <v>594</v>
      </c>
      <c r="E179" s="744">
        <v>50113001</v>
      </c>
      <c r="F179" s="743" t="s">
        <v>608</v>
      </c>
      <c r="G179" s="742" t="s">
        <v>609</v>
      </c>
      <c r="H179" s="742">
        <v>102587</v>
      </c>
      <c r="I179" s="742">
        <v>2587</v>
      </c>
      <c r="J179" s="742" t="s">
        <v>913</v>
      </c>
      <c r="K179" s="742" t="s">
        <v>914</v>
      </c>
      <c r="L179" s="745">
        <v>151.04000360734412</v>
      </c>
      <c r="M179" s="745">
        <v>3</v>
      </c>
      <c r="N179" s="746">
        <v>453.12001082203233</v>
      </c>
    </row>
    <row r="180" spans="1:14" ht="14.4" customHeight="1" x14ac:dyDescent="0.3">
      <c r="A180" s="740" t="s">
        <v>574</v>
      </c>
      <c r="B180" s="741" t="s">
        <v>575</v>
      </c>
      <c r="C180" s="742" t="s">
        <v>593</v>
      </c>
      <c r="D180" s="743" t="s">
        <v>594</v>
      </c>
      <c r="E180" s="744">
        <v>50113001</v>
      </c>
      <c r="F180" s="743" t="s">
        <v>608</v>
      </c>
      <c r="G180" s="742" t="s">
        <v>609</v>
      </c>
      <c r="H180" s="742">
        <v>47249</v>
      </c>
      <c r="I180" s="742">
        <v>47249</v>
      </c>
      <c r="J180" s="742" t="s">
        <v>915</v>
      </c>
      <c r="K180" s="742" t="s">
        <v>916</v>
      </c>
      <c r="L180" s="745">
        <v>126.5</v>
      </c>
      <c r="M180" s="745">
        <v>12</v>
      </c>
      <c r="N180" s="746">
        <v>1518</v>
      </c>
    </row>
    <row r="181" spans="1:14" ht="14.4" customHeight="1" x14ac:dyDescent="0.3">
      <c r="A181" s="740" t="s">
        <v>574</v>
      </c>
      <c r="B181" s="741" t="s">
        <v>575</v>
      </c>
      <c r="C181" s="742" t="s">
        <v>593</v>
      </c>
      <c r="D181" s="743" t="s">
        <v>594</v>
      </c>
      <c r="E181" s="744">
        <v>50113001</v>
      </c>
      <c r="F181" s="743" t="s">
        <v>608</v>
      </c>
      <c r="G181" s="742" t="s">
        <v>609</v>
      </c>
      <c r="H181" s="742">
        <v>47256</v>
      </c>
      <c r="I181" s="742">
        <v>47256</v>
      </c>
      <c r="J181" s="742" t="s">
        <v>915</v>
      </c>
      <c r="K181" s="742" t="s">
        <v>917</v>
      </c>
      <c r="L181" s="745">
        <v>222.2</v>
      </c>
      <c r="M181" s="745">
        <v>5</v>
      </c>
      <c r="N181" s="746">
        <v>1111</v>
      </c>
    </row>
    <row r="182" spans="1:14" ht="14.4" customHeight="1" x14ac:dyDescent="0.3">
      <c r="A182" s="740" t="s">
        <v>574</v>
      </c>
      <c r="B182" s="741" t="s">
        <v>575</v>
      </c>
      <c r="C182" s="742" t="s">
        <v>593</v>
      </c>
      <c r="D182" s="743" t="s">
        <v>594</v>
      </c>
      <c r="E182" s="744">
        <v>50113001</v>
      </c>
      <c r="F182" s="743" t="s">
        <v>608</v>
      </c>
      <c r="G182" s="742" t="s">
        <v>609</v>
      </c>
      <c r="H182" s="742">
        <v>98901</v>
      </c>
      <c r="I182" s="742">
        <v>98901</v>
      </c>
      <c r="J182" s="742" t="s">
        <v>918</v>
      </c>
      <c r="K182" s="742" t="s">
        <v>904</v>
      </c>
      <c r="L182" s="745">
        <v>320.22000000000014</v>
      </c>
      <c r="M182" s="745">
        <v>66.349999999999994</v>
      </c>
      <c r="N182" s="746">
        <v>21246.597000000009</v>
      </c>
    </row>
    <row r="183" spans="1:14" ht="14.4" customHeight="1" x14ac:dyDescent="0.3">
      <c r="A183" s="740" t="s">
        <v>574</v>
      </c>
      <c r="B183" s="741" t="s">
        <v>575</v>
      </c>
      <c r="C183" s="742" t="s">
        <v>593</v>
      </c>
      <c r="D183" s="743" t="s">
        <v>594</v>
      </c>
      <c r="E183" s="744">
        <v>50113001</v>
      </c>
      <c r="F183" s="743" t="s">
        <v>608</v>
      </c>
      <c r="G183" s="742" t="s">
        <v>609</v>
      </c>
      <c r="H183" s="742">
        <v>848335</v>
      </c>
      <c r="I183" s="742">
        <v>155782</v>
      </c>
      <c r="J183" s="742" t="s">
        <v>919</v>
      </c>
      <c r="K183" s="742" t="s">
        <v>920</v>
      </c>
      <c r="L183" s="745">
        <v>53.899999999999984</v>
      </c>
      <c r="M183" s="745">
        <v>1</v>
      </c>
      <c r="N183" s="746">
        <v>53.899999999999984</v>
      </c>
    </row>
    <row r="184" spans="1:14" ht="14.4" customHeight="1" x14ac:dyDescent="0.3">
      <c r="A184" s="740" t="s">
        <v>574</v>
      </c>
      <c r="B184" s="741" t="s">
        <v>575</v>
      </c>
      <c r="C184" s="742" t="s">
        <v>593</v>
      </c>
      <c r="D184" s="743" t="s">
        <v>594</v>
      </c>
      <c r="E184" s="744">
        <v>50113001</v>
      </c>
      <c r="F184" s="743" t="s">
        <v>608</v>
      </c>
      <c r="G184" s="742" t="s">
        <v>609</v>
      </c>
      <c r="H184" s="742">
        <v>848930</v>
      </c>
      <c r="I184" s="742">
        <v>155781</v>
      </c>
      <c r="J184" s="742" t="s">
        <v>919</v>
      </c>
      <c r="K184" s="742" t="s">
        <v>921</v>
      </c>
      <c r="L184" s="745">
        <v>33.440000000000005</v>
      </c>
      <c r="M184" s="745">
        <v>3</v>
      </c>
      <c r="N184" s="746">
        <v>100.32000000000001</v>
      </c>
    </row>
    <row r="185" spans="1:14" ht="14.4" customHeight="1" x14ac:dyDescent="0.3">
      <c r="A185" s="740" t="s">
        <v>574</v>
      </c>
      <c r="B185" s="741" t="s">
        <v>575</v>
      </c>
      <c r="C185" s="742" t="s">
        <v>593</v>
      </c>
      <c r="D185" s="743" t="s">
        <v>594</v>
      </c>
      <c r="E185" s="744">
        <v>50113001</v>
      </c>
      <c r="F185" s="743" t="s">
        <v>608</v>
      </c>
      <c r="G185" s="742" t="s">
        <v>609</v>
      </c>
      <c r="H185" s="742">
        <v>158249</v>
      </c>
      <c r="I185" s="742">
        <v>58249</v>
      </c>
      <c r="J185" s="742" t="s">
        <v>922</v>
      </c>
      <c r="K185" s="742" t="s">
        <v>576</v>
      </c>
      <c r="L185" s="745">
        <v>203.83</v>
      </c>
      <c r="M185" s="745">
        <v>2</v>
      </c>
      <c r="N185" s="746">
        <v>407.66</v>
      </c>
    </row>
    <row r="186" spans="1:14" ht="14.4" customHeight="1" x14ac:dyDescent="0.3">
      <c r="A186" s="740" t="s">
        <v>574</v>
      </c>
      <c r="B186" s="741" t="s">
        <v>575</v>
      </c>
      <c r="C186" s="742" t="s">
        <v>593</v>
      </c>
      <c r="D186" s="743" t="s">
        <v>594</v>
      </c>
      <c r="E186" s="744">
        <v>50113001</v>
      </c>
      <c r="F186" s="743" t="s">
        <v>608</v>
      </c>
      <c r="G186" s="742" t="s">
        <v>609</v>
      </c>
      <c r="H186" s="742">
        <v>102537</v>
      </c>
      <c r="I186" s="742">
        <v>2537</v>
      </c>
      <c r="J186" s="742" t="s">
        <v>923</v>
      </c>
      <c r="K186" s="742" t="s">
        <v>924</v>
      </c>
      <c r="L186" s="745">
        <v>38.350000000000009</v>
      </c>
      <c r="M186" s="745">
        <v>1</v>
      </c>
      <c r="N186" s="746">
        <v>38.350000000000009</v>
      </c>
    </row>
    <row r="187" spans="1:14" ht="14.4" customHeight="1" x14ac:dyDescent="0.3">
      <c r="A187" s="740" t="s">
        <v>574</v>
      </c>
      <c r="B187" s="741" t="s">
        <v>575</v>
      </c>
      <c r="C187" s="742" t="s">
        <v>593</v>
      </c>
      <c r="D187" s="743" t="s">
        <v>594</v>
      </c>
      <c r="E187" s="744">
        <v>50113001</v>
      </c>
      <c r="F187" s="743" t="s">
        <v>608</v>
      </c>
      <c r="G187" s="742" t="s">
        <v>609</v>
      </c>
      <c r="H187" s="742">
        <v>102538</v>
      </c>
      <c r="I187" s="742">
        <v>2538</v>
      </c>
      <c r="J187" s="742" t="s">
        <v>923</v>
      </c>
      <c r="K187" s="742" t="s">
        <v>925</v>
      </c>
      <c r="L187" s="745">
        <v>55.691739130434783</v>
      </c>
      <c r="M187" s="745">
        <v>23</v>
      </c>
      <c r="N187" s="746">
        <v>1280.9100000000001</v>
      </c>
    </row>
    <row r="188" spans="1:14" ht="14.4" customHeight="1" x14ac:dyDescent="0.3">
      <c r="A188" s="740" t="s">
        <v>574</v>
      </c>
      <c r="B188" s="741" t="s">
        <v>575</v>
      </c>
      <c r="C188" s="742" t="s">
        <v>593</v>
      </c>
      <c r="D188" s="743" t="s">
        <v>594</v>
      </c>
      <c r="E188" s="744">
        <v>50113001</v>
      </c>
      <c r="F188" s="743" t="s">
        <v>608</v>
      </c>
      <c r="G188" s="742" t="s">
        <v>609</v>
      </c>
      <c r="H188" s="742">
        <v>215606</v>
      </c>
      <c r="I188" s="742">
        <v>215606</v>
      </c>
      <c r="J188" s="742" t="s">
        <v>926</v>
      </c>
      <c r="K188" s="742" t="s">
        <v>927</v>
      </c>
      <c r="L188" s="745">
        <v>72.75500000000001</v>
      </c>
      <c r="M188" s="745">
        <v>4</v>
      </c>
      <c r="N188" s="746">
        <v>291.02000000000004</v>
      </c>
    </row>
    <row r="189" spans="1:14" ht="14.4" customHeight="1" x14ac:dyDescent="0.3">
      <c r="A189" s="740" t="s">
        <v>574</v>
      </c>
      <c r="B189" s="741" t="s">
        <v>575</v>
      </c>
      <c r="C189" s="742" t="s">
        <v>593</v>
      </c>
      <c r="D189" s="743" t="s">
        <v>594</v>
      </c>
      <c r="E189" s="744">
        <v>50113001</v>
      </c>
      <c r="F189" s="743" t="s">
        <v>608</v>
      </c>
      <c r="G189" s="742" t="s">
        <v>609</v>
      </c>
      <c r="H189" s="742">
        <v>202873</v>
      </c>
      <c r="I189" s="742">
        <v>202873</v>
      </c>
      <c r="J189" s="742" t="s">
        <v>928</v>
      </c>
      <c r="K189" s="742" t="s">
        <v>929</v>
      </c>
      <c r="L189" s="745">
        <v>51.839999999999989</v>
      </c>
      <c r="M189" s="745">
        <v>2</v>
      </c>
      <c r="N189" s="746">
        <v>103.67999999999998</v>
      </c>
    </row>
    <row r="190" spans="1:14" ht="14.4" customHeight="1" x14ac:dyDescent="0.3">
      <c r="A190" s="740" t="s">
        <v>574</v>
      </c>
      <c r="B190" s="741" t="s">
        <v>575</v>
      </c>
      <c r="C190" s="742" t="s">
        <v>593</v>
      </c>
      <c r="D190" s="743" t="s">
        <v>594</v>
      </c>
      <c r="E190" s="744">
        <v>50113001</v>
      </c>
      <c r="F190" s="743" t="s">
        <v>608</v>
      </c>
      <c r="G190" s="742" t="s">
        <v>609</v>
      </c>
      <c r="H190" s="742">
        <v>193746</v>
      </c>
      <c r="I190" s="742">
        <v>93746</v>
      </c>
      <c r="J190" s="742" t="s">
        <v>930</v>
      </c>
      <c r="K190" s="742" t="s">
        <v>931</v>
      </c>
      <c r="L190" s="745">
        <v>374.84000000000003</v>
      </c>
      <c r="M190" s="745">
        <v>16</v>
      </c>
      <c r="N190" s="746">
        <v>5997.4400000000005</v>
      </c>
    </row>
    <row r="191" spans="1:14" ht="14.4" customHeight="1" x14ac:dyDescent="0.3">
      <c r="A191" s="740" t="s">
        <v>574</v>
      </c>
      <c r="B191" s="741" t="s">
        <v>575</v>
      </c>
      <c r="C191" s="742" t="s">
        <v>593</v>
      </c>
      <c r="D191" s="743" t="s">
        <v>594</v>
      </c>
      <c r="E191" s="744">
        <v>50113001</v>
      </c>
      <c r="F191" s="743" t="s">
        <v>608</v>
      </c>
      <c r="G191" s="742" t="s">
        <v>576</v>
      </c>
      <c r="H191" s="742">
        <v>103575</v>
      </c>
      <c r="I191" s="742">
        <v>3575</v>
      </c>
      <c r="J191" s="742" t="s">
        <v>932</v>
      </c>
      <c r="K191" s="742" t="s">
        <v>933</v>
      </c>
      <c r="L191" s="745">
        <v>66.476000000000028</v>
      </c>
      <c r="M191" s="745">
        <v>50</v>
      </c>
      <c r="N191" s="746">
        <v>3323.8000000000011</v>
      </c>
    </row>
    <row r="192" spans="1:14" ht="14.4" customHeight="1" x14ac:dyDescent="0.3">
      <c r="A192" s="740" t="s">
        <v>574</v>
      </c>
      <c r="B192" s="741" t="s">
        <v>575</v>
      </c>
      <c r="C192" s="742" t="s">
        <v>593</v>
      </c>
      <c r="D192" s="743" t="s">
        <v>594</v>
      </c>
      <c r="E192" s="744">
        <v>50113001</v>
      </c>
      <c r="F192" s="743" t="s">
        <v>608</v>
      </c>
      <c r="G192" s="742" t="s">
        <v>622</v>
      </c>
      <c r="H192" s="742">
        <v>155939</v>
      </c>
      <c r="I192" s="742">
        <v>155939</v>
      </c>
      <c r="J192" s="742" t="s">
        <v>934</v>
      </c>
      <c r="K192" s="742" t="s">
        <v>935</v>
      </c>
      <c r="L192" s="745">
        <v>592.59399999999994</v>
      </c>
      <c r="M192" s="745">
        <v>15</v>
      </c>
      <c r="N192" s="746">
        <v>8888.91</v>
      </c>
    </row>
    <row r="193" spans="1:14" ht="14.4" customHeight="1" x14ac:dyDescent="0.3">
      <c r="A193" s="740" t="s">
        <v>574</v>
      </c>
      <c r="B193" s="741" t="s">
        <v>575</v>
      </c>
      <c r="C193" s="742" t="s">
        <v>593</v>
      </c>
      <c r="D193" s="743" t="s">
        <v>594</v>
      </c>
      <c r="E193" s="744">
        <v>50113001</v>
      </c>
      <c r="F193" s="743" t="s">
        <v>608</v>
      </c>
      <c r="G193" s="742" t="s">
        <v>622</v>
      </c>
      <c r="H193" s="742">
        <v>100306</v>
      </c>
      <c r="I193" s="742">
        <v>100306</v>
      </c>
      <c r="J193" s="742" t="s">
        <v>936</v>
      </c>
      <c r="K193" s="742" t="s">
        <v>937</v>
      </c>
      <c r="L193" s="745">
        <v>107.32999999999998</v>
      </c>
      <c r="M193" s="745">
        <v>9</v>
      </c>
      <c r="N193" s="746">
        <v>965.9699999999998</v>
      </c>
    </row>
    <row r="194" spans="1:14" ht="14.4" customHeight="1" x14ac:dyDescent="0.3">
      <c r="A194" s="740" t="s">
        <v>574</v>
      </c>
      <c r="B194" s="741" t="s">
        <v>575</v>
      </c>
      <c r="C194" s="742" t="s">
        <v>593</v>
      </c>
      <c r="D194" s="743" t="s">
        <v>594</v>
      </c>
      <c r="E194" s="744">
        <v>50113001</v>
      </c>
      <c r="F194" s="743" t="s">
        <v>608</v>
      </c>
      <c r="G194" s="742" t="s">
        <v>622</v>
      </c>
      <c r="H194" s="742">
        <v>846694</v>
      </c>
      <c r="I194" s="742">
        <v>100311</v>
      </c>
      <c r="J194" s="742" t="s">
        <v>936</v>
      </c>
      <c r="K194" s="742" t="s">
        <v>938</v>
      </c>
      <c r="L194" s="745">
        <v>101.68461538461537</v>
      </c>
      <c r="M194" s="745">
        <v>13</v>
      </c>
      <c r="N194" s="746">
        <v>1321.8999999999999</v>
      </c>
    </row>
    <row r="195" spans="1:14" ht="14.4" customHeight="1" x14ac:dyDescent="0.3">
      <c r="A195" s="740" t="s">
        <v>574</v>
      </c>
      <c r="B195" s="741" t="s">
        <v>575</v>
      </c>
      <c r="C195" s="742" t="s">
        <v>593</v>
      </c>
      <c r="D195" s="743" t="s">
        <v>594</v>
      </c>
      <c r="E195" s="744">
        <v>50113001</v>
      </c>
      <c r="F195" s="743" t="s">
        <v>608</v>
      </c>
      <c r="G195" s="742" t="s">
        <v>609</v>
      </c>
      <c r="H195" s="742">
        <v>124067</v>
      </c>
      <c r="I195" s="742">
        <v>124067</v>
      </c>
      <c r="J195" s="742" t="s">
        <v>939</v>
      </c>
      <c r="K195" s="742" t="s">
        <v>940</v>
      </c>
      <c r="L195" s="745">
        <v>36.86721903563565</v>
      </c>
      <c r="M195" s="745">
        <v>720</v>
      </c>
      <c r="N195" s="746">
        <v>26544.397705657666</v>
      </c>
    </row>
    <row r="196" spans="1:14" ht="14.4" customHeight="1" x14ac:dyDescent="0.3">
      <c r="A196" s="740" t="s">
        <v>574</v>
      </c>
      <c r="B196" s="741" t="s">
        <v>575</v>
      </c>
      <c r="C196" s="742" t="s">
        <v>593</v>
      </c>
      <c r="D196" s="743" t="s">
        <v>594</v>
      </c>
      <c r="E196" s="744">
        <v>50113001</v>
      </c>
      <c r="F196" s="743" t="s">
        <v>608</v>
      </c>
      <c r="G196" s="742" t="s">
        <v>609</v>
      </c>
      <c r="H196" s="742">
        <v>216572</v>
      </c>
      <c r="I196" s="742">
        <v>216572</v>
      </c>
      <c r="J196" s="742" t="s">
        <v>939</v>
      </c>
      <c r="K196" s="742" t="s">
        <v>940</v>
      </c>
      <c r="L196" s="745">
        <v>36.361172413793099</v>
      </c>
      <c r="M196" s="745">
        <v>290</v>
      </c>
      <c r="N196" s="746">
        <v>10544.74</v>
      </c>
    </row>
    <row r="197" spans="1:14" ht="14.4" customHeight="1" x14ac:dyDescent="0.3">
      <c r="A197" s="740" t="s">
        <v>574</v>
      </c>
      <c r="B197" s="741" t="s">
        <v>575</v>
      </c>
      <c r="C197" s="742" t="s">
        <v>593</v>
      </c>
      <c r="D197" s="743" t="s">
        <v>594</v>
      </c>
      <c r="E197" s="744">
        <v>50113001</v>
      </c>
      <c r="F197" s="743" t="s">
        <v>608</v>
      </c>
      <c r="G197" s="742" t="s">
        <v>609</v>
      </c>
      <c r="H197" s="742">
        <v>100168</v>
      </c>
      <c r="I197" s="742">
        <v>168</v>
      </c>
      <c r="J197" s="742" t="s">
        <v>941</v>
      </c>
      <c r="K197" s="742" t="s">
        <v>942</v>
      </c>
      <c r="L197" s="745">
        <v>43.440000000000019</v>
      </c>
      <c r="M197" s="745">
        <v>5</v>
      </c>
      <c r="N197" s="746">
        <v>217.2000000000001</v>
      </c>
    </row>
    <row r="198" spans="1:14" ht="14.4" customHeight="1" x14ac:dyDescent="0.3">
      <c r="A198" s="740" t="s">
        <v>574</v>
      </c>
      <c r="B198" s="741" t="s">
        <v>575</v>
      </c>
      <c r="C198" s="742" t="s">
        <v>593</v>
      </c>
      <c r="D198" s="743" t="s">
        <v>594</v>
      </c>
      <c r="E198" s="744">
        <v>50113001</v>
      </c>
      <c r="F198" s="743" t="s">
        <v>608</v>
      </c>
      <c r="G198" s="742" t="s">
        <v>609</v>
      </c>
      <c r="H198" s="742">
        <v>109159</v>
      </c>
      <c r="I198" s="742">
        <v>9159</v>
      </c>
      <c r="J198" s="742" t="s">
        <v>943</v>
      </c>
      <c r="K198" s="742" t="s">
        <v>944</v>
      </c>
      <c r="L198" s="745">
        <v>122.68758114136027</v>
      </c>
      <c r="M198" s="745">
        <v>67</v>
      </c>
      <c r="N198" s="746">
        <v>8220.0679364711377</v>
      </c>
    </row>
    <row r="199" spans="1:14" ht="14.4" customHeight="1" x14ac:dyDescent="0.3">
      <c r="A199" s="740" t="s">
        <v>574</v>
      </c>
      <c r="B199" s="741" t="s">
        <v>575</v>
      </c>
      <c r="C199" s="742" t="s">
        <v>593</v>
      </c>
      <c r="D199" s="743" t="s">
        <v>594</v>
      </c>
      <c r="E199" s="744">
        <v>50113001</v>
      </c>
      <c r="F199" s="743" t="s">
        <v>608</v>
      </c>
      <c r="G199" s="742" t="s">
        <v>609</v>
      </c>
      <c r="H199" s="742">
        <v>104344</v>
      </c>
      <c r="I199" s="742">
        <v>4344</v>
      </c>
      <c r="J199" s="742" t="s">
        <v>945</v>
      </c>
      <c r="K199" s="742" t="s">
        <v>946</v>
      </c>
      <c r="L199" s="745">
        <v>94.195522350711272</v>
      </c>
      <c r="M199" s="745">
        <v>4</v>
      </c>
      <c r="N199" s="746">
        <v>376.78208940284509</v>
      </c>
    </row>
    <row r="200" spans="1:14" ht="14.4" customHeight="1" x14ac:dyDescent="0.3">
      <c r="A200" s="740" t="s">
        <v>574</v>
      </c>
      <c r="B200" s="741" t="s">
        <v>575</v>
      </c>
      <c r="C200" s="742" t="s">
        <v>593</v>
      </c>
      <c r="D200" s="743" t="s">
        <v>594</v>
      </c>
      <c r="E200" s="744">
        <v>50113001</v>
      </c>
      <c r="F200" s="743" t="s">
        <v>608</v>
      </c>
      <c r="G200" s="742" t="s">
        <v>609</v>
      </c>
      <c r="H200" s="742">
        <v>842703</v>
      </c>
      <c r="I200" s="742">
        <v>0</v>
      </c>
      <c r="J200" s="742" t="s">
        <v>947</v>
      </c>
      <c r="K200" s="742" t="s">
        <v>576</v>
      </c>
      <c r="L200" s="745">
        <v>60.950000000000017</v>
      </c>
      <c r="M200" s="745">
        <v>50</v>
      </c>
      <c r="N200" s="746">
        <v>3047.5000000000009</v>
      </c>
    </row>
    <row r="201" spans="1:14" ht="14.4" customHeight="1" x14ac:dyDescent="0.3">
      <c r="A201" s="740" t="s">
        <v>574</v>
      </c>
      <c r="B201" s="741" t="s">
        <v>575</v>
      </c>
      <c r="C201" s="742" t="s">
        <v>593</v>
      </c>
      <c r="D201" s="743" t="s">
        <v>594</v>
      </c>
      <c r="E201" s="744">
        <v>50113001</v>
      </c>
      <c r="F201" s="743" t="s">
        <v>608</v>
      </c>
      <c r="G201" s="742" t="s">
        <v>609</v>
      </c>
      <c r="H201" s="742">
        <v>846618</v>
      </c>
      <c r="I201" s="742">
        <v>100014</v>
      </c>
      <c r="J201" s="742" t="s">
        <v>948</v>
      </c>
      <c r="K201" s="742" t="s">
        <v>949</v>
      </c>
      <c r="L201" s="745">
        <v>29.74</v>
      </c>
      <c r="M201" s="745">
        <v>6</v>
      </c>
      <c r="N201" s="746">
        <v>178.44</v>
      </c>
    </row>
    <row r="202" spans="1:14" ht="14.4" customHeight="1" x14ac:dyDescent="0.3">
      <c r="A202" s="740" t="s">
        <v>574</v>
      </c>
      <c r="B202" s="741" t="s">
        <v>575</v>
      </c>
      <c r="C202" s="742" t="s">
        <v>593</v>
      </c>
      <c r="D202" s="743" t="s">
        <v>594</v>
      </c>
      <c r="E202" s="744">
        <v>50113001</v>
      </c>
      <c r="F202" s="743" t="s">
        <v>608</v>
      </c>
      <c r="G202" s="742" t="s">
        <v>609</v>
      </c>
      <c r="H202" s="742">
        <v>187299</v>
      </c>
      <c r="I202" s="742">
        <v>87299</v>
      </c>
      <c r="J202" s="742" t="s">
        <v>950</v>
      </c>
      <c r="K202" s="742" t="s">
        <v>951</v>
      </c>
      <c r="L202" s="745">
        <v>1020.7303226890863</v>
      </c>
      <c r="M202" s="745">
        <v>3</v>
      </c>
      <c r="N202" s="746">
        <v>3062.1909680672588</v>
      </c>
    </row>
    <row r="203" spans="1:14" ht="14.4" customHeight="1" x14ac:dyDescent="0.3">
      <c r="A203" s="740" t="s">
        <v>574</v>
      </c>
      <c r="B203" s="741" t="s">
        <v>575</v>
      </c>
      <c r="C203" s="742" t="s">
        <v>593</v>
      </c>
      <c r="D203" s="743" t="s">
        <v>594</v>
      </c>
      <c r="E203" s="744">
        <v>50113001</v>
      </c>
      <c r="F203" s="743" t="s">
        <v>608</v>
      </c>
      <c r="G203" s="742" t="s">
        <v>609</v>
      </c>
      <c r="H203" s="742">
        <v>193724</v>
      </c>
      <c r="I203" s="742">
        <v>93724</v>
      </c>
      <c r="J203" s="742" t="s">
        <v>952</v>
      </c>
      <c r="K203" s="742" t="s">
        <v>953</v>
      </c>
      <c r="L203" s="745">
        <v>68.789999999999992</v>
      </c>
      <c r="M203" s="745">
        <v>8</v>
      </c>
      <c r="N203" s="746">
        <v>550.31999999999994</v>
      </c>
    </row>
    <row r="204" spans="1:14" ht="14.4" customHeight="1" x14ac:dyDescent="0.3">
      <c r="A204" s="740" t="s">
        <v>574</v>
      </c>
      <c r="B204" s="741" t="s">
        <v>575</v>
      </c>
      <c r="C204" s="742" t="s">
        <v>593</v>
      </c>
      <c r="D204" s="743" t="s">
        <v>594</v>
      </c>
      <c r="E204" s="744">
        <v>50113001</v>
      </c>
      <c r="F204" s="743" t="s">
        <v>608</v>
      </c>
      <c r="G204" s="742" t="s">
        <v>609</v>
      </c>
      <c r="H204" s="742">
        <v>208465</v>
      </c>
      <c r="I204" s="742">
        <v>208465</v>
      </c>
      <c r="J204" s="742" t="s">
        <v>954</v>
      </c>
      <c r="K204" s="742" t="s">
        <v>955</v>
      </c>
      <c r="L204" s="745">
        <v>1450.2766666666669</v>
      </c>
      <c r="M204" s="745">
        <v>3</v>
      </c>
      <c r="N204" s="746">
        <v>4350.8300000000008</v>
      </c>
    </row>
    <row r="205" spans="1:14" ht="14.4" customHeight="1" x14ac:dyDescent="0.3">
      <c r="A205" s="740" t="s">
        <v>574</v>
      </c>
      <c r="B205" s="741" t="s">
        <v>575</v>
      </c>
      <c r="C205" s="742" t="s">
        <v>593</v>
      </c>
      <c r="D205" s="743" t="s">
        <v>594</v>
      </c>
      <c r="E205" s="744">
        <v>50113001</v>
      </c>
      <c r="F205" s="743" t="s">
        <v>608</v>
      </c>
      <c r="G205" s="742" t="s">
        <v>609</v>
      </c>
      <c r="H205" s="742">
        <v>169671</v>
      </c>
      <c r="I205" s="742">
        <v>69671</v>
      </c>
      <c r="J205" s="742" t="s">
        <v>956</v>
      </c>
      <c r="K205" s="742" t="s">
        <v>957</v>
      </c>
      <c r="L205" s="745">
        <v>105.81000000000002</v>
      </c>
      <c r="M205" s="745">
        <v>12</v>
      </c>
      <c r="N205" s="746">
        <v>1269.7200000000003</v>
      </c>
    </row>
    <row r="206" spans="1:14" ht="14.4" customHeight="1" x14ac:dyDescent="0.3">
      <c r="A206" s="740" t="s">
        <v>574</v>
      </c>
      <c r="B206" s="741" t="s">
        <v>575</v>
      </c>
      <c r="C206" s="742" t="s">
        <v>593</v>
      </c>
      <c r="D206" s="743" t="s">
        <v>594</v>
      </c>
      <c r="E206" s="744">
        <v>50113001</v>
      </c>
      <c r="F206" s="743" t="s">
        <v>608</v>
      </c>
      <c r="G206" s="742" t="s">
        <v>609</v>
      </c>
      <c r="H206" s="742">
        <v>394712</v>
      </c>
      <c r="I206" s="742">
        <v>0</v>
      </c>
      <c r="J206" s="742" t="s">
        <v>958</v>
      </c>
      <c r="K206" s="742" t="s">
        <v>959</v>
      </c>
      <c r="L206" s="745">
        <v>23.700578259176282</v>
      </c>
      <c r="M206" s="745">
        <v>456</v>
      </c>
      <c r="N206" s="746">
        <v>10807.463686184385</v>
      </c>
    </row>
    <row r="207" spans="1:14" ht="14.4" customHeight="1" x14ac:dyDescent="0.3">
      <c r="A207" s="740" t="s">
        <v>574</v>
      </c>
      <c r="B207" s="741" t="s">
        <v>575</v>
      </c>
      <c r="C207" s="742" t="s">
        <v>593</v>
      </c>
      <c r="D207" s="743" t="s">
        <v>594</v>
      </c>
      <c r="E207" s="744">
        <v>50113001</v>
      </c>
      <c r="F207" s="743" t="s">
        <v>608</v>
      </c>
      <c r="G207" s="742" t="s">
        <v>609</v>
      </c>
      <c r="H207" s="742">
        <v>902048</v>
      </c>
      <c r="I207" s="742">
        <v>0</v>
      </c>
      <c r="J207" s="742" t="s">
        <v>960</v>
      </c>
      <c r="K207" s="742" t="s">
        <v>961</v>
      </c>
      <c r="L207" s="745">
        <v>331.20000000000005</v>
      </c>
      <c r="M207" s="745">
        <v>1874</v>
      </c>
      <c r="N207" s="746">
        <v>620668.80000000005</v>
      </c>
    </row>
    <row r="208" spans="1:14" ht="14.4" customHeight="1" x14ac:dyDescent="0.3">
      <c r="A208" s="740" t="s">
        <v>574</v>
      </c>
      <c r="B208" s="741" t="s">
        <v>575</v>
      </c>
      <c r="C208" s="742" t="s">
        <v>593</v>
      </c>
      <c r="D208" s="743" t="s">
        <v>594</v>
      </c>
      <c r="E208" s="744">
        <v>50113001</v>
      </c>
      <c r="F208" s="743" t="s">
        <v>608</v>
      </c>
      <c r="G208" s="742" t="s">
        <v>609</v>
      </c>
      <c r="H208" s="742">
        <v>902087</v>
      </c>
      <c r="I208" s="742">
        <v>0</v>
      </c>
      <c r="J208" s="742" t="s">
        <v>962</v>
      </c>
      <c r="K208" s="742" t="s">
        <v>963</v>
      </c>
      <c r="L208" s="745">
        <v>315.66000000000003</v>
      </c>
      <c r="M208" s="745">
        <v>280</v>
      </c>
      <c r="N208" s="746">
        <v>88384.8</v>
      </c>
    </row>
    <row r="209" spans="1:14" ht="14.4" customHeight="1" x14ac:dyDescent="0.3">
      <c r="A209" s="740" t="s">
        <v>574</v>
      </c>
      <c r="B209" s="741" t="s">
        <v>575</v>
      </c>
      <c r="C209" s="742" t="s">
        <v>593</v>
      </c>
      <c r="D209" s="743" t="s">
        <v>594</v>
      </c>
      <c r="E209" s="744">
        <v>50113001</v>
      </c>
      <c r="F209" s="743" t="s">
        <v>608</v>
      </c>
      <c r="G209" s="742" t="s">
        <v>609</v>
      </c>
      <c r="H209" s="742">
        <v>902082</v>
      </c>
      <c r="I209" s="742">
        <v>0</v>
      </c>
      <c r="J209" s="742" t="s">
        <v>964</v>
      </c>
      <c r="K209" s="742" t="s">
        <v>965</v>
      </c>
      <c r="L209" s="745">
        <v>396.72020703933754</v>
      </c>
      <c r="M209" s="745">
        <v>483</v>
      </c>
      <c r="N209" s="746">
        <v>191615.86000000004</v>
      </c>
    </row>
    <row r="210" spans="1:14" ht="14.4" customHeight="1" x14ac:dyDescent="0.3">
      <c r="A210" s="740" t="s">
        <v>574</v>
      </c>
      <c r="B210" s="741" t="s">
        <v>575</v>
      </c>
      <c r="C210" s="742" t="s">
        <v>593</v>
      </c>
      <c r="D210" s="743" t="s">
        <v>594</v>
      </c>
      <c r="E210" s="744">
        <v>50113001</v>
      </c>
      <c r="F210" s="743" t="s">
        <v>608</v>
      </c>
      <c r="G210" s="742" t="s">
        <v>609</v>
      </c>
      <c r="H210" s="742">
        <v>901185</v>
      </c>
      <c r="I210" s="742">
        <v>0</v>
      </c>
      <c r="J210" s="742" t="s">
        <v>966</v>
      </c>
      <c r="K210" s="742" t="s">
        <v>967</v>
      </c>
      <c r="L210" s="745">
        <v>490.39267074028203</v>
      </c>
      <c r="M210" s="745">
        <v>2</v>
      </c>
      <c r="N210" s="746">
        <v>980.78534148056406</v>
      </c>
    </row>
    <row r="211" spans="1:14" ht="14.4" customHeight="1" x14ac:dyDescent="0.3">
      <c r="A211" s="740" t="s">
        <v>574</v>
      </c>
      <c r="B211" s="741" t="s">
        <v>575</v>
      </c>
      <c r="C211" s="742" t="s">
        <v>593</v>
      </c>
      <c r="D211" s="743" t="s">
        <v>594</v>
      </c>
      <c r="E211" s="744">
        <v>50113001</v>
      </c>
      <c r="F211" s="743" t="s">
        <v>608</v>
      </c>
      <c r="G211" s="742" t="s">
        <v>609</v>
      </c>
      <c r="H211" s="742">
        <v>398077</v>
      </c>
      <c r="I211" s="742">
        <v>0</v>
      </c>
      <c r="J211" s="742" t="s">
        <v>968</v>
      </c>
      <c r="K211" s="742" t="s">
        <v>969</v>
      </c>
      <c r="L211" s="745">
        <v>42.55</v>
      </c>
      <c r="M211" s="745">
        <v>30</v>
      </c>
      <c r="N211" s="746">
        <v>1276.5</v>
      </c>
    </row>
    <row r="212" spans="1:14" ht="14.4" customHeight="1" x14ac:dyDescent="0.3">
      <c r="A212" s="740" t="s">
        <v>574</v>
      </c>
      <c r="B212" s="741" t="s">
        <v>575</v>
      </c>
      <c r="C212" s="742" t="s">
        <v>593</v>
      </c>
      <c r="D212" s="743" t="s">
        <v>594</v>
      </c>
      <c r="E212" s="744">
        <v>50113001</v>
      </c>
      <c r="F212" s="743" t="s">
        <v>608</v>
      </c>
      <c r="G212" s="742" t="s">
        <v>609</v>
      </c>
      <c r="H212" s="742">
        <v>100802</v>
      </c>
      <c r="I212" s="742">
        <v>1000</v>
      </c>
      <c r="J212" s="742" t="s">
        <v>970</v>
      </c>
      <c r="K212" s="742" t="s">
        <v>971</v>
      </c>
      <c r="L212" s="745">
        <v>74.533560758549768</v>
      </c>
      <c r="M212" s="745">
        <v>290</v>
      </c>
      <c r="N212" s="746">
        <v>21614.732619979433</v>
      </c>
    </row>
    <row r="213" spans="1:14" ht="14.4" customHeight="1" x14ac:dyDescent="0.3">
      <c r="A213" s="740" t="s">
        <v>574</v>
      </c>
      <c r="B213" s="741" t="s">
        <v>575</v>
      </c>
      <c r="C213" s="742" t="s">
        <v>593</v>
      </c>
      <c r="D213" s="743" t="s">
        <v>594</v>
      </c>
      <c r="E213" s="744">
        <v>50113001</v>
      </c>
      <c r="F213" s="743" t="s">
        <v>608</v>
      </c>
      <c r="G213" s="742" t="s">
        <v>609</v>
      </c>
      <c r="H213" s="742">
        <v>185733</v>
      </c>
      <c r="I213" s="742">
        <v>85733</v>
      </c>
      <c r="J213" s="742" t="s">
        <v>972</v>
      </c>
      <c r="K213" s="742" t="s">
        <v>973</v>
      </c>
      <c r="L213" s="745">
        <v>567.17000000000007</v>
      </c>
      <c r="M213" s="745">
        <v>5</v>
      </c>
      <c r="N213" s="746">
        <v>2835.8500000000004</v>
      </c>
    </row>
    <row r="214" spans="1:14" ht="14.4" customHeight="1" x14ac:dyDescent="0.3">
      <c r="A214" s="740" t="s">
        <v>574</v>
      </c>
      <c r="B214" s="741" t="s">
        <v>575</v>
      </c>
      <c r="C214" s="742" t="s">
        <v>593</v>
      </c>
      <c r="D214" s="743" t="s">
        <v>594</v>
      </c>
      <c r="E214" s="744">
        <v>50113001</v>
      </c>
      <c r="F214" s="743" t="s">
        <v>608</v>
      </c>
      <c r="G214" s="742" t="s">
        <v>609</v>
      </c>
      <c r="H214" s="742">
        <v>134821</v>
      </c>
      <c r="I214" s="742">
        <v>134821</v>
      </c>
      <c r="J214" s="742" t="s">
        <v>974</v>
      </c>
      <c r="K214" s="742" t="s">
        <v>975</v>
      </c>
      <c r="L214" s="745">
        <v>264.99</v>
      </c>
      <c r="M214" s="745">
        <v>1</v>
      </c>
      <c r="N214" s="746">
        <v>264.99</v>
      </c>
    </row>
    <row r="215" spans="1:14" ht="14.4" customHeight="1" x14ac:dyDescent="0.3">
      <c r="A215" s="740" t="s">
        <v>574</v>
      </c>
      <c r="B215" s="741" t="s">
        <v>575</v>
      </c>
      <c r="C215" s="742" t="s">
        <v>593</v>
      </c>
      <c r="D215" s="743" t="s">
        <v>594</v>
      </c>
      <c r="E215" s="744">
        <v>50113001</v>
      </c>
      <c r="F215" s="743" t="s">
        <v>608</v>
      </c>
      <c r="G215" s="742" t="s">
        <v>609</v>
      </c>
      <c r="H215" s="742">
        <v>134824</v>
      </c>
      <c r="I215" s="742">
        <v>134824</v>
      </c>
      <c r="J215" s="742" t="s">
        <v>976</v>
      </c>
      <c r="K215" s="742" t="s">
        <v>977</v>
      </c>
      <c r="L215" s="745">
        <v>199.97999999999996</v>
      </c>
      <c r="M215" s="745">
        <v>133</v>
      </c>
      <c r="N215" s="746">
        <v>26597.339999999997</v>
      </c>
    </row>
    <row r="216" spans="1:14" ht="14.4" customHeight="1" x14ac:dyDescent="0.3">
      <c r="A216" s="740" t="s">
        <v>574</v>
      </c>
      <c r="B216" s="741" t="s">
        <v>575</v>
      </c>
      <c r="C216" s="742" t="s">
        <v>593</v>
      </c>
      <c r="D216" s="743" t="s">
        <v>594</v>
      </c>
      <c r="E216" s="744">
        <v>50113001</v>
      </c>
      <c r="F216" s="743" t="s">
        <v>608</v>
      </c>
      <c r="G216" s="742" t="s">
        <v>609</v>
      </c>
      <c r="H216" s="742">
        <v>501705</v>
      </c>
      <c r="I216" s="742">
        <v>0</v>
      </c>
      <c r="J216" s="742" t="s">
        <v>978</v>
      </c>
      <c r="K216" s="742" t="s">
        <v>979</v>
      </c>
      <c r="L216" s="745">
        <v>297.23034650773639</v>
      </c>
      <c r="M216" s="745">
        <v>4</v>
      </c>
      <c r="N216" s="746">
        <v>1188.9213860309455</v>
      </c>
    </row>
    <row r="217" spans="1:14" ht="14.4" customHeight="1" x14ac:dyDescent="0.3">
      <c r="A217" s="740" t="s">
        <v>574</v>
      </c>
      <c r="B217" s="741" t="s">
        <v>575</v>
      </c>
      <c r="C217" s="742" t="s">
        <v>593</v>
      </c>
      <c r="D217" s="743" t="s">
        <v>594</v>
      </c>
      <c r="E217" s="744">
        <v>50113001</v>
      </c>
      <c r="F217" s="743" t="s">
        <v>608</v>
      </c>
      <c r="G217" s="742" t="s">
        <v>609</v>
      </c>
      <c r="H217" s="742">
        <v>848725</v>
      </c>
      <c r="I217" s="742">
        <v>107677</v>
      </c>
      <c r="J217" s="742" t="s">
        <v>980</v>
      </c>
      <c r="K217" s="742" t="s">
        <v>981</v>
      </c>
      <c r="L217" s="745">
        <v>382.10985452401036</v>
      </c>
      <c r="M217" s="745">
        <v>112</v>
      </c>
      <c r="N217" s="746">
        <v>42796.303706689163</v>
      </c>
    </row>
    <row r="218" spans="1:14" ht="14.4" customHeight="1" x14ac:dyDescent="0.3">
      <c r="A218" s="740" t="s">
        <v>574</v>
      </c>
      <c r="B218" s="741" t="s">
        <v>575</v>
      </c>
      <c r="C218" s="742" t="s">
        <v>593</v>
      </c>
      <c r="D218" s="743" t="s">
        <v>594</v>
      </c>
      <c r="E218" s="744">
        <v>50113001</v>
      </c>
      <c r="F218" s="743" t="s">
        <v>608</v>
      </c>
      <c r="G218" s="742" t="s">
        <v>609</v>
      </c>
      <c r="H218" s="742">
        <v>100489</v>
      </c>
      <c r="I218" s="742">
        <v>489</v>
      </c>
      <c r="J218" s="742" t="s">
        <v>982</v>
      </c>
      <c r="K218" s="742" t="s">
        <v>983</v>
      </c>
      <c r="L218" s="745">
        <v>42.104241786329503</v>
      </c>
      <c r="M218" s="745">
        <v>74</v>
      </c>
      <c r="N218" s="746">
        <v>3115.7138921883834</v>
      </c>
    </row>
    <row r="219" spans="1:14" ht="14.4" customHeight="1" x14ac:dyDescent="0.3">
      <c r="A219" s="740" t="s">
        <v>574</v>
      </c>
      <c r="B219" s="741" t="s">
        <v>575</v>
      </c>
      <c r="C219" s="742" t="s">
        <v>593</v>
      </c>
      <c r="D219" s="743" t="s">
        <v>594</v>
      </c>
      <c r="E219" s="744">
        <v>50113001</v>
      </c>
      <c r="F219" s="743" t="s">
        <v>608</v>
      </c>
      <c r="G219" s="742" t="s">
        <v>609</v>
      </c>
      <c r="H219" s="742">
        <v>158746</v>
      </c>
      <c r="I219" s="742">
        <v>58746</v>
      </c>
      <c r="J219" s="742" t="s">
        <v>984</v>
      </c>
      <c r="K219" s="742" t="s">
        <v>985</v>
      </c>
      <c r="L219" s="745">
        <v>263.37</v>
      </c>
      <c r="M219" s="745">
        <v>2</v>
      </c>
      <c r="N219" s="746">
        <v>526.74</v>
      </c>
    </row>
    <row r="220" spans="1:14" ht="14.4" customHeight="1" x14ac:dyDescent="0.3">
      <c r="A220" s="740" t="s">
        <v>574</v>
      </c>
      <c r="B220" s="741" t="s">
        <v>575</v>
      </c>
      <c r="C220" s="742" t="s">
        <v>593</v>
      </c>
      <c r="D220" s="743" t="s">
        <v>594</v>
      </c>
      <c r="E220" s="744">
        <v>50113001</v>
      </c>
      <c r="F220" s="743" t="s">
        <v>608</v>
      </c>
      <c r="G220" s="742" t="s">
        <v>576</v>
      </c>
      <c r="H220" s="742">
        <v>125835</v>
      </c>
      <c r="I220" s="742">
        <v>25835</v>
      </c>
      <c r="J220" s="742" t="s">
        <v>986</v>
      </c>
      <c r="K220" s="742" t="s">
        <v>987</v>
      </c>
      <c r="L220" s="745">
        <v>454.83999999999992</v>
      </c>
      <c r="M220" s="745">
        <v>1</v>
      </c>
      <c r="N220" s="746">
        <v>454.83999999999992</v>
      </c>
    </row>
    <row r="221" spans="1:14" ht="14.4" customHeight="1" x14ac:dyDescent="0.3">
      <c r="A221" s="740" t="s">
        <v>574</v>
      </c>
      <c r="B221" s="741" t="s">
        <v>575</v>
      </c>
      <c r="C221" s="742" t="s">
        <v>593</v>
      </c>
      <c r="D221" s="743" t="s">
        <v>594</v>
      </c>
      <c r="E221" s="744">
        <v>50113001</v>
      </c>
      <c r="F221" s="743" t="s">
        <v>608</v>
      </c>
      <c r="G221" s="742" t="s">
        <v>609</v>
      </c>
      <c r="H221" s="742">
        <v>188115</v>
      </c>
      <c r="I221" s="742">
        <v>88115</v>
      </c>
      <c r="J221" s="742" t="s">
        <v>988</v>
      </c>
      <c r="K221" s="742" t="s">
        <v>989</v>
      </c>
      <c r="L221" s="745">
        <v>1499.89</v>
      </c>
      <c r="M221" s="745">
        <v>1</v>
      </c>
      <c r="N221" s="746">
        <v>1499.89</v>
      </c>
    </row>
    <row r="222" spans="1:14" ht="14.4" customHeight="1" x14ac:dyDescent="0.3">
      <c r="A222" s="740" t="s">
        <v>574</v>
      </c>
      <c r="B222" s="741" t="s">
        <v>575</v>
      </c>
      <c r="C222" s="742" t="s">
        <v>593</v>
      </c>
      <c r="D222" s="743" t="s">
        <v>594</v>
      </c>
      <c r="E222" s="744">
        <v>50113001</v>
      </c>
      <c r="F222" s="743" t="s">
        <v>608</v>
      </c>
      <c r="G222" s="742" t="s">
        <v>609</v>
      </c>
      <c r="H222" s="742">
        <v>900441</v>
      </c>
      <c r="I222" s="742">
        <v>0</v>
      </c>
      <c r="J222" s="742" t="s">
        <v>990</v>
      </c>
      <c r="K222" s="742" t="s">
        <v>991</v>
      </c>
      <c r="L222" s="745">
        <v>165.25073389931089</v>
      </c>
      <c r="M222" s="745">
        <v>52</v>
      </c>
      <c r="N222" s="746">
        <v>8593.0381627641655</v>
      </c>
    </row>
    <row r="223" spans="1:14" ht="14.4" customHeight="1" x14ac:dyDescent="0.3">
      <c r="A223" s="740" t="s">
        <v>574</v>
      </c>
      <c r="B223" s="741" t="s">
        <v>575</v>
      </c>
      <c r="C223" s="742" t="s">
        <v>593</v>
      </c>
      <c r="D223" s="743" t="s">
        <v>594</v>
      </c>
      <c r="E223" s="744">
        <v>50113001</v>
      </c>
      <c r="F223" s="743" t="s">
        <v>608</v>
      </c>
      <c r="G223" s="742" t="s">
        <v>609</v>
      </c>
      <c r="H223" s="742">
        <v>911926</v>
      </c>
      <c r="I223" s="742">
        <v>0</v>
      </c>
      <c r="J223" s="742" t="s">
        <v>992</v>
      </c>
      <c r="K223" s="742" t="s">
        <v>576</v>
      </c>
      <c r="L223" s="745">
        <v>59.780058354556573</v>
      </c>
      <c r="M223" s="745">
        <v>2</v>
      </c>
      <c r="N223" s="746">
        <v>119.56011670911315</v>
      </c>
    </row>
    <row r="224" spans="1:14" ht="14.4" customHeight="1" x14ac:dyDescent="0.3">
      <c r="A224" s="740" t="s">
        <v>574</v>
      </c>
      <c r="B224" s="741" t="s">
        <v>575</v>
      </c>
      <c r="C224" s="742" t="s">
        <v>593</v>
      </c>
      <c r="D224" s="743" t="s">
        <v>594</v>
      </c>
      <c r="E224" s="744">
        <v>50113001</v>
      </c>
      <c r="F224" s="743" t="s">
        <v>608</v>
      </c>
      <c r="G224" s="742" t="s">
        <v>609</v>
      </c>
      <c r="H224" s="742">
        <v>394072</v>
      </c>
      <c r="I224" s="742">
        <v>1000</v>
      </c>
      <c r="J224" s="742" t="s">
        <v>993</v>
      </c>
      <c r="K224" s="742" t="s">
        <v>576</v>
      </c>
      <c r="L224" s="745">
        <v>663.40564070851212</v>
      </c>
      <c r="M224" s="745">
        <v>1</v>
      </c>
      <c r="N224" s="746">
        <v>663.40564070851212</v>
      </c>
    </row>
    <row r="225" spans="1:14" ht="14.4" customHeight="1" x14ac:dyDescent="0.3">
      <c r="A225" s="740" t="s">
        <v>574</v>
      </c>
      <c r="B225" s="741" t="s">
        <v>575</v>
      </c>
      <c r="C225" s="742" t="s">
        <v>593</v>
      </c>
      <c r="D225" s="743" t="s">
        <v>594</v>
      </c>
      <c r="E225" s="744">
        <v>50113001</v>
      </c>
      <c r="F225" s="743" t="s">
        <v>608</v>
      </c>
      <c r="G225" s="742" t="s">
        <v>609</v>
      </c>
      <c r="H225" s="742">
        <v>900321</v>
      </c>
      <c r="I225" s="742">
        <v>0</v>
      </c>
      <c r="J225" s="742" t="s">
        <v>621</v>
      </c>
      <c r="K225" s="742" t="s">
        <v>576</v>
      </c>
      <c r="L225" s="745">
        <v>102.66307803264556</v>
      </c>
      <c r="M225" s="745">
        <v>2</v>
      </c>
      <c r="N225" s="746">
        <v>205.32615606529112</v>
      </c>
    </row>
    <row r="226" spans="1:14" ht="14.4" customHeight="1" x14ac:dyDescent="0.3">
      <c r="A226" s="740" t="s">
        <v>574</v>
      </c>
      <c r="B226" s="741" t="s">
        <v>575</v>
      </c>
      <c r="C226" s="742" t="s">
        <v>593</v>
      </c>
      <c r="D226" s="743" t="s">
        <v>594</v>
      </c>
      <c r="E226" s="744">
        <v>50113001</v>
      </c>
      <c r="F226" s="743" t="s">
        <v>608</v>
      </c>
      <c r="G226" s="742" t="s">
        <v>609</v>
      </c>
      <c r="H226" s="742">
        <v>501065</v>
      </c>
      <c r="I226" s="742">
        <v>0</v>
      </c>
      <c r="J226" s="742" t="s">
        <v>994</v>
      </c>
      <c r="K226" s="742" t="s">
        <v>576</v>
      </c>
      <c r="L226" s="745">
        <v>20.376117342708039</v>
      </c>
      <c r="M226" s="745">
        <v>1</v>
      </c>
      <c r="N226" s="746">
        <v>20.376117342708039</v>
      </c>
    </row>
    <row r="227" spans="1:14" ht="14.4" customHeight="1" x14ac:dyDescent="0.3">
      <c r="A227" s="740" t="s">
        <v>574</v>
      </c>
      <c r="B227" s="741" t="s">
        <v>575</v>
      </c>
      <c r="C227" s="742" t="s">
        <v>593</v>
      </c>
      <c r="D227" s="743" t="s">
        <v>594</v>
      </c>
      <c r="E227" s="744">
        <v>50113001</v>
      </c>
      <c r="F227" s="743" t="s">
        <v>608</v>
      </c>
      <c r="G227" s="742" t="s">
        <v>609</v>
      </c>
      <c r="H227" s="742">
        <v>921064</v>
      </c>
      <c r="I227" s="742">
        <v>0</v>
      </c>
      <c r="J227" s="742" t="s">
        <v>995</v>
      </c>
      <c r="K227" s="742" t="s">
        <v>576</v>
      </c>
      <c r="L227" s="745">
        <v>82.481715082323021</v>
      </c>
      <c r="M227" s="745">
        <v>6</v>
      </c>
      <c r="N227" s="746">
        <v>494.8902904939381</v>
      </c>
    </row>
    <row r="228" spans="1:14" ht="14.4" customHeight="1" x14ac:dyDescent="0.3">
      <c r="A228" s="740" t="s">
        <v>574</v>
      </c>
      <c r="B228" s="741" t="s">
        <v>575</v>
      </c>
      <c r="C228" s="742" t="s">
        <v>593</v>
      </c>
      <c r="D228" s="743" t="s">
        <v>594</v>
      </c>
      <c r="E228" s="744">
        <v>50113001</v>
      </c>
      <c r="F228" s="743" t="s">
        <v>608</v>
      </c>
      <c r="G228" s="742" t="s">
        <v>609</v>
      </c>
      <c r="H228" s="742">
        <v>900518</v>
      </c>
      <c r="I228" s="742">
        <v>0</v>
      </c>
      <c r="J228" s="742" t="s">
        <v>996</v>
      </c>
      <c r="K228" s="742" t="s">
        <v>576</v>
      </c>
      <c r="L228" s="745">
        <v>248.95635189005344</v>
      </c>
      <c r="M228" s="745">
        <v>8</v>
      </c>
      <c r="N228" s="746">
        <v>1991.6508151204275</v>
      </c>
    </row>
    <row r="229" spans="1:14" ht="14.4" customHeight="1" x14ac:dyDescent="0.3">
      <c r="A229" s="740" t="s">
        <v>574</v>
      </c>
      <c r="B229" s="741" t="s">
        <v>575</v>
      </c>
      <c r="C229" s="742" t="s">
        <v>593</v>
      </c>
      <c r="D229" s="743" t="s">
        <v>594</v>
      </c>
      <c r="E229" s="744">
        <v>50113001</v>
      </c>
      <c r="F229" s="743" t="s">
        <v>608</v>
      </c>
      <c r="G229" s="742" t="s">
        <v>609</v>
      </c>
      <c r="H229" s="742">
        <v>990947</v>
      </c>
      <c r="I229" s="742">
        <v>0</v>
      </c>
      <c r="J229" s="742" t="s">
        <v>997</v>
      </c>
      <c r="K229" s="742" t="s">
        <v>576</v>
      </c>
      <c r="L229" s="745">
        <v>1156.3317744438903</v>
      </c>
      <c r="M229" s="745">
        <v>4</v>
      </c>
      <c r="N229" s="746">
        <v>4625.327097775561</v>
      </c>
    </row>
    <row r="230" spans="1:14" ht="14.4" customHeight="1" x14ac:dyDescent="0.3">
      <c r="A230" s="740" t="s">
        <v>574</v>
      </c>
      <c r="B230" s="741" t="s">
        <v>575</v>
      </c>
      <c r="C230" s="742" t="s">
        <v>593</v>
      </c>
      <c r="D230" s="743" t="s">
        <v>594</v>
      </c>
      <c r="E230" s="744">
        <v>50113001</v>
      </c>
      <c r="F230" s="743" t="s">
        <v>608</v>
      </c>
      <c r="G230" s="742" t="s">
        <v>609</v>
      </c>
      <c r="H230" s="742">
        <v>844078</v>
      </c>
      <c r="I230" s="742">
        <v>0</v>
      </c>
      <c r="J230" s="742" t="s">
        <v>998</v>
      </c>
      <c r="K230" s="742" t="s">
        <v>576</v>
      </c>
      <c r="L230" s="745">
        <v>68.589999999999989</v>
      </c>
      <c r="M230" s="745">
        <v>40</v>
      </c>
      <c r="N230" s="746">
        <v>2743.5999999999995</v>
      </c>
    </row>
    <row r="231" spans="1:14" ht="14.4" customHeight="1" x14ac:dyDescent="0.3">
      <c r="A231" s="740" t="s">
        <v>574</v>
      </c>
      <c r="B231" s="741" t="s">
        <v>575</v>
      </c>
      <c r="C231" s="742" t="s">
        <v>593</v>
      </c>
      <c r="D231" s="743" t="s">
        <v>594</v>
      </c>
      <c r="E231" s="744">
        <v>50113001</v>
      </c>
      <c r="F231" s="743" t="s">
        <v>608</v>
      </c>
      <c r="G231" s="742" t="s">
        <v>609</v>
      </c>
      <c r="H231" s="742">
        <v>184138</v>
      </c>
      <c r="I231" s="742">
        <v>84138</v>
      </c>
      <c r="J231" s="742" t="s">
        <v>999</v>
      </c>
      <c r="K231" s="742" t="s">
        <v>1000</v>
      </c>
      <c r="L231" s="745">
        <v>90.719999999999985</v>
      </c>
      <c r="M231" s="745">
        <v>3</v>
      </c>
      <c r="N231" s="746">
        <v>272.15999999999997</v>
      </c>
    </row>
    <row r="232" spans="1:14" ht="14.4" customHeight="1" x14ac:dyDescent="0.3">
      <c r="A232" s="740" t="s">
        <v>574</v>
      </c>
      <c r="B232" s="741" t="s">
        <v>575</v>
      </c>
      <c r="C232" s="742" t="s">
        <v>593</v>
      </c>
      <c r="D232" s="743" t="s">
        <v>594</v>
      </c>
      <c r="E232" s="744">
        <v>50113001</v>
      </c>
      <c r="F232" s="743" t="s">
        <v>608</v>
      </c>
      <c r="G232" s="742" t="s">
        <v>609</v>
      </c>
      <c r="H232" s="742">
        <v>116034</v>
      </c>
      <c r="I232" s="742">
        <v>16034</v>
      </c>
      <c r="J232" s="742" t="s">
        <v>1001</v>
      </c>
      <c r="K232" s="742" t="s">
        <v>1002</v>
      </c>
      <c r="L232" s="745">
        <v>357.45</v>
      </c>
      <c r="M232" s="745">
        <v>1</v>
      </c>
      <c r="N232" s="746">
        <v>357.45</v>
      </c>
    </row>
    <row r="233" spans="1:14" ht="14.4" customHeight="1" x14ac:dyDescent="0.3">
      <c r="A233" s="740" t="s">
        <v>574</v>
      </c>
      <c r="B233" s="741" t="s">
        <v>575</v>
      </c>
      <c r="C233" s="742" t="s">
        <v>593</v>
      </c>
      <c r="D233" s="743" t="s">
        <v>594</v>
      </c>
      <c r="E233" s="744">
        <v>50113001</v>
      </c>
      <c r="F233" s="743" t="s">
        <v>608</v>
      </c>
      <c r="G233" s="742" t="s">
        <v>622</v>
      </c>
      <c r="H233" s="742">
        <v>184245</v>
      </c>
      <c r="I233" s="742">
        <v>184245</v>
      </c>
      <c r="J233" s="742" t="s">
        <v>1003</v>
      </c>
      <c r="K233" s="742" t="s">
        <v>1004</v>
      </c>
      <c r="L233" s="745">
        <v>92.77000000000001</v>
      </c>
      <c r="M233" s="745">
        <v>2</v>
      </c>
      <c r="N233" s="746">
        <v>185.54000000000002</v>
      </c>
    </row>
    <row r="234" spans="1:14" ht="14.4" customHeight="1" x14ac:dyDescent="0.3">
      <c r="A234" s="740" t="s">
        <v>574</v>
      </c>
      <c r="B234" s="741" t="s">
        <v>575</v>
      </c>
      <c r="C234" s="742" t="s">
        <v>593</v>
      </c>
      <c r="D234" s="743" t="s">
        <v>594</v>
      </c>
      <c r="E234" s="744">
        <v>50113001</v>
      </c>
      <c r="F234" s="743" t="s">
        <v>608</v>
      </c>
      <c r="G234" s="742" t="s">
        <v>609</v>
      </c>
      <c r="H234" s="742">
        <v>188219</v>
      </c>
      <c r="I234" s="742">
        <v>88219</v>
      </c>
      <c r="J234" s="742" t="s">
        <v>1005</v>
      </c>
      <c r="K234" s="742" t="s">
        <v>1006</v>
      </c>
      <c r="L234" s="745">
        <v>141.68199999999999</v>
      </c>
      <c r="M234" s="745">
        <v>10</v>
      </c>
      <c r="N234" s="746">
        <v>1416.82</v>
      </c>
    </row>
    <row r="235" spans="1:14" ht="14.4" customHeight="1" x14ac:dyDescent="0.3">
      <c r="A235" s="740" t="s">
        <v>574</v>
      </c>
      <c r="B235" s="741" t="s">
        <v>575</v>
      </c>
      <c r="C235" s="742" t="s">
        <v>593</v>
      </c>
      <c r="D235" s="743" t="s">
        <v>594</v>
      </c>
      <c r="E235" s="744">
        <v>50113001</v>
      </c>
      <c r="F235" s="743" t="s">
        <v>608</v>
      </c>
      <c r="G235" s="742" t="s">
        <v>609</v>
      </c>
      <c r="H235" s="742">
        <v>203092</v>
      </c>
      <c r="I235" s="742">
        <v>203092</v>
      </c>
      <c r="J235" s="742" t="s">
        <v>1007</v>
      </c>
      <c r="K235" s="742" t="s">
        <v>1008</v>
      </c>
      <c r="L235" s="745">
        <v>151.56</v>
      </c>
      <c r="M235" s="745">
        <v>1</v>
      </c>
      <c r="N235" s="746">
        <v>151.56</v>
      </c>
    </row>
    <row r="236" spans="1:14" ht="14.4" customHeight="1" x14ac:dyDescent="0.3">
      <c r="A236" s="740" t="s">
        <v>574</v>
      </c>
      <c r="B236" s="741" t="s">
        <v>575</v>
      </c>
      <c r="C236" s="742" t="s">
        <v>593</v>
      </c>
      <c r="D236" s="743" t="s">
        <v>594</v>
      </c>
      <c r="E236" s="744">
        <v>50113001</v>
      </c>
      <c r="F236" s="743" t="s">
        <v>608</v>
      </c>
      <c r="G236" s="742" t="s">
        <v>609</v>
      </c>
      <c r="H236" s="742">
        <v>157345</v>
      </c>
      <c r="I236" s="742">
        <v>57345</v>
      </c>
      <c r="J236" s="742" t="s">
        <v>1009</v>
      </c>
      <c r="K236" s="742" t="s">
        <v>1010</v>
      </c>
      <c r="L236" s="745">
        <v>468.24000000000029</v>
      </c>
      <c r="M236" s="745">
        <v>2</v>
      </c>
      <c r="N236" s="746">
        <v>936.48000000000059</v>
      </c>
    </row>
    <row r="237" spans="1:14" ht="14.4" customHeight="1" x14ac:dyDescent="0.3">
      <c r="A237" s="740" t="s">
        <v>574</v>
      </c>
      <c r="B237" s="741" t="s">
        <v>575</v>
      </c>
      <c r="C237" s="742" t="s">
        <v>593</v>
      </c>
      <c r="D237" s="743" t="s">
        <v>594</v>
      </c>
      <c r="E237" s="744">
        <v>50113001</v>
      </c>
      <c r="F237" s="743" t="s">
        <v>608</v>
      </c>
      <c r="G237" s="742" t="s">
        <v>609</v>
      </c>
      <c r="H237" s="742">
        <v>802327</v>
      </c>
      <c r="I237" s="742">
        <v>49781</v>
      </c>
      <c r="J237" s="742" t="s">
        <v>1011</v>
      </c>
      <c r="K237" s="742" t="s">
        <v>1012</v>
      </c>
      <c r="L237" s="745">
        <v>934</v>
      </c>
      <c r="M237" s="745">
        <v>40</v>
      </c>
      <c r="N237" s="746">
        <v>37360</v>
      </c>
    </row>
    <row r="238" spans="1:14" ht="14.4" customHeight="1" x14ac:dyDescent="0.3">
      <c r="A238" s="740" t="s">
        <v>574</v>
      </c>
      <c r="B238" s="741" t="s">
        <v>575</v>
      </c>
      <c r="C238" s="742" t="s">
        <v>593</v>
      </c>
      <c r="D238" s="743" t="s">
        <v>594</v>
      </c>
      <c r="E238" s="744">
        <v>50113001</v>
      </c>
      <c r="F238" s="743" t="s">
        <v>608</v>
      </c>
      <c r="G238" s="742" t="s">
        <v>609</v>
      </c>
      <c r="H238" s="742">
        <v>110151</v>
      </c>
      <c r="I238" s="742">
        <v>10151</v>
      </c>
      <c r="J238" s="742" t="s">
        <v>1013</v>
      </c>
      <c r="K238" s="742" t="s">
        <v>1014</v>
      </c>
      <c r="L238" s="745">
        <v>67.69</v>
      </c>
      <c r="M238" s="745">
        <v>2</v>
      </c>
      <c r="N238" s="746">
        <v>135.38</v>
      </c>
    </row>
    <row r="239" spans="1:14" ht="14.4" customHeight="1" x14ac:dyDescent="0.3">
      <c r="A239" s="740" t="s">
        <v>574</v>
      </c>
      <c r="B239" s="741" t="s">
        <v>575</v>
      </c>
      <c r="C239" s="742" t="s">
        <v>593</v>
      </c>
      <c r="D239" s="743" t="s">
        <v>594</v>
      </c>
      <c r="E239" s="744">
        <v>50113001</v>
      </c>
      <c r="F239" s="743" t="s">
        <v>608</v>
      </c>
      <c r="G239" s="742" t="s">
        <v>609</v>
      </c>
      <c r="H239" s="742">
        <v>170498</v>
      </c>
      <c r="I239" s="742">
        <v>70498</v>
      </c>
      <c r="J239" s="742" t="s">
        <v>1015</v>
      </c>
      <c r="K239" s="742" t="s">
        <v>1016</v>
      </c>
      <c r="L239" s="745">
        <v>138.01333333333335</v>
      </c>
      <c r="M239" s="745">
        <v>3</v>
      </c>
      <c r="N239" s="746">
        <v>414.04</v>
      </c>
    </row>
    <row r="240" spans="1:14" ht="14.4" customHeight="1" x14ac:dyDescent="0.3">
      <c r="A240" s="740" t="s">
        <v>574</v>
      </c>
      <c r="B240" s="741" t="s">
        <v>575</v>
      </c>
      <c r="C240" s="742" t="s">
        <v>593</v>
      </c>
      <c r="D240" s="743" t="s">
        <v>594</v>
      </c>
      <c r="E240" s="744">
        <v>50113001</v>
      </c>
      <c r="F240" s="743" t="s">
        <v>608</v>
      </c>
      <c r="G240" s="742" t="s">
        <v>609</v>
      </c>
      <c r="H240" s="742">
        <v>117992</v>
      </c>
      <c r="I240" s="742">
        <v>17992</v>
      </c>
      <c r="J240" s="742" t="s">
        <v>1017</v>
      </c>
      <c r="K240" s="742" t="s">
        <v>1018</v>
      </c>
      <c r="L240" s="745">
        <v>94.339999999999975</v>
      </c>
      <c r="M240" s="745">
        <v>2</v>
      </c>
      <c r="N240" s="746">
        <v>188.67999999999995</v>
      </c>
    </row>
    <row r="241" spans="1:14" ht="14.4" customHeight="1" x14ac:dyDescent="0.3">
      <c r="A241" s="740" t="s">
        <v>574</v>
      </c>
      <c r="B241" s="741" t="s">
        <v>575</v>
      </c>
      <c r="C241" s="742" t="s">
        <v>593</v>
      </c>
      <c r="D241" s="743" t="s">
        <v>594</v>
      </c>
      <c r="E241" s="744">
        <v>50113001</v>
      </c>
      <c r="F241" s="743" t="s">
        <v>608</v>
      </c>
      <c r="G241" s="742" t="s">
        <v>609</v>
      </c>
      <c r="H241" s="742">
        <v>100498</v>
      </c>
      <c r="I241" s="742">
        <v>498</v>
      </c>
      <c r="J241" s="742" t="s">
        <v>1019</v>
      </c>
      <c r="K241" s="742" t="s">
        <v>754</v>
      </c>
      <c r="L241" s="745">
        <v>96.554751257719673</v>
      </c>
      <c r="M241" s="745">
        <v>164</v>
      </c>
      <c r="N241" s="746">
        <v>15834.979206266027</v>
      </c>
    </row>
    <row r="242" spans="1:14" ht="14.4" customHeight="1" x14ac:dyDescent="0.3">
      <c r="A242" s="740" t="s">
        <v>574</v>
      </c>
      <c r="B242" s="741" t="s">
        <v>575</v>
      </c>
      <c r="C242" s="742" t="s">
        <v>593</v>
      </c>
      <c r="D242" s="743" t="s">
        <v>594</v>
      </c>
      <c r="E242" s="744">
        <v>50113001</v>
      </c>
      <c r="F242" s="743" t="s">
        <v>608</v>
      </c>
      <c r="G242" s="742" t="s">
        <v>609</v>
      </c>
      <c r="H242" s="742">
        <v>100499</v>
      </c>
      <c r="I242" s="742">
        <v>499</v>
      </c>
      <c r="J242" s="742" t="s">
        <v>1019</v>
      </c>
      <c r="K242" s="742" t="s">
        <v>1020</v>
      </c>
      <c r="L242" s="745">
        <v>100.41081632653061</v>
      </c>
      <c r="M242" s="745">
        <v>49</v>
      </c>
      <c r="N242" s="746">
        <v>4920.13</v>
      </c>
    </row>
    <row r="243" spans="1:14" ht="14.4" customHeight="1" x14ac:dyDescent="0.3">
      <c r="A243" s="740" t="s">
        <v>574</v>
      </c>
      <c r="B243" s="741" t="s">
        <v>575</v>
      </c>
      <c r="C243" s="742" t="s">
        <v>593</v>
      </c>
      <c r="D243" s="743" t="s">
        <v>594</v>
      </c>
      <c r="E243" s="744">
        <v>50113001</v>
      </c>
      <c r="F243" s="743" t="s">
        <v>608</v>
      </c>
      <c r="G243" s="742" t="s">
        <v>609</v>
      </c>
      <c r="H243" s="742">
        <v>166555</v>
      </c>
      <c r="I243" s="742">
        <v>66555</v>
      </c>
      <c r="J243" s="742" t="s">
        <v>1021</v>
      </c>
      <c r="K243" s="742" t="s">
        <v>1022</v>
      </c>
      <c r="L243" s="745">
        <v>117.40999999999998</v>
      </c>
      <c r="M243" s="745">
        <v>3</v>
      </c>
      <c r="N243" s="746">
        <v>352.22999999999996</v>
      </c>
    </row>
    <row r="244" spans="1:14" ht="14.4" customHeight="1" x14ac:dyDescent="0.3">
      <c r="A244" s="740" t="s">
        <v>574</v>
      </c>
      <c r="B244" s="741" t="s">
        <v>575</v>
      </c>
      <c r="C244" s="742" t="s">
        <v>593</v>
      </c>
      <c r="D244" s="743" t="s">
        <v>594</v>
      </c>
      <c r="E244" s="744">
        <v>50113001</v>
      </c>
      <c r="F244" s="743" t="s">
        <v>608</v>
      </c>
      <c r="G244" s="742" t="s">
        <v>609</v>
      </c>
      <c r="H244" s="742">
        <v>215978</v>
      </c>
      <c r="I244" s="742">
        <v>215978</v>
      </c>
      <c r="J244" s="742" t="s">
        <v>1021</v>
      </c>
      <c r="K244" s="742" t="s">
        <v>1022</v>
      </c>
      <c r="L244" s="745">
        <v>117.41</v>
      </c>
      <c r="M244" s="745">
        <v>1</v>
      </c>
      <c r="N244" s="746">
        <v>117.41</v>
      </c>
    </row>
    <row r="245" spans="1:14" ht="14.4" customHeight="1" x14ac:dyDescent="0.3">
      <c r="A245" s="740" t="s">
        <v>574</v>
      </c>
      <c r="B245" s="741" t="s">
        <v>575</v>
      </c>
      <c r="C245" s="742" t="s">
        <v>593</v>
      </c>
      <c r="D245" s="743" t="s">
        <v>594</v>
      </c>
      <c r="E245" s="744">
        <v>50113001</v>
      </c>
      <c r="F245" s="743" t="s">
        <v>608</v>
      </c>
      <c r="G245" s="742" t="s">
        <v>609</v>
      </c>
      <c r="H245" s="742">
        <v>102439</v>
      </c>
      <c r="I245" s="742">
        <v>2439</v>
      </c>
      <c r="J245" s="742" t="s">
        <v>629</v>
      </c>
      <c r="K245" s="742" t="s">
        <v>630</v>
      </c>
      <c r="L245" s="745">
        <v>282.63750000000005</v>
      </c>
      <c r="M245" s="745">
        <v>8</v>
      </c>
      <c r="N245" s="746">
        <v>2261.1000000000004</v>
      </c>
    </row>
    <row r="246" spans="1:14" ht="14.4" customHeight="1" x14ac:dyDescent="0.3">
      <c r="A246" s="740" t="s">
        <v>574</v>
      </c>
      <c r="B246" s="741" t="s">
        <v>575</v>
      </c>
      <c r="C246" s="742" t="s">
        <v>593</v>
      </c>
      <c r="D246" s="743" t="s">
        <v>594</v>
      </c>
      <c r="E246" s="744">
        <v>50113001</v>
      </c>
      <c r="F246" s="743" t="s">
        <v>608</v>
      </c>
      <c r="G246" s="742" t="s">
        <v>609</v>
      </c>
      <c r="H246" s="742">
        <v>102547</v>
      </c>
      <c r="I246" s="742">
        <v>2547</v>
      </c>
      <c r="J246" s="742" t="s">
        <v>1023</v>
      </c>
      <c r="K246" s="742" t="s">
        <v>1024</v>
      </c>
      <c r="L246" s="745">
        <v>45.54666666666666</v>
      </c>
      <c r="M246" s="745">
        <v>3</v>
      </c>
      <c r="N246" s="746">
        <v>136.63999999999999</v>
      </c>
    </row>
    <row r="247" spans="1:14" ht="14.4" customHeight="1" x14ac:dyDescent="0.3">
      <c r="A247" s="740" t="s">
        <v>574</v>
      </c>
      <c r="B247" s="741" t="s">
        <v>575</v>
      </c>
      <c r="C247" s="742" t="s">
        <v>593</v>
      </c>
      <c r="D247" s="743" t="s">
        <v>594</v>
      </c>
      <c r="E247" s="744">
        <v>50113001</v>
      </c>
      <c r="F247" s="743" t="s">
        <v>608</v>
      </c>
      <c r="G247" s="742" t="s">
        <v>609</v>
      </c>
      <c r="H247" s="742">
        <v>132221</v>
      </c>
      <c r="I247" s="742">
        <v>32221</v>
      </c>
      <c r="J247" s="742" t="s">
        <v>1025</v>
      </c>
      <c r="K247" s="742" t="s">
        <v>1026</v>
      </c>
      <c r="L247" s="745">
        <v>462</v>
      </c>
      <c r="M247" s="745">
        <v>50</v>
      </c>
      <c r="N247" s="746">
        <v>23100</v>
      </c>
    </row>
    <row r="248" spans="1:14" ht="14.4" customHeight="1" x14ac:dyDescent="0.3">
      <c r="A248" s="740" t="s">
        <v>574</v>
      </c>
      <c r="B248" s="741" t="s">
        <v>575</v>
      </c>
      <c r="C248" s="742" t="s">
        <v>593</v>
      </c>
      <c r="D248" s="743" t="s">
        <v>594</v>
      </c>
      <c r="E248" s="744">
        <v>50113001</v>
      </c>
      <c r="F248" s="743" t="s">
        <v>608</v>
      </c>
      <c r="G248" s="742" t="s">
        <v>609</v>
      </c>
      <c r="H248" s="742">
        <v>100502</v>
      </c>
      <c r="I248" s="742">
        <v>502</v>
      </c>
      <c r="J248" s="742" t="s">
        <v>631</v>
      </c>
      <c r="K248" s="742" t="s">
        <v>632</v>
      </c>
      <c r="L248" s="745">
        <v>216.61638297872346</v>
      </c>
      <c r="M248" s="745">
        <v>47</v>
      </c>
      <c r="N248" s="746">
        <v>10180.970000000003</v>
      </c>
    </row>
    <row r="249" spans="1:14" ht="14.4" customHeight="1" x14ac:dyDescent="0.3">
      <c r="A249" s="740" t="s">
        <v>574</v>
      </c>
      <c r="B249" s="741" t="s">
        <v>575</v>
      </c>
      <c r="C249" s="742" t="s">
        <v>593</v>
      </c>
      <c r="D249" s="743" t="s">
        <v>594</v>
      </c>
      <c r="E249" s="744">
        <v>50113001</v>
      </c>
      <c r="F249" s="743" t="s">
        <v>608</v>
      </c>
      <c r="G249" s="742" t="s">
        <v>609</v>
      </c>
      <c r="H249" s="742">
        <v>102684</v>
      </c>
      <c r="I249" s="742">
        <v>2684</v>
      </c>
      <c r="J249" s="742" t="s">
        <v>631</v>
      </c>
      <c r="K249" s="742" t="s">
        <v>1027</v>
      </c>
      <c r="L249" s="745">
        <v>73.275123488932252</v>
      </c>
      <c r="M249" s="745">
        <v>54</v>
      </c>
      <c r="N249" s="746">
        <v>3956.8566684023417</v>
      </c>
    </row>
    <row r="250" spans="1:14" ht="14.4" customHeight="1" x14ac:dyDescent="0.3">
      <c r="A250" s="740" t="s">
        <v>574</v>
      </c>
      <c r="B250" s="741" t="s">
        <v>575</v>
      </c>
      <c r="C250" s="742" t="s">
        <v>593</v>
      </c>
      <c r="D250" s="743" t="s">
        <v>594</v>
      </c>
      <c r="E250" s="744">
        <v>50113001</v>
      </c>
      <c r="F250" s="743" t="s">
        <v>608</v>
      </c>
      <c r="G250" s="742" t="s">
        <v>622</v>
      </c>
      <c r="H250" s="742">
        <v>127738</v>
      </c>
      <c r="I250" s="742">
        <v>127738</v>
      </c>
      <c r="J250" s="742" t="s">
        <v>1028</v>
      </c>
      <c r="K250" s="742" t="s">
        <v>1029</v>
      </c>
      <c r="L250" s="745">
        <v>95.37</v>
      </c>
      <c r="M250" s="745">
        <v>2</v>
      </c>
      <c r="N250" s="746">
        <v>190.74</v>
      </c>
    </row>
    <row r="251" spans="1:14" ht="14.4" customHeight="1" x14ac:dyDescent="0.3">
      <c r="A251" s="740" t="s">
        <v>574</v>
      </c>
      <c r="B251" s="741" t="s">
        <v>575</v>
      </c>
      <c r="C251" s="742" t="s">
        <v>593</v>
      </c>
      <c r="D251" s="743" t="s">
        <v>594</v>
      </c>
      <c r="E251" s="744">
        <v>50113001</v>
      </c>
      <c r="F251" s="743" t="s">
        <v>608</v>
      </c>
      <c r="G251" s="742" t="s">
        <v>622</v>
      </c>
      <c r="H251" s="742">
        <v>184095</v>
      </c>
      <c r="I251" s="742">
        <v>184095</v>
      </c>
      <c r="J251" s="742" t="s">
        <v>1028</v>
      </c>
      <c r="K251" s="742" t="s">
        <v>1030</v>
      </c>
      <c r="L251" s="745">
        <v>330.98999169322002</v>
      </c>
      <c r="M251" s="745">
        <v>29</v>
      </c>
      <c r="N251" s="746">
        <v>9598.7097591033798</v>
      </c>
    </row>
    <row r="252" spans="1:14" ht="14.4" customHeight="1" x14ac:dyDescent="0.3">
      <c r="A252" s="740" t="s">
        <v>574</v>
      </c>
      <c r="B252" s="741" t="s">
        <v>575</v>
      </c>
      <c r="C252" s="742" t="s">
        <v>593</v>
      </c>
      <c r="D252" s="743" t="s">
        <v>594</v>
      </c>
      <c r="E252" s="744">
        <v>50113001</v>
      </c>
      <c r="F252" s="743" t="s">
        <v>608</v>
      </c>
      <c r="G252" s="742" t="s">
        <v>609</v>
      </c>
      <c r="H252" s="742">
        <v>397982</v>
      </c>
      <c r="I252" s="742">
        <v>0</v>
      </c>
      <c r="J252" s="742" t="s">
        <v>1031</v>
      </c>
      <c r="K252" s="742" t="s">
        <v>576</v>
      </c>
      <c r="L252" s="745">
        <v>17.267999999999997</v>
      </c>
      <c r="M252" s="745">
        <v>2</v>
      </c>
      <c r="N252" s="746">
        <v>34.535999999999994</v>
      </c>
    </row>
    <row r="253" spans="1:14" ht="14.4" customHeight="1" x14ac:dyDescent="0.3">
      <c r="A253" s="740" t="s">
        <v>574</v>
      </c>
      <c r="B253" s="741" t="s">
        <v>575</v>
      </c>
      <c r="C253" s="742" t="s">
        <v>593</v>
      </c>
      <c r="D253" s="743" t="s">
        <v>594</v>
      </c>
      <c r="E253" s="744">
        <v>50113001</v>
      </c>
      <c r="F253" s="743" t="s">
        <v>608</v>
      </c>
      <c r="G253" s="742" t="s">
        <v>609</v>
      </c>
      <c r="H253" s="742">
        <v>101127</v>
      </c>
      <c r="I253" s="742">
        <v>1127</v>
      </c>
      <c r="J253" s="742" t="s">
        <v>1032</v>
      </c>
      <c r="K253" s="742" t="s">
        <v>1033</v>
      </c>
      <c r="L253" s="745">
        <v>91.610000000000028</v>
      </c>
      <c r="M253" s="745">
        <v>85</v>
      </c>
      <c r="N253" s="746">
        <v>7786.8500000000022</v>
      </c>
    </row>
    <row r="254" spans="1:14" ht="14.4" customHeight="1" x14ac:dyDescent="0.3">
      <c r="A254" s="740" t="s">
        <v>574</v>
      </c>
      <c r="B254" s="741" t="s">
        <v>575</v>
      </c>
      <c r="C254" s="742" t="s">
        <v>593</v>
      </c>
      <c r="D254" s="743" t="s">
        <v>594</v>
      </c>
      <c r="E254" s="744">
        <v>50113001</v>
      </c>
      <c r="F254" s="743" t="s">
        <v>608</v>
      </c>
      <c r="G254" s="742" t="s">
        <v>609</v>
      </c>
      <c r="H254" s="742">
        <v>162033</v>
      </c>
      <c r="I254" s="742">
        <v>162033</v>
      </c>
      <c r="J254" s="742" t="s">
        <v>1034</v>
      </c>
      <c r="K254" s="742" t="s">
        <v>1035</v>
      </c>
      <c r="L254" s="745">
        <v>805.96999999999991</v>
      </c>
      <c r="M254" s="745">
        <v>20</v>
      </c>
      <c r="N254" s="746">
        <v>16119.399999999998</v>
      </c>
    </row>
    <row r="255" spans="1:14" ht="14.4" customHeight="1" x14ac:dyDescent="0.3">
      <c r="A255" s="740" t="s">
        <v>574</v>
      </c>
      <c r="B255" s="741" t="s">
        <v>575</v>
      </c>
      <c r="C255" s="742" t="s">
        <v>593</v>
      </c>
      <c r="D255" s="743" t="s">
        <v>594</v>
      </c>
      <c r="E255" s="744">
        <v>50113001</v>
      </c>
      <c r="F255" s="743" t="s">
        <v>608</v>
      </c>
      <c r="G255" s="742" t="s">
        <v>609</v>
      </c>
      <c r="H255" s="742">
        <v>118656</v>
      </c>
      <c r="I255" s="742">
        <v>118656</v>
      </c>
      <c r="J255" s="742" t="s">
        <v>1036</v>
      </c>
      <c r="K255" s="742" t="s">
        <v>1037</v>
      </c>
      <c r="L255" s="745">
        <v>667.92976165786479</v>
      </c>
      <c r="M255" s="745">
        <v>3</v>
      </c>
      <c r="N255" s="746">
        <v>2003.7892849735945</v>
      </c>
    </row>
    <row r="256" spans="1:14" ht="14.4" customHeight="1" x14ac:dyDescent="0.3">
      <c r="A256" s="740" t="s">
        <v>574</v>
      </c>
      <c r="B256" s="741" t="s">
        <v>575</v>
      </c>
      <c r="C256" s="742" t="s">
        <v>593</v>
      </c>
      <c r="D256" s="743" t="s">
        <v>594</v>
      </c>
      <c r="E256" s="744">
        <v>50113001</v>
      </c>
      <c r="F256" s="743" t="s">
        <v>608</v>
      </c>
      <c r="G256" s="742" t="s">
        <v>609</v>
      </c>
      <c r="H256" s="742">
        <v>194763</v>
      </c>
      <c r="I256" s="742">
        <v>94763</v>
      </c>
      <c r="J256" s="742" t="s">
        <v>1038</v>
      </c>
      <c r="K256" s="742" t="s">
        <v>1039</v>
      </c>
      <c r="L256" s="745">
        <v>84.380000000000038</v>
      </c>
      <c r="M256" s="745">
        <v>2</v>
      </c>
      <c r="N256" s="746">
        <v>168.76000000000008</v>
      </c>
    </row>
    <row r="257" spans="1:14" ht="14.4" customHeight="1" x14ac:dyDescent="0.3">
      <c r="A257" s="740" t="s">
        <v>574</v>
      </c>
      <c r="B257" s="741" t="s">
        <v>575</v>
      </c>
      <c r="C257" s="742" t="s">
        <v>593</v>
      </c>
      <c r="D257" s="743" t="s">
        <v>594</v>
      </c>
      <c r="E257" s="744">
        <v>50113001</v>
      </c>
      <c r="F257" s="743" t="s">
        <v>608</v>
      </c>
      <c r="G257" s="742" t="s">
        <v>609</v>
      </c>
      <c r="H257" s="742">
        <v>100512</v>
      </c>
      <c r="I257" s="742">
        <v>512</v>
      </c>
      <c r="J257" s="742" t="s">
        <v>1040</v>
      </c>
      <c r="K257" s="742" t="s">
        <v>1041</v>
      </c>
      <c r="L257" s="745">
        <v>56.749996716135207</v>
      </c>
      <c r="M257" s="745">
        <v>37</v>
      </c>
      <c r="N257" s="746">
        <v>2099.7498784970026</v>
      </c>
    </row>
    <row r="258" spans="1:14" ht="14.4" customHeight="1" x14ac:dyDescent="0.3">
      <c r="A258" s="740" t="s">
        <v>574</v>
      </c>
      <c r="B258" s="741" t="s">
        <v>575</v>
      </c>
      <c r="C258" s="742" t="s">
        <v>593</v>
      </c>
      <c r="D258" s="743" t="s">
        <v>594</v>
      </c>
      <c r="E258" s="744">
        <v>50113001</v>
      </c>
      <c r="F258" s="743" t="s">
        <v>608</v>
      </c>
      <c r="G258" s="742" t="s">
        <v>609</v>
      </c>
      <c r="H258" s="742">
        <v>110086</v>
      </c>
      <c r="I258" s="742">
        <v>10086</v>
      </c>
      <c r="J258" s="742" t="s">
        <v>635</v>
      </c>
      <c r="K258" s="742" t="s">
        <v>636</v>
      </c>
      <c r="L258" s="745">
        <v>1592.7999999999997</v>
      </c>
      <c r="M258" s="745">
        <v>25</v>
      </c>
      <c r="N258" s="746">
        <v>39819.999999999993</v>
      </c>
    </row>
    <row r="259" spans="1:14" ht="14.4" customHeight="1" x14ac:dyDescent="0.3">
      <c r="A259" s="740" t="s">
        <v>574</v>
      </c>
      <c r="B259" s="741" t="s">
        <v>575</v>
      </c>
      <c r="C259" s="742" t="s">
        <v>593</v>
      </c>
      <c r="D259" s="743" t="s">
        <v>594</v>
      </c>
      <c r="E259" s="744">
        <v>50113001</v>
      </c>
      <c r="F259" s="743" t="s">
        <v>608</v>
      </c>
      <c r="G259" s="742" t="s">
        <v>622</v>
      </c>
      <c r="H259" s="742">
        <v>191788</v>
      </c>
      <c r="I259" s="742">
        <v>91788</v>
      </c>
      <c r="J259" s="742" t="s">
        <v>1042</v>
      </c>
      <c r="K259" s="742" t="s">
        <v>819</v>
      </c>
      <c r="L259" s="745">
        <v>9.1600000000000037</v>
      </c>
      <c r="M259" s="745">
        <v>2</v>
      </c>
      <c r="N259" s="746">
        <v>18.320000000000007</v>
      </c>
    </row>
    <row r="260" spans="1:14" ht="14.4" customHeight="1" x14ac:dyDescent="0.3">
      <c r="A260" s="740" t="s">
        <v>574</v>
      </c>
      <c r="B260" s="741" t="s">
        <v>575</v>
      </c>
      <c r="C260" s="742" t="s">
        <v>593</v>
      </c>
      <c r="D260" s="743" t="s">
        <v>594</v>
      </c>
      <c r="E260" s="744">
        <v>50113001</v>
      </c>
      <c r="F260" s="743" t="s">
        <v>608</v>
      </c>
      <c r="G260" s="742" t="s">
        <v>622</v>
      </c>
      <c r="H260" s="742">
        <v>140362</v>
      </c>
      <c r="I260" s="742">
        <v>40362</v>
      </c>
      <c r="J260" s="742" t="s">
        <v>1043</v>
      </c>
      <c r="K260" s="742" t="s">
        <v>1044</v>
      </c>
      <c r="L260" s="745">
        <v>444.98999999999995</v>
      </c>
      <c r="M260" s="745">
        <v>2</v>
      </c>
      <c r="N260" s="746">
        <v>889.9799999999999</v>
      </c>
    </row>
    <row r="261" spans="1:14" ht="14.4" customHeight="1" x14ac:dyDescent="0.3">
      <c r="A261" s="740" t="s">
        <v>574</v>
      </c>
      <c r="B261" s="741" t="s">
        <v>575</v>
      </c>
      <c r="C261" s="742" t="s">
        <v>593</v>
      </c>
      <c r="D261" s="743" t="s">
        <v>594</v>
      </c>
      <c r="E261" s="744">
        <v>50113001</v>
      </c>
      <c r="F261" s="743" t="s">
        <v>608</v>
      </c>
      <c r="G261" s="742" t="s">
        <v>609</v>
      </c>
      <c r="H261" s="742">
        <v>188860</v>
      </c>
      <c r="I261" s="742">
        <v>154078</v>
      </c>
      <c r="J261" s="742" t="s">
        <v>1045</v>
      </c>
      <c r="K261" s="742" t="s">
        <v>1046</v>
      </c>
      <c r="L261" s="745">
        <v>833.70000000000027</v>
      </c>
      <c r="M261" s="745">
        <v>1</v>
      </c>
      <c r="N261" s="746">
        <v>833.70000000000027</v>
      </c>
    </row>
    <row r="262" spans="1:14" ht="14.4" customHeight="1" x14ac:dyDescent="0.3">
      <c r="A262" s="740" t="s">
        <v>574</v>
      </c>
      <c r="B262" s="741" t="s">
        <v>575</v>
      </c>
      <c r="C262" s="742" t="s">
        <v>593</v>
      </c>
      <c r="D262" s="743" t="s">
        <v>594</v>
      </c>
      <c r="E262" s="744">
        <v>50113001</v>
      </c>
      <c r="F262" s="743" t="s">
        <v>608</v>
      </c>
      <c r="G262" s="742" t="s">
        <v>609</v>
      </c>
      <c r="H262" s="742">
        <v>104307</v>
      </c>
      <c r="I262" s="742">
        <v>4307</v>
      </c>
      <c r="J262" s="742" t="s">
        <v>1047</v>
      </c>
      <c r="K262" s="742" t="s">
        <v>1048</v>
      </c>
      <c r="L262" s="745">
        <v>351.21999999999997</v>
      </c>
      <c r="M262" s="745">
        <v>2</v>
      </c>
      <c r="N262" s="746">
        <v>702.43999999999994</v>
      </c>
    </row>
    <row r="263" spans="1:14" ht="14.4" customHeight="1" x14ac:dyDescent="0.3">
      <c r="A263" s="740" t="s">
        <v>574</v>
      </c>
      <c r="B263" s="741" t="s">
        <v>575</v>
      </c>
      <c r="C263" s="742" t="s">
        <v>593</v>
      </c>
      <c r="D263" s="743" t="s">
        <v>594</v>
      </c>
      <c r="E263" s="744">
        <v>50113001</v>
      </c>
      <c r="F263" s="743" t="s">
        <v>608</v>
      </c>
      <c r="G263" s="742" t="s">
        <v>609</v>
      </c>
      <c r="H263" s="742">
        <v>216900</v>
      </c>
      <c r="I263" s="742">
        <v>216900</v>
      </c>
      <c r="J263" s="742" t="s">
        <v>1049</v>
      </c>
      <c r="K263" s="742" t="s">
        <v>1050</v>
      </c>
      <c r="L263" s="745">
        <v>647.90297217267675</v>
      </c>
      <c r="M263" s="745">
        <v>940</v>
      </c>
      <c r="N263" s="746">
        <v>609028.79384231614</v>
      </c>
    </row>
    <row r="264" spans="1:14" ht="14.4" customHeight="1" x14ac:dyDescent="0.3">
      <c r="A264" s="740" t="s">
        <v>574</v>
      </c>
      <c r="B264" s="741" t="s">
        <v>575</v>
      </c>
      <c r="C264" s="742" t="s">
        <v>593</v>
      </c>
      <c r="D264" s="743" t="s">
        <v>594</v>
      </c>
      <c r="E264" s="744">
        <v>50113001</v>
      </c>
      <c r="F264" s="743" t="s">
        <v>608</v>
      </c>
      <c r="G264" s="742" t="s">
        <v>622</v>
      </c>
      <c r="H264" s="742">
        <v>107981</v>
      </c>
      <c r="I264" s="742">
        <v>7981</v>
      </c>
      <c r="J264" s="742" t="s">
        <v>637</v>
      </c>
      <c r="K264" s="742" t="s">
        <v>638</v>
      </c>
      <c r="L264" s="745">
        <v>54.432953000645171</v>
      </c>
      <c r="M264" s="745">
        <v>102</v>
      </c>
      <c r="N264" s="746">
        <v>5552.1612060658072</v>
      </c>
    </row>
    <row r="265" spans="1:14" ht="14.4" customHeight="1" x14ac:dyDescent="0.3">
      <c r="A265" s="740" t="s">
        <v>574</v>
      </c>
      <c r="B265" s="741" t="s">
        <v>575</v>
      </c>
      <c r="C265" s="742" t="s">
        <v>593</v>
      </c>
      <c r="D265" s="743" t="s">
        <v>594</v>
      </c>
      <c r="E265" s="744">
        <v>50113001</v>
      </c>
      <c r="F265" s="743" t="s">
        <v>608</v>
      </c>
      <c r="G265" s="742" t="s">
        <v>622</v>
      </c>
      <c r="H265" s="742">
        <v>155823</v>
      </c>
      <c r="I265" s="742">
        <v>55823</v>
      </c>
      <c r="J265" s="742" t="s">
        <v>637</v>
      </c>
      <c r="K265" s="742" t="s">
        <v>1051</v>
      </c>
      <c r="L265" s="745">
        <v>39.824285714285715</v>
      </c>
      <c r="M265" s="745">
        <v>14</v>
      </c>
      <c r="N265" s="746">
        <v>557.54</v>
      </c>
    </row>
    <row r="266" spans="1:14" ht="14.4" customHeight="1" x14ac:dyDescent="0.3">
      <c r="A266" s="740" t="s">
        <v>574</v>
      </c>
      <c r="B266" s="741" t="s">
        <v>575</v>
      </c>
      <c r="C266" s="742" t="s">
        <v>593</v>
      </c>
      <c r="D266" s="743" t="s">
        <v>594</v>
      </c>
      <c r="E266" s="744">
        <v>50113001</v>
      </c>
      <c r="F266" s="743" t="s">
        <v>608</v>
      </c>
      <c r="G266" s="742" t="s">
        <v>622</v>
      </c>
      <c r="H266" s="742">
        <v>126786</v>
      </c>
      <c r="I266" s="742">
        <v>26786</v>
      </c>
      <c r="J266" s="742" t="s">
        <v>1052</v>
      </c>
      <c r="K266" s="742" t="s">
        <v>1053</v>
      </c>
      <c r="L266" s="745">
        <v>408.05525410463514</v>
      </c>
      <c r="M266" s="745">
        <v>112</v>
      </c>
      <c r="N266" s="746">
        <v>45702.188459719138</v>
      </c>
    </row>
    <row r="267" spans="1:14" ht="14.4" customHeight="1" x14ac:dyDescent="0.3">
      <c r="A267" s="740" t="s">
        <v>574</v>
      </c>
      <c r="B267" s="741" t="s">
        <v>575</v>
      </c>
      <c r="C267" s="742" t="s">
        <v>593</v>
      </c>
      <c r="D267" s="743" t="s">
        <v>594</v>
      </c>
      <c r="E267" s="744">
        <v>50113001</v>
      </c>
      <c r="F267" s="743" t="s">
        <v>608</v>
      </c>
      <c r="G267" s="742" t="s">
        <v>609</v>
      </c>
      <c r="H267" s="742">
        <v>125907</v>
      </c>
      <c r="I267" s="742">
        <v>125907</v>
      </c>
      <c r="J267" s="742" t="s">
        <v>1054</v>
      </c>
      <c r="K267" s="742" t="s">
        <v>1055</v>
      </c>
      <c r="L267" s="745">
        <v>682</v>
      </c>
      <c r="M267" s="745">
        <v>35</v>
      </c>
      <c r="N267" s="746">
        <v>23870</v>
      </c>
    </row>
    <row r="268" spans="1:14" ht="14.4" customHeight="1" x14ac:dyDescent="0.3">
      <c r="A268" s="740" t="s">
        <v>574</v>
      </c>
      <c r="B268" s="741" t="s">
        <v>575</v>
      </c>
      <c r="C268" s="742" t="s">
        <v>593</v>
      </c>
      <c r="D268" s="743" t="s">
        <v>594</v>
      </c>
      <c r="E268" s="744">
        <v>50113001</v>
      </c>
      <c r="F268" s="743" t="s">
        <v>608</v>
      </c>
      <c r="G268" s="742" t="s">
        <v>609</v>
      </c>
      <c r="H268" s="742">
        <v>162579</v>
      </c>
      <c r="I268" s="742">
        <v>162579</v>
      </c>
      <c r="J268" s="742" t="s">
        <v>1056</v>
      </c>
      <c r="K268" s="742" t="s">
        <v>1057</v>
      </c>
      <c r="L268" s="745">
        <v>50.49</v>
      </c>
      <c r="M268" s="745">
        <v>2</v>
      </c>
      <c r="N268" s="746">
        <v>100.98</v>
      </c>
    </row>
    <row r="269" spans="1:14" ht="14.4" customHeight="1" x14ac:dyDescent="0.3">
      <c r="A269" s="740" t="s">
        <v>574</v>
      </c>
      <c r="B269" s="741" t="s">
        <v>575</v>
      </c>
      <c r="C269" s="742" t="s">
        <v>593</v>
      </c>
      <c r="D269" s="743" t="s">
        <v>594</v>
      </c>
      <c r="E269" s="744">
        <v>50113001</v>
      </c>
      <c r="F269" s="743" t="s">
        <v>608</v>
      </c>
      <c r="G269" s="742" t="s">
        <v>609</v>
      </c>
      <c r="H269" s="742">
        <v>100874</v>
      </c>
      <c r="I269" s="742">
        <v>874</v>
      </c>
      <c r="J269" s="742" t="s">
        <v>1058</v>
      </c>
      <c r="K269" s="742" t="s">
        <v>1059</v>
      </c>
      <c r="L269" s="745">
        <v>48.44</v>
      </c>
      <c r="M269" s="745">
        <v>2</v>
      </c>
      <c r="N269" s="746">
        <v>96.88</v>
      </c>
    </row>
    <row r="270" spans="1:14" ht="14.4" customHeight="1" x14ac:dyDescent="0.3">
      <c r="A270" s="740" t="s">
        <v>574</v>
      </c>
      <c r="B270" s="741" t="s">
        <v>575</v>
      </c>
      <c r="C270" s="742" t="s">
        <v>593</v>
      </c>
      <c r="D270" s="743" t="s">
        <v>594</v>
      </c>
      <c r="E270" s="744">
        <v>50113001</v>
      </c>
      <c r="F270" s="743" t="s">
        <v>608</v>
      </c>
      <c r="G270" s="742" t="s">
        <v>609</v>
      </c>
      <c r="H270" s="742">
        <v>100876</v>
      </c>
      <c r="I270" s="742">
        <v>876</v>
      </c>
      <c r="J270" s="742" t="s">
        <v>1060</v>
      </c>
      <c r="K270" s="742" t="s">
        <v>1059</v>
      </c>
      <c r="L270" s="745">
        <v>66.59626986354705</v>
      </c>
      <c r="M270" s="745">
        <v>287</v>
      </c>
      <c r="N270" s="746">
        <v>19113.129450838005</v>
      </c>
    </row>
    <row r="271" spans="1:14" ht="14.4" customHeight="1" x14ac:dyDescent="0.3">
      <c r="A271" s="740" t="s">
        <v>574</v>
      </c>
      <c r="B271" s="741" t="s">
        <v>575</v>
      </c>
      <c r="C271" s="742" t="s">
        <v>593</v>
      </c>
      <c r="D271" s="743" t="s">
        <v>594</v>
      </c>
      <c r="E271" s="744">
        <v>50113001</v>
      </c>
      <c r="F271" s="743" t="s">
        <v>608</v>
      </c>
      <c r="G271" s="742" t="s">
        <v>609</v>
      </c>
      <c r="H271" s="742">
        <v>157351</v>
      </c>
      <c r="I271" s="742">
        <v>57351</v>
      </c>
      <c r="J271" s="742" t="s">
        <v>1061</v>
      </c>
      <c r="K271" s="742" t="s">
        <v>1062</v>
      </c>
      <c r="L271" s="745">
        <v>47.77</v>
      </c>
      <c r="M271" s="745">
        <v>2</v>
      </c>
      <c r="N271" s="746">
        <v>95.54</v>
      </c>
    </row>
    <row r="272" spans="1:14" ht="14.4" customHeight="1" x14ac:dyDescent="0.3">
      <c r="A272" s="740" t="s">
        <v>574</v>
      </c>
      <c r="B272" s="741" t="s">
        <v>575</v>
      </c>
      <c r="C272" s="742" t="s">
        <v>593</v>
      </c>
      <c r="D272" s="743" t="s">
        <v>594</v>
      </c>
      <c r="E272" s="744">
        <v>50113001</v>
      </c>
      <c r="F272" s="743" t="s">
        <v>608</v>
      </c>
      <c r="G272" s="742" t="s">
        <v>609</v>
      </c>
      <c r="H272" s="742">
        <v>142630</v>
      </c>
      <c r="I272" s="742">
        <v>42630</v>
      </c>
      <c r="J272" s="742" t="s">
        <v>1063</v>
      </c>
      <c r="K272" s="742" t="s">
        <v>1064</v>
      </c>
      <c r="L272" s="745">
        <v>131.07999999999996</v>
      </c>
      <c r="M272" s="745">
        <v>2</v>
      </c>
      <c r="N272" s="746">
        <v>262.15999999999991</v>
      </c>
    </row>
    <row r="273" spans="1:14" ht="14.4" customHeight="1" x14ac:dyDescent="0.3">
      <c r="A273" s="740" t="s">
        <v>574</v>
      </c>
      <c r="B273" s="741" t="s">
        <v>575</v>
      </c>
      <c r="C273" s="742" t="s">
        <v>593</v>
      </c>
      <c r="D273" s="743" t="s">
        <v>594</v>
      </c>
      <c r="E273" s="744">
        <v>50113001</v>
      </c>
      <c r="F273" s="743" t="s">
        <v>608</v>
      </c>
      <c r="G273" s="742" t="s">
        <v>609</v>
      </c>
      <c r="H273" s="742">
        <v>102420</v>
      </c>
      <c r="I273" s="742">
        <v>2420</v>
      </c>
      <c r="J273" s="742" t="s">
        <v>1065</v>
      </c>
      <c r="K273" s="742" t="s">
        <v>1066</v>
      </c>
      <c r="L273" s="745">
        <v>97.36999999999999</v>
      </c>
      <c r="M273" s="745">
        <v>1</v>
      </c>
      <c r="N273" s="746">
        <v>97.36999999999999</v>
      </c>
    </row>
    <row r="274" spans="1:14" ht="14.4" customHeight="1" x14ac:dyDescent="0.3">
      <c r="A274" s="740" t="s">
        <v>574</v>
      </c>
      <c r="B274" s="741" t="s">
        <v>575</v>
      </c>
      <c r="C274" s="742" t="s">
        <v>593</v>
      </c>
      <c r="D274" s="743" t="s">
        <v>594</v>
      </c>
      <c r="E274" s="744">
        <v>50113001</v>
      </c>
      <c r="F274" s="743" t="s">
        <v>608</v>
      </c>
      <c r="G274" s="742" t="s">
        <v>609</v>
      </c>
      <c r="H274" s="742">
        <v>125115</v>
      </c>
      <c r="I274" s="742">
        <v>125115</v>
      </c>
      <c r="J274" s="742" t="s">
        <v>1067</v>
      </c>
      <c r="K274" s="742" t="s">
        <v>1068</v>
      </c>
      <c r="L274" s="745">
        <v>118.92999999999996</v>
      </c>
      <c r="M274" s="745">
        <v>3</v>
      </c>
      <c r="N274" s="746">
        <v>356.78999999999991</v>
      </c>
    </row>
    <row r="275" spans="1:14" ht="14.4" customHeight="1" x14ac:dyDescent="0.3">
      <c r="A275" s="740" t="s">
        <v>574</v>
      </c>
      <c r="B275" s="741" t="s">
        <v>575</v>
      </c>
      <c r="C275" s="742" t="s">
        <v>593</v>
      </c>
      <c r="D275" s="743" t="s">
        <v>594</v>
      </c>
      <c r="E275" s="744">
        <v>50113001</v>
      </c>
      <c r="F275" s="743" t="s">
        <v>608</v>
      </c>
      <c r="G275" s="742" t="s">
        <v>622</v>
      </c>
      <c r="H275" s="742">
        <v>850729</v>
      </c>
      <c r="I275" s="742">
        <v>157875</v>
      </c>
      <c r="J275" s="742" t="s">
        <v>1069</v>
      </c>
      <c r="K275" s="742" t="s">
        <v>1070</v>
      </c>
      <c r="L275" s="745">
        <v>282.44857142857143</v>
      </c>
      <c r="M275" s="745">
        <v>56</v>
      </c>
      <c r="N275" s="746">
        <v>15817.119999999999</v>
      </c>
    </row>
    <row r="276" spans="1:14" ht="14.4" customHeight="1" x14ac:dyDescent="0.3">
      <c r="A276" s="740" t="s">
        <v>574</v>
      </c>
      <c r="B276" s="741" t="s">
        <v>575</v>
      </c>
      <c r="C276" s="742" t="s">
        <v>593</v>
      </c>
      <c r="D276" s="743" t="s">
        <v>594</v>
      </c>
      <c r="E276" s="744">
        <v>50113001</v>
      </c>
      <c r="F276" s="743" t="s">
        <v>608</v>
      </c>
      <c r="G276" s="742" t="s">
        <v>609</v>
      </c>
      <c r="H276" s="742">
        <v>104343</v>
      </c>
      <c r="I276" s="742">
        <v>4343</v>
      </c>
      <c r="J276" s="742" t="s">
        <v>1071</v>
      </c>
      <c r="K276" s="742" t="s">
        <v>1072</v>
      </c>
      <c r="L276" s="745">
        <v>29.899999999999991</v>
      </c>
      <c r="M276" s="745">
        <v>6</v>
      </c>
      <c r="N276" s="746">
        <v>179.39999999999995</v>
      </c>
    </row>
    <row r="277" spans="1:14" ht="14.4" customHeight="1" x14ac:dyDescent="0.3">
      <c r="A277" s="740" t="s">
        <v>574</v>
      </c>
      <c r="B277" s="741" t="s">
        <v>575</v>
      </c>
      <c r="C277" s="742" t="s">
        <v>593</v>
      </c>
      <c r="D277" s="743" t="s">
        <v>594</v>
      </c>
      <c r="E277" s="744">
        <v>50113001</v>
      </c>
      <c r="F277" s="743" t="s">
        <v>608</v>
      </c>
      <c r="G277" s="742" t="s">
        <v>609</v>
      </c>
      <c r="H277" s="742">
        <v>849941</v>
      </c>
      <c r="I277" s="742">
        <v>162142</v>
      </c>
      <c r="J277" s="742" t="s">
        <v>1073</v>
      </c>
      <c r="K277" s="742" t="s">
        <v>1074</v>
      </c>
      <c r="L277" s="745">
        <v>28.410000000000004</v>
      </c>
      <c r="M277" s="745">
        <v>1</v>
      </c>
      <c r="N277" s="746">
        <v>28.410000000000004</v>
      </c>
    </row>
    <row r="278" spans="1:14" ht="14.4" customHeight="1" x14ac:dyDescent="0.3">
      <c r="A278" s="740" t="s">
        <v>574</v>
      </c>
      <c r="B278" s="741" t="s">
        <v>575</v>
      </c>
      <c r="C278" s="742" t="s">
        <v>593</v>
      </c>
      <c r="D278" s="743" t="s">
        <v>594</v>
      </c>
      <c r="E278" s="744">
        <v>50113001</v>
      </c>
      <c r="F278" s="743" t="s">
        <v>608</v>
      </c>
      <c r="G278" s="742" t="s">
        <v>609</v>
      </c>
      <c r="H278" s="742">
        <v>121393</v>
      </c>
      <c r="I278" s="742">
        <v>0</v>
      </c>
      <c r="J278" s="742" t="s">
        <v>1075</v>
      </c>
      <c r="K278" s="742" t="s">
        <v>1076</v>
      </c>
      <c r="L278" s="745">
        <v>6050</v>
      </c>
      <c r="M278" s="745">
        <v>1</v>
      </c>
      <c r="N278" s="746">
        <v>6050</v>
      </c>
    </row>
    <row r="279" spans="1:14" ht="14.4" customHeight="1" x14ac:dyDescent="0.3">
      <c r="A279" s="740" t="s">
        <v>574</v>
      </c>
      <c r="B279" s="741" t="s">
        <v>575</v>
      </c>
      <c r="C279" s="742" t="s">
        <v>593</v>
      </c>
      <c r="D279" s="743" t="s">
        <v>594</v>
      </c>
      <c r="E279" s="744">
        <v>50113001</v>
      </c>
      <c r="F279" s="743" t="s">
        <v>608</v>
      </c>
      <c r="G279" s="742" t="s">
        <v>609</v>
      </c>
      <c r="H279" s="742">
        <v>147671</v>
      </c>
      <c r="I279" s="742">
        <v>47671</v>
      </c>
      <c r="J279" s="742" t="s">
        <v>1077</v>
      </c>
      <c r="K279" s="742" t="s">
        <v>1078</v>
      </c>
      <c r="L279" s="745">
        <v>351.18999999999994</v>
      </c>
      <c r="M279" s="745">
        <v>4</v>
      </c>
      <c r="N279" s="746">
        <v>1404.7599999999998</v>
      </c>
    </row>
    <row r="280" spans="1:14" ht="14.4" customHeight="1" x14ac:dyDescent="0.3">
      <c r="A280" s="740" t="s">
        <v>574</v>
      </c>
      <c r="B280" s="741" t="s">
        <v>575</v>
      </c>
      <c r="C280" s="742" t="s">
        <v>593</v>
      </c>
      <c r="D280" s="743" t="s">
        <v>594</v>
      </c>
      <c r="E280" s="744">
        <v>50113001</v>
      </c>
      <c r="F280" s="743" t="s">
        <v>608</v>
      </c>
      <c r="G280" s="742" t="s">
        <v>609</v>
      </c>
      <c r="H280" s="742">
        <v>155911</v>
      </c>
      <c r="I280" s="742">
        <v>55911</v>
      </c>
      <c r="J280" s="742" t="s">
        <v>1079</v>
      </c>
      <c r="K280" s="742" t="s">
        <v>1080</v>
      </c>
      <c r="L280" s="745">
        <v>35.590000000000003</v>
      </c>
      <c r="M280" s="745">
        <v>2</v>
      </c>
      <c r="N280" s="746">
        <v>71.180000000000007</v>
      </c>
    </row>
    <row r="281" spans="1:14" ht="14.4" customHeight="1" x14ac:dyDescent="0.3">
      <c r="A281" s="740" t="s">
        <v>574</v>
      </c>
      <c r="B281" s="741" t="s">
        <v>575</v>
      </c>
      <c r="C281" s="742" t="s">
        <v>593</v>
      </c>
      <c r="D281" s="743" t="s">
        <v>594</v>
      </c>
      <c r="E281" s="744">
        <v>50113001</v>
      </c>
      <c r="F281" s="743" t="s">
        <v>608</v>
      </c>
      <c r="G281" s="742" t="s">
        <v>609</v>
      </c>
      <c r="H281" s="742">
        <v>154424</v>
      </c>
      <c r="I281" s="742">
        <v>54424</v>
      </c>
      <c r="J281" s="742" t="s">
        <v>1081</v>
      </c>
      <c r="K281" s="742" t="s">
        <v>1082</v>
      </c>
      <c r="L281" s="745">
        <v>178.31999999999996</v>
      </c>
      <c r="M281" s="745">
        <v>1</v>
      </c>
      <c r="N281" s="746">
        <v>178.31999999999996</v>
      </c>
    </row>
    <row r="282" spans="1:14" ht="14.4" customHeight="1" x14ac:dyDescent="0.3">
      <c r="A282" s="740" t="s">
        <v>574</v>
      </c>
      <c r="B282" s="741" t="s">
        <v>575</v>
      </c>
      <c r="C282" s="742" t="s">
        <v>593</v>
      </c>
      <c r="D282" s="743" t="s">
        <v>594</v>
      </c>
      <c r="E282" s="744">
        <v>50113001</v>
      </c>
      <c r="F282" s="743" t="s">
        <v>608</v>
      </c>
      <c r="G282" s="742" t="s">
        <v>609</v>
      </c>
      <c r="H282" s="742">
        <v>100560</v>
      </c>
      <c r="I282" s="742">
        <v>560</v>
      </c>
      <c r="J282" s="742" t="s">
        <v>1083</v>
      </c>
      <c r="K282" s="742" t="s">
        <v>1084</v>
      </c>
      <c r="L282" s="745">
        <v>157.87000000000003</v>
      </c>
      <c r="M282" s="745">
        <v>3</v>
      </c>
      <c r="N282" s="746">
        <v>473.61000000000007</v>
      </c>
    </row>
    <row r="283" spans="1:14" ht="14.4" customHeight="1" x14ac:dyDescent="0.3">
      <c r="A283" s="740" t="s">
        <v>574</v>
      </c>
      <c r="B283" s="741" t="s">
        <v>575</v>
      </c>
      <c r="C283" s="742" t="s">
        <v>593</v>
      </c>
      <c r="D283" s="743" t="s">
        <v>594</v>
      </c>
      <c r="E283" s="744">
        <v>50113001</v>
      </c>
      <c r="F283" s="743" t="s">
        <v>608</v>
      </c>
      <c r="G283" s="742" t="s">
        <v>609</v>
      </c>
      <c r="H283" s="742">
        <v>102963</v>
      </c>
      <c r="I283" s="742">
        <v>2963</v>
      </c>
      <c r="J283" s="742" t="s">
        <v>1085</v>
      </c>
      <c r="K283" s="742" t="s">
        <v>1086</v>
      </c>
      <c r="L283" s="745">
        <v>97.590101933774534</v>
      </c>
      <c r="M283" s="745">
        <v>6</v>
      </c>
      <c r="N283" s="746">
        <v>585.54061160264723</v>
      </c>
    </row>
    <row r="284" spans="1:14" ht="14.4" customHeight="1" x14ac:dyDescent="0.3">
      <c r="A284" s="740" t="s">
        <v>574</v>
      </c>
      <c r="B284" s="741" t="s">
        <v>575</v>
      </c>
      <c r="C284" s="742" t="s">
        <v>593</v>
      </c>
      <c r="D284" s="743" t="s">
        <v>594</v>
      </c>
      <c r="E284" s="744">
        <v>50113001</v>
      </c>
      <c r="F284" s="743" t="s">
        <v>608</v>
      </c>
      <c r="G284" s="742" t="s">
        <v>609</v>
      </c>
      <c r="H284" s="742">
        <v>100269</v>
      </c>
      <c r="I284" s="742">
        <v>269</v>
      </c>
      <c r="J284" s="742" t="s">
        <v>1087</v>
      </c>
      <c r="K284" s="742" t="s">
        <v>812</v>
      </c>
      <c r="L284" s="745">
        <v>40.780000000000008</v>
      </c>
      <c r="M284" s="745">
        <v>1</v>
      </c>
      <c r="N284" s="746">
        <v>40.780000000000008</v>
      </c>
    </row>
    <row r="285" spans="1:14" ht="14.4" customHeight="1" x14ac:dyDescent="0.3">
      <c r="A285" s="740" t="s">
        <v>574</v>
      </c>
      <c r="B285" s="741" t="s">
        <v>575</v>
      </c>
      <c r="C285" s="742" t="s">
        <v>593</v>
      </c>
      <c r="D285" s="743" t="s">
        <v>594</v>
      </c>
      <c r="E285" s="744">
        <v>50113001</v>
      </c>
      <c r="F285" s="743" t="s">
        <v>608</v>
      </c>
      <c r="G285" s="742" t="s">
        <v>622</v>
      </c>
      <c r="H285" s="742">
        <v>210565</v>
      </c>
      <c r="I285" s="742">
        <v>210565</v>
      </c>
      <c r="J285" s="742" t="s">
        <v>1088</v>
      </c>
      <c r="K285" s="742" t="s">
        <v>1089</v>
      </c>
      <c r="L285" s="745">
        <v>224.2</v>
      </c>
      <c r="M285" s="745">
        <v>1</v>
      </c>
      <c r="N285" s="746">
        <v>224.2</v>
      </c>
    </row>
    <row r="286" spans="1:14" ht="14.4" customHeight="1" x14ac:dyDescent="0.3">
      <c r="A286" s="740" t="s">
        <v>574</v>
      </c>
      <c r="B286" s="741" t="s">
        <v>575</v>
      </c>
      <c r="C286" s="742" t="s">
        <v>593</v>
      </c>
      <c r="D286" s="743" t="s">
        <v>594</v>
      </c>
      <c r="E286" s="744">
        <v>50113001</v>
      </c>
      <c r="F286" s="743" t="s">
        <v>608</v>
      </c>
      <c r="G286" s="742" t="s">
        <v>622</v>
      </c>
      <c r="H286" s="742">
        <v>844651</v>
      </c>
      <c r="I286" s="742">
        <v>101205</v>
      </c>
      <c r="J286" s="742" t="s">
        <v>1090</v>
      </c>
      <c r="K286" s="742" t="s">
        <v>737</v>
      </c>
      <c r="L286" s="745">
        <v>86.09</v>
      </c>
      <c r="M286" s="745">
        <v>1</v>
      </c>
      <c r="N286" s="746">
        <v>86.09</v>
      </c>
    </row>
    <row r="287" spans="1:14" ht="14.4" customHeight="1" x14ac:dyDescent="0.3">
      <c r="A287" s="740" t="s">
        <v>574</v>
      </c>
      <c r="B287" s="741" t="s">
        <v>575</v>
      </c>
      <c r="C287" s="742" t="s">
        <v>593</v>
      </c>
      <c r="D287" s="743" t="s">
        <v>594</v>
      </c>
      <c r="E287" s="744">
        <v>50113001</v>
      </c>
      <c r="F287" s="743" t="s">
        <v>608</v>
      </c>
      <c r="G287" s="742" t="s">
        <v>622</v>
      </c>
      <c r="H287" s="742">
        <v>845220</v>
      </c>
      <c r="I287" s="742">
        <v>101211</v>
      </c>
      <c r="J287" s="742" t="s">
        <v>1090</v>
      </c>
      <c r="K287" s="742" t="s">
        <v>1091</v>
      </c>
      <c r="L287" s="745">
        <v>222.43000000000009</v>
      </c>
      <c r="M287" s="745">
        <v>2</v>
      </c>
      <c r="N287" s="746">
        <v>444.86000000000018</v>
      </c>
    </row>
    <row r="288" spans="1:14" ht="14.4" customHeight="1" x14ac:dyDescent="0.3">
      <c r="A288" s="740" t="s">
        <v>574</v>
      </c>
      <c r="B288" s="741" t="s">
        <v>575</v>
      </c>
      <c r="C288" s="742" t="s">
        <v>593</v>
      </c>
      <c r="D288" s="743" t="s">
        <v>594</v>
      </c>
      <c r="E288" s="744">
        <v>50113001</v>
      </c>
      <c r="F288" s="743" t="s">
        <v>608</v>
      </c>
      <c r="G288" s="742" t="s">
        <v>622</v>
      </c>
      <c r="H288" s="742">
        <v>125969</v>
      </c>
      <c r="I288" s="742">
        <v>25969</v>
      </c>
      <c r="J288" s="742" t="s">
        <v>1092</v>
      </c>
      <c r="K288" s="742" t="s">
        <v>1093</v>
      </c>
      <c r="L288" s="745">
        <v>514.11</v>
      </c>
      <c r="M288" s="745">
        <v>1</v>
      </c>
      <c r="N288" s="746">
        <v>514.11</v>
      </c>
    </row>
    <row r="289" spans="1:14" ht="14.4" customHeight="1" x14ac:dyDescent="0.3">
      <c r="A289" s="740" t="s">
        <v>574</v>
      </c>
      <c r="B289" s="741" t="s">
        <v>575</v>
      </c>
      <c r="C289" s="742" t="s">
        <v>593</v>
      </c>
      <c r="D289" s="743" t="s">
        <v>594</v>
      </c>
      <c r="E289" s="744">
        <v>50113001</v>
      </c>
      <c r="F289" s="743" t="s">
        <v>608</v>
      </c>
      <c r="G289" s="742" t="s">
        <v>609</v>
      </c>
      <c r="H289" s="742">
        <v>849310</v>
      </c>
      <c r="I289" s="742">
        <v>126689</v>
      </c>
      <c r="J289" s="742" t="s">
        <v>1094</v>
      </c>
      <c r="K289" s="742" t="s">
        <v>1095</v>
      </c>
      <c r="L289" s="745">
        <v>218.9</v>
      </c>
      <c r="M289" s="745">
        <v>10</v>
      </c>
      <c r="N289" s="746">
        <v>2189</v>
      </c>
    </row>
    <row r="290" spans="1:14" ht="14.4" customHeight="1" x14ac:dyDescent="0.3">
      <c r="A290" s="740" t="s">
        <v>574</v>
      </c>
      <c r="B290" s="741" t="s">
        <v>575</v>
      </c>
      <c r="C290" s="742" t="s">
        <v>593</v>
      </c>
      <c r="D290" s="743" t="s">
        <v>594</v>
      </c>
      <c r="E290" s="744">
        <v>50113001</v>
      </c>
      <c r="F290" s="743" t="s">
        <v>608</v>
      </c>
      <c r="G290" s="742" t="s">
        <v>609</v>
      </c>
      <c r="H290" s="742">
        <v>129027</v>
      </c>
      <c r="I290" s="742">
        <v>129027</v>
      </c>
      <c r="J290" s="742" t="s">
        <v>1096</v>
      </c>
      <c r="K290" s="742" t="s">
        <v>1097</v>
      </c>
      <c r="L290" s="745">
        <v>841.49992849743762</v>
      </c>
      <c r="M290" s="745">
        <v>116</v>
      </c>
      <c r="N290" s="746">
        <v>97613.991705702763</v>
      </c>
    </row>
    <row r="291" spans="1:14" ht="14.4" customHeight="1" x14ac:dyDescent="0.3">
      <c r="A291" s="740" t="s">
        <v>574</v>
      </c>
      <c r="B291" s="741" t="s">
        <v>575</v>
      </c>
      <c r="C291" s="742" t="s">
        <v>593</v>
      </c>
      <c r="D291" s="743" t="s">
        <v>594</v>
      </c>
      <c r="E291" s="744">
        <v>50113001</v>
      </c>
      <c r="F291" s="743" t="s">
        <v>608</v>
      </c>
      <c r="G291" s="742" t="s">
        <v>609</v>
      </c>
      <c r="H291" s="742">
        <v>191731</v>
      </c>
      <c r="I291" s="742">
        <v>91731</v>
      </c>
      <c r="J291" s="742" t="s">
        <v>1098</v>
      </c>
      <c r="K291" s="742" t="s">
        <v>1099</v>
      </c>
      <c r="L291" s="745">
        <v>3918.2100000000005</v>
      </c>
      <c r="M291" s="745">
        <v>11</v>
      </c>
      <c r="N291" s="746">
        <v>43100.310000000005</v>
      </c>
    </row>
    <row r="292" spans="1:14" ht="14.4" customHeight="1" x14ac:dyDescent="0.3">
      <c r="A292" s="740" t="s">
        <v>574</v>
      </c>
      <c r="B292" s="741" t="s">
        <v>575</v>
      </c>
      <c r="C292" s="742" t="s">
        <v>593</v>
      </c>
      <c r="D292" s="743" t="s">
        <v>594</v>
      </c>
      <c r="E292" s="744">
        <v>50113001</v>
      </c>
      <c r="F292" s="743" t="s">
        <v>608</v>
      </c>
      <c r="G292" s="742" t="s">
        <v>609</v>
      </c>
      <c r="H292" s="742">
        <v>172476</v>
      </c>
      <c r="I292" s="742">
        <v>172476</v>
      </c>
      <c r="J292" s="742" t="s">
        <v>1100</v>
      </c>
      <c r="K292" s="742" t="s">
        <v>1101</v>
      </c>
      <c r="L292" s="745">
        <v>40.52000000000001</v>
      </c>
      <c r="M292" s="745">
        <v>1</v>
      </c>
      <c r="N292" s="746">
        <v>40.52000000000001</v>
      </c>
    </row>
    <row r="293" spans="1:14" ht="14.4" customHeight="1" x14ac:dyDescent="0.3">
      <c r="A293" s="740" t="s">
        <v>574</v>
      </c>
      <c r="B293" s="741" t="s">
        <v>575</v>
      </c>
      <c r="C293" s="742" t="s">
        <v>593</v>
      </c>
      <c r="D293" s="743" t="s">
        <v>594</v>
      </c>
      <c r="E293" s="744">
        <v>50113001</v>
      </c>
      <c r="F293" s="743" t="s">
        <v>608</v>
      </c>
      <c r="G293" s="742" t="s">
        <v>609</v>
      </c>
      <c r="H293" s="742">
        <v>187123</v>
      </c>
      <c r="I293" s="742">
        <v>87123</v>
      </c>
      <c r="J293" s="742" t="s">
        <v>1102</v>
      </c>
      <c r="K293" s="742" t="s">
        <v>1103</v>
      </c>
      <c r="L293" s="745">
        <v>73.440000000000012</v>
      </c>
      <c r="M293" s="745">
        <v>1</v>
      </c>
      <c r="N293" s="746">
        <v>73.440000000000012</v>
      </c>
    </row>
    <row r="294" spans="1:14" ht="14.4" customHeight="1" x14ac:dyDescent="0.3">
      <c r="A294" s="740" t="s">
        <v>574</v>
      </c>
      <c r="B294" s="741" t="s">
        <v>575</v>
      </c>
      <c r="C294" s="742" t="s">
        <v>593</v>
      </c>
      <c r="D294" s="743" t="s">
        <v>594</v>
      </c>
      <c r="E294" s="744">
        <v>50113001</v>
      </c>
      <c r="F294" s="743" t="s">
        <v>608</v>
      </c>
      <c r="G294" s="742" t="s">
        <v>609</v>
      </c>
      <c r="H294" s="742">
        <v>100584</v>
      </c>
      <c r="I294" s="742">
        <v>584</v>
      </c>
      <c r="J294" s="742" t="s">
        <v>1104</v>
      </c>
      <c r="K294" s="742" t="s">
        <v>1105</v>
      </c>
      <c r="L294" s="745">
        <v>73.961984109334864</v>
      </c>
      <c r="M294" s="745">
        <v>10</v>
      </c>
      <c r="N294" s="746">
        <v>739.61984109334867</v>
      </c>
    </row>
    <row r="295" spans="1:14" ht="14.4" customHeight="1" x14ac:dyDescent="0.3">
      <c r="A295" s="740" t="s">
        <v>574</v>
      </c>
      <c r="B295" s="741" t="s">
        <v>575</v>
      </c>
      <c r="C295" s="742" t="s">
        <v>593</v>
      </c>
      <c r="D295" s="743" t="s">
        <v>594</v>
      </c>
      <c r="E295" s="744">
        <v>50113001</v>
      </c>
      <c r="F295" s="743" t="s">
        <v>608</v>
      </c>
      <c r="G295" s="742" t="s">
        <v>622</v>
      </c>
      <c r="H295" s="742">
        <v>988793</v>
      </c>
      <c r="I295" s="742">
        <v>142866</v>
      </c>
      <c r="J295" s="742" t="s">
        <v>1106</v>
      </c>
      <c r="K295" s="742" t="s">
        <v>731</v>
      </c>
      <c r="L295" s="745">
        <v>354.52</v>
      </c>
      <c r="M295" s="745">
        <v>1</v>
      </c>
      <c r="N295" s="746">
        <v>354.52</v>
      </c>
    </row>
    <row r="296" spans="1:14" ht="14.4" customHeight="1" x14ac:dyDescent="0.3">
      <c r="A296" s="740" t="s">
        <v>574</v>
      </c>
      <c r="B296" s="741" t="s">
        <v>575</v>
      </c>
      <c r="C296" s="742" t="s">
        <v>593</v>
      </c>
      <c r="D296" s="743" t="s">
        <v>594</v>
      </c>
      <c r="E296" s="744">
        <v>50113001</v>
      </c>
      <c r="F296" s="743" t="s">
        <v>608</v>
      </c>
      <c r="G296" s="742" t="s">
        <v>622</v>
      </c>
      <c r="H296" s="742">
        <v>191280</v>
      </c>
      <c r="I296" s="742">
        <v>91280</v>
      </c>
      <c r="J296" s="742" t="s">
        <v>1107</v>
      </c>
      <c r="K296" s="742" t="s">
        <v>1108</v>
      </c>
      <c r="L296" s="745">
        <v>61.010000000000012</v>
      </c>
      <c r="M296" s="745">
        <v>3</v>
      </c>
      <c r="N296" s="746">
        <v>183.03000000000003</v>
      </c>
    </row>
    <row r="297" spans="1:14" ht="14.4" customHeight="1" x14ac:dyDescent="0.3">
      <c r="A297" s="740" t="s">
        <v>574</v>
      </c>
      <c r="B297" s="741" t="s">
        <v>575</v>
      </c>
      <c r="C297" s="742" t="s">
        <v>593</v>
      </c>
      <c r="D297" s="743" t="s">
        <v>594</v>
      </c>
      <c r="E297" s="744">
        <v>50113001</v>
      </c>
      <c r="F297" s="743" t="s">
        <v>608</v>
      </c>
      <c r="G297" s="742" t="s">
        <v>622</v>
      </c>
      <c r="H297" s="742">
        <v>193969</v>
      </c>
      <c r="I297" s="742">
        <v>93969</v>
      </c>
      <c r="J297" s="742" t="s">
        <v>1107</v>
      </c>
      <c r="K297" s="742" t="s">
        <v>1076</v>
      </c>
      <c r="L297" s="745">
        <v>67.110000000000028</v>
      </c>
      <c r="M297" s="745">
        <v>9</v>
      </c>
      <c r="N297" s="746">
        <v>603.99000000000024</v>
      </c>
    </row>
    <row r="298" spans="1:14" ht="14.4" customHeight="1" x14ac:dyDescent="0.3">
      <c r="A298" s="740" t="s">
        <v>574</v>
      </c>
      <c r="B298" s="741" t="s">
        <v>575</v>
      </c>
      <c r="C298" s="742" t="s">
        <v>593</v>
      </c>
      <c r="D298" s="743" t="s">
        <v>594</v>
      </c>
      <c r="E298" s="744">
        <v>50113001</v>
      </c>
      <c r="F298" s="743" t="s">
        <v>608</v>
      </c>
      <c r="G298" s="742" t="s">
        <v>609</v>
      </c>
      <c r="H298" s="742">
        <v>845827</v>
      </c>
      <c r="I298" s="742">
        <v>0</v>
      </c>
      <c r="J298" s="742" t="s">
        <v>1109</v>
      </c>
      <c r="K298" s="742" t="s">
        <v>576</v>
      </c>
      <c r="L298" s="745">
        <v>97.389999999999986</v>
      </c>
      <c r="M298" s="745">
        <v>1</v>
      </c>
      <c r="N298" s="746">
        <v>97.389999999999986</v>
      </c>
    </row>
    <row r="299" spans="1:14" ht="14.4" customHeight="1" x14ac:dyDescent="0.3">
      <c r="A299" s="740" t="s">
        <v>574</v>
      </c>
      <c r="B299" s="741" t="s">
        <v>575</v>
      </c>
      <c r="C299" s="742" t="s">
        <v>593</v>
      </c>
      <c r="D299" s="743" t="s">
        <v>594</v>
      </c>
      <c r="E299" s="744">
        <v>50113001</v>
      </c>
      <c r="F299" s="743" t="s">
        <v>608</v>
      </c>
      <c r="G299" s="742" t="s">
        <v>609</v>
      </c>
      <c r="H299" s="742">
        <v>204356</v>
      </c>
      <c r="I299" s="742">
        <v>204356</v>
      </c>
      <c r="J299" s="742" t="s">
        <v>1110</v>
      </c>
      <c r="K299" s="742" t="s">
        <v>1035</v>
      </c>
      <c r="L299" s="745">
        <v>1133</v>
      </c>
      <c r="M299" s="745">
        <v>15</v>
      </c>
      <c r="N299" s="746">
        <v>16995</v>
      </c>
    </row>
    <row r="300" spans="1:14" ht="14.4" customHeight="1" x14ac:dyDescent="0.3">
      <c r="A300" s="740" t="s">
        <v>574</v>
      </c>
      <c r="B300" s="741" t="s">
        <v>575</v>
      </c>
      <c r="C300" s="742" t="s">
        <v>593</v>
      </c>
      <c r="D300" s="743" t="s">
        <v>594</v>
      </c>
      <c r="E300" s="744">
        <v>50113001</v>
      </c>
      <c r="F300" s="743" t="s">
        <v>608</v>
      </c>
      <c r="G300" s="742" t="s">
        <v>609</v>
      </c>
      <c r="H300" s="742">
        <v>144357</v>
      </c>
      <c r="I300" s="742">
        <v>44357</v>
      </c>
      <c r="J300" s="742" t="s">
        <v>1111</v>
      </c>
      <c r="K300" s="742" t="s">
        <v>1112</v>
      </c>
      <c r="L300" s="745">
        <v>3569.2799999999997</v>
      </c>
      <c r="M300" s="745">
        <v>18</v>
      </c>
      <c r="N300" s="746">
        <v>64247.039999999994</v>
      </c>
    </row>
    <row r="301" spans="1:14" ht="14.4" customHeight="1" x14ac:dyDescent="0.3">
      <c r="A301" s="740" t="s">
        <v>574</v>
      </c>
      <c r="B301" s="741" t="s">
        <v>575</v>
      </c>
      <c r="C301" s="742" t="s">
        <v>593</v>
      </c>
      <c r="D301" s="743" t="s">
        <v>594</v>
      </c>
      <c r="E301" s="744">
        <v>50113001</v>
      </c>
      <c r="F301" s="743" t="s">
        <v>608</v>
      </c>
      <c r="G301" s="742" t="s">
        <v>609</v>
      </c>
      <c r="H301" s="742">
        <v>118305</v>
      </c>
      <c r="I301" s="742">
        <v>18305</v>
      </c>
      <c r="J301" s="742" t="s">
        <v>1113</v>
      </c>
      <c r="K301" s="742" t="s">
        <v>1114</v>
      </c>
      <c r="L301" s="745">
        <v>242</v>
      </c>
      <c r="M301" s="745">
        <v>10</v>
      </c>
      <c r="N301" s="746">
        <v>2420</v>
      </c>
    </row>
    <row r="302" spans="1:14" ht="14.4" customHeight="1" x14ac:dyDescent="0.3">
      <c r="A302" s="740" t="s">
        <v>574</v>
      </c>
      <c r="B302" s="741" t="s">
        <v>575</v>
      </c>
      <c r="C302" s="742" t="s">
        <v>593</v>
      </c>
      <c r="D302" s="743" t="s">
        <v>594</v>
      </c>
      <c r="E302" s="744">
        <v>50113001</v>
      </c>
      <c r="F302" s="743" t="s">
        <v>608</v>
      </c>
      <c r="G302" s="742" t="s">
        <v>609</v>
      </c>
      <c r="H302" s="742">
        <v>13440</v>
      </c>
      <c r="I302" s="742">
        <v>13440</v>
      </c>
      <c r="J302" s="742" t="s">
        <v>1115</v>
      </c>
      <c r="K302" s="742" t="s">
        <v>904</v>
      </c>
      <c r="L302" s="745">
        <v>396</v>
      </c>
      <c r="M302" s="745">
        <v>17</v>
      </c>
      <c r="N302" s="746">
        <v>6732</v>
      </c>
    </row>
    <row r="303" spans="1:14" ht="14.4" customHeight="1" x14ac:dyDescent="0.3">
      <c r="A303" s="740" t="s">
        <v>574</v>
      </c>
      <c r="B303" s="741" t="s">
        <v>575</v>
      </c>
      <c r="C303" s="742" t="s">
        <v>593</v>
      </c>
      <c r="D303" s="743" t="s">
        <v>594</v>
      </c>
      <c r="E303" s="744">
        <v>50113001</v>
      </c>
      <c r="F303" s="743" t="s">
        <v>608</v>
      </c>
      <c r="G303" s="742" t="s">
        <v>622</v>
      </c>
      <c r="H303" s="742">
        <v>197227</v>
      </c>
      <c r="I303" s="742">
        <v>197227</v>
      </c>
      <c r="J303" s="742" t="s">
        <v>1116</v>
      </c>
      <c r="K303" s="742" t="s">
        <v>1117</v>
      </c>
      <c r="L303" s="745">
        <v>136.63000000000002</v>
      </c>
      <c r="M303" s="745">
        <v>1</v>
      </c>
      <c r="N303" s="746">
        <v>136.63000000000002</v>
      </c>
    </row>
    <row r="304" spans="1:14" ht="14.4" customHeight="1" x14ac:dyDescent="0.3">
      <c r="A304" s="740" t="s">
        <v>574</v>
      </c>
      <c r="B304" s="741" t="s">
        <v>575</v>
      </c>
      <c r="C304" s="742" t="s">
        <v>593</v>
      </c>
      <c r="D304" s="743" t="s">
        <v>594</v>
      </c>
      <c r="E304" s="744">
        <v>50113001</v>
      </c>
      <c r="F304" s="743" t="s">
        <v>608</v>
      </c>
      <c r="G304" s="742" t="s">
        <v>622</v>
      </c>
      <c r="H304" s="742">
        <v>197231</v>
      </c>
      <c r="I304" s="742">
        <v>197231</v>
      </c>
      <c r="J304" s="742" t="s">
        <v>1118</v>
      </c>
      <c r="K304" s="742" t="s">
        <v>1117</v>
      </c>
      <c r="L304" s="745">
        <v>255.90000000000012</v>
      </c>
      <c r="M304" s="745">
        <v>1</v>
      </c>
      <c r="N304" s="746">
        <v>255.90000000000012</v>
      </c>
    </row>
    <row r="305" spans="1:14" ht="14.4" customHeight="1" x14ac:dyDescent="0.3">
      <c r="A305" s="740" t="s">
        <v>574</v>
      </c>
      <c r="B305" s="741" t="s">
        <v>575</v>
      </c>
      <c r="C305" s="742" t="s">
        <v>593</v>
      </c>
      <c r="D305" s="743" t="s">
        <v>594</v>
      </c>
      <c r="E305" s="744">
        <v>50113001</v>
      </c>
      <c r="F305" s="743" t="s">
        <v>608</v>
      </c>
      <c r="G305" s="742" t="s">
        <v>576</v>
      </c>
      <c r="H305" s="742">
        <v>147741</v>
      </c>
      <c r="I305" s="742">
        <v>47741</v>
      </c>
      <c r="J305" s="742" t="s">
        <v>1119</v>
      </c>
      <c r="K305" s="742" t="s">
        <v>1120</v>
      </c>
      <c r="L305" s="745">
        <v>39.393333333333338</v>
      </c>
      <c r="M305" s="745">
        <v>3</v>
      </c>
      <c r="N305" s="746">
        <v>118.18</v>
      </c>
    </row>
    <row r="306" spans="1:14" ht="14.4" customHeight="1" x14ac:dyDescent="0.3">
      <c r="A306" s="740" t="s">
        <v>574</v>
      </c>
      <c r="B306" s="741" t="s">
        <v>575</v>
      </c>
      <c r="C306" s="742" t="s">
        <v>593</v>
      </c>
      <c r="D306" s="743" t="s">
        <v>594</v>
      </c>
      <c r="E306" s="744">
        <v>50113001</v>
      </c>
      <c r="F306" s="743" t="s">
        <v>608</v>
      </c>
      <c r="G306" s="742" t="s">
        <v>576</v>
      </c>
      <c r="H306" s="742">
        <v>147740</v>
      </c>
      <c r="I306" s="742">
        <v>47740</v>
      </c>
      <c r="J306" s="742" t="s">
        <v>1121</v>
      </c>
      <c r="K306" s="742" t="s">
        <v>737</v>
      </c>
      <c r="L306" s="745">
        <v>36.369999999999997</v>
      </c>
      <c r="M306" s="745">
        <v>1</v>
      </c>
      <c r="N306" s="746">
        <v>36.369999999999997</v>
      </c>
    </row>
    <row r="307" spans="1:14" ht="14.4" customHeight="1" x14ac:dyDescent="0.3">
      <c r="A307" s="740" t="s">
        <v>574</v>
      </c>
      <c r="B307" s="741" t="s">
        <v>575</v>
      </c>
      <c r="C307" s="742" t="s">
        <v>593</v>
      </c>
      <c r="D307" s="743" t="s">
        <v>594</v>
      </c>
      <c r="E307" s="744">
        <v>50113001</v>
      </c>
      <c r="F307" s="743" t="s">
        <v>608</v>
      </c>
      <c r="G307" s="742" t="s">
        <v>609</v>
      </c>
      <c r="H307" s="742">
        <v>114989</v>
      </c>
      <c r="I307" s="742">
        <v>14989</v>
      </c>
      <c r="J307" s="742" t="s">
        <v>1122</v>
      </c>
      <c r="K307" s="742" t="s">
        <v>1123</v>
      </c>
      <c r="L307" s="745">
        <v>86.436842105263182</v>
      </c>
      <c r="M307" s="745">
        <v>19</v>
      </c>
      <c r="N307" s="746">
        <v>1642.3000000000004</v>
      </c>
    </row>
    <row r="308" spans="1:14" ht="14.4" customHeight="1" x14ac:dyDescent="0.3">
      <c r="A308" s="740" t="s">
        <v>574</v>
      </c>
      <c r="B308" s="741" t="s">
        <v>575</v>
      </c>
      <c r="C308" s="742" t="s">
        <v>593</v>
      </c>
      <c r="D308" s="743" t="s">
        <v>594</v>
      </c>
      <c r="E308" s="744">
        <v>50113001</v>
      </c>
      <c r="F308" s="743" t="s">
        <v>608</v>
      </c>
      <c r="G308" s="742" t="s">
        <v>609</v>
      </c>
      <c r="H308" s="742">
        <v>114957</v>
      </c>
      <c r="I308" s="742">
        <v>14957</v>
      </c>
      <c r="J308" s="742" t="s">
        <v>1124</v>
      </c>
      <c r="K308" s="742" t="s">
        <v>1125</v>
      </c>
      <c r="L308" s="745">
        <v>40.349999999999994</v>
      </c>
      <c r="M308" s="745">
        <v>1</v>
      </c>
      <c r="N308" s="746">
        <v>40.349999999999994</v>
      </c>
    </row>
    <row r="309" spans="1:14" ht="14.4" customHeight="1" x14ac:dyDescent="0.3">
      <c r="A309" s="740" t="s">
        <v>574</v>
      </c>
      <c r="B309" s="741" t="s">
        <v>575</v>
      </c>
      <c r="C309" s="742" t="s">
        <v>593</v>
      </c>
      <c r="D309" s="743" t="s">
        <v>594</v>
      </c>
      <c r="E309" s="744">
        <v>50113001</v>
      </c>
      <c r="F309" s="743" t="s">
        <v>608</v>
      </c>
      <c r="G309" s="742" t="s">
        <v>609</v>
      </c>
      <c r="H309" s="742">
        <v>114958</v>
      </c>
      <c r="I309" s="742">
        <v>14958</v>
      </c>
      <c r="J309" s="742" t="s">
        <v>1126</v>
      </c>
      <c r="K309" s="742" t="s">
        <v>1127</v>
      </c>
      <c r="L309" s="745">
        <v>33.11</v>
      </c>
      <c r="M309" s="745">
        <v>2</v>
      </c>
      <c r="N309" s="746">
        <v>66.22</v>
      </c>
    </row>
    <row r="310" spans="1:14" ht="14.4" customHeight="1" x14ac:dyDescent="0.3">
      <c r="A310" s="740" t="s">
        <v>574</v>
      </c>
      <c r="B310" s="741" t="s">
        <v>575</v>
      </c>
      <c r="C310" s="742" t="s">
        <v>593</v>
      </c>
      <c r="D310" s="743" t="s">
        <v>594</v>
      </c>
      <c r="E310" s="744">
        <v>50113001</v>
      </c>
      <c r="F310" s="743" t="s">
        <v>608</v>
      </c>
      <c r="G310" s="742" t="s">
        <v>609</v>
      </c>
      <c r="H310" s="742">
        <v>846853</v>
      </c>
      <c r="I310" s="742">
        <v>124418</v>
      </c>
      <c r="J310" s="742" t="s">
        <v>1128</v>
      </c>
      <c r="K310" s="742" t="s">
        <v>1129</v>
      </c>
      <c r="L310" s="745">
        <v>660</v>
      </c>
      <c r="M310" s="745">
        <v>4</v>
      </c>
      <c r="N310" s="746">
        <v>2640</v>
      </c>
    </row>
    <row r="311" spans="1:14" ht="14.4" customHeight="1" x14ac:dyDescent="0.3">
      <c r="A311" s="740" t="s">
        <v>574</v>
      </c>
      <c r="B311" s="741" t="s">
        <v>575</v>
      </c>
      <c r="C311" s="742" t="s">
        <v>593</v>
      </c>
      <c r="D311" s="743" t="s">
        <v>594</v>
      </c>
      <c r="E311" s="744">
        <v>50113001</v>
      </c>
      <c r="F311" s="743" t="s">
        <v>608</v>
      </c>
      <c r="G311" s="742" t="s">
        <v>609</v>
      </c>
      <c r="H311" s="742">
        <v>845467</v>
      </c>
      <c r="I311" s="742">
        <v>114360</v>
      </c>
      <c r="J311" s="742" t="s">
        <v>1130</v>
      </c>
      <c r="K311" s="742" t="s">
        <v>1131</v>
      </c>
      <c r="L311" s="745">
        <v>68.789999999999935</v>
      </c>
      <c r="M311" s="745">
        <v>1</v>
      </c>
      <c r="N311" s="746">
        <v>68.789999999999935</v>
      </c>
    </row>
    <row r="312" spans="1:14" ht="14.4" customHeight="1" x14ac:dyDescent="0.3">
      <c r="A312" s="740" t="s">
        <v>574</v>
      </c>
      <c r="B312" s="741" t="s">
        <v>575</v>
      </c>
      <c r="C312" s="742" t="s">
        <v>593</v>
      </c>
      <c r="D312" s="743" t="s">
        <v>594</v>
      </c>
      <c r="E312" s="744">
        <v>50113001</v>
      </c>
      <c r="F312" s="743" t="s">
        <v>608</v>
      </c>
      <c r="G312" s="742" t="s">
        <v>609</v>
      </c>
      <c r="H312" s="742">
        <v>122629</v>
      </c>
      <c r="I312" s="742">
        <v>122629</v>
      </c>
      <c r="J312" s="742" t="s">
        <v>1132</v>
      </c>
      <c r="K312" s="742" t="s">
        <v>1133</v>
      </c>
      <c r="L312" s="745">
        <v>75.489477452380441</v>
      </c>
      <c r="M312" s="745">
        <v>57</v>
      </c>
      <c r="N312" s="746">
        <v>4302.9002147856854</v>
      </c>
    </row>
    <row r="313" spans="1:14" ht="14.4" customHeight="1" x14ac:dyDescent="0.3">
      <c r="A313" s="740" t="s">
        <v>574</v>
      </c>
      <c r="B313" s="741" t="s">
        <v>575</v>
      </c>
      <c r="C313" s="742" t="s">
        <v>593</v>
      </c>
      <c r="D313" s="743" t="s">
        <v>594</v>
      </c>
      <c r="E313" s="744">
        <v>50113001</v>
      </c>
      <c r="F313" s="743" t="s">
        <v>608</v>
      </c>
      <c r="G313" s="742" t="s">
        <v>609</v>
      </c>
      <c r="H313" s="742">
        <v>115643</v>
      </c>
      <c r="I313" s="742">
        <v>15643</v>
      </c>
      <c r="J313" s="742" t="s">
        <v>1134</v>
      </c>
      <c r="K313" s="742" t="s">
        <v>1135</v>
      </c>
      <c r="L313" s="745">
        <v>770.43</v>
      </c>
      <c r="M313" s="745">
        <v>3</v>
      </c>
      <c r="N313" s="746">
        <v>2311.29</v>
      </c>
    </row>
    <row r="314" spans="1:14" ht="14.4" customHeight="1" x14ac:dyDescent="0.3">
      <c r="A314" s="740" t="s">
        <v>574</v>
      </c>
      <c r="B314" s="741" t="s">
        <v>575</v>
      </c>
      <c r="C314" s="742" t="s">
        <v>593</v>
      </c>
      <c r="D314" s="743" t="s">
        <v>594</v>
      </c>
      <c r="E314" s="744">
        <v>50113001</v>
      </c>
      <c r="F314" s="743" t="s">
        <v>608</v>
      </c>
      <c r="G314" s="742" t="s">
        <v>622</v>
      </c>
      <c r="H314" s="742">
        <v>115245</v>
      </c>
      <c r="I314" s="742">
        <v>15245</v>
      </c>
      <c r="J314" s="742" t="s">
        <v>1136</v>
      </c>
      <c r="K314" s="742" t="s">
        <v>1137</v>
      </c>
      <c r="L314" s="745">
        <v>1375</v>
      </c>
      <c r="M314" s="745">
        <v>4</v>
      </c>
      <c r="N314" s="746">
        <v>5500</v>
      </c>
    </row>
    <row r="315" spans="1:14" ht="14.4" customHeight="1" x14ac:dyDescent="0.3">
      <c r="A315" s="740" t="s">
        <v>574</v>
      </c>
      <c r="B315" s="741" t="s">
        <v>575</v>
      </c>
      <c r="C315" s="742" t="s">
        <v>593</v>
      </c>
      <c r="D315" s="743" t="s">
        <v>594</v>
      </c>
      <c r="E315" s="744">
        <v>50113001</v>
      </c>
      <c r="F315" s="743" t="s">
        <v>608</v>
      </c>
      <c r="G315" s="742" t="s">
        <v>609</v>
      </c>
      <c r="H315" s="742">
        <v>58159</v>
      </c>
      <c r="I315" s="742">
        <v>58159</v>
      </c>
      <c r="J315" s="742" t="s">
        <v>1138</v>
      </c>
      <c r="K315" s="742" t="s">
        <v>1139</v>
      </c>
      <c r="L315" s="745">
        <v>64.269982320126431</v>
      </c>
      <c r="M315" s="745">
        <v>4</v>
      </c>
      <c r="N315" s="746">
        <v>257.07992928050572</v>
      </c>
    </row>
    <row r="316" spans="1:14" ht="14.4" customHeight="1" x14ac:dyDescent="0.3">
      <c r="A316" s="740" t="s">
        <v>574</v>
      </c>
      <c r="B316" s="741" t="s">
        <v>575</v>
      </c>
      <c r="C316" s="742" t="s">
        <v>593</v>
      </c>
      <c r="D316" s="743" t="s">
        <v>594</v>
      </c>
      <c r="E316" s="744">
        <v>50113001</v>
      </c>
      <c r="F316" s="743" t="s">
        <v>608</v>
      </c>
      <c r="G316" s="742" t="s">
        <v>576</v>
      </c>
      <c r="H316" s="742">
        <v>198054</v>
      </c>
      <c r="I316" s="742">
        <v>198054</v>
      </c>
      <c r="J316" s="742" t="s">
        <v>1140</v>
      </c>
      <c r="K316" s="742" t="s">
        <v>1141</v>
      </c>
      <c r="L316" s="745">
        <v>44</v>
      </c>
      <c r="M316" s="745">
        <v>4</v>
      </c>
      <c r="N316" s="746">
        <v>176</v>
      </c>
    </row>
    <row r="317" spans="1:14" ht="14.4" customHeight="1" x14ac:dyDescent="0.3">
      <c r="A317" s="740" t="s">
        <v>574</v>
      </c>
      <c r="B317" s="741" t="s">
        <v>575</v>
      </c>
      <c r="C317" s="742" t="s">
        <v>593</v>
      </c>
      <c r="D317" s="743" t="s">
        <v>594</v>
      </c>
      <c r="E317" s="744">
        <v>50113001</v>
      </c>
      <c r="F317" s="743" t="s">
        <v>608</v>
      </c>
      <c r="G317" s="742" t="s">
        <v>609</v>
      </c>
      <c r="H317" s="742">
        <v>180058</v>
      </c>
      <c r="I317" s="742">
        <v>80058</v>
      </c>
      <c r="J317" s="742" t="s">
        <v>1142</v>
      </c>
      <c r="K317" s="742" t="s">
        <v>1143</v>
      </c>
      <c r="L317" s="745">
        <v>124.26999999999997</v>
      </c>
      <c r="M317" s="745">
        <v>1</v>
      </c>
      <c r="N317" s="746">
        <v>124.26999999999997</v>
      </c>
    </row>
    <row r="318" spans="1:14" ht="14.4" customHeight="1" x14ac:dyDescent="0.3">
      <c r="A318" s="740" t="s">
        <v>574</v>
      </c>
      <c r="B318" s="741" t="s">
        <v>575</v>
      </c>
      <c r="C318" s="742" t="s">
        <v>593</v>
      </c>
      <c r="D318" s="743" t="s">
        <v>594</v>
      </c>
      <c r="E318" s="744">
        <v>50113001</v>
      </c>
      <c r="F318" s="743" t="s">
        <v>608</v>
      </c>
      <c r="G318" s="742" t="s">
        <v>609</v>
      </c>
      <c r="H318" s="742">
        <v>172564</v>
      </c>
      <c r="I318" s="742">
        <v>72564</v>
      </c>
      <c r="J318" s="742" t="s">
        <v>1144</v>
      </c>
      <c r="K318" s="742" t="s">
        <v>1145</v>
      </c>
      <c r="L318" s="745">
        <v>476.06010983119774</v>
      </c>
      <c r="M318" s="745">
        <v>16</v>
      </c>
      <c r="N318" s="746">
        <v>7616.9617572991638</v>
      </c>
    </row>
    <row r="319" spans="1:14" ht="14.4" customHeight="1" x14ac:dyDescent="0.3">
      <c r="A319" s="740" t="s">
        <v>574</v>
      </c>
      <c r="B319" s="741" t="s">
        <v>575</v>
      </c>
      <c r="C319" s="742" t="s">
        <v>593</v>
      </c>
      <c r="D319" s="743" t="s">
        <v>594</v>
      </c>
      <c r="E319" s="744">
        <v>50113001</v>
      </c>
      <c r="F319" s="743" t="s">
        <v>608</v>
      </c>
      <c r="G319" s="742" t="s">
        <v>609</v>
      </c>
      <c r="H319" s="742">
        <v>847940</v>
      </c>
      <c r="I319" s="742">
        <v>155338</v>
      </c>
      <c r="J319" s="742" t="s">
        <v>1146</v>
      </c>
      <c r="K319" s="742" t="s">
        <v>1147</v>
      </c>
      <c r="L319" s="745">
        <v>17486.830000000002</v>
      </c>
      <c r="M319" s="745">
        <v>1</v>
      </c>
      <c r="N319" s="746">
        <v>17486.830000000002</v>
      </c>
    </row>
    <row r="320" spans="1:14" ht="14.4" customHeight="1" x14ac:dyDescent="0.3">
      <c r="A320" s="740" t="s">
        <v>574</v>
      </c>
      <c r="B320" s="741" t="s">
        <v>575</v>
      </c>
      <c r="C320" s="742" t="s">
        <v>593</v>
      </c>
      <c r="D320" s="743" t="s">
        <v>594</v>
      </c>
      <c r="E320" s="744">
        <v>50113001</v>
      </c>
      <c r="F320" s="743" t="s">
        <v>608</v>
      </c>
      <c r="G320" s="742" t="s">
        <v>609</v>
      </c>
      <c r="H320" s="742">
        <v>159941</v>
      </c>
      <c r="I320" s="742">
        <v>59941</v>
      </c>
      <c r="J320" s="742" t="s">
        <v>1148</v>
      </c>
      <c r="K320" s="742" t="s">
        <v>1149</v>
      </c>
      <c r="L320" s="745">
        <v>223.74769230769229</v>
      </c>
      <c r="M320" s="745">
        <v>13</v>
      </c>
      <c r="N320" s="746">
        <v>2908.72</v>
      </c>
    </row>
    <row r="321" spans="1:14" ht="14.4" customHeight="1" x14ac:dyDescent="0.3">
      <c r="A321" s="740" t="s">
        <v>574</v>
      </c>
      <c r="B321" s="741" t="s">
        <v>575</v>
      </c>
      <c r="C321" s="742" t="s">
        <v>593</v>
      </c>
      <c r="D321" s="743" t="s">
        <v>594</v>
      </c>
      <c r="E321" s="744">
        <v>50113001</v>
      </c>
      <c r="F321" s="743" t="s">
        <v>608</v>
      </c>
      <c r="G321" s="742" t="s">
        <v>622</v>
      </c>
      <c r="H321" s="742">
        <v>109709</v>
      </c>
      <c r="I321" s="742">
        <v>9709</v>
      </c>
      <c r="J321" s="742" t="s">
        <v>639</v>
      </c>
      <c r="K321" s="742" t="s">
        <v>640</v>
      </c>
      <c r="L321" s="745">
        <v>45.998297519982877</v>
      </c>
      <c r="M321" s="745">
        <v>300</v>
      </c>
      <c r="N321" s="746">
        <v>13799.489255994862</v>
      </c>
    </row>
    <row r="322" spans="1:14" ht="14.4" customHeight="1" x14ac:dyDescent="0.3">
      <c r="A322" s="740" t="s">
        <v>574</v>
      </c>
      <c r="B322" s="741" t="s">
        <v>575</v>
      </c>
      <c r="C322" s="742" t="s">
        <v>593</v>
      </c>
      <c r="D322" s="743" t="s">
        <v>594</v>
      </c>
      <c r="E322" s="744">
        <v>50113001</v>
      </c>
      <c r="F322" s="743" t="s">
        <v>608</v>
      </c>
      <c r="G322" s="742" t="s">
        <v>622</v>
      </c>
      <c r="H322" s="742">
        <v>194882</v>
      </c>
      <c r="I322" s="742">
        <v>94882</v>
      </c>
      <c r="J322" s="742" t="s">
        <v>639</v>
      </c>
      <c r="K322" s="742" t="s">
        <v>1150</v>
      </c>
      <c r="L322" s="745">
        <v>142.49000000000004</v>
      </c>
      <c r="M322" s="745">
        <v>15</v>
      </c>
      <c r="N322" s="746">
        <v>2137.3500000000004</v>
      </c>
    </row>
    <row r="323" spans="1:14" ht="14.4" customHeight="1" x14ac:dyDescent="0.3">
      <c r="A323" s="740" t="s">
        <v>574</v>
      </c>
      <c r="B323" s="741" t="s">
        <v>575</v>
      </c>
      <c r="C323" s="742" t="s">
        <v>593</v>
      </c>
      <c r="D323" s="743" t="s">
        <v>594</v>
      </c>
      <c r="E323" s="744">
        <v>50113001</v>
      </c>
      <c r="F323" s="743" t="s">
        <v>608</v>
      </c>
      <c r="G323" s="742" t="s">
        <v>609</v>
      </c>
      <c r="H323" s="742">
        <v>194852</v>
      </c>
      <c r="I323" s="742">
        <v>94852</v>
      </c>
      <c r="J323" s="742" t="s">
        <v>1151</v>
      </c>
      <c r="K323" s="742" t="s">
        <v>1152</v>
      </c>
      <c r="L323" s="745">
        <v>1037.75</v>
      </c>
      <c r="M323" s="745">
        <v>22</v>
      </c>
      <c r="N323" s="746">
        <v>22830.5</v>
      </c>
    </row>
    <row r="324" spans="1:14" ht="14.4" customHeight="1" x14ac:dyDescent="0.3">
      <c r="A324" s="740" t="s">
        <v>574</v>
      </c>
      <c r="B324" s="741" t="s">
        <v>575</v>
      </c>
      <c r="C324" s="742" t="s">
        <v>593</v>
      </c>
      <c r="D324" s="743" t="s">
        <v>594</v>
      </c>
      <c r="E324" s="744">
        <v>50113001</v>
      </c>
      <c r="F324" s="743" t="s">
        <v>608</v>
      </c>
      <c r="G324" s="742" t="s">
        <v>609</v>
      </c>
      <c r="H324" s="742">
        <v>119653</v>
      </c>
      <c r="I324" s="742">
        <v>119653</v>
      </c>
      <c r="J324" s="742" t="s">
        <v>1153</v>
      </c>
      <c r="K324" s="742" t="s">
        <v>1154</v>
      </c>
      <c r="L324" s="745">
        <v>158.47999999999996</v>
      </c>
      <c r="M324" s="745">
        <v>1</v>
      </c>
      <c r="N324" s="746">
        <v>158.47999999999996</v>
      </c>
    </row>
    <row r="325" spans="1:14" ht="14.4" customHeight="1" x14ac:dyDescent="0.3">
      <c r="A325" s="740" t="s">
        <v>574</v>
      </c>
      <c r="B325" s="741" t="s">
        <v>575</v>
      </c>
      <c r="C325" s="742" t="s">
        <v>593</v>
      </c>
      <c r="D325" s="743" t="s">
        <v>594</v>
      </c>
      <c r="E325" s="744">
        <v>50113001</v>
      </c>
      <c r="F325" s="743" t="s">
        <v>608</v>
      </c>
      <c r="G325" s="742" t="s">
        <v>609</v>
      </c>
      <c r="H325" s="742">
        <v>848866</v>
      </c>
      <c r="I325" s="742">
        <v>119654</v>
      </c>
      <c r="J325" s="742" t="s">
        <v>1153</v>
      </c>
      <c r="K325" s="742" t="s">
        <v>1155</v>
      </c>
      <c r="L325" s="745">
        <v>257.18000000000006</v>
      </c>
      <c r="M325" s="745">
        <v>1</v>
      </c>
      <c r="N325" s="746">
        <v>257.18000000000006</v>
      </c>
    </row>
    <row r="326" spans="1:14" ht="14.4" customHeight="1" x14ac:dyDescent="0.3">
      <c r="A326" s="740" t="s">
        <v>574</v>
      </c>
      <c r="B326" s="741" t="s">
        <v>575</v>
      </c>
      <c r="C326" s="742" t="s">
        <v>593</v>
      </c>
      <c r="D326" s="743" t="s">
        <v>594</v>
      </c>
      <c r="E326" s="744">
        <v>50113001</v>
      </c>
      <c r="F326" s="743" t="s">
        <v>608</v>
      </c>
      <c r="G326" s="742" t="s">
        <v>622</v>
      </c>
      <c r="H326" s="742">
        <v>848251</v>
      </c>
      <c r="I326" s="742">
        <v>122632</v>
      </c>
      <c r="J326" s="742" t="s">
        <v>1156</v>
      </c>
      <c r="K326" s="742" t="s">
        <v>1157</v>
      </c>
      <c r="L326" s="745">
        <v>210.47</v>
      </c>
      <c r="M326" s="745">
        <v>1</v>
      </c>
      <c r="N326" s="746">
        <v>210.47</v>
      </c>
    </row>
    <row r="327" spans="1:14" ht="14.4" customHeight="1" x14ac:dyDescent="0.3">
      <c r="A327" s="740" t="s">
        <v>574</v>
      </c>
      <c r="B327" s="741" t="s">
        <v>575</v>
      </c>
      <c r="C327" s="742" t="s">
        <v>593</v>
      </c>
      <c r="D327" s="743" t="s">
        <v>594</v>
      </c>
      <c r="E327" s="744">
        <v>50113001</v>
      </c>
      <c r="F327" s="743" t="s">
        <v>608</v>
      </c>
      <c r="G327" s="742" t="s">
        <v>609</v>
      </c>
      <c r="H327" s="742">
        <v>117163</v>
      </c>
      <c r="I327" s="742">
        <v>17163</v>
      </c>
      <c r="J327" s="742" t="s">
        <v>1158</v>
      </c>
      <c r="K327" s="742" t="s">
        <v>1159</v>
      </c>
      <c r="L327" s="745">
        <v>180.63000000000002</v>
      </c>
      <c r="M327" s="745">
        <v>2</v>
      </c>
      <c r="N327" s="746">
        <v>361.26000000000005</v>
      </c>
    </row>
    <row r="328" spans="1:14" ht="14.4" customHeight="1" x14ac:dyDescent="0.3">
      <c r="A328" s="740" t="s">
        <v>574</v>
      </c>
      <c r="B328" s="741" t="s">
        <v>575</v>
      </c>
      <c r="C328" s="742" t="s">
        <v>593</v>
      </c>
      <c r="D328" s="743" t="s">
        <v>594</v>
      </c>
      <c r="E328" s="744">
        <v>50113001</v>
      </c>
      <c r="F328" s="743" t="s">
        <v>608</v>
      </c>
      <c r="G328" s="742" t="s">
        <v>576</v>
      </c>
      <c r="H328" s="742">
        <v>127657</v>
      </c>
      <c r="I328" s="742">
        <v>27657</v>
      </c>
      <c r="J328" s="742" t="s">
        <v>1160</v>
      </c>
      <c r="K328" s="742" t="s">
        <v>1161</v>
      </c>
      <c r="L328" s="745">
        <v>1772.200000000001</v>
      </c>
      <c r="M328" s="745">
        <v>1</v>
      </c>
      <c r="N328" s="746">
        <v>1772.200000000001</v>
      </c>
    </row>
    <row r="329" spans="1:14" ht="14.4" customHeight="1" x14ac:dyDescent="0.3">
      <c r="A329" s="740" t="s">
        <v>574</v>
      </c>
      <c r="B329" s="741" t="s">
        <v>575</v>
      </c>
      <c r="C329" s="742" t="s">
        <v>593</v>
      </c>
      <c r="D329" s="743" t="s">
        <v>594</v>
      </c>
      <c r="E329" s="744">
        <v>50113001</v>
      </c>
      <c r="F329" s="743" t="s">
        <v>608</v>
      </c>
      <c r="G329" s="742" t="s">
        <v>609</v>
      </c>
      <c r="H329" s="742">
        <v>842351</v>
      </c>
      <c r="I329" s="742">
        <v>3929</v>
      </c>
      <c r="J329" s="742" t="s">
        <v>1162</v>
      </c>
      <c r="K329" s="742" t="s">
        <v>576</v>
      </c>
      <c r="L329" s="745">
        <v>77.430721030317528</v>
      </c>
      <c r="M329" s="745">
        <v>142</v>
      </c>
      <c r="N329" s="746">
        <v>10995.16238630509</v>
      </c>
    </row>
    <row r="330" spans="1:14" ht="14.4" customHeight="1" x14ac:dyDescent="0.3">
      <c r="A330" s="740" t="s">
        <v>574</v>
      </c>
      <c r="B330" s="741" t="s">
        <v>575</v>
      </c>
      <c r="C330" s="742" t="s">
        <v>593</v>
      </c>
      <c r="D330" s="743" t="s">
        <v>594</v>
      </c>
      <c r="E330" s="744">
        <v>50113001</v>
      </c>
      <c r="F330" s="743" t="s">
        <v>608</v>
      </c>
      <c r="G330" s="742" t="s">
        <v>609</v>
      </c>
      <c r="H330" s="742">
        <v>119188</v>
      </c>
      <c r="I330" s="742">
        <v>19188</v>
      </c>
      <c r="J330" s="742" t="s">
        <v>1163</v>
      </c>
      <c r="K330" s="742" t="s">
        <v>1053</v>
      </c>
      <c r="L330" s="745">
        <v>2072.42</v>
      </c>
      <c r="M330" s="745">
        <v>9</v>
      </c>
      <c r="N330" s="746">
        <v>18651.78</v>
      </c>
    </row>
    <row r="331" spans="1:14" ht="14.4" customHeight="1" x14ac:dyDescent="0.3">
      <c r="A331" s="740" t="s">
        <v>574</v>
      </c>
      <c r="B331" s="741" t="s">
        <v>575</v>
      </c>
      <c r="C331" s="742" t="s">
        <v>593</v>
      </c>
      <c r="D331" s="743" t="s">
        <v>594</v>
      </c>
      <c r="E331" s="744">
        <v>50113001</v>
      </c>
      <c r="F331" s="743" t="s">
        <v>608</v>
      </c>
      <c r="G331" s="742" t="s">
        <v>622</v>
      </c>
      <c r="H331" s="742">
        <v>121088</v>
      </c>
      <c r="I331" s="742">
        <v>21088</v>
      </c>
      <c r="J331" s="742" t="s">
        <v>1164</v>
      </c>
      <c r="K331" s="742" t="s">
        <v>1165</v>
      </c>
      <c r="L331" s="745">
        <v>685.40004063512731</v>
      </c>
      <c r="M331" s="745">
        <v>410</v>
      </c>
      <c r="N331" s="746">
        <v>281014.01666040218</v>
      </c>
    </row>
    <row r="332" spans="1:14" ht="14.4" customHeight="1" x14ac:dyDescent="0.3">
      <c r="A332" s="740" t="s">
        <v>574</v>
      </c>
      <c r="B332" s="741" t="s">
        <v>575</v>
      </c>
      <c r="C332" s="742" t="s">
        <v>593</v>
      </c>
      <c r="D332" s="743" t="s">
        <v>594</v>
      </c>
      <c r="E332" s="744">
        <v>50113001</v>
      </c>
      <c r="F332" s="743" t="s">
        <v>608</v>
      </c>
      <c r="G332" s="742" t="s">
        <v>609</v>
      </c>
      <c r="H332" s="742">
        <v>103688</v>
      </c>
      <c r="I332" s="742">
        <v>3688</v>
      </c>
      <c r="J332" s="742" t="s">
        <v>1166</v>
      </c>
      <c r="K332" s="742" t="s">
        <v>1167</v>
      </c>
      <c r="L332" s="745">
        <v>58.087142857142851</v>
      </c>
      <c r="M332" s="745">
        <v>14</v>
      </c>
      <c r="N332" s="746">
        <v>813.21999999999991</v>
      </c>
    </row>
    <row r="333" spans="1:14" ht="14.4" customHeight="1" x14ac:dyDescent="0.3">
      <c r="A333" s="740" t="s">
        <v>574</v>
      </c>
      <c r="B333" s="741" t="s">
        <v>575</v>
      </c>
      <c r="C333" s="742" t="s">
        <v>593</v>
      </c>
      <c r="D333" s="743" t="s">
        <v>594</v>
      </c>
      <c r="E333" s="744">
        <v>50113001</v>
      </c>
      <c r="F333" s="743" t="s">
        <v>608</v>
      </c>
      <c r="G333" s="742" t="s">
        <v>609</v>
      </c>
      <c r="H333" s="742">
        <v>161371</v>
      </c>
      <c r="I333" s="742">
        <v>161371</v>
      </c>
      <c r="J333" s="742" t="s">
        <v>1168</v>
      </c>
      <c r="K333" s="742" t="s">
        <v>940</v>
      </c>
      <c r="L333" s="745">
        <v>62.048749999999998</v>
      </c>
      <c r="M333" s="745">
        <v>16</v>
      </c>
      <c r="N333" s="746">
        <v>992.78</v>
      </c>
    </row>
    <row r="334" spans="1:14" ht="14.4" customHeight="1" x14ac:dyDescent="0.3">
      <c r="A334" s="740" t="s">
        <v>574</v>
      </c>
      <c r="B334" s="741" t="s">
        <v>575</v>
      </c>
      <c r="C334" s="742" t="s">
        <v>593</v>
      </c>
      <c r="D334" s="743" t="s">
        <v>594</v>
      </c>
      <c r="E334" s="744">
        <v>50113001</v>
      </c>
      <c r="F334" s="743" t="s">
        <v>608</v>
      </c>
      <c r="G334" s="742" t="s">
        <v>609</v>
      </c>
      <c r="H334" s="742">
        <v>100610</v>
      </c>
      <c r="I334" s="742">
        <v>610</v>
      </c>
      <c r="J334" s="742" t="s">
        <v>1169</v>
      </c>
      <c r="K334" s="742" t="s">
        <v>1170</v>
      </c>
      <c r="L334" s="745">
        <v>64.426000000000016</v>
      </c>
      <c r="M334" s="745">
        <v>150</v>
      </c>
      <c r="N334" s="746">
        <v>9663.9000000000015</v>
      </c>
    </row>
    <row r="335" spans="1:14" ht="14.4" customHeight="1" x14ac:dyDescent="0.3">
      <c r="A335" s="740" t="s">
        <v>574</v>
      </c>
      <c r="B335" s="741" t="s">
        <v>575</v>
      </c>
      <c r="C335" s="742" t="s">
        <v>593</v>
      </c>
      <c r="D335" s="743" t="s">
        <v>594</v>
      </c>
      <c r="E335" s="744">
        <v>50113001</v>
      </c>
      <c r="F335" s="743" t="s">
        <v>608</v>
      </c>
      <c r="G335" s="742" t="s">
        <v>609</v>
      </c>
      <c r="H335" s="742">
        <v>100612</v>
      </c>
      <c r="I335" s="742">
        <v>612</v>
      </c>
      <c r="J335" s="742" t="s">
        <v>1171</v>
      </c>
      <c r="K335" s="742" t="s">
        <v>707</v>
      </c>
      <c r="L335" s="745">
        <v>60.062313149161689</v>
      </c>
      <c r="M335" s="745">
        <v>68</v>
      </c>
      <c r="N335" s="746">
        <v>4084.2372941429949</v>
      </c>
    </row>
    <row r="336" spans="1:14" ht="14.4" customHeight="1" x14ac:dyDescent="0.3">
      <c r="A336" s="740" t="s">
        <v>574</v>
      </c>
      <c r="B336" s="741" t="s">
        <v>575</v>
      </c>
      <c r="C336" s="742" t="s">
        <v>593</v>
      </c>
      <c r="D336" s="743" t="s">
        <v>594</v>
      </c>
      <c r="E336" s="744">
        <v>50113001</v>
      </c>
      <c r="F336" s="743" t="s">
        <v>608</v>
      </c>
      <c r="G336" s="742" t="s">
        <v>609</v>
      </c>
      <c r="H336" s="742">
        <v>127698</v>
      </c>
      <c r="I336" s="742">
        <v>27698</v>
      </c>
      <c r="J336" s="742" t="s">
        <v>1172</v>
      </c>
      <c r="K336" s="742" t="s">
        <v>1173</v>
      </c>
      <c r="L336" s="745">
        <v>410.17</v>
      </c>
      <c r="M336" s="745">
        <v>6</v>
      </c>
      <c r="N336" s="746">
        <v>2461.02</v>
      </c>
    </row>
    <row r="337" spans="1:14" ht="14.4" customHeight="1" x14ac:dyDescent="0.3">
      <c r="A337" s="740" t="s">
        <v>574</v>
      </c>
      <c r="B337" s="741" t="s">
        <v>575</v>
      </c>
      <c r="C337" s="742" t="s">
        <v>593</v>
      </c>
      <c r="D337" s="743" t="s">
        <v>594</v>
      </c>
      <c r="E337" s="744">
        <v>50113001</v>
      </c>
      <c r="F337" s="743" t="s">
        <v>608</v>
      </c>
      <c r="G337" s="742" t="s">
        <v>609</v>
      </c>
      <c r="H337" s="742">
        <v>184360</v>
      </c>
      <c r="I337" s="742">
        <v>84360</v>
      </c>
      <c r="J337" s="742" t="s">
        <v>1174</v>
      </c>
      <c r="K337" s="742" t="s">
        <v>1175</v>
      </c>
      <c r="L337" s="745">
        <v>131.16000000000005</v>
      </c>
      <c r="M337" s="745">
        <v>1</v>
      </c>
      <c r="N337" s="746">
        <v>131.16000000000005</v>
      </c>
    </row>
    <row r="338" spans="1:14" ht="14.4" customHeight="1" x14ac:dyDescent="0.3">
      <c r="A338" s="740" t="s">
        <v>574</v>
      </c>
      <c r="B338" s="741" t="s">
        <v>575</v>
      </c>
      <c r="C338" s="742" t="s">
        <v>593</v>
      </c>
      <c r="D338" s="743" t="s">
        <v>594</v>
      </c>
      <c r="E338" s="744">
        <v>50113001</v>
      </c>
      <c r="F338" s="743" t="s">
        <v>608</v>
      </c>
      <c r="G338" s="742" t="s">
        <v>609</v>
      </c>
      <c r="H338" s="742">
        <v>845075</v>
      </c>
      <c r="I338" s="742">
        <v>125641</v>
      </c>
      <c r="J338" s="742" t="s">
        <v>1174</v>
      </c>
      <c r="K338" s="742" t="s">
        <v>1176</v>
      </c>
      <c r="L338" s="745">
        <v>356.39999999999992</v>
      </c>
      <c r="M338" s="745">
        <v>1</v>
      </c>
      <c r="N338" s="746">
        <v>356.39999999999992</v>
      </c>
    </row>
    <row r="339" spans="1:14" ht="14.4" customHeight="1" x14ac:dyDescent="0.3">
      <c r="A339" s="740" t="s">
        <v>574</v>
      </c>
      <c r="B339" s="741" t="s">
        <v>575</v>
      </c>
      <c r="C339" s="742" t="s">
        <v>593</v>
      </c>
      <c r="D339" s="743" t="s">
        <v>594</v>
      </c>
      <c r="E339" s="744">
        <v>50113001</v>
      </c>
      <c r="F339" s="743" t="s">
        <v>608</v>
      </c>
      <c r="G339" s="742" t="s">
        <v>609</v>
      </c>
      <c r="H339" s="742">
        <v>104380</v>
      </c>
      <c r="I339" s="742">
        <v>4380</v>
      </c>
      <c r="J339" s="742" t="s">
        <v>1177</v>
      </c>
      <c r="K339" s="742" t="s">
        <v>1178</v>
      </c>
      <c r="L339" s="745">
        <v>359.38000000000005</v>
      </c>
      <c r="M339" s="745">
        <v>3</v>
      </c>
      <c r="N339" s="746">
        <v>1078.1400000000001</v>
      </c>
    </row>
    <row r="340" spans="1:14" ht="14.4" customHeight="1" x14ac:dyDescent="0.3">
      <c r="A340" s="740" t="s">
        <v>574</v>
      </c>
      <c r="B340" s="741" t="s">
        <v>575</v>
      </c>
      <c r="C340" s="742" t="s">
        <v>593</v>
      </c>
      <c r="D340" s="743" t="s">
        <v>594</v>
      </c>
      <c r="E340" s="744">
        <v>50113001</v>
      </c>
      <c r="F340" s="743" t="s">
        <v>608</v>
      </c>
      <c r="G340" s="742" t="s">
        <v>609</v>
      </c>
      <c r="H340" s="742">
        <v>100616</v>
      </c>
      <c r="I340" s="742">
        <v>616</v>
      </c>
      <c r="J340" s="742" t="s">
        <v>1179</v>
      </c>
      <c r="K340" s="742" t="s">
        <v>1180</v>
      </c>
      <c r="L340" s="745">
        <v>95.143999999999977</v>
      </c>
      <c r="M340" s="745">
        <v>5</v>
      </c>
      <c r="N340" s="746">
        <v>475.71999999999991</v>
      </c>
    </row>
    <row r="341" spans="1:14" ht="14.4" customHeight="1" x14ac:dyDescent="0.3">
      <c r="A341" s="740" t="s">
        <v>574</v>
      </c>
      <c r="B341" s="741" t="s">
        <v>575</v>
      </c>
      <c r="C341" s="742" t="s">
        <v>593</v>
      </c>
      <c r="D341" s="743" t="s">
        <v>594</v>
      </c>
      <c r="E341" s="744">
        <v>50113001</v>
      </c>
      <c r="F341" s="743" t="s">
        <v>608</v>
      </c>
      <c r="G341" s="742" t="s">
        <v>622</v>
      </c>
      <c r="H341" s="742">
        <v>216674</v>
      </c>
      <c r="I341" s="742">
        <v>216674</v>
      </c>
      <c r="J341" s="742" t="s">
        <v>1181</v>
      </c>
      <c r="K341" s="742" t="s">
        <v>1182</v>
      </c>
      <c r="L341" s="745">
        <v>529.83999999999992</v>
      </c>
      <c r="M341" s="745">
        <v>2</v>
      </c>
      <c r="N341" s="746">
        <v>1059.6799999999998</v>
      </c>
    </row>
    <row r="342" spans="1:14" ht="14.4" customHeight="1" x14ac:dyDescent="0.3">
      <c r="A342" s="740" t="s">
        <v>574</v>
      </c>
      <c r="B342" s="741" t="s">
        <v>575</v>
      </c>
      <c r="C342" s="742" t="s">
        <v>593</v>
      </c>
      <c r="D342" s="743" t="s">
        <v>594</v>
      </c>
      <c r="E342" s="744">
        <v>50113001</v>
      </c>
      <c r="F342" s="743" t="s">
        <v>608</v>
      </c>
      <c r="G342" s="742" t="s">
        <v>576</v>
      </c>
      <c r="H342" s="742">
        <v>850680</v>
      </c>
      <c r="I342" s="742">
        <v>120407</v>
      </c>
      <c r="J342" s="742" t="s">
        <v>1183</v>
      </c>
      <c r="K342" s="742" t="s">
        <v>1184</v>
      </c>
      <c r="L342" s="745">
        <v>68.14976026215362</v>
      </c>
      <c r="M342" s="745">
        <v>15</v>
      </c>
      <c r="N342" s="746">
        <v>1022.2464039323042</v>
      </c>
    </row>
    <row r="343" spans="1:14" ht="14.4" customHeight="1" x14ac:dyDescent="0.3">
      <c r="A343" s="740" t="s">
        <v>574</v>
      </c>
      <c r="B343" s="741" t="s">
        <v>575</v>
      </c>
      <c r="C343" s="742" t="s">
        <v>593</v>
      </c>
      <c r="D343" s="743" t="s">
        <v>594</v>
      </c>
      <c r="E343" s="744">
        <v>50113001</v>
      </c>
      <c r="F343" s="743" t="s">
        <v>608</v>
      </c>
      <c r="G343" s="742" t="s">
        <v>609</v>
      </c>
      <c r="H343" s="742">
        <v>187149</v>
      </c>
      <c r="I343" s="742">
        <v>87149</v>
      </c>
      <c r="J343" s="742" t="s">
        <v>1185</v>
      </c>
      <c r="K343" s="742" t="s">
        <v>1186</v>
      </c>
      <c r="L343" s="745">
        <v>143.15000000000006</v>
      </c>
      <c r="M343" s="745">
        <v>2</v>
      </c>
      <c r="N343" s="746">
        <v>286.30000000000013</v>
      </c>
    </row>
    <row r="344" spans="1:14" ht="14.4" customHeight="1" x14ac:dyDescent="0.3">
      <c r="A344" s="740" t="s">
        <v>574</v>
      </c>
      <c r="B344" s="741" t="s">
        <v>575</v>
      </c>
      <c r="C344" s="742" t="s">
        <v>593</v>
      </c>
      <c r="D344" s="743" t="s">
        <v>594</v>
      </c>
      <c r="E344" s="744">
        <v>50113001</v>
      </c>
      <c r="F344" s="743" t="s">
        <v>608</v>
      </c>
      <c r="G344" s="742" t="s">
        <v>609</v>
      </c>
      <c r="H344" s="742">
        <v>148578</v>
      </c>
      <c r="I344" s="742">
        <v>48578</v>
      </c>
      <c r="J344" s="742" t="s">
        <v>1187</v>
      </c>
      <c r="K344" s="742" t="s">
        <v>1188</v>
      </c>
      <c r="L344" s="745">
        <v>54.980000000000004</v>
      </c>
      <c r="M344" s="745">
        <v>8</v>
      </c>
      <c r="N344" s="746">
        <v>439.84000000000003</v>
      </c>
    </row>
    <row r="345" spans="1:14" ht="14.4" customHeight="1" x14ac:dyDescent="0.3">
      <c r="A345" s="740" t="s">
        <v>574</v>
      </c>
      <c r="B345" s="741" t="s">
        <v>575</v>
      </c>
      <c r="C345" s="742" t="s">
        <v>593</v>
      </c>
      <c r="D345" s="743" t="s">
        <v>594</v>
      </c>
      <c r="E345" s="744">
        <v>50113001</v>
      </c>
      <c r="F345" s="743" t="s">
        <v>608</v>
      </c>
      <c r="G345" s="742" t="s">
        <v>609</v>
      </c>
      <c r="H345" s="742">
        <v>848632</v>
      </c>
      <c r="I345" s="742">
        <v>125315</v>
      </c>
      <c r="J345" s="742" t="s">
        <v>1187</v>
      </c>
      <c r="K345" s="742" t="s">
        <v>1189</v>
      </c>
      <c r="L345" s="745">
        <v>64.361562500000005</v>
      </c>
      <c r="M345" s="745">
        <v>64</v>
      </c>
      <c r="N345" s="746">
        <v>4119.1400000000003</v>
      </c>
    </row>
    <row r="346" spans="1:14" ht="14.4" customHeight="1" x14ac:dyDescent="0.3">
      <c r="A346" s="740" t="s">
        <v>574</v>
      </c>
      <c r="B346" s="741" t="s">
        <v>575</v>
      </c>
      <c r="C346" s="742" t="s">
        <v>593</v>
      </c>
      <c r="D346" s="743" t="s">
        <v>594</v>
      </c>
      <c r="E346" s="744">
        <v>50113001</v>
      </c>
      <c r="F346" s="743" t="s">
        <v>608</v>
      </c>
      <c r="G346" s="742" t="s">
        <v>609</v>
      </c>
      <c r="H346" s="742">
        <v>101845</v>
      </c>
      <c r="I346" s="742">
        <v>1845</v>
      </c>
      <c r="J346" s="742" t="s">
        <v>1190</v>
      </c>
      <c r="K346" s="742" t="s">
        <v>1191</v>
      </c>
      <c r="L346" s="745">
        <v>75.640000000000015</v>
      </c>
      <c r="M346" s="745">
        <v>8</v>
      </c>
      <c r="N346" s="746">
        <v>605.12000000000012</v>
      </c>
    </row>
    <row r="347" spans="1:14" ht="14.4" customHeight="1" x14ac:dyDescent="0.3">
      <c r="A347" s="740" t="s">
        <v>574</v>
      </c>
      <c r="B347" s="741" t="s">
        <v>575</v>
      </c>
      <c r="C347" s="742" t="s">
        <v>593</v>
      </c>
      <c r="D347" s="743" t="s">
        <v>594</v>
      </c>
      <c r="E347" s="744">
        <v>50113001</v>
      </c>
      <c r="F347" s="743" t="s">
        <v>608</v>
      </c>
      <c r="G347" s="742" t="s">
        <v>609</v>
      </c>
      <c r="H347" s="742">
        <v>157866</v>
      </c>
      <c r="I347" s="742">
        <v>57866</v>
      </c>
      <c r="J347" s="742" t="s">
        <v>1192</v>
      </c>
      <c r="K347" s="742" t="s">
        <v>1193</v>
      </c>
      <c r="L347" s="745">
        <v>60.360000000000028</v>
      </c>
      <c r="M347" s="745">
        <v>1</v>
      </c>
      <c r="N347" s="746">
        <v>60.360000000000028</v>
      </c>
    </row>
    <row r="348" spans="1:14" ht="14.4" customHeight="1" x14ac:dyDescent="0.3">
      <c r="A348" s="740" t="s">
        <v>574</v>
      </c>
      <c r="B348" s="741" t="s">
        <v>575</v>
      </c>
      <c r="C348" s="742" t="s">
        <v>593</v>
      </c>
      <c r="D348" s="743" t="s">
        <v>594</v>
      </c>
      <c r="E348" s="744">
        <v>50113001</v>
      </c>
      <c r="F348" s="743" t="s">
        <v>608</v>
      </c>
      <c r="G348" s="742" t="s">
        <v>609</v>
      </c>
      <c r="H348" s="742">
        <v>109847</v>
      </c>
      <c r="I348" s="742">
        <v>9847</v>
      </c>
      <c r="J348" s="742" t="s">
        <v>1194</v>
      </c>
      <c r="K348" s="742" t="s">
        <v>1195</v>
      </c>
      <c r="L348" s="745">
        <v>41.350000000000009</v>
      </c>
      <c r="M348" s="745">
        <v>10</v>
      </c>
      <c r="N348" s="746">
        <v>413.50000000000011</v>
      </c>
    </row>
    <row r="349" spans="1:14" ht="14.4" customHeight="1" x14ac:dyDescent="0.3">
      <c r="A349" s="740" t="s">
        <v>574</v>
      </c>
      <c r="B349" s="741" t="s">
        <v>575</v>
      </c>
      <c r="C349" s="742" t="s">
        <v>593</v>
      </c>
      <c r="D349" s="743" t="s">
        <v>594</v>
      </c>
      <c r="E349" s="744">
        <v>50113001</v>
      </c>
      <c r="F349" s="743" t="s">
        <v>608</v>
      </c>
      <c r="G349" s="742" t="s">
        <v>622</v>
      </c>
      <c r="H349" s="742">
        <v>142392</v>
      </c>
      <c r="I349" s="742">
        <v>42392</v>
      </c>
      <c r="J349" s="742" t="s">
        <v>1196</v>
      </c>
      <c r="K349" s="742" t="s">
        <v>1197</v>
      </c>
      <c r="L349" s="745">
        <v>304.61666666666662</v>
      </c>
      <c r="M349" s="745">
        <v>6</v>
      </c>
      <c r="N349" s="746">
        <v>1827.6999999999998</v>
      </c>
    </row>
    <row r="350" spans="1:14" ht="14.4" customHeight="1" x14ac:dyDescent="0.3">
      <c r="A350" s="740" t="s">
        <v>574</v>
      </c>
      <c r="B350" s="741" t="s">
        <v>575</v>
      </c>
      <c r="C350" s="742" t="s">
        <v>593</v>
      </c>
      <c r="D350" s="743" t="s">
        <v>594</v>
      </c>
      <c r="E350" s="744">
        <v>50113001</v>
      </c>
      <c r="F350" s="743" t="s">
        <v>608</v>
      </c>
      <c r="G350" s="742" t="s">
        <v>609</v>
      </c>
      <c r="H350" s="742">
        <v>168447</v>
      </c>
      <c r="I350" s="742">
        <v>168447</v>
      </c>
      <c r="J350" s="742" t="s">
        <v>1198</v>
      </c>
      <c r="K350" s="742" t="s">
        <v>737</v>
      </c>
      <c r="L350" s="745">
        <v>850.29</v>
      </c>
      <c r="M350" s="745">
        <v>1</v>
      </c>
      <c r="N350" s="746">
        <v>850.29</v>
      </c>
    </row>
    <row r="351" spans="1:14" ht="14.4" customHeight="1" x14ac:dyDescent="0.3">
      <c r="A351" s="740" t="s">
        <v>574</v>
      </c>
      <c r="B351" s="741" t="s">
        <v>575</v>
      </c>
      <c r="C351" s="742" t="s">
        <v>593</v>
      </c>
      <c r="D351" s="743" t="s">
        <v>594</v>
      </c>
      <c r="E351" s="744">
        <v>50113001</v>
      </c>
      <c r="F351" s="743" t="s">
        <v>608</v>
      </c>
      <c r="G351" s="742" t="s">
        <v>609</v>
      </c>
      <c r="H351" s="742">
        <v>215851</v>
      </c>
      <c r="I351" s="742">
        <v>215851</v>
      </c>
      <c r="J351" s="742" t="s">
        <v>1199</v>
      </c>
      <c r="K351" s="742" t="s">
        <v>1200</v>
      </c>
      <c r="L351" s="745">
        <v>290.84458333333339</v>
      </c>
      <c r="M351" s="745">
        <v>24</v>
      </c>
      <c r="N351" s="746">
        <v>6980.2700000000013</v>
      </c>
    </row>
    <row r="352" spans="1:14" ht="14.4" customHeight="1" x14ac:dyDescent="0.3">
      <c r="A352" s="740" t="s">
        <v>574</v>
      </c>
      <c r="B352" s="741" t="s">
        <v>575</v>
      </c>
      <c r="C352" s="742" t="s">
        <v>593</v>
      </c>
      <c r="D352" s="743" t="s">
        <v>594</v>
      </c>
      <c r="E352" s="744">
        <v>50113001</v>
      </c>
      <c r="F352" s="743" t="s">
        <v>608</v>
      </c>
      <c r="G352" s="742" t="s">
        <v>609</v>
      </c>
      <c r="H352" s="742">
        <v>214616</v>
      </c>
      <c r="I352" s="742">
        <v>214616</v>
      </c>
      <c r="J352" s="742" t="s">
        <v>1201</v>
      </c>
      <c r="K352" s="742" t="s">
        <v>1202</v>
      </c>
      <c r="L352" s="745">
        <v>47.61</v>
      </c>
      <c r="M352" s="745">
        <v>32</v>
      </c>
      <c r="N352" s="746">
        <v>1523.52</v>
      </c>
    </row>
    <row r="353" spans="1:14" ht="14.4" customHeight="1" x14ac:dyDescent="0.3">
      <c r="A353" s="740" t="s">
        <v>574</v>
      </c>
      <c r="B353" s="741" t="s">
        <v>575</v>
      </c>
      <c r="C353" s="742" t="s">
        <v>593</v>
      </c>
      <c r="D353" s="743" t="s">
        <v>594</v>
      </c>
      <c r="E353" s="744">
        <v>50113001</v>
      </c>
      <c r="F353" s="743" t="s">
        <v>608</v>
      </c>
      <c r="G353" s="742" t="s">
        <v>609</v>
      </c>
      <c r="H353" s="742">
        <v>214619</v>
      </c>
      <c r="I353" s="742">
        <v>214619</v>
      </c>
      <c r="J353" s="742" t="s">
        <v>1203</v>
      </c>
      <c r="K353" s="742" t="s">
        <v>1204</v>
      </c>
      <c r="L353" s="745">
        <v>225.94000000000005</v>
      </c>
      <c r="M353" s="745">
        <v>1</v>
      </c>
      <c r="N353" s="746">
        <v>225.94000000000005</v>
      </c>
    </row>
    <row r="354" spans="1:14" ht="14.4" customHeight="1" x14ac:dyDescent="0.3">
      <c r="A354" s="740" t="s">
        <v>574</v>
      </c>
      <c r="B354" s="741" t="s">
        <v>575</v>
      </c>
      <c r="C354" s="742" t="s">
        <v>593</v>
      </c>
      <c r="D354" s="743" t="s">
        <v>594</v>
      </c>
      <c r="E354" s="744">
        <v>50113001</v>
      </c>
      <c r="F354" s="743" t="s">
        <v>608</v>
      </c>
      <c r="G354" s="742" t="s">
        <v>622</v>
      </c>
      <c r="H354" s="742">
        <v>190968</v>
      </c>
      <c r="I354" s="742">
        <v>190968</v>
      </c>
      <c r="J354" s="742" t="s">
        <v>1205</v>
      </c>
      <c r="K354" s="742" t="s">
        <v>1206</v>
      </c>
      <c r="L354" s="745">
        <v>231.72</v>
      </c>
      <c r="M354" s="745">
        <v>1</v>
      </c>
      <c r="N354" s="746">
        <v>231.72</v>
      </c>
    </row>
    <row r="355" spans="1:14" ht="14.4" customHeight="1" x14ac:dyDescent="0.3">
      <c r="A355" s="740" t="s">
        <v>574</v>
      </c>
      <c r="B355" s="741" t="s">
        <v>575</v>
      </c>
      <c r="C355" s="742" t="s">
        <v>593</v>
      </c>
      <c r="D355" s="743" t="s">
        <v>594</v>
      </c>
      <c r="E355" s="744">
        <v>50113001</v>
      </c>
      <c r="F355" s="743" t="s">
        <v>608</v>
      </c>
      <c r="G355" s="742" t="s">
        <v>622</v>
      </c>
      <c r="H355" s="742">
        <v>56976</v>
      </c>
      <c r="I355" s="742">
        <v>56976</v>
      </c>
      <c r="J355" s="742" t="s">
        <v>1207</v>
      </c>
      <c r="K355" s="742" t="s">
        <v>1208</v>
      </c>
      <c r="L355" s="745">
        <v>11.840000000000002</v>
      </c>
      <c r="M355" s="745">
        <v>2</v>
      </c>
      <c r="N355" s="746">
        <v>23.680000000000003</v>
      </c>
    </row>
    <row r="356" spans="1:14" ht="14.4" customHeight="1" x14ac:dyDescent="0.3">
      <c r="A356" s="740" t="s">
        <v>574</v>
      </c>
      <c r="B356" s="741" t="s">
        <v>575</v>
      </c>
      <c r="C356" s="742" t="s">
        <v>593</v>
      </c>
      <c r="D356" s="743" t="s">
        <v>594</v>
      </c>
      <c r="E356" s="744">
        <v>50113001</v>
      </c>
      <c r="F356" s="743" t="s">
        <v>608</v>
      </c>
      <c r="G356" s="742" t="s">
        <v>622</v>
      </c>
      <c r="H356" s="742">
        <v>156981</v>
      </c>
      <c r="I356" s="742">
        <v>56981</v>
      </c>
      <c r="J356" s="742" t="s">
        <v>1209</v>
      </c>
      <c r="K356" s="742" t="s">
        <v>1210</v>
      </c>
      <c r="L356" s="745">
        <v>36.18</v>
      </c>
      <c r="M356" s="745">
        <v>1</v>
      </c>
      <c r="N356" s="746">
        <v>36.18</v>
      </c>
    </row>
    <row r="357" spans="1:14" ht="14.4" customHeight="1" x14ac:dyDescent="0.3">
      <c r="A357" s="740" t="s">
        <v>574</v>
      </c>
      <c r="B357" s="741" t="s">
        <v>575</v>
      </c>
      <c r="C357" s="742" t="s">
        <v>593</v>
      </c>
      <c r="D357" s="743" t="s">
        <v>594</v>
      </c>
      <c r="E357" s="744">
        <v>50113001</v>
      </c>
      <c r="F357" s="743" t="s">
        <v>608</v>
      </c>
      <c r="G357" s="742" t="s">
        <v>576</v>
      </c>
      <c r="H357" s="742">
        <v>847693</v>
      </c>
      <c r="I357" s="742">
        <v>141036</v>
      </c>
      <c r="J357" s="742" t="s">
        <v>1211</v>
      </c>
      <c r="K357" s="742" t="s">
        <v>1212</v>
      </c>
      <c r="L357" s="745">
        <v>226.81000000000006</v>
      </c>
      <c r="M357" s="745">
        <v>2</v>
      </c>
      <c r="N357" s="746">
        <v>453.62000000000012</v>
      </c>
    </row>
    <row r="358" spans="1:14" ht="14.4" customHeight="1" x14ac:dyDescent="0.3">
      <c r="A358" s="740" t="s">
        <v>574</v>
      </c>
      <c r="B358" s="741" t="s">
        <v>575</v>
      </c>
      <c r="C358" s="742" t="s">
        <v>593</v>
      </c>
      <c r="D358" s="743" t="s">
        <v>594</v>
      </c>
      <c r="E358" s="744">
        <v>50113001</v>
      </c>
      <c r="F358" s="743" t="s">
        <v>608</v>
      </c>
      <c r="G358" s="742" t="s">
        <v>609</v>
      </c>
      <c r="H358" s="742">
        <v>216283</v>
      </c>
      <c r="I358" s="742">
        <v>216283</v>
      </c>
      <c r="J358" s="742" t="s">
        <v>1213</v>
      </c>
      <c r="K358" s="742" t="s">
        <v>1214</v>
      </c>
      <c r="L358" s="745">
        <v>138.14000000000001</v>
      </c>
      <c r="M358" s="745">
        <v>2</v>
      </c>
      <c r="N358" s="746">
        <v>276.28000000000003</v>
      </c>
    </row>
    <row r="359" spans="1:14" ht="14.4" customHeight="1" x14ac:dyDescent="0.3">
      <c r="A359" s="740" t="s">
        <v>574</v>
      </c>
      <c r="B359" s="741" t="s">
        <v>575</v>
      </c>
      <c r="C359" s="742" t="s">
        <v>593</v>
      </c>
      <c r="D359" s="743" t="s">
        <v>594</v>
      </c>
      <c r="E359" s="744">
        <v>50113001</v>
      </c>
      <c r="F359" s="743" t="s">
        <v>608</v>
      </c>
      <c r="G359" s="742" t="s">
        <v>609</v>
      </c>
      <c r="H359" s="742">
        <v>105954</v>
      </c>
      <c r="I359" s="742">
        <v>5954</v>
      </c>
      <c r="J359" s="742" t="s">
        <v>1215</v>
      </c>
      <c r="K359" s="742" t="s">
        <v>1216</v>
      </c>
      <c r="L359" s="745">
        <v>2926.4850600094182</v>
      </c>
      <c r="M359" s="745">
        <v>1</v>
      </c>
      <c r="N359" s="746">
        <v>2926.4850600094182</v>
      </c>
    </row>
    <row r="360" spans="1:14" ht="14.4" customHeight="1" x14ac:dyDescent="0.3">
      <c r="A360" s="740" t="s">
        <v>574</v>
      </c>
      <c r="B360" s="741" t="s">
        <v>575</v>
      </c>
      <c r="C360" s="742" t="s">
        <v>593</v>
      </c>
      <c r="D360" s="743" t="s">
        <v>594</v>
      </c>
      <c r="E360" s="744">
        <v>50113001</v>
      </c>
      <c r="F360" s="743" t="s">
        <v>608</v>
      </c>
      <c r="G360" s="742" t="s">
        <v>609</v>
      </c>
      <c r="H360" s="742">
        <v>197864</v>
      </c>
      <c r="I360" s="742">
        <v>97864</v>
      </c>
      <c r="J360" s="742" t="s">
        <v>1217</v>
      </c>
      <c r="K360" s="742" t="s">
        <v>1218</v>
      </c>
      <c r="L360" s="745">
        <v>300.75000000000006</v>
      </c>
      <c r="M360" s="745">
        <v>1</v>
      </c>
      <c r="N360" s="746">
        <v>300.75000000000006</v>
      </c>
    </row>
    <row r="361" spans="1:14" ht="14.4" customHeight="1" x14ac:dyDescent="0.3">
      <c r="A361" s="740" t="s">
        <v>574</v>
      </c>
      <c r="B361" s="741" t="s">
        <v>575</v>
      </c>
      <c r="C361" s="742" t="s">
        <v>593</v>
      </c>
      <c r="D361" s="743" t="s">
        <v>594</v>
      </c>
      <c r="E361" s="744">
        <v>50113001</v>
      </c>
      <c r="F361" s="743" t="s">
        <v>608</v>
      </c>
      <c r="G361" s="742" t="s">
        <v>576</v>
      </c>
      <c r="H361" s="742">
        <v>132638</v>
      </c>
      <c r="I361" s="742">
        <v>132638</v>
      </c>
      <c r="J361" s="742" t="s">
        <v>1219</v>
      </c>
      <c r="K361" s="742" t="s">
        <v>1220</v>
      </c>
      <c r="L361" s="745">
        <v>71.099999999999994</v>
      </c>
      <c r="M361" s="745">
        <v>2</v>
      </c>
      <c r="N361" s="746">
        <v>142.19999999999999</v>
      </c>
    </row>
    <row r="362" spans="1:14" ht="14.4" customHeight="1" x14ac:dyDescent="0.3">
      <c r="A362" s="740" t="s">
        <v>574</v>
      </c>
      <c r="B362" s="741" t="s">
        <v>575</v>
      </c>
      <c r="C362" s="742" t="s">
        <v>593</v>
      </c>
      <c r="D362" s="743" t="s">
        <v>594</v>
      </c>
      <c r="E362" s="744">
        <v>50113001</v>
      </c>
      <c r="F362" s="743" t="s">
        <v>608</v>
      </c>
      <c r="G362" s="742" t="s">
        <v>609</v>
      </c>
      <c r="H362" s="742">
        <v>191217</v>
      </c>
      <c r="I362" s="742">
        <v>91217</v>
      </c>
      <c r="J362" s="742" t="s">
        <v>1221</v>
      </c>
      <c r="K362" s="742" t="s">
        <v>1222</v>
      </c>
      <c r="L362" s="745">
        <v>81.280000000000015</v>
      </c>
      <c r="M362" s="745">
        <v>3</v>
      </c>
      <c r="N362" s="746">
        <v>243.84000000000003</v>
      </c>
    </row>
    <row r="363" spans="1:14" ht="14.4" customHeight="1" x14ac:dyDescent="0.3">
      <c r="A363" s="740" t="s">
        <v>574</v>
      </c>
      <c r="B363" s="741" t="s">
        <v>575</v>
      </c>
      <c r="C363" s="742" t="s">
        <v>593</v>
      </c>
      <c r="D363" s="743" t="s">
        <v>594</v>
      </c>
      <c r="E363" s="744">
        <v>50113001</v>
      </c>
      <c r="F363" s="743" t="s">
        <v>608</v>
      </c>
      <c r="G363" s="742" t="s">
        <v>622</v>
      </c>
      <c r="H363" s="742">
        <v>158380</v>
      </c>
      <c r="I363" s="742">
        <v>58380</v>
      </c>
      <c r="J363" s="742" t="s">
        <v>1223</v>
      </c>
      <c r="K363" s="742" t="s">
        <v>1224</v>
      </c>
      <c r="L363" s="745">
        <v>81.22120000000001</v>
      </c>
      <c r="M363" s="745">
        <v>50</v>
      </c>
      <c r="N363" s="746">
        <v>4061.0600000000004</v>
      </c>
    </row>
    <row r="364" spans="1:14" ht="14.4" customHeight="1" x14ac:dyDescent="0.3">
      <c r="A364" s="740" t="s">
        <v>574</v>
      </c>
      <c r="B364" s="741" t="s">
        <v>575</v>
      </c>
      <c r="C364" s="742" t="s">
        <v>593</v>
      </c>
      <c r="D364" s="743" t="s">
        <v>594</v>
      </c>
      <c r="E364" s="744">
        <v>50113001</v>
      </c>
      <c r="F364" s="743" t="s">
        <v>608</v>
      </c>
      <c r="G364" s="742" t="s">
        <v>609</v>
      </c>
      <c r="H364" s="742">
        <v>103550</v>
      </c>
      <c r="I364" s="742">
        <v>3550</v>
      </c>
      <c r="J364" s="742" t="s">
        <v>1225</v>
      </c>
      <c r="K364" s="742" t="s">
        <v>942</v>
      </c>
      <c r="L364" s="745">
        <v>40.040000000000006</v>
      </c>
      <c r="M364" s="745">
        <v>6</v>
      </c>
      <c r="N364" s="746">
        <v>240.24000000000004</v>
      </c>
    </row>
    <row r="365" spans="1:14" ht="14.4" customHeight="1" x14ac:dyDescent="0.3">
      <c r="A365" s="740" t="s">
        <v>574</v>
      </c>
      <c r="B365" s="741" t="s">
        <v>575</v>
      </c>
      <c r="C365" s="742" t="s">
        <v>593</v>
      </c>
      <c r="D365" s="743" t="s">
        <v>594</v>
      </c>
      <c r="E365" s="744">
        <v>50113001</v>
      </c>
      <c r="F365" s="743" t="s">
        <v>608</v>
      </c>
      <c r="G365" s="742" t="s">
        <v>609</v>
      </c>
      <c r="H365" s="742">
        <v>146755</v>
      </c>
      <c r="I365" s="742">
        <v>46755</v>
      </c>
      <c r="J365" s="742" t="s">
        <v>1226</v>
      </c>
      <c r="K365" s="742" t="s">
        <v>1227</v>
      </c>
      <c r="L365" s="745">
        <v>83.86</v>
      </c>
      <c r="M365" s="745">
        <v>3</v>
      </c>
      <c r="N365" s="746">
        <v>251.57999999999998</v>
      </c>
    </row>
    <row r="366" spans="1:14" ht="14.4" customHeight="1" x14ac:dyDescent="0.3">
      <c r="A366" s="740" t="s">
        <v>574</v>
      </c>
      <c r="B366" s="741" t="s">
        <v>575</v>
      </c>
      <c r="C366" s="742" t="s">
        <v>593</v>
      </c>
      <c r="D366" s="743" t="s">
        <v>594</v>
      </c>
      <c r="E366" s="744">
        <v>50113001</v>
      </c>
      <c r="F366" s="743" t="s">
        <v>608</v>
      </c>
      <c r="G366" s="742" t="s">
        <v>609</v>
      </c>
      <c r="H366" s="742">
        <v>196117</v>
      </c>
      <c r="I366" s="742">
        <v>96117</v>
      </c>
      <c r="J366" s="742" t="s">
        <v>1228</v>
      </c>
      <c r="K366" s="742" t="s">
        <v>1229</v>
      </c>
      <c r="L366" s="745">
        <v>392.82999999999993</v>
      </c>
      <c r="M366" s="745">
        <v>3</v>
      </c>
      <c r="N366" s="746">
        <v>1178.4899999999998</v>
      </c>
    </row>
    <row r="367" spans="1:14" ht="14.4" customHeight="1" x14ac:dyDescent="0.3">
      <c r="A367" s="740" t="s">
        <v>574</v>
      </c>
      <c r="B367" s="741" t="s">
        <v>575</v>
      </c>
      <c r="C367" s="742" t="s">
        <v>593</v>
      </c>
      <c r="D367" s="743" t="s">
        <v>594</v>
      </c>
      <c r="E367" s="744">
        <v>50113001</v>
      </c>
      <c r="F367" s="743" t="s">
        <v>608</v>
      </c>
      <c r="G367" s="742" t="s">
        <v>609</v>
      </c>
      <c r="H367" s="742">
        <v>196118</v>
      </c>
      <c r="I367" s="742">
        <v>96118</v>
      </c>
      <c r="J367" s="742" t="s">
        <v>1228</v>
      </c>
      <c r="K367" s="742" t="s">
        <v>1230</v>
      </c>
      <c r="L367" s="745">
        <v>513.47</v>
      </c>
      <c r="M367" s="745">
        <v>6</v>
      </c>
      <c r="N367" s="746">
        <v>3080.82</v>
      </c>
    </row>
    <row r="368" spans="1:14" ht="14.4" customHeight="1" x14ac:dyDescent="0.3">
      <c r="A368" s="740" t="s">
        <v>574</v>
      </c>
      <c r="B368" s="741" t="s">
        <v>575</v>
      </c>
      <c r="C368" s="742" t="s">
        <v>593</v>
      </c>
      <c r="D368" s="743" t="s">
        <v>594</v>
      </c>
      <c r="E368" s="744">
        <v>50113001</v>
      </c>
      <c r="F368" s="743" t="s">
        <v>608</v>
      </c>
      <c r="G368" s="742" t="s">
        <v>609</v>
      </c>
      <c r="H368" s="742">
        <v>184785</v>
      </c>
      <c r="I368" s="742">
        <v>84785</v>
      </c>
      <c r="J368" s="742" t="s">
        <v>1231</v>
      </c>
      <c r="K368" s="742" t="s">
        <v>1232</v>
      </c>
      <c r="L368" s="745">
        <v>194.08000000000007</v>
      </c>
      <c r="M368" s="745">
        <v>24</v>
      </c>
      <c r="N368" s="746">
        <v>4657.9200000000019</v>
      </c>
    </row>
    <row r="369" spans="1:14" ht="14.4" customHeight="1" x14ac:dyDescent="0.3">
      <c r="A369" s="740" t="s">
        <v>574</v>
      </c>
      <c r="B369" s="741" t="s">
        <v>575</v>
      </c>
      <c r="C369" s="742" t="s">
        <v>593</v>
      </c>
      <c r="D369" s="743" t="s">
        <v>594</v>
      </c>
      <c r="E369" s="744">
        <v>50113001</v>
      </c>
      <c r="F369" s="743" t="s">
        <v>608</v>
      </c>
      <c r="G369" s="742" t="s">
        <v>609</v>
      </c>
      <c r="H369" s="742">
        <v>840333</v>
      </c>
      <c r="I369" s="742">
        <v>0</v>
      </c>
      <c r="J369" s="742" t="s">
        <v>1233</v>
      </c>
      <c r="K369" s="742" t="s">
        <v>576</v>
      </c>
      <c r="L369" s="745">
        <v>23.690000000000008</v>
      </c>
      <c r="M369" s="745">
        <v>5</v>
      </c>
      <c r="N369" s="746">
        <v>118.45000000000005</v>
      </c>
    </row>
    <row r="370" spans="1:14" ht="14.4" customHeight="1" x14ac:dyDescent="0.3">
      <c r="A370" s="740" t="s">
        <v>574</v>
      </c>
      <c r="B370" s="741" t="s">
        <v>575</v>
      </c>
      <c r="C370" s="742" t="s">
        <v>593</v>
      </c>
      <c r="D370" s="743" t="s">
        <v>594</v>
      </c>
      <c r="E370" s="744">
        <v>50113001</v>
      </c>
      <c r="F370" s="743" t="s">
        <v>608</v>
      </c>
      <c r="G370" s="742" t="s">
        <v>609</v>
      </c>
      <c r="H370" s="742">
        <v>142595</v>
      </c>
      <c r="I370" s="742">
        <v>42595</v>
      </c>
      <c r="J370" s="742" t="s">
        <v>1234</v>
      </c>
      <c r="K370" s="742" t="s">
        <v>1055</v>
      </c>
      <c r="L370" s="745">
        <v>943.7700000000001</v>
      </c>
      <c r="M370" s="745">
        <v>10</v>
      </c>
      <c r="N370" s="746">
        <v>9437.7000000000007</v>
      </c>
    </row>
    <row r="371" spans="1:14" ht="14.4" customHeight="1" x14ac:dyDescent="0.3">
      <c r="A371" s="740" t="s">
        <v>574</v>
      </c>
      <c r="B371" s="741" t="s">
        <v>575</v>
      </c>
      <c r="C371" s="742" t="s">
        <v>593</v>
      </c>
      <c r="D371" s="743" t="s">
        <v>594</v>
      </c>
      <c r="E371" s="744">
        <v>50113001</v>
      </c>
      <c r="F371" s="743" t="s">
        <v>608</v>
      </c>
      <c r="G371" s="742" t="s">
        <v>609</v>
      </c>
      <c r="H371" s="742">
        <v>100643</v>
      </c>
      <c r="I371" s="742">
        <v>643</v>
      </c>
      <c r="J371" s="742" t="s">
        <v>1235</v>
      </c>
      <c r="K371" s="742" t="s">
        <v>1236</v>
      </c>
      <c r="L371" s="745">
        <v>43.47</v>
      </c>
      <c r="M371" s="745">
        <v>4</v>
      </c>
      <c r="N371" s="746">
        <v>173.88</v>
      </c>
    </row>
    <row r="372" spans="1:14" ht="14.4" customHeight="1" x14ac:dyDescent="0.3">
      <c r="A372" s="740" t="s">
        <v>574</v>
      </c>
      <c r="B372" s="741" t="s">
        <v>575</v>
      </c>
      <c r="C372" s="742" t="s">
        <v>593</v>
      </c>
      <c r="D372" s="743" t="s">
        <v>594</v>
      </c>
      <c r="E372" s="744">
        <v>50113001</v>
      </c>
      <c r="F372" s="743" t="s">
        <v>608</v>
      </c>
      <c r="G372" s="742" t="s">
        <v>609</v>
      </c>
      <c r="H372" s="742">
        <v>100641</v>
      </c>
      <c r="I372" s="742">
        <v>641</v>
      </c>
      <c r="J372" s="742" t="s">
        <v>1237</v>
      </c>
      <c r="K372" s="742" t="s">
        <v>1238</v>
      </c>
      <c r="L372" s="745">
        <v>31.250000000000007</v>
      </c>
      <c r="M372" s="745">
        <v>4</v>
      </c>
      <c r="N372" s="746">
        <v>125.00000000000003</v>
      </c>
    </row>
    <row r="373" spans="1:14" ht="14.4" customHeight="1" x14ac:dyDescent="0.3">
      <c r="A373" s="740" t="s">
        <v>574</v>
      </c>
      <c r="B373" s="741" t="s">
        <v>575</v>
      </c>
      <c r="C373" s="742" t="s">
        <v>593</v>
      </c>
      <c r="D373" s="743" t="s">
        <v>594</v>
      </c>
      <c r="E373" s="744">
        <v>50113001</v>
      </c>
      <c r="F373" s="743" t="s">
        <v>608</v>
      </c>
      <c r="G373" s="742" t="s">
        <v>609</v>
      </c>
      <c r="H373" s="742">
        <v>990977</v>
      </c>
      <c r="I373" s="742">
        <v>0</v>
      </c>
      <c r="J373" s="742" t="s">
        <v>1239</v>
      </c>
      <c r="K373" s="742" t="s">
        <v>576</v>
      </c>
      <c r="L373" s="745">
        <v>112.14999999999998</v>
      </c>
      <c r="M373" s="745">
        <v>2</v>
      </c>
      <c r="N373" s="746">
        <v>224.29999999999995</v>
      </c>
    </row>
    <row r="374" spans="1:14" ht="14.4" customHeight="1" x14ac:dyDescent="0.3">
      <c r="A374" s="740" t="s">
        <v>574</v>
      </c>
      <c r="B374" s="741" t="s">
        <v>575</v>
      </c>
      <c r="C374" s="742" t="s">
        <v>593</v>
      </c>
      <c r="D374" s="743" t="s">
        <v>594</v>
      </c>
      <c r="E374" s="744">
        <v>50113001</v>
      </c>
      <c r="F374" s="743" t="s">
        <v>608</v>
      </c>
      <c r="G374" s="742" t="s">
        <v>609</v>
      </c>
      <c r="H374" s="742">
        <v>840813</v>
      </c>
      <c r="I374" s="742">
        <v>135844</v>
      </c>
      <c r="J374" s="742" t="s">
        <v>1240</v>
      </c>
      <c r="K374" s="742" t="s">
        <v>1241</v>
      </c>
      <c r="L374" s="745">
        <v>2145</v>
      </c>
      <c r="M374" s="745">
        <v>3</v>
      </c>
      <c r="N374" s="746">
        <v>6435</v>
      </c>
    </row>
    <row r="375" spans="1:14" ht="14.4" customHeight="1" x14ac:dyDescent="0.3">
      <c r="A375" s="740" t="s">
        <v>574</v>
      </c>
      <c r="B375" s="741" t="s">
        <v>575</v>
      </c>
      <c r="C375" s="742" t="s">
        <v>593</v>
      </c>
      <c r="D375" s="743" t="s">
        <v>594</v>
      </c>
      <c r="E375" s="744">
        <v>50113001</v>
      </c>
      <c r="F375" s="743" t="s">
        <v>608</v>
      </c>
      <c r="G375" s="742" t="s">
        <v>576</v>
      </c>
      <c r="H375" s="742">
        <v>127547</v>
      </c>
      <c r="I375" s="742">
        <v>127547</v>
      </c>
      <c r="J375" s="742" t="s">
        <v>1242</v>
      </c>
      <c r="K375" s="742" t="s">
        <v>1243</v>
      </c>
      <c r="L375" s="745">
        <v>161.03</v>
      </c>
      <c r="M375" s="745">
        <v>1</v>
      </c>
      <c r="N375" s="746">
        <v>161.03</v>
      </c>
    </row>
    <row r="376" spans="1:14" ht="14.4" customHeight="1" x14ac:dyDescent="0.3">
      <c r="A376" s="740" t="s">
        <v>574</v>
      </c>
      <c r="B376" s="741" t="s">
        <v>575</v>
      </c>
      <c r="C376" s="742" t="s">
        <v>593</v>
      </c>
      <c r="D376" s="743" t="s">
        <v>594</v>
      </c>
      <c r="E376" s="744">
        <v>50113001</v>
      </c>
      <c r="F376" s="743" t="s">
        <v>608</v>
      </c>
      <c r="G376" s="742" t="s">
        <v>609</v>
      </c>
      <c r="H376" s="742">
        <v>191763</v>
      </c>
      <c r="I376" s="742">
        <v>91763</v>
      </c>
      <c r="J376" s="742" t="s">
        <v>1244</v>
      </c>
      <c r="K376" s="742" t="s">
        <v>1245</v>
      </c>
      <c r="L376" s="745">
        <v>161.21</v>
      </c>
      <c r="M376" s="745">
        <v>2</v>
      </c>
      <c r="N376" s="746">
        <v>322.42</v>
      </c>
    </row>
    <row r="377" spans="1:14" ht="14.4" customHeight="1" x14ac:dyDescent="0.3">
      <c r="A377" s="740" t="s">
        <v>574</v>
      </c>
      <c r="B377" s="741" t="s">
        <v>575</v>
      </c>
      <c r="C377" s="742" t="s">
        <v>593</v>
      </c>
      <c r="D377" s="743" t="s">
        <v>594</v>
      </c>
      <c r="E377" s="744">
        <v>50113001</v>
      </c>
      <c r="F377" s="743" t="s">
        <v>608</v>
      </c>
      <c r="G377" s="742" t="s">
        <v>622</v>
      </c>
      <c r="H377" s="742">
        <v>105496</v>
      </c>
      <c r="I377" s="742">
        <v>5496</v>
      </c>
      <c r="J377" s="742" t="s">
        <v>1246</v>
      </c>
      <c r="K377" s="742" t="s">
        <v>1247</v>
      </c>
      <c r="L377" s="745">
        <v>75.409999999999982</v>
      </c>
      <c r="M377" s="745">
        <v>2</v>
      </c>
      <c r="N377" s="746">
        <v>150.81999999999996</v>
      </c>
    </row>
    <row r="378" spans="1:14" ht="14.4" customHeight="1" x14ac:dyDescent="0.3">
      <c r="A378" s="740" t="s">
        <v>574</v>
      </c>
      <c r="B378" s="741" t="s">
        <v>575</v>
      </c>
      <c r="C378" s="742" t="s">
        <v>593</v>
      </c>
      <c r="D378" s="743" t="s">
        <v>594</v>
      </c>
      <c r="E378" s="744">
        <v>50113001</v>
      </c>
      <c r="F378" s="743" t="s">
        <v>608</v>
      </c>
      <c r="G378" s="742" t="s">
        <v>622</v>
      </c>
      <c r="H378" s="742">
        <v>166030</v>
      </c>
      <c r="I378" s="742">
        <v>66030</v>
      </c>
      <c r="J378" s="742" t="s">
        <v>1246</v>
      </c>
      <c r="K378" s="742" t="s">
        <v>1248</v>
      </c>
      <c r="L378" s="745">
        <v>30.22</v>
      </c>
      <c r="M378" s="745">
        <v>1</v>
      </c>
      <c r="N378" s="746">
        <v>30.22</v>
      </c>
    </row>
    <row r="379" spans="1:14" ht="14.4" customHeight="1" x14ac:dyDescent="0.3">
      <c r="A379" s="740" t="s">
        <v>574</v>
      </c>
      <c r="B379" s="741" t="s">
        <v>575</v>
      </c>
      <c r="C379" s="742" t="s">
        <v>593</v>
      </c>
      <c r="D379" s="743" t="s">
        <v>594</v>
      </c>
      <c r="E379" s="744">
        <v>50113001</v>
      </c>
      <c r="F379" s="743" t="s">
        <v>608</v>
      </c>
      <c r="G379" s="742" t="s">
        <v>622</v>
      </c>
      <c r="H379" s="742">
        <v>199600</v>
      </c>
      <c r="I379" s="742">
        <v>99600</v>
      </c>
      <c r="J379" s="742" t="s">
        <v>1246</v>
      </c>
      <c r="K379" s="742" t="s">
        <v>1249</v>
      </c>
      <c r="L379" s="745">
        <v>100.39999999999998</v>
      </c>
      <c r="M379" s="745">
        <v>1</v>
      </c>
      <c r="N379" s="746">
        <v>100.39999999999998</v>
      </c>
    </row>
    <row r="380" spans="1:14" ht="14.4" customHeight="1" x14ac:dyDescent="0.3">
      <c r="A380" s="740" t="s">
        <v>574</v>
      </c>
      <c r="B380" s="741" t="s">
        <v>575</v>
      </c>
      <c r="C380" s="742" t="s">
        <v>593</v>
      </c>
      <c r="D380" s="743" t="s">
        <v>594</v>
      </c>
      <c r="E380" s="744">
        <v>50113001</v>
      </c>
      <c r="F380" s="743" t="s">
        <v>608</v>
      </c>
      <c r="G380" s="742" t="s">
        <v>576</v>
      </c>
      <c r="H380" s="742">
        <v>146917</v>
      </c>
      <c r="I380" s="742">
        <v>146917</v>
      </c>
      <c r="J380" s="742" t="s">
        <v>1250</v>
      </c>
      <c r="K380" s="742" t="s">
        <v>1251</v>
      </c>
      <c r="L380" s="745">
        <v>333.99000000000007</v>
      </c>
      <c r="M380" s="745">
        <v>1</v>
      </c>
      <c r="N380" s="746">
        <v>333.99000000000007</v>
      </c>
    </row>
    <row r="381" spans="1:14" ht="14.4" customHeight="1" x14ac:dyDescent="0.3">
      <c r="A381" s="740" t="s">
        <v>574</v>
      </c>
      <c r="B381" s="741" t="s">
        <v>575</v>
      </c>
      <c r="C381" s="742" t="s">
        <v>593</v>
      </c>
      <c r="D381" s="743" t="s">
        <v>594</v>
      </c>
      <c r="E381" s="744">
        <v>50113001</v>
      </c>
      <c r="F381" s="743" t="s">
        <v>608</v>
      </c>
      <c r="G381" s="742" t="s">
        <v>622</v>
      </c>
      <c r="H381" s="742">
        <v>987473</v>
      </c>
      <c r="I381" s="742">
        <v>146894</v>
      </c>
      <c r="J381" s="742" t="s">
        <v>1252</v>
      </c>
      <c r="K381" s="742" t="s">
        <v>1141</v>
      </c>
      <c r="L381" s="745">
        <v>21.988888888888891</v>
      </c>
      <c r="M381" s="745">
        <v>9</v>
      </c>
      <c r="N381" s="746">
        <v>197.9</v>
      </c>
    </row>
    <row r="382" spans="1:14" ht="14.4" customHeight="1" x14ac:dyDescent="0.3">
      <c r="A382" s="740" t="s">
        <v>574</v>
      </c>
      <c r="B382" s="741" t="s">
        <v>575</v>
      </c>
      <c r="C382" s="742" t="s">
        <v>593</v>
      </c>
      <c r="D382" s="743" t="s">
        <v>594</v>
      </c>
      <c r="E382" s="744">
        <v>50113001</v>
      </c>
      <c r="F382" s="743" t="s">
        <v>608</v>
      </c>
      <c r="G382" s="742" t="s">
        <v>622</v>
      </c>
      <c r="H382" s="742">
        <v>989453</v>
      </c>
      <c r="I382" s="742">
        <v>146899</v>
      </c>
      <c r="J382" s="742" t="s">
        <v>1252</v>
      </c>
      <c r="K382" s="742" t="s">
        <v>1253</v>
      </c>
      <c r="L382" s="745">
        <v>45.576666666666661</v>
      </c>
      <c r="M382" s="745">
        <v>3</v>
      </c>
      <c r="N382" s="746">
        <v>136.72999999999999</v>
      </c>
    </row>
    <row r="383" spans="1:14" ht="14.4" customHeight="1" x14ac:dyDescent="0.3">
      <c r="A383" s="740" t="s">
        <v>574</v>
      </c>
      <c r="B383" s="741" t="s">
        <v>575</v>
      </c>
      <c r="C383" s="742" t="s">
        <v>593</v>
      </c>
      <c r="D383" s="743" t="s">
        <v>594</v>
      </c>
      <c r="E383" s="744">
        <v>50113001</v>
      </c>
      <c r="F383" s="743" t="s">
        <v>608</v>
      </c>
      <c r="G383" s="742" t="s">
        <v>622</v>
      </c>
      <c r="H383" s="742">
        <v>846141</v>
      </c>
      <c r="I383" s="742">
        <v>107794</v>
      </c>
      <c r="J383" s="742" t="s">
        <v>1254</v>
      </c>
      <c r="K383" s="742" t="s">
        <v>1255</v>
      </c>
      <c r="L383" s="745">
        <v>292.38000000000011</v>
      </c>
      <c r="M383" s="745">
        <v>1</v>
      </c>
      <c r="N383" s="746">
        <v>292.38000000000011</v>
      </c>
    </row>
    <row r="384" spans="1:14" ht="14.4" customHeight="1" x14ac:dyDescent="0.3">
      <c r="A384" s="740" t="s">
        <v>574</v>
      </c>
      <c r="B384" s="741" t="s">
        <v>575</v>
      </c>
      <c r="C384" s="742" t="s">
        <v>593</v>
      </c>
      <c r="D384" s="743" t="s">
        <v>594</v>
      </c>
      <c r="E384" s="744">
        <v>50113001</v>
      </c>
      <c r="F384" s="743" t="s">
        <v>608</v>
      </c>
      <c r="G384" s="742" t="s">
        <v>622</v>
      </c>
      <c r="H384" s="742">
        <v>149483</v>
      </c>
      <c r="I384" s="742">
        <v>149483</v>
      </c>
      <c r="J384" s="742" t="s">
        <v>1256</v>
      </c>
      <c r="K384" s="742" t="s">
        <v>1257</v>
      </c>
      <c r="L384" s="745">
        <v>139.13000000000005</v>
      </c>
      <c r="M384" s="745">
        <v>2</v>
      </c>
      <c r="N384" s="746">
        <v>278.2600000000001</v>
      </c>
    </row>
    <row r="385" spans="1:14" ht="14.4" customHeight="1" x14ac:dyDescent="0.3">
      <c r="A385" s="740" t="s">
        <v>574</v>
      </c>
      <c r="B385" s="741" t="s">
        <v>575</v>
      </c>
      <c r="C385" s="742" t="s">
        <v>593</v>
      </c>
      <c r="D385" s="743" t="s">
        <v>594</v>
      </c>
      <c r="E385" s="744">
        <v>50113002</v>
      </c>
      <c r="F385" s="743" t="s">
        <v>1258</v>
      </c>
      <c r="G385" s="742" t="s">
        <v>609</v>
      </c>
      <c r="H385" s="742">
        <v>195947</v>
      </c>
      <c r="I385" s="742">
        <v>95947</v>
      </c>
      <c r="J385" s="742" t="s">
        <v>1259</v>
      </c>
      <c r="K385" s="742" t="s">
        <v>1260</v>
      </c>
      <c r="L385" s="745">
        <v>2081.1999999999998</v>
      </c>
      <c r="M385" s="745">
        <v>21</v>
      </c>
      <c r="N385" s="746">
        <v>43705.2</v>
      </c>
    </row>
    <row r="386" spans="1:14" ht="14.4" customHeight="1" x14ac:dyDescent="0.3">
      <c r="A386" s="740" t="s">
        <v>574</v>
      </c>
      <c r="B386" s="741" t="s">
        <v>575</v>
      </c>
      <c r="C386" s="742" t="s">
        <v>593</v>
      </c>
      <c r="D386" s="743" t="s">
        <v>594</v>
      </c>
      <c r="E386" s="744">
        <v>50113002</v>
      </c>
      <c r="F386" s="743" t="s">
        <v>1258</v>
      </c>
      <c r="G386" s="742" t="s">
        <v>609</v>
      </c>
      <c r="H386" s="742">
        <v>396914</v>
      </c>
      <c r="I386" s="742">
        <v>52301</v>
      </c>
      <c r="J386" s="742" t="s">
        <v>1261</v>
      </c>
      <c r="K386" s="742" t="s">
        <v>1262</v>
      </c>
      <c r="L386" s="745">
        <v>2221.3400015264415</v>
      </c>
      <c r="M386" s="745">
        <v>22</v>
      </c>
      <c r="N386" s="746">
        <v>48869.480033581713</v>
      </c>
    </row>
    <row r="387" spans="1:14" ht="14.4" customHeight="1" x14ac:dyDescent="0.3">
      <c r="A387" s="740" t="s">
        <v>574</v>
      </c>
      <c r="B387" s="741" t="s">
        <v>575</v>
      </c>
      <c r="C387" s="742" t="s">
        <v>593</v>
      </c>
      <c r="D387" s="743" t="s">
        <v>594</v>
      </c>
      <c r="E387" s="744">
        <v>50113002</v>
      </c>
      <c r="F387" s="743" t="s">
        <v>1258</v>
      </c>
      <c r="G387" s="742" t="s">
        <v>609</v>
      </c>
      <c r="H387" s="742">
        <v>165317</v>
      </c>
      <c r="I387" s="742">
        <v>65317</v>
      </c>
      <c r="J387" s="742" t="s">
        <v>1263</v>
      </c>
      <c r="K387" s="742" t="s">
        <v>1264</v>
      </c>
      <c r="L387" s="745">
        <v>2188.9499999999998</v>
      </c>
      <c r="M387" s="745">
        <v>2.5</v>
      </c>
      <c r="N387" s="746">
        <v>5472.375</v>
      </c>
    </row>
    <row r="388" spans="1:14" ht="14.4" customHeight="1" x14ac:dyDescent="0.3">
      <c r="A388" s="740" t="s">
        <v>574</v>
      </c>
      <c r="B388" s="741" t="s">
        <v>575</v>
      </c>
      <c r="C388" s="742" t="s">
        <v>593</v>
      </c>
      <c r="D388" s="743" t="s">
        <v>594</v>
      </c>
      <c r="E388" s="744">
        <v>50113002</v>
      </c>
      <c r="F388" s="743" t="s">
        <v>1258</v>
      </c>
      <c r="G388" s="742" t="s">
        <v>609</v>
      </c>
      <c r="H388" s="742">
        <v>902081</v>
      </c>
      <c r="I388" s="742">
        <v>151112</v>
      </c>
      <c r="J388" s="742" t="s">
        <v>1265</v>
      </c>
      <c r="K388" s="742" t="s">
        <v>1266</v>
      </c>
      <c r="L388" s="745">
        <v>3750.2912500000002</v>
      </c>
      <c r="M388" s="745">
        <v>8</v>
      </c>
      <c r="N388" s="746">
        <v>30002.33</v>
      </c>
    </row>
    <row r="389" spans="1:14" ht="14.4" customHeight="1" x14ac:dyDescent="0.3">
      <c r="A389" s="740" t="s">
        <v>574</v>
      </c>
      <c r="B389" s="741" t="s">
        <v>575</v>
      </c>
      <c r="C389" s="742" t="s">
        <v>593</v>
      </c>
      <c r="D389" s="743" t="s">
        <v>594</v>
      </c>
      <c r="E389" s="744">
        <v>50113002</v>
      </c>
      <c r="F389" s="743" t="s">
        <v>1258</v>
      </c>
      <c r="G389" s="742" t="s">
        <v>609</v>
      </c>
      <c r="H389" s="742">
        <v>142003</v>
      </c>
      <c r="I389" s="742">
        <v>142003</v>
      </c>
      <c r="J389" s="742" t="s">
        <v>1267</v>
      </c>
      <c r="K389" s="742" t="s">
        <v>1268</v>
      </c>
      <c r="L389" s="745">
        <v>3410</v>
      </c>
      <c r="M389" s="745">
        <v>48</v>
      </c>
      <c r="N389" s="746">
        <v>163680</v>
      </c>
    </row>
    <row r="390" spans="1:14" ht="14.4" customHeight="1" x14ac:dyDescent="0.3">
      <c r="A390" s="740" t="s">
        <v>574</v>
      </c>
      <c r="B390" s="741" t="s">
        <v>575</v>
      </c>
      <c r="C390" s="742" t="s">
        <v>593</v>
      </c>
      <c r="D390" s="743" t="s">
        <v>594</v>
      </c>
      <c r="E390" s="744">
        <v>50113002</v>
      </c>
      <c r="F390" s="743" t="s">
        <v>1258</v>
      </c>
      <c r="G390" s="742" t="s">
        <v>609</v>
      </c>
      <c r="H390" s="742">
        <v>158628</v>
      </c>
      <c r="I390" s="742">
        <v>58628</v>
      </c>
      <c r="J390" s="742" t="s">
        <v>1269</v>
      </c>
      <c r="K390" s="742" t="s">
        <v>687</v>
      </c>
      <c r="L390" s="745">
        <v>297</v>
      </c>
      <c r="M390" s="745">
        <v>40</v>
      </c>
      <c r="N390" s="746">
        <v>11880</v>
      </c>
    </row>
    <row r="391" spans="1:14" ht="14.4" customHeight="1" x14ac:dyDescent="0.3">
      <c r="A391" s="740" t="s">
        <v>574</v>
      </c>
      <c r="B391" s="741" t="s">
        <v>575</v>
      </c>
      <c r="C391" s="742" t="s">
        <v>593</v>
      </c>
      <c r="D391" s="743" t="s">
        <v>594</v>
      </c>
      <c r="E391" s="744">
        <v>50113002</v>
      </c>
      <c r="F391" s="743" t="s">
        <v>1258</v>
      </c>
      <c r="G391" s="742" t="s">
        <v>609</v>
      </c>
      <c r="H391" s="742">
        <v>103513</v>
      </c>
      <c r="I391" s="742">
        <v>3513</v>
      </c>
      <c r="J391" s="742" t="s">
        <v>1270</v>
      </c>
      <c r="K391" s="742" t="s">
        <v>1271</v>
      </c>
      <c r="L391" s="745">
        <v>2228.8205064797739</v>
      </c>
      <c r="M391" s="745">
        <v>26</v>
      </c>
      <c r="N391" s="746">
        <v>57949.333168474121</v>
      </c>
    </row>
    <row r="392" spans="1:14" ht="14.4" customHeight="1" x14ac:dyDescent="0.3">
      <c r="A392" s="740" t="s">
        <v>574</v>
      </c>
      <c r="B392" s="741" t="s">
        <v>575</v>
      </c>
      <c r="C392" s="742" t="s">
        <v>593</v>
      </c>
      <c r="D392" s="743" t="s">
        <v>594</v>
      </c>
      <c r="E392" s="744">
        <v>50113002</v>
      </c>
      <c r="F392" s="743" t="s">
        <v>1258</v>
      </c>
      <c r="G392" s="742" t="s">
        <v>609</v>
      </c>
      <c r="H392" s="742">
        <v>103414</v>
      </c>
      <c r="I392" s="742">
        <v>3414</v>
      </c>
      <c r="J392" s="742" t="s">
        <v>1272</v>
      </c>
      <c r="K392" s="742" t="s">
        <v>1271</v>
      </c>
      <c r="L392" s="745">
        <v>2443.1900000000005</v>
      </c>
      <c r="M392" s="745">
        <v>2</v>
      </c>
      <c r="N392" s="746">
        <v>4886.380000000001</v>
      </c>
    </row>
    <row r="393" spans="1:14" ht="14.4" customHeight="1" x14ac:dyDescent="0.3">
      <c r="A393" s="740" t="s">
        <v>574</v>
      </c>
      <c r="B393" s="741" t="s">
        <v>575</v>
      </c>
      <c r="C393" s="742" t="s">
        <v>593</v>
      </c>
      <c r="D393" s="743" t="s">
        <v>594</v>
      </c>
      <c r="E393" s="744">
        <v>50113002</v>
      </c>
      <c r="F393" s="743" t="s">
        <v>1258</v>
      </c>
      <c r="G393" s="742" t="s">
        <v>609</v>
      </c>
      <c r="H393" s="742">
        <v>110996</v>
      </c>
      <c r="I393" s="742">
        <v>10996</v>
      </c>
      <c r="J393" s="742" t="s">
        <v>1273</v>
      </c>
      <c r="K393" s="742" t="s">
        <v>1271</v>
      </c>
      <c r="L393" s="745">
        <v>2556.5299999999997</v>
      </c>
      <c r="M393" s="745">
        <v>17</v>
      </c>
      <c r="N393" s="746">
        <v>43461.009999999995</v>
      </c>
    </row>
    <row r="394" spans="1:14" ht="14.4" customHeight="1" x14ac:dyDescent="0.3">
      <c r="A394" s="740" t="s">
        <v>574</v>
      </c>
      <c r="B394" s="741" t="s">
        <v>575</v>
      </c>
      <c r="C394" s="742" t="s">
        <v>593</v>
      </c>
      <c r="D394" s="743" t="s">
        <v>594</v>
      </c>
      <c r="E394" s="744">
        <v>50113002</v>
      </c>
      <c r="F394" s="743" t="s">
        <v>1258</v>
      </c>
      <c r="G394" s="742" t="s">
        <v>609</v>
      </c>
      <c r="H394" s="742">
        <v>500831</v>
      </c>
      <c r="I394" s="742">
        <v>157109</v>
      </c>
      <c r="J394" s="742" t="s">
        <v>1274</v>
      </c>
      <c r="K394" s="742" t="s">
        <v>1275</v>
      </c>
      <c r="L394" s="745">
        <v>3665.2000000000003</v>
      </c>
      <c r="M394" s="745">
        <v>2</v>
      </c>
      <c r="N394" s="746">
        <v>7330.4000000000005</v>
      </c>
    </row>
    <row r="395" spans="1:14" ht="14.4" customHeight="1" x14ac:dyDescent="0.3">
      <c r="A395" s="740" t="s">
        <v>574</v>
      </c>
      <c r="B395" s="741" t="s">
        <v>575</v>
      </c>
      <c r="C395" s="742" t="s">
        <v>593</v>
      </c>
      <c r="D395" s="743" t="s">
        <v>594</v>
      </c>
      <c r="E395" s="744">
        <v>50113002</v>
      </c>
      <c r="F395" s="743" t="s">
        <v>1258</v>
      </c>
      <c r="G395" s="742" t="s">
        <v>609</v>
      </c>
      <c r="H395" s="742">
        <v>394774</v>
      </c>
      <c r="I395" s="742">
        <v>157118</v>
      </c>
      <c r="J395" s="742" t="s">
        <v>1276</v>
      </c>
      <c r="K395" s="742" t="s">
        <v>1275</v>
      </c>
      <c r="L395" s="745">
        <v>3428.4249999999997</v>
      </c>
      <c r="M395" s="745">
        <v>12</v>
      </c>
      <c r="N395" s="746">
        <v>41141.1</v>
      </c>
    </row>
    <row r="396" spans="1:14" ht="14.4" customHeight="1" x14ac:dyDescent="0.3">
      <c r="A396" s="740" t="s">
        <v>574</v>
      </c>
      <c r="B396" s="741" t="s">
        <v>575</v>
      </c>
      <c r="C396" s="742" t="s">
        <v>593</v>
      </c>
      <c r="D396" s="743" t="s">
        <v>594</v>
      </c>
      <c r="E396" s="744">
        <v>50113002</v>
      </c>
      <c r="F396" s="743" t="s">
        <v>1258</v>
      </c>
      <c r="G396" s="742" t="s">
        <v>609</v>
      </c>
      <c r="H396" s="742">
        <v>500716</v>
      </c>
      <c r="I396" s="742">
        <v>157112</v>
      </c>
      <c r="J396" s="742" t="s">
        <v>1277</v>
      </c>
      <c r="K396" s="742" t="s">
        <v>1275</v>
      </c>
      <c r="L396" s="745">
        <v>3480.1</v>
      </c>
      <c r="M396" s="745">
        <v>11</v>
      </c>
      <c r="N396" s="746">
        <v>38281.1</v>
      </c>
    </row>
    <row r="397" spans="1:14" ht="14.4" customHeight="1" x14ac:dyDescent="0.3">
      <c r="A397" s="740" t="s">
        <v>574</v>
      </c>
      <c r="B397" s="741" t="s">
        <v>575</v>
      </c>
      <c r="C397" s="742" t="s">
        <v>593</v>
      </c>
      <c r="D397" s="743" t="s">
        <v>594</v>
      </c>
      <c r="E397" s="744">
        <v>50113002</v>
      </c>
      <c r="F397" s="743" t="s">
        <v>1258</v>
      </c>
      <c r="G397" s="742" t="s">
        <v>609</v>
      </c>
      <c r="H397" s="742">
        <v>118734</v>
      </c>
      <c r="I397" s="742">
        <v>18734</v>
      </c>
      <c r="J397" s="742" t="s">
        <v>1278</v>
      </c>
      <c r="K397" s="742" t="s">
        <v>1279</v>
      </c>
      <c r="L397" s="745">
        <v>2556.6319999999996</v>
      </c>
      <c r="M397" s="745">
        <v>15</v>
      </c>
      <c r="N397" s="746">
        <v>38349.479999999996</v>
      </c>
    </row>
    <row r="398" spans="1:14" ht="14.4" customHeight="1" x14ac:dyDescent="0.3">
      <c r="A398" s="740" t="s">
        <v>574</v>
      </c>
      <c r="B398" s="741" t="s">
        <v>575</v>
      </c>
      <c r="C398" s="742" t="s">
        <v>593</v>
      </c>
      <c r="D398" s="743" t="s">
        <v>594</v>
      </c>
      <c r="E398" s="744">
        <v>50113002</v>
      </c>
      <c r="F398" s="743" t="s">
        <v>1258</v>
      </c>
      <c r="G398" s="742" t="s">
        <v>609</v>
      </c>
      <c r="H398" s="742">
        <v>118735</v>
      </c>
      <c r="I398" s="742">
        <v>18735</v>
      </c>
      <c r="J398" s="742" t="s">
        <v>1278</v>
      </c>
      <c r="K398" s="742" t="s">
        <v>1280</v>
      </c>
      <c r="L398" s="745">
        <v>3787.17</v>
      </c>
      <c r="M398" s="745">
        <v>8</v>
      </c>
      <c r="N398" s="746">
        <v>30297.360000000001</v>
      </c>
    </row>
    <row r="399" spans="1:14" ht="14.4" customHeight="1" x14ac:dyDescent="0.3">
      <c r="A399" s="740" t="s">
        <v>574</v>
      </c>
      <c r="B399" s="741" t="s">
        <v>575</v>
      </c>
      <c r="C399" s="742" t="s">
        <v>593</v>
      </c>
      <c r="D399" s="743" t="s">
        <v>594</v>
      </c>
      <c r="E399" s="744">
        <v>50113006</v>
      </c>
      <c r="F399" s="743" t="s">
        <v>1281</v>
      </c>
      <c r="G399" s="742" t="s">
        <v>622</v>
      </c>
      <c r="H399" s="742">
        <v>33833</v>
      </c>
      <c r="I399" s="742">
        <v>33833</v>
      </c>
      <c r="J399" s="742" t="s">
        <v>1282</v>
      </c>
      <c r="K399" s="742" t="s">
        <v>1283</v>
      </c>
      <c r="L399" s="745">
        <v>163.66999999999999</v>
      </c>
      <c r="M399" s="745">
        <v>1</v>
      </c>
      <c r="N399" s="746">
        <v>163.66999999999999</v>
      </c>
    </row>
    <row r="400" spans="1:14" ht="14.4" customHeight="1" x14ac:dyDescent="0.3">
      <c r="A400" s="740" t="s">
        <v>574</v>
      </c>
      <c r="B400" s="741" t="s">
        <v>575</v>
      </c>
      <c r="C400" s="742" t="s">
        <v>593</v>
      </c>
      <c r="D400" s="743" t="s">
        <v>594</v>
      </c>
      <c r="E400" s="744">
        <v>50113006</v>
      </c>
      <c r="F400" s="743" t="s">
        <v>1281</v>
      </c>
      <c r="G400" s="742" t="s">
        <v>622</v>
      </c>
      <c r="H400" s="742">
        <v>133340</v>
      </c>
      <c r="I400" s="742">
        <v>33340</v>
      </c>
      <c r="J400" s="742" t="s">
        <v>1284</v>
      </c>
      <c r="K400" s="742" t="s">
        <v>1285</v>
      </c>
      <c r="L400" s="745">
        <v>40.92</v>
      </c>
      <c r="M400" s="745">
        <v>34</v>
      </c>
      <c r="N400" s="746">
        <v>1391.28</v>
      </c>
    </row>
    <row r="401" spans="1:14" ht="14.4" customHeight="1" x14ac:dyDescent="0.3">
      <c r="A401" s="740" t="s">
        <v>574</v>
      </c>
      <c r="B401" s="741" t="s">
        <v>575</v>
      </c>
      <c r="C401" s="742" t="s">
        <v>593</v>
      </c>
      <c r="D401" s="743" t="s">
        <v>594</v>
      </c>
      <c r="E401" s="744">
        <v>50113006</v>
      </c>
      <c r="F401" s="743" t="s">
        <v>1281</v>
      </c>
      <c r="G401" s="742" t="s">
        <v>609</v>
      </c>
      <c r="H401" s="742">
        <v>841569</v>
      </c>
      <c r="I401" s="742">
        <v>0</v>
      </c>
      <c r="J401" s="742" t="s">
        <v>1286</v>
      </c>
      <c r="K401" s="742" t="s">
        <v>576</v>
      </c>
      <c r="L401" s="745">
        <v>1161.1000000000001</v>
      </c>
      <c r="M401" s="745">
        <v>8</v>
      </c>
      <c r="N401" s="746">
        <v>9288.8000000000011</v>
      </c>
    </row>
    <row r="402" spans="1:14" ht="14.4" customHeight="1" x14ac:dyDescent="0.3">
      <c r="A402" s="740" t="s">
        <v>574</v>
      </c>
      <c r="B402" s="741" t="s">
        <v>575</v>
      </c>
      <c r="C402" s="742" t="s">
        <v>593</v>
      </c>
      <c r="D402" s="743" t="s">
        <v>594</v>
      </c>
      <c r="E402" s="744">
        <v>50113006</v>
      </c>
      <c r="F402" s="743" t="s">
        <v>1281</v>
      </c>
      <c r="G402" s="742" t="s">
        <v>609</v>
      </c>
      <c r="H402" s="742">
        <v>990223</v>
      </c>
      <c r="I402" s="742">
        <v>0</v>
      </c>
      <c r="J402" s="742" t="s">
        <v>1287</v>
      </c>
      <c r="K402" s="742" t="s">
        <v>576</v>
      </c>
      <c r="L402" s="745">
        <v>201.14910543130989</v>
      </c>
      <c r="M402" s="745">
        <v>313</v>
      </c>
      <c r="N402" s="746">
        <v>62959.67</v>
      </c>
    </row>
    <row r="403" spans="1:14" ht="14.4" customHeight="1" x14ac:dyDescent="0.3">
      <c r="A403" s="740" t="s">
        <v>574</v>
      </c>
      <c r="B403" s="741" t="s">
        <v>575</v>
      </c>
      <c r="C403" s="742" t="s">
        <v>593</v>
      </c>
      <c r="D403" s="743" t="s">
        <v>594</v>
      </c>
      <c r="E403" s="744">
        <v>50113006</v>
      </c>
      <c r="F403" s="743" t="s">
        <v>1281</v>
      </c>
      <c r="G403" s="742" t="s">
        <v>622</v>
      </c>
      <c r="H403" s="742">
        <v>33739</v>
      </c>
      <c r="I403" s="742">
        <v>33739</v>
      </c>
      <c r="J403" s="742" t="s">
        <v>1288</v>
      </c>
      <c r="K403" s="742" t="s">
        <v>1289</v>
      </c>
      <c r="L403" s="745">
        <v>148.96006863391207</v>
      </c>
      <c r="M403" s="745">
        <v>4</v>
      </c>
      <c r="N403" s="746">
        <v>595.84027453564829</v>
      </c>
    </row>
    <row r="404" spans="1:14" ht="14.4" customHeight="1" x14ac:dyDescent="0.3">
      <c r="A404" s="740" t="s">
        <v>574</v>
      </c>
      <c r="B404" s="741" t="s">
        <v>575</v>
      </c>
      <c r="C404" s="742" t="s">
        <v>593</v>
      </c>
      <c r="D404" s="743" t="s">
        <v>594</v>
      </c>
      <c r="E404" s="744">
        <v>50113006</v>
      </c>
      <c r="F404" s="743" t="s">
        <v>1281</v>
      </c>
      <c r="G404" s="742" t="s">
        <v>622</v>
      </c>
      <c r="H404" s="742">
        <v>33865</v>
      </c>
      <c r="I404" s="742">
        <v>33865</v>
      </c>
      <c r="J404" s="742" t="s">
        <v>1290</v>
      </c>
      <c r="K404" s="742" t="s">
        <v>1289</v>
      </c>
      <c r="L404" s="745">
        <v>135.6</v>
      </c>
      <c r="M404" s="745">
        <v>1</v>
      </c>
      <c r="N404" s="746">
        <v>135.6</v>
      </c>
    </row>
    <row r="405" spans="1:14" ht="14.4" customHeight="1" x14ac:dyDescent="0.3">
      <c r="A405" s="740" t="s">
        <v>574</v>
      </c>
      <c r="B405" s="741" t="s">
        <v>575</v>
      </c>
      <c r="C405" s="742" t="s">
        <v>593</v>
      </c>
      <c r="D405" s="743" t="s">
        <v>594</v>
      </c>
      <c r="E405" s="744">
        <v>50113006</v>
      </c>
      <c r="F405" s="743" t="s">
        <v>1281</v>
      </c>
      <c r="G405" s="742" t="s">
        <v>622</v>
      </c>
      <c r="H405" s="742">
        <v>846766</v>
      </c>
      <c r="I405" s="742">
        <v>33420</v>
      </c>
      <c r="J405" s="742" t="s">
        <v>1291</v>
      </c>
      <c r="K405" s="742" t="s">
        <v>1289</v>
      </c>
      <c r="L405" s="745">
        <v>135.59999999999997</v>
      </c>
      <c r="M405" s="745">
        <v>5</v>
      </c>
      <c r="N405" s="746">
        <v>677.99999999999989</v>
      </c>
    </row>
    <row r="406" spans="1:14" ht="14.4" customHeight="1" x14ac:dyDescent="0.3">
      <c r="A406" s="740" t="s">
        <v>574</v>
      </c>
      <c r="B406" s="741" t="s">
        <v>575</v>
      </c>
      <c r="C406" s="742" t="s">
        <v>593</v>
      </c>
      <c r="D406" s="743" t="s">
        <v>594</v>
      </c>
      <c r="E406" s="744">
        <v>50113006</v>
      </c>
      <c r="F406" s="743" t="s">
        <v>1281</v>
      </c>
      <c r="G406" s="742" t="s">
        <v>622</v>
      </c>
      <c r="H406" s="742">
        <v>33751</v>
      </c>
      <c r="I406" s="742">
        <v>33751</v>
      </c>
      <c r="J406" s="742" t="s">
        <v>1292</v>
      </c>
      <c r="K406" s="742" t="s">
        <v>1293</v>
      </c>
      <c r="L406" s="745">
        <v>111.95</v>
      </c>
      <c r="M406" s="745">
        <v>5</v>
      </c>
      <c r="N406" s="746">
        <v>559.75</v>
      </c>
    </row>
    <row r="407" spans="1:14" ht="14.4" customHeight="1" x14ac:dyDescent="0.3">
      <c r="A407" s="740" t="s">
        <v>574</v>
      </c>
      <c r="B407" s="741" t="s">
        <v>575</v>
      </c>
      <c r="C407" s="742" t="s">
        <v>593</v>
      </c>
      <c r="D407" s="743" t="s">
        <v>594</v>
      </c>
      <c r="E407" s="744">
        <v>50113006</v>
      </c>
      <c r="F407" s="743" t="s">
        <v>1281</v>
      </c>
      <c r="G407" s="742" t="s">
        <v>622</v>
      </c>
      <c r="H407" s="742">
        <v>33750</v>
      </c>
      <c r="I407" s="742">
        <v>33750</v>
      </c>
      <c r="J407" s="742" t="s">
        <v>1294</v>
      </c>
      <c r="K407" s="742" t="s">
        <v>1293</v>
      </c>
      <c r="L407" s="745">
        <v>111.94999999999999</v>
      </c>
      <c r="M407" s="745">
        <v>6</v>
      </c>
      <c r="N407" s="746">
        <v>671.69999999999993</v>
      </c>
    </row>
    <row r="408" spans="1:14" ht="14.4" customHeight="1" x14ac:dyDescent="0.3">
      <c r="A408" s="740" t="s">
        <v>574</v>
      </c>
      <c r="B408" s="741" t="s">
        <v>575</v>
      </c>
      <c r="C408" s="742" t="s">
        <v>593</v>
      </c>
      <c r="D408" s="743" t="s">
        <v>594</v>
      </c>
      <c r="E408" s="744">
        <v>50113006</v>
      </c>
      <c r="F408" s="743" t="s">
        <v>1281</v>
      </c>
      <c r="G408" s="742" t="s">
        <v>622</v>
      </c>
      <c r="H408" s="742">
        <v>990307</v>
      </c>
      <c r="I408" s="742">
        <v>33934</v>
      </c>
      <c r="J408" s="742" t="s">
        <v>1295</v>
      </c>
      <c r="K408" s="742" t="s">
        <v>1285</v>
      </c>
      <c r="L408" s="745">
        <v>33.86</v>
      </c>
      <c r="M408" s="745">
        <v>4</v>
      </c>
      <c r="N408" s="746">
        <v>135.44</v>
      </c>
    </row>
    <row r="409" spans="1:14" ht="14.4" customHeight="1" x14ac:dyDescent="0.3">
      <c r="A409" s="740" t="s">
        <v>574</v>
      </c>
      <c r="B409" s="741" t="s">
        <v>575</v>
      </c>
      <c r="C409" s="742" t="s">
        <v>593</v>
      </c>
      <c r="D409" s="743" t="s">
        <v>594</v>
      </c>
      <c r="E409" s="744">
        <v>50113006</v>
      </c>
      <c r="F409" s="743" t="s">
        <v>1281</v>
      </c>
      <c r="G409" s="742" t="s">
        <v>622</v>
      </c>
      <c r="H409" s="742">
        <v>33851</v>
      </c>
      <c r="I409" s="742">
        <v>33851</v>
      </c>
      <c r="J409" s="742" t="s">
        <v>1296</v>
      </c>
      <c r="K409" s="742" t="s">
        <v>1283</v>
      </c>
      <c r="L409" s="745">
        <v>145.5</v>
      </c>
      <c r="M409" s="745">
        <v>2</v>
      </c>
      <c r="N409" s="746">
        <v>291</v>
      </c>
    </row>
    <row r="410" spans="1:14" ht="14.4" customHeight="1" x14ac:dyDescent="0.3">
      <c r="A410" s="740" t="s">
        <v>574</v>
      </c>
      <c r="B410" s="741" t="s">
        <v>575</v>
      </c>
      <c r="C410" s="742" t="s">
        <v>593</v>
      </c>
      <c r="D410" s="743" t="s">
        <v>594</v>
      </c>
      <c r="E410" s="744">
        <v>50113006</v>
      </c>
      <c r="F410" s="743" t="s">
        <v>1281</v>
      </c>
      <c r="G410" s="742" t="s">
        <v>622</v>
      </c>
      <c r="H410" s="742">
        <v>33848</v>
      </c>
      <c r="I410" s="742">
        <v>33848</v>
      </c>
      <c r="J410" s="742" t="s">
        <v>1297</v>
      </c>
      <c r="K410" s="742" t="s">
        <v>1283</v>
      </c>
      <c r="L410" s="745">
        <v>122.69</v>
      </c>
      <c r="M410" s="745">
        <v>16</v>
      </c>
      <c r="N410" s="746">
        <v>1963.04</v>
      </c>
    </row>
    <row r="411" spans="1:14" ht="14.4" customHeight="1" x14ac:dyDescent="0.3">
      <c r="A411" s="740" t="s">
        <v>574</v>
      </c>
      <c r="B411" s="741" t="s">
        <v>575</v>
      </c>
      <c r="C411" s="742" t="s">
        <v>593</v>
      </c>
      <c r="D411" s="743" t="s">
        <v>594</v>
      </c>
      <c r="E411" s="744">
        <v>50113006</v>
      </c>
      <c r="F411" s="743" t="s">
        <v>1281</v>
      </c>
      <c r="G411" s="742" t="s">
        <v>622</v>
      </c>
      <c r="H411" s="742">
        <v>33847</v>
      </c>
      <c r="I411" s="742">
        <v>33847</v>
      </c>
      <c r="J411" s="742" t="s">
        <v>1298</v>
      </c>
      <c r="K411" s="742" t="s">
        <v>1283</v>
      </c>
      <c r="L411" s="745">
        <v>122.69000135242335</v>
      </c>
      <c r="M411" s="745">
        <v>13</v>
      </c>
      <c r="N411" s="746">
        <v>1594.9700175815035</v>
      </c>
    </row>
    <row r="412" spans="1:14" ht="14.4" customHeight="1" x14ac:dyDescent="0.3">
      <c r="A412" s="740" t="s">
        <v>574</v>
      </c>
      <c r="B412" s="741" t="s">
        <v>575</v>
      </c>
      <c r="C412" s="742" t="s">
        <v>593</v>
      </c>
      <c r="D412" s="743" t="s">
        <v>594</v>
      </c>
      <c r="E412" s="744">
        <v>50113006</v>
      </c>
      <c r="F412" s="743" t="s">
        <v>1281</v>
      </c>
      <c r="G412" s="742" t="s">
        <v>609</v>
      </c>
      <c r="H412" s="742">
        <v>217054</v>
      </c>
      <c r="I412" s="742">
        <v>217054</v>
      </c>
      <c r="J412" s="742" t="s">
        <v>1299</v>
      </c>
      <c r="K412" s="742" t="s">
        <v>1300</v>
      </c>
      <c r="L412" s="745">
        <v>1109.3655577311674</v>
      </c>
      <c r="M412" s="745">
        <v>37</v>
      </c>
      <c r="N412" s="746">
        <v>41046.525636053193</v>
      </c>
    </row>
    <row r="413" spans="1:14" ht="14.4" customHeight="1" x14ac:dyDescent="0.3">
      <c r="A413" s="740" t="s">
        <v>574</v>
      </c>
      <c r="B413" s="741" t="s">
        <v>575</v>
      </c>
      <c r="C413" s="742" t="s">
        <v>593</v>
      </c>
      <c r="D413" s="743" t="s">
        <v>594</v>
      </c>
      <c r="E413" s="744">
        <v>50113006</v>
      </c>
      <c r="F413" s="743" t="s">
        <v>1281</v>
      </c>
      <c r="G413" s="742" t="s">
        <v>622</v>
      </c>
      <c r="H413" s="742">
        <v>33424</v>
      </c>
      <c r="I413" s="742">
        <v>33424</v>
      </c>
      <c r="J413" s="742" t="s">
        <v>1301</v>
      </c>
      <c r="K413" s="742" t="s">
        <v>1302</v>
      </c>
      <c r="L413" s="745">
        <v>328.79</v>
      </c>
      <c r="M413" s="745">
        <v>25</v>
      </c>
      <c r="N413" s="746">
        <v>8219.75</v>
      </c>
    </row>
    <row r="414" spans="1:14" ht="14.4" customHeight="1" x14ac:dyDescent="0.3">
      <c r="A414" s="740" t="s">
        <v>574</v>
      </c>
      <c r="B414" s="741" t="s">
        <v>575</v>
      </c>
      <c r="C414" s="742" t="s">
        <v>593</v>
      </c>
      <c r="D414" s="743" t="s">
        <v>594</v>
      </c>
      <c r="E414" s="744">
        <v>50113006</v>
      </c>
      <c r="F414" s="743" t="s">
        <v>1281</v>
      </c>
      <c r="G414" s="742" t="s">
        <v>609</v>
      </c>
      <c r="H414" s="742">
        <v>988740</v>
      </c>
      <c r="I414" s="742">
        <v>0</v>
      </c>
      <c r="J414" s="742" t="s">
        <v>1303</v>
      </c>
      <c r="K414" s="742" t="s">
        <v>576</v>
      </c>
      <c r="L414" s="745">
        <v>253.76000259741872</v>
      </c>
      <c r="M414" s="745">
        <v>56</v>
      </c>
      <c r="N414" s="746">
        <v>14210.560145455449</v>
      </c>
    </row>
    <row r="415" spans="1:14" ht="14.4" customHeight="1" x14ac:dyDescent="0.3">
      <c r="A415" s="740" t="s">
        <v>574</v>
      </c>
      <c r="B415" s="741" t="s">
        <v>575</v>
      </c>
      <c r="C415" s="742" t="s">
        <v>593</v>
      </c>
      <c r="D415" s="743" t="s">
        <v>594</v>
      </c>
      <c r="E415" s="744">
        <v>50113006</v>
      </c>
      <c r="F415" s="743" t="s">
        <v>1281</v>
      </c>
      <c r="G415" s="742" t="s">
        <v>622</v>
      </c>
      <c r="H415" s="742">
        <v>848207</v>
      </c>
      <c r="I415" s="742">
        <v>33422</v>
      </c>
      <c r="J415" s="742" t="s">
        <v>1304</v>
      </c>
      <c r="K415" s="742" t="s">
        <v>1305</v>
      </c>
      <c r="L415" s="745">
        <v>164.43000000000004</v>
      </c>
      <c r="M415" s="745">
        <v>100</v>
      </c>
      <c r="N415" s="746">
        <v>16443.000000000004</v>
      </c>
    </row>
    <row r="416" spans="1:14" ht="14.4" customHeight="1" x14ac:dyDescent="0.3">
      <c r="A416" s="740" t="s">
        <v>574</v>
      </c>
      <c r="B416" s="741" t="s">
        <v>575</v>
      </c>
      <c r="C416" s="742" t="s">
        <v>593</v>
      </c>
      <c r="D416" s="743" t="s">
        <v>594</v>
      </c>
      <c r="E416" s="744">
        <v>50113006</v>
      </c>
      <c r="F416" s="743" t="s">
        <v>1281</v>
      </c>
      <c r="G416" s="742" t="s">
        <v>622</v>
      </c>
      <c r="H416" s="742">
        <v>848250</v>
      </c>
      <c r="I416" s="742">
        <v>33423</v>
      </c>
      <c r="J416" s="742" t="s">
        <v>1306</v>
      </c>
      <c r="K416" s="742" t="s">
        <v>1307</v>
      </c>
      <c r="L416" s="745">
        <v>295.20977256010593</v>
      </c>
      <c r="M416" s="745">
        <v>51</v>
      </c>
      <c r="N416" s="746">
        <v>15055.698400565401</v>
      </c>
    </row>
    <row r="417" spans="1:14" ht="14.4" customHeight="1" x14ac:dyDescent="0.3">
      <c r="A417" s="740" t="s">
        <v>574</v>
      </c>
      <c r="B417" s="741" t="s">
        <v>575</v>
      </c>
      <c r="C417" s="742" t="s">
        <v>593</v>
      </c>
      <c r="D417" s="743" t="s">
        <v>594</v>
      </c>
      <c r="E417" s="744">
        <v>50113006</v>
      </c>
      <c r="F417" s="743" t="s">
        <v>1281</v>
      </c>
      <c r="G417" s="742" t="s">
        <v>609</v>
      </c>
      <c r="H417" s="742">
        <v>846016</v>
      </c>
      <c r="I417" s="742">
        <v>0</v>
      </c>
      <c r="J417" s="742" t="s">
        <v>1308</v>
      </c>
      <c r="K417" s="742" t="s">
        <v>1309</v>
      </c>
      <c r="L417" s="745">
        <v>185.64</v>
      </c>
      <c r="M417" s="745">
        <v>26</v>
      </c>
      <c r="N417" s="746">
        <v>4826.6399999999994</v>
      </c>
    </row>
    <row r="418" spans="1:14" ht="14.4" customHeight="1" x14ac:dyDescent="0.3">
      <c r="A418" s="740" t="s">
        <v>574</v>
      </c>
      <c r="B418" s="741" t="s">
        <v>575</v>
      </c>
      <c r="C418" s="742" t="s">
        <v>593</v>
      </c>
      <c r="D418" s="743" t="s">
        <v>594</v>
      </c>
      <c r="E418" s="744">
        <v>50113006</v>
      </c>
      <c r="F418" s="743" t="s">
        <v>1281</v>
      </c>
      <c r="G418" s="742" t="s">
        <v>609</v>
      </c>
      <c r="H418" s="742">
        <v>217052</v>
      </c>
      <c r="I418" s="742">
        <v>217052</v>
      </c>
      <c r="J418" s="742" t="s">
        <v>1310</v>
      </c>
      <c r="K418" s="742" t="s">
        <v>1300</v>
      </c>
      <c r="L418" s="745">
        <v>2028.5300000000002</v>
      </c>
      <c r="M418" s="745">
        <v>10</v>
      </c>
      <c r="N418" s="746">
        <v>20285.300000000003</v>
      </c>
    </row>
    <row r="419" spans="1:14" ht="14.4" customHeight="1" x14ac:dyDescent="0.3">
      <c r="A419" s="740" t="s">
        <v>574</v>
      </c>
      <c r="B419" s="741" t="s">
        <v>575</v>
      </c>
      <c r="C419" s="742" t="s">
        <v>593</v>
      </c>
      <c r="D419" s="743" t="s">
        <v>594</v>
      </c>
      <c r="E419" s="744">
        <v>50113006</v>
      </c>
      <c r="F419" s="743" t="s">
        <v>1281</v>
      </c>
      <c r="G419" s="742" t="s">
        <v>622</v>
      </c>
      <c r="H419" s="742">
        <v>133146</v>
      </c>
      <c r="I419" s="742">
        <v>33530</v>
      </c>
      <c r="J419" s="742" t="s">
        <v>1311</v>
      </c>
      <c r="K419" s="742" t="s">
        <v>1312</v>
      </c>
      <c r="L419" s="745">
        <v>156.49</v>
      </c>
      <c r="M419" s="745">
        <v>58</v>
      </c>
      <c r="N419" s="746">
        <v>9076.42</v>
      </c>
    </row>
    <row r="420" spans="1:14" ht="14.4" customHeight="1" x14ac:dyDescent="0.3">
      <c r="A420" s="740" t="s">
        <v>574</v>
      </c>
      <c r="B420" s="741" t="s">
        <v>575</v>
      </c>
      <c r="C420" s="742" t="s">
        <v>593</v>
      </c>
      <c r="D420" s="743" t="s">
        <v>594</v>
      </c>
      <c r="E420" s="744">
        <v>50113006</v>
      </c>
      <c r="F420" s="743" t="s">
        <v>1281</v>
      </c>
      <c r="G420" s="742" t="s">
        <v>609</v>
      </c>
      <c r="H420" s="742">
        <v>217058</v>
      </c>
      <c r="I420" s="742">
        <v>217058</v>
      </c>
      <c r="J420" s="742" t="s">
        <v>1313</v>
      </c>
      <c r="K420" s="742" t="s">
        <v>1314</v>
      </c>
      <c r="L420" s="745">
        <v>1735.2902841905118</v>
      </c>
      <c r="M420" s="745">
        <v>5</v>
      </c>
      <c r="N420" s="746">
        <v>8676.4514209525587</v>
      </c>
    </row>
    <row r="421" spans="1:14" ht="14.4" customHeight="1" x14ac:dyDescent="0.3">
      <c r="A421" s="740" t="s">
        <v>574</v>
      </c>
      <c r="B421" s="741" t="s">
        <v>575</v>
      </c>
      <c r="C421" s="742" t="s">
        <v>593</v>
      </c>
      <c r="D421" s="743" t="s">
        <v>594</v>
      </c>
      <c r="E421" s="744">
        <v>50113006</v>
      </c>
      <c r="F421" s="743" t="s">
        <v>1281</v>
      </c>
      <c r="G421" s="742" t="s">
        <v>609</v>
      </c>
      <c r="H421" s="742">
        <v>33525</v>
      </c>
      <c r="I421" s="742">
        <v>33525</v>
      </c>
      <c r="J421" s="742" t="s">
        <v>1315</v>
      </c>
      <c r="K421" s="742" t="s">
        <v>1316</v>
      </c>
      <c r="L421" s="745">
        <v>104.27625</v>
      </c>
      <c r="M421" s="745">
        <v>80</v>
      </c>
      <c r="N421" s="746">
        <v>8342.1</v>
      </c>
    </row>
    <row r="422" spans="1:14" ht="14.4" customHeight="1" x14ac:dyDescent="0.3">
      <c r="A422" s="740" t="s">
        <v>574</v>
      </c>
      <c r="B422" s="741" t="s">
        <v>575</v>
      </c>
      <c r="C422" s="742" t="s">
        <v>593</v>
      </c>
      <c r="D422" s="743" t="s">
        <v>594</v>
      </c>
      <c r="E422" s="744">
        <v>50113007</v>
      </c>
      <c r="F422" s="743" t="s">
        <v>1317</v>
      </c>
      <c r="G422" s="742" t="s">
        <v>609</v>
      </c>
      <c r="H422" s="742">
        <v>175634</v>
      </c>
      <c r="I422" s="742">
        <v>75634</v>
      </c>
      <c r="J422" s="742" t="s">
        <v>1318</v>
      </c>
      <c r="K422" s="742" t="s">
        <v>1319</v>
      </c>
      <c r="L422" s="745">
        <v>4226.2</v>
      </c>
      <c r="M422" s="745">
        <v>1</v>
      </c>
      <c r="N422" s="746">
        <v>4226.2</v>
      </c>
    </row>
    <row r="423" spans="1:14" ht="14.4" customHeight="1" x14ac:dyDescent="0.3">
      <c r="A423" s="740" t="s">
        <v>574</v>
      </c>
      <c r="B423" s="741" t="s">
        <v>575</v>
      </c>
      <c r="C423" s="742" t="s">
        <v>593</v>
      </c>
      <c r="D423" s="743" t="s">
        <v>594</v>
      </c>
      <c r="E423" s="744">
        <v>50113008</v>
      </c>
      <c r="F423" s="743" t="s">
        <v>1320</v>
      </c>
      <c r="G423" s="742"/>
      <c r="H423" s="742"/>
      <c r="I423" s="742">
        <v>138453</v>
      </c>
      <c r="J423" s="742" t="s">
        <v>1321</v>
      </c>
      <c r="K423" s="742" t="s">
        <v>1322</v>
      </c>
      <c r="L423" s="745">
        <v>643.5</v>
      </c>
      <c r="M423" s="745">
        <v>1</v>
      </c>
      <c r="N423" s="746">
        <v>643.5</v>
      </c>
    </row>
    <row r="424" spans="1:14" ht="14.4" customHeight="1" x14ac:dyDescent="0.3">
      <c r="A424" s="740" t="s">
        <v>574</v>
      </c>
      <c r="B424" s="741" t="s">
        <v>575</v>
      </c>
      <c r="C424" s="742" t="s">
        <v>593</v>
      </c>
      <c r="D424" s="743" t="s">
        <v>594</v>
      </c>
      <c r="E424" s="744">
        <v>50113008</v>
      </c>
      <c r="F424" s="743" t="s">
        <v>1320</v>
      </c>
      <c r="G424" s="742"/>
      <c r="H424" s="742"/>
      <c r="I424" s="742">
        <v>138455</v>
      </c>
      <c r="J424" s="742" t="s">
        <v>1321</v>
      </c>
      <c r="K424" s="742" t="s">
        <v>1323</v>
      </c>
      <c r="L424" s="745">
        <v>1287</v>
      </c>
      <c r="M424" s="745">
        <v>153</v>
      </c>
      <c r="N424" s="746">
        <v>196911</v>
      </c>
    </row>
    <row r="425" spans="1:14" ht="14.4" customHeight="1" x14ac:dyDescent="0.3">
      <c r="A425" s="740" t="s">
        <v>574</v>
      </c>
      <c r="B425" s="741" t="s">
        <v>575</v>
      </c>
      <c r="C425" s="742" t="s">
        <v>593</v>
      </c>
      <c r="D425" s="743" t="s">
        <v>594</v>
      </c>
      <c r="E425" s="744">
        <v>50113008</v>
      </c>
      <c r="F425" s="743" t="s">
        <v>1320</v>
      </c>
      <c r="G425" s="742"/>
      <c r="H425" s="742"/>
      <c r="I425" s="742">
        <v>129057</v>
      </c>
      <c r="J425" s="742" t="s">
        <v>1324</v>
      </c>
      <c r="K425" s="742" t="s">
        <v>1325</v>
      </c>
      <c r="L425" s="745">
        <v>5722.2001953125</v>
      </c>
      <c r="M425" s="745">
        <v>4</v>
      </c>
      <c r="N425" s="746">
        <v>22888.80078125</v>
      </c>
    </row>
    <row r="426" spans="1:14" ht="14.4" customHeight="1" x14ac:dyDescent="0.3">
      <c r="A426" s="740" t="s">
        <v>574</v>
      </c>
      <c r="B426" s="741" t="s">
        <v>575</v>
      </c>
      <c r="C426" s="742" t="s">
        <v>593</v>
      </c>
      <c r="D426" s="743" t="s">
        <v>594</v>
      </c>
      <c r="E426" s="744">
        <v>50113008</v>
      </c>
      <c r="F426" s="743" t="s">
        <v>1320</v>
      </c>
      <c r="G426" s="742"/>
      <c r="H426" s="742"/>
      <c r="I426" s="742">
        <v>129056</v>
      </c>
      <c r="J426" s="742" t="s">
        <v>1324</v>
      </c>
      <c r="K426" s="742" t="s">
        <v>1326</v>
      </c>
      <c r="L426" s="745">
        <v>2945.8000527658769</v>
      </c>
      <c r="M426" s="745">
        <v>62</v>
      </c>
      <c r="N426" s="746">
        <v>182639.60327148437</v>
      </c>
    </row>
    <row r="427" spans="1:14" ht="14.4" customHeight="1" x14ac:dyDescent="0.3">
      <c r="A427" s="740" t="s">
        <v>574</v>
      </c>
      <c r="B427" s="741" t="s">
        <v>575</v>
      </c>
      <c r="C427" s="742" t="s">
        <v>593</v>
      </c>
      <c r="D427" s="743" t="s">
        <v>594</v>
      </c>
      <c r="E427" s="744">
        <v>50113008</v>
      </c>
      <c r="F427" s="743" t="s">
        <v>1320</v>
      </c>
      <c r="G427" s="742"/>
      <c r="H427" s="742"/>
      <c r="I427" s="742">
        <v>29980</v>
      </c>
      <c r="J427" s="742" t="s">
        <v>1327</v>
      </c>
      <c r="K427" s="742" t="s">
        <v>1328</v>
      </c>
      <c r="L427" s="745">
        <v>9570</v>
      </c>
      <c r="M427" s="745">
        <v>7</v>
      </c>
      <c r="N427" s="746">
        <v>66990</v>
      </c>
    </row>
    <row r="428" spans="1:14" ht="14.4" customHeight="1" x14ac:dyDescent="0.3">
      <c r="A428" s="740" t="s">
        <v>574</v>
      </c>
      <c r="B428" s="741" t="s">
        <v>575</v>
      </c>
      <c r="C428" s="742" t="s">
        <v>593</v>
      </c>
      <c r="D428" s="743" t="s">
        <v>594</v>
      </c>
      <c r="E428" s="744">
        <v>50113008</v>
      </c>
      <c r="F428" s="743" t="s">
        <v>1320</v>
      </c>
      <c r="G428" s="742"/>
      <c r="H428" s="742"/>
      <c r="I428" s="742">
        <v>29979</v>
      </c>
      <c r="J428" s="742" t="s">
        <v>1327</v>
      </c>
      <c r="K428" s="742" t="s">
        <v>1329</v>
      </c>
      <c r="L428" s="745">
        <v>4972</v>
      </c>
      <c r="M428" s="745">
        <v>4</v>
      </c>
      <c r="N428" s="746">
        <v>19888</v>
      </c>
    </row>
    <row r="429" spans="1:14" ht="14.4" customHeight="1" x14ac:dyDescent="0.3">
      <c r="A429" s="740" t="s">
        <v>574</v>
      </c>
      <c r="B429" s="741" t="s">
        <v>575</v>
      </c>
      <c r="C429" s="742" t="s">
        <v>593</v>
      </c>
      <c r="D429" s="743" t="s">
        <v>594</v>
      </c>
      <c r="E429" s="744">
        <v>50113008</v>
      </c>
      <c r="F429" s="743" t="s">
        <v>1320</v>
      </c>
      <c r="G429" s="742"/>
      <c r="H429" s="742"/>
      <c r="I429" s="742">
        <v>62464</v>
      </c>
      <c r="J429" s="742" t="s">
        <v>1330</v>
      </c>
      <c r="K429" s="742" t="s">
        <v>1331</v>
      </c>
      <c r="L429" s="745">
        <v>9073.7014885979734</v>
      </c>
      <c r="M429" s="745">
        <v>74</v>
      </c>
      <c r="N429" s="746">
        <v>671453.91015625</v>
      </c>
    </row>
    <row r="430" spans="1:14" ht="14.4" customHeight="1" x14ac:dyDescent="0.3">
      <c r="A430" s="740" t="s">
        <v>574</v>
      </c>
      <c r="B430" s="741" t="s">
        <v>575</v>
      </c>
      <c r="C430" s="742" t="s">
        <v>593</v>
      </c>
      <c r="D430" s="743" t="s">
        <v>594</v>
      </c>
      <c r="E430" s="744">
        <v>50113008</v>
      </c>
      <c r="F430" s="743" t="s">
        <v>1320</v>
      </c>
      <c r="G430" s="742"/>
      <c r="H430" s="742"/>
      <c r="I430" s="742">
        <v>104051</v>
      </c>
      <c r="J430" s="742" t="s">
        <v>1332</v>
      </c>
      <c r="K430" s="742" t="s">
        <v>1323</v>
      </c>
      <c r="L430" s="745">
        <v>1291.4000198929398</v>
      </c>
      <c r="M430" s="745">
        <v>27</v>
      </c>
      <c r="N430" s="746">
        <v>34867.800537109375</v>
      </c>
    </row>
    <row r="431" spans="1:14" ht="14.4" customHeight="1" x14ac:dyDescent="0.3">
      <c r="A431" s="740" t="s">
        <v>574</v>
      </c>
      <c r="B431" s="741" t="s">
        <v>575</v>
      </c>
      <c r="C431" s="742" t="s">
        <v>593</v>
      </c>
      <c r="D431" s="743" t="s">
        <v>594</v>
      </c>
      <c r="E431" s="744">
        <v>50113008</v>
      </c>
      <c r="F431" s="743" t="s">
        <v>1320</v>
      </c>
      <c r="G431" s="742"/>
      <c r="H431" s="742"/>
      <c r="I431" s="742">
        <v>97910</v>
      </c>
      <c r="J431" s="742" t="s">
        <v>1333</v>
      </c>
      <c r="K431" s="742" t="s">
        <v>1334</v>
      </c>
      <c r="L431" s="745">
        <v>1346.3499755859375</v>
      </c>
      <c r="M431" s="745">
        <v>1</v>
      </c>
      <c r="N431" s="746">
        <v>1346.3499755859375</v>
      </c>
    </row>
    <row r="432" spans="1:14" ht="14.4" customHeight="1" x14ac:dyDescent="0.3">
      <c r="A432" s="740" t="s">
        <v>574</v>
      </c>
      <c r="B432" s="741" t="s">
        <v>575</v>
      </c>
      <c r="C432" s="742" t="s">
        <v>593</v>
      </c>
      <c r="D432" s="743" t="s">
        <v>594</v>
      </c>
      <c r="E432" s="744">
        <v>50113008</v>
      </c>
      <c r="F432" s="743" t="s">
        <v>1320</v>
      </c>
      <c r="G432" s="742"/>
      <c r="H432" s="742"/>
      <c r="I432" s="742">
        <v>6480</v>
      </c>
      <c r="J432" s="742" t="s">
        <v>1335</v>
      </c>
      <c r="K432" s="742" t="s">
        <v>1336</v>
      </c>
      <c r="L432" s="745">
        <v>4305.399946732955</v>
      </c>
      <c r="M432" s="745">
        <v>77</v>
      </c>
      <c r="N432" s="746">
        <v>331515.7958984375</v>
      </c>
    </row>
    <row r="433" spans="1:14" ht="14.4" customHeight="1" x14ac:dyDescent="0.3">
      <c r="A433" s="740" t="s">
        <v>574</v>
      </c>
      <c r="B433" s="741" t="s">
        <v>575</v>
      </c>
      <c r="C433" s="742" t="s">
        <v>593</v>
      </c>
      <c r="D433" s="743" t="s">
        <v>594</v>
      </c>
      <c r="E433" s="744">
        <v>50113012</v>
      </c>
      <c r="F433" s="743" t="s">
        <v>1337</v>
      </c>
      <c r="G433" s="742" t="s">
        <v>609</v>
      </c>
      <c r="H433" s="742">
        <v>193650</v>
      </c>
      <c r="I433" s="742">
        <v>93650</v>
      </c>
      <c r="J433" s="742" t="s">
        <v>1338</v>
      </c>
      <c r="K433" s="742" t="s">
        <v>1339</v>
      </c>
      <c r="L433" s="745">
        <v>10665.17</v>
      </c>
      <c r="M433" s="745">
        <v>6</v>
      </c>
      <c r="N433" s="746">
        <v>63991.020000000004</v>
      </c>
    </row>
    <row r="434" spans="1:14" ht="14.4" customHeight="1" x14ac:dyDescent="0.3">
      <c r="A434" s="740" t="s">
        <v>574</v>
      </c>
      <c r="B434" s="741" t="s">
        <v>575</v>
      </c>
      <c r="C434" s="742" t="s">
        <v>593</v>
      </c>
      <c r="D434" s="743" t="s">
        <v>594</v>
      </c>
      <c r="E434" s="744">
        <v>50113013</v>
      </c>
      <c r="F434" s="743" t="s">
        <v>1340</v>
      </c>
      <c r="G434" s="742" t="s">
        <v>622</v>
      </c>
      <c r="H434" s="742">
        <v>194155</v>
      </c>
      <c r="I434" s="742">
        <v>94155</v>
      </c>
      <c r="J434" s="742" t="s">
        <v>1341</v>
      </c>
      <c r="K434" s="742" t="s">
        <v>1342</v>
      </c>
      <c r="L434" s="745">
        <v>324.34777777777776</v>
      </c>
      <c r="M434" s="745">
        <v>9</v>
      </c>
      <c r="N434" s="746">
        <v>2919.1299999999997</v>
      </c>
    </row>
    <row r="435" spans="1:14" ht="14.4" customHeight="1" x14ac:dyDescent="0.3">
      <c r="A435" s="740" t="s">
        <v>574</v>
      </c>
      <c r="B435" s="741" t="s">
        <v>575</v>
      </c>
      <c r="C435" s="742" t="s">
        <v>593</v>
      </c>
      <c r="D435" s="743" t="s">
        <v>594</v>
      </c>
      <c r="E435" s="744">
        <v>50113013</v>
      </c>
      <c r="F435" s="743" t="s">
        <v>1340</v>
      </c>
      <c r="G435" s="742" t="s">
        <v>622</v>
      </c>
      <c r="H435" s="742">
        <v>195147</v>
      </c>
      <c r="I435" s="742">
        <v>195147</v>
      </c>
      <c r="J435" s="742" t="s">
        <v>1343</v>
      </c>
      <c r="K435" s="742" t="s">
        <v>1344</v>
      </c>
      <c r="L435" s="745">
        <v>565.71749999999997</v>
      </c>
      <c r="M435" s="745">
        <v>28</v>
      </c>
      <c r="N435" s="746">
        <v>15840.09</v>
      </c>
    </row>
    <row r="436" spans="1:14" ht="14.4" customHeight="1" x14ac:dyDescent="0.3">
      <c r="A436" s="740" t="s">
        <v>574</v>
      </c>
      <c r="B436" s="741" t="s">
        <v>575</v>
      </c>
      <c r="C436" s="742" t="s">
        <v>593</v>
      </c>
      <c r="D436" s="743" t="s">
        <v>594</v>
      </c>
      <c r="E436" s="744">
        <v>50113013</v>
      </c>
      <c r="F436" s="743" t="s">
        <v>1340</v>
      </c>
      <c r="G436" s="742" t="s">
        <v>622</v>
      </c>
      <c r="H436" s="742">
        <v>185525</v>
      </c>
      <c r="I436" s="742">
        <v>85525</v>
      </c>
      <c r="J436" s="742" t="s">
        <v>1345</v>
      </c>
      <c r="K436" s="742" t="s">
        <v>1346</v>
      </c>
      <c r="L436" s="745">
        <v>111.31999999999998</v>
      </c>
      <c r="M436" s="745">
        <v>5</v>
      </c>
      <c r="N436" s="746">
        <v>556.59999999999991</v>
      </c>
    </row>
    <row r="437" spans="1:14" ht="14.4" customHeight="1" x14ac:dyDescent="0.3">
      <c r="A437" s="740" t="s">
        <v>574</v>
      </c>
      <c r="B437" s="741" t="s">
        <v>575</v>
      </c>
      <c r="C437" s="742" t="s">
        <v>593</v>
      </c>
      <c r="D437" s="743" t="s">
        <v>594</v>
      </c>
      <c r="E437" s="744">
        <v>50113013</v>
      </c>
      <c r="F437" s="743" t="s">
        <v>1340</v>
      </c>
      <c r="G437" s="742" t="s">
        <v>622</v>
      </c>
      <c r="H437" s="742">
        <v>203097</v>
      </c>
      <c r="I437" s="742">
        <v>203097</v>
      </c>
      <c r="J437" s="742" t="s">
        <v>1347</v>
      </c>
      <c r="K437" s="742" t="s">
        <v>1348</v>
      </c>
      <c r="L437" s="745">
        <v>167.55999999999997</v>
      </c>
      <c r="M437" s="745">
        <v>1</v>
      </c>
      <c r="N437" s="746">
        <v>167.55999999999997</v>
      </c>
    </row>
    <row r="438" spans="1:14" ht="14.4" customHeight="1" x14ac:dyDescent="0.3">
      <c r="A438" s="740" t="s">
        <v>574</v>
      </c>
      <c r="B438" s="741" t="s">
        <v>575</v>
      </c>
      <c r="C438" s="742" t="s">
        <v>593</v>
      </c>
      <c r="D438" s="743" t="s">
        <v>594</v>
      </c>
      <c r="E438" s="744">
        <v>50113013</v>
      </c>
      <c r="F438" s="743" t="s">
        <v>1340</v>
      </c>
      <c r="G438" s="742" t="s">
        <v>609</v>
      </c>
      <c r="H438" s="742">
        <v>172972</v>
      </c>
      <c r="I438" s="742">
        <v>72972</v>
      </c>
      <c r="J438" s="742" t="s">
        <v>1349</v>
      </c>
      <c r="K438" s="742" t="s">
        <v>1350</v>
      </c>
      <c r="L438" s="745">
        <v>181.59736842105258</v>
      </c>
      <c r="M438" s="745">
        <v>114</v>
      </c>
      <c r="N438" s="746">
        <v>20702.099999999995</v>
      </c>
    </row>
    <row r="439" spans="1:14" ht="14.4" customHeight="1" x14ac:dyDescent="0.3">
      <c r="A439" s="740" t="s">
        <v>574</v>
      </c>
      <c r="B439" s="741" t="s">
        <v>575</v>
      </c>
      <c r="C439" s="742" t="s">
        <v>593</v>
      </c>
      <c r="D439" s="743" t="s">
        <v>594</v>
      </c>
      <c r="E439" s="744">
        <v>50113013</v>
      </c>
      <c r="F439" s="743" t="s">
        <v>1340</v>
      </c>
      <c r="G439" s="742" t="s">
        <v>609</v>
      </c>
      <c r="H439" s="742">
        <v>168998</v>
      </c>
      <c r="I439" s="742">
        <v>68998</v>
      </c>
      <c r="J439" s="742" t="s">
        <v>1351</v>
      </c>
      <c r="K439" s="742" t="s">
        <v>1352</v>
      </c>
      <c r="L439" s="745">
        <v>234.06</v>
      </c>
      <c r="M439" s="745">
        <v>4</v>
      </c>
      <c r="N439" s="746">
        <v>936.24</v>
      </c>
    </row>
    <row r="440" spans="1:14" ht="14.4" customHeight="1" x14ac:dyDescent="0.3">
      <c r="A440" s="740" t="s">
        <v>574</v>
      </c>
      <c r="B440" s="741" t="s">
        <v>575</v>
      </c>
      <c r="C440" s="742" t="s">
        <v>593</v>
      </c>
      <c r="D440" s="743" t="s">
        <v>594</v>
      </c>
      <c r="E440" s="744">
        <v>50113013</v>
      </c>
      <c r="F440" s="743" t="s">
        <v>1340</v>
      </c>
      <c r="G440" s="742" t="s">
        <v>622</v>
      </c>
      <c r="H440" s="742">
        <v>183817</v>
      </c>
      <c r="I440" s="742">
        <v>183817</v>
      </c>
      <c r="J440" s="742" t="s">
        <v>1353</v>
      </c>
      <c r="K440" s="742" t="s">
        <v>1354</v>
      </c>
      <c r="L440" s="745">
        <v>932.98881560212669</v>
      </c>
      <c r="M440" s="745">
        <v>170.00000000000003</v>
      </c>
      <c r="N440" s="746">
        <v>158608.09865236157</v>
      </c>
    </row>
    <row r="441" spans="1:14" ht="14.4" customHeight="1" x14ac:dyDescent="0.3">
      <c r="A441" s="740" t="s">
        <v>574</v>
      </c>
      <c r="B441" s="741" t="s">
        <v>575</v>
      </c>
      <c r="C441" s="742" t="s">
        <v>593</v>
      </c>
      <c r="D441" s="743" t="s">
        <v>594</v>
      </c>
      <c r="E441" s="744">
        <v>50113013</v>
      </c>
      <c r="F441" s="743" t="s">
        <v>1340</v>
      </c>
      <c r="G441" s="742" t="s">
        <v>622</v>
      </c>
      <c r="H441" s="742">
        <v>183812</v>
      </c>
      <c r="I441" s="742">
        <v>183812</v>
      </c>
      <c r="J441" s="742" t="s">
        <v>1355</v>
      </c>
      <c r="K441" s="742" t="s">
        <v>1356</v>
      </c>
      <c r="L441" s="745">
        <v>547.55176172679126</v>
      </c>
      <c r="M441" s="745">
        <v>2</v>
      </c>
      <c r="N441" s="746">
        <v>1095.1035234535825</v>
      </c>
    </row>
    <row r="442" spans="1:14" ht="14.4" customHeight="1" x14ac:dyDescent="0.3">
      <c r="A442" s="740" t="s">
        <v>574</v>
      </c>
      <c r="B442" s="741" t="s">
        <v>575</v>
      </c>
      <c r="C442" s="742" t="s">
        <v>593</v>
      </c>
      <c r="D442" s="743" t="s">
        <v>594</v>
      </c>
      <c r="E442" s="744">
        <v>50113013</v>
      </c>
      <c r="F442" s="743" t="s">
        <v>1340</v>
      </c>
      <c r="G442" s="742" t="s">
        <v>609</v>
      </c>
      <c r="H442" s="742">
        <v>164831</v>
      </c>
      <c r="I442" s="742">
        <v>64831</v>
      </c>
      <c r="J442" s="742" t="s">
        <v>1357</v>
      </c>
      <c r="K442" s="742" t="s">
        <v>1358</v>
      </c>
      <c r="L442" s="745">
        <v>198.88000000000002</v>
      </c>
      <c r="M442" s="745">
        <v>6</v>
      </c>
      <c r="N442" s="746">
        <v>1193.2800000000002</v>
      </c>
    </row>
    <row r="443" spans="1:14" ht="14.4" customHeight="1" x14ac:dyDescent="0.3">
      <c r="A443" s="740" t="s">
        <v>574</v>
      </c>
      <c r="B443" s="741" t="s">
        <v>575</v>
      </c>
      <c r="C443" s="742" t="s">
        <v>593</v>
      </c>
      <c r="D443" s="743" t="s">
        <v>594</v>
      </c>
      <c r="E443" s="744">
        <v>50113013</v>
      </c>
      <c r="F443" s="743" t="s">
        <v>1340</v>
      </c>
      <c r="G443" s="742" t="s">
        <v>609</v>
      </c>
      <c r="H443" s="742">
        <v>183926</v>
      </c>
      <c r="I443" s="742">
        <v>183926</v>
      </c>
      <c r="J443" s="742" t="s">
        <v>1359</v>
      </c>
      <c r="K443" s="742" t="s">
        <v>1354</v>
      </c>
      <c r="L443" s="745">
        <v>153.99999999999997</v>
      </c>
      <c r="M443" s="745">
        <v>1</v>
      </c>
      <c r="N443" s="746">
        <v>153.99999999999997</v>
      </c>
    </row>
    <row r="444" spans="1:14" ht="14.4" customHeight="1" x14ac:dyDescent="0.3">
      <c r="A444" s="740" t="s">
        <v>574</v>
      </c>
      <c r="B444" s="741" t="s">
        <v>575</v>
      </c>
      <c r="C444" s="742" t="s">
        <v>593</v>
      </c>
      <c r="D444" s="743" t="s">
        <v>594</v>
      </c>
      <c r="E444" s="744">
        <v>50113013</v>
      </c>
      <c r="F444" s="743" t="s">
        <v>1340</v>
      </c>
      <c r="G444" s="742" t="s">
        <v>609</v>
      </c>
      <c r="H444" s="742">
        <v>117170</v>
      </c>
      <c r="I444" s="742">
        <v>17170</v>
      </c>
      <c r="J444" s="742" t="s">
        <v>1360</v>
      </c>
      <c r="K444" s="742" t="s">
        <v>848</v>
      </c>
      <c r="L444" s="745">
        <v>73.440000000000012</v>
      </c>
      <c r="M444" s="745">
        <v>5</v>
      </c>
      <c r="N444" s="746">
        <v>367.20000000000005</v>
      </c>
    </row>
    <row r="445" spans="1:14" ht="14.4" customHeight="1" x14ac:dyDescent="0.3">
      <c r="A445" s="740" t="s">
        <v>574</v>
      </c>
      <c r="B445" s="741" t="s">
        <v>575</v>
      </c>
      <c r="C445" s="742" t="s">
        <v>593</v>
      </c>
      <c r="D445" s="743" t="s">
        <v>594</v>
      </c>
      <c r="E445" s="744">
        <v>50113013</v>
      </c>
      <c r="F445" s="743" t="s">
        <v>1340</v>
      </c>
      <c r="G445" s="742" t="s">
        <v>609</v>
      </c>
      <c r="H445" s="742">
        <v>193922</v>
      </c>
      <c r="I445" s="742">
        <v>93922</v>
      </c>
      <c r="J445" s="742" t="s">
        <v>1361</v>
      </c>
      <c r="K445" s="742" t="s">
        <v>1362</v>
      </c>
      <c r="L445" s="745">
        <v>384.65999999999997</v>
      </c>
      <c r="M445" s="745">
        <v>1</v>
      </c>
      <c r="N445" s="746">
        <v>384.65999999999997</v>
      </c>
    </row>
    <row r="446" spans="1:14" ht="14.4" customHeight="1" x14ac:dyDescent="0.3">
      <c r="A446" s="740" t="s">
        <v>574</v>
      </c>
      <c r="B446" s="741" t="s">
        <v>575</v>
      </c>
      <c r="C446" s="742" t="s">
        <v>593</v>
      </c>
      <c r="D446" s="743" t="s">
        <v>594</v>
      </c>
      <c r="E446" s="744">
        <v>50113013</v>
      </c>
      <c r="F446" s="743" t="s">
        <v>1340</v>
      </c>
      <c r="G446" s="742" t="s">
        <v>622</v>
      </c>
      <c r="H446" s="742">
        <v>111706</v>
      </c>
      <c r="I446" s="742">
        <v>11706</v>
      </c>
      <c r="J446" s="742" t="s">
        <v>734</v>
      </c>
      <c r="K446" s="742" t="s">
        <v>1178</v>
      </c>
      <c r="L446" s="745">
        <v>231.5094736842106</v>
      </c>
      <c r="M446" s="745">
        <v>57</v>
      </c>
      <c r="N446" s="746">
        <v>13196.040000000005</v>
      </c>
    </row>
    <row r="447" spans="1:14" ht="14.4" customHeight="1" x14ac:dyDescent="0.3">
      <c r="A447" s="740" t="s">
        <v>574</v>
      </c>
      <c r="B447" s="741" t="s">
        <v>575</v>
      </c>
      <c r="C447" s="742" t="s">
        <v>593</v>
      </c>
      <c r="D447" s="743" t="s">
        <v>594</v>
      </c>
      <c r="E447" s="744">
        <v>50113013</v>
      </c>
      <c r="F447" s="743" t="s">
        <v>1340</v>
      </c>
      <c r="G447" s="742" t="s">
        <v>576</v>
      </c>
      <c r="H447" s="742">
        <v>203855</v>
      </c>
      <c r="I447" s="742">
        <v>203855</v>
      </c>
      <c r="J447" s="742" t="s">
        <v>1363</v>
      </c>
      <c r="K447" s="742" t="s">
        <v>1364</v>
      </c>
      <c r="L447" s="745">
        <v>316.03000000000003</v>
      </c>
      <c r="M447" s="745">
        <v>24</v>
      </c>
      <c r="N447" s="746">
        <v>7584.72</v>
      </c>
    </row>
    <row r="448" spans="1:14" ht="14.4" customHeight="1" x14ac:dyDescent="0.3">
      <c r="A448" s="740" t="s">
        <v>574</v>
      </c>
      <c r="B448" s="741" t="s">
        <v>575</v>
      </c>
      <c r="C448" s="742" t="s">
        <v>593</v>
      </c>
      <c r="D448" s="743" t="s">
        <v>594</v>
      </c>
      <c r="E448" s="744">
        <v>50113013</v>
      </c>
      <c r="F448" s="743" t="s">
        <v>1340</v>
      </c>
      <c r="G448" s="742" t="s">
        <v>609</v>
      </c>
      <c r="H448" s="742">
        <v>131654</v>
      </c>
      <c r="I448" s="742">
        <v>131654</v>
      </c>
      <c r="J448" s="742" t="s">
        <v>1365</v>
      </c>
      <c r="K448" s="742" t="s">
        <v>1366</v>
      </c>
      <c r="L448" s="745">
        <v>264</v>
      </c>
      <c r="M448" s="745">
        <v>8</v>
      </c>
      <c r="N448" s="746">
        <v>2112</v>
      </c>
    </row>
    <row r="449" spans="1:14" ht="14.4" customHeight="1" x14ac:dyDescent="0.3">
      <c r="A449" s="740" t="s">
        <v>574</v>
      </c>
      <c r="B449" s="741" t="s">
        <v>575</v>
      </c>
      <c r="C449" s="742" t="s">
        <v>593</v>
      </c>
      <c r="D449" s="743" t="s">
        <v>594</v>
      </c>
      <c r="E449" s="744">
        <v>50113013</v>
      </c>
      <c r="F449" s="743" t="s">
        <v>1340</v>
      </c>
      <c r="G449" s="742" t="s">
        <v>609</v>
      </c>
      <c r="H449" s="742">
        <v>131656</v>
      </c>
      <c r="I449" s="742">
        <v>131656</v>
      </c>
      <c r="J449" s="742" t="s">
        <v>1367</v>
      </c>
      <c r="K449" s="742" t="s">
        <v>1368</v>
      </c>
      <c r="L449" s="745">
        <v>517</v>
      </c>
      <c r="M449" s="745">
        <v>17</v>
      </c>
      <c r="N449" s="746">
        <v>8789</v>
      </c>
    </row>
    <row r="450" spans="1:14" ht="14.4" customHeight="1" x14ac:dyDescent="0.3">
      <c r="A450" s="740" t="s">
        <v>574</v>
      </c>
      <c r="B450" s="741" t="s">
        <v>575</v>
      </c>
      <c r="C450" s="742" t="s">
        <v>593</v>
      </c>
      <c r="D450" s="743" t="s">
        <v>594</v>
      </c>
      <c r="E450" s="744">
        <v>50113013</v>
      </c>
      <c r="F450" s="743" t="s">
        <v>1340</v>
      </c>
      <c r="G450" s="742" t="s">
        <v>609</v>
      </c>
      <c r="H450" s="742">
        <v>206609</v>
      </c>
      <c r="I450" s="742">
        <v>206609</v>
      </c>
      <c r="J450" s="742" t="s">
        <v>1369</v>
      </c>
      <c r="K450" s="742" t="s">
        <v>1370</v>
      </c>
      <c r="L450" s="745">
        <v>247.93</v>
      </c>
      <c r="M450" s="745">
        <v>4</v>
      </c>
      <c r="N450" s="746">
        <v>991.72</v>
      </c>
    </row>
    <row r="451" spans="1:14" ht="14.4" customHeight="1" x14ac:dyDescent="0.3">
      <c r="A451" s="740" t="s">
        <v>574</v>
      </c>
      <c r="B451" s="741" t="s">
        <v>575</v>
      </c>
      <c r="C451" s="742" t="s">
        <v>593</v>
      </c>
      <c r="D451" s="743" t="s">
        <v>594</v>
      </c>
      <c r="E451" s="744">
        <v>50113013</v>
      </c>
      <c r="F451" s="743" t="s">
        <v>1340</v>
      </c>
      <c r="G451" s="742" t="s">
        <v>609</v>
      </c>
      <c r="H451" s="742">
        <v>151458</v>
      </c>
      <c r="I451" s="742">
        <v>151458</v>
      </c>
      <c r="J451" s="742" t="s">
        <v>1371</v>
      </c>
      <c r="K451" s="742" t="s">
        <v>1372</v>
      </c>
      <c r="L451" s="745">
        <v>217.80000000000004</v>
      </c>
      <c r="M451" s="745">
        <v>6</v>
      </c>
      <c r="N451" s="746">
        <v>1306.8000000000002</v>
      </c>
    </row>
    <row r="452" spans="1:14" ht="14.4" customHeight="1" x14ac:dyDescent="0.3">
      <c r="A452" s="740" t="s">
        <v>574</v>
      </c>
      <c r="B452" s="741" t="s">
        <v>575</v>
      </c>
      <c r="C452" s="742" t="s">
        <v>593</v>
      </c>
      <c r="D452" s="743" t="s">
        <v>594</v>
      </c>
      <c r="E452" s="744">
        <v>50113013</v>
      </c>
      <c r="F452" s="743" t="s">
        <v>1340</v>
      </c>
      <c r="G452" s="742" t="s">
        <v>609</v>
      </c>
      <c r="H452" s="742">
        <v>162180</v>
      </c>
      <c r="I452" s="742">
        <v>162180</v>
      </c>
      <c r="J452" s="742" t="s">
        <v>1373</v>
      </c>
      <c r="K452" s="742" t="s">
        <v>1374</v>
      </c>
      <c r="L452" s="745">
        <v>152.9</v>
      </c>
      <c r="M452" s="745">
        <v>5</v>
      </c>
      <c r="N452" s="746">
        <v>764.5</v>
      </c>
    </row>
    <row r="453" spans="1:14" ht="14.4" customHeight="1" x14ac:dyDescent="0.3">
      <c r="A453" s="740" t="s">
        <v>574</v>
      </c>
      <c r="B453" s="741" t="s">
        <v>575</v>
      </c>
      <c r="C453" s="742" t="s">
        <v>593</v>
      </c>
      <c r="D453" s="743" t="s">
        <v>594</v>
      </c>
      <c r="E453" s="744">
        <v>50113013</v>
      </c>
      <c r="F453" s="743" t="s">
        <v>1340</v>
      </c>
      <c r="G453" s="742" t="s">
        <v>609</v>
      </c>
      <c r="H453" s="742">
        <v>162187</v>
      </c>
      <c r="I453" s="742">
        <v>162187</v>
      </c>
      <c r="J453" s="742" t="s">
        <v>1375</v>
      </c>
      <c r="K453" s="742" t="s">
        <v>1376</v>
      </c>
      <c r="L453" s="745">
        <v>286</v>
      </c>
      <c r="M453" s="745">
        <v>25</v>
      </c>
      <c r="N453" s="746">
        <v>7150</v>
      </c>
    </row>
    <row r="454" spans="1:14" ht="14.4" customHeight="1" x14ac:dyDescent="0.3">
      <c r="A454" s="740" t="s">
        <v>574</v>
      </c>
      <c r="B454" s="741" t="s">
        <v>575</v>
      </c>
      <c r="C454" s="742" t="s">
        <v>593</v>
      </c>
      <c r="D454" s="743" t="s">
        <v>594</v>
      </c>
      <c r="E454" s="744">
        <v>50113013</v>
      </c>
      <c r="F454" s="743" t="s">
        <v>1340</v>
      </c>
      <c r="G454" s="742" t="s">
        <v>622</v>
      </c>
      <c r="H454" s="742">
        <v>849655</v>
      </c>
      <c r="I454" s="742">
        <v>129836</v>
      </c>
      <c r="J454" s="742" t="s">
        <v>1377</v>
      </c>
      <c r="K454" s="742" t="s">
        <v>1378</v>
      </c>
      <c r="L454" s="745">
        <v>263.56000000000006</v>
      </c>
      <c r="M454" s="745">
        <v>10</v>
      </c>
      <c r="N454" s="746">
        <v>2635.6000000000004</v>
      </c>
    </row>
    <row r="455" spans="1:14" ht="14.4" customHeight="1" x14ac:dyDescent="0.3">
      <c r="A455" s="740" t="s">
        <v>574</v>
      </c>
      <c r="B455" s="741" t="s">
        <v>575</v>
      </c>
      <c r="C455" s="742" t="s">
        <v>593</v>
      </c>
      <c r="D455" s="743" t="s">
        <v>594</v>
      </c>
      <c r="E455" s="744">
        <v>50113013</v>
      </c>
      <c r="F455" s="743" t="s">
        <v>1340</v>
      </c>
      <c r="G455" s="742" t="s">
        <v>622</v>
      </c>
      <c r="H455" s="742">
        <v>849887</v>
      </c>
      <c r="I455" s="742">
        <v>129834</v>
      </c>
      <c r="J455" s="742" t="s">
        <v>1379</v>
      </c>
      <c r="K455" s="742" t="s">
        <v>576</v>
      </c>
      <c r="L455" s="745">
        <v>155.1</v>
      </c>
      <c r="M455" s="745">
        <v>2</v>
      </c>
      <c r="N455" s="746">
        <v>310.2</v>
      </c>
    </row>
    <row r="456" spans="1:14" ht="14.4" customHeight="1" x14ac:dyDescent="0.3">
      <c r="A456" s="740" t="s">
        <v>574</v>
      </c>
      <c r="B456" s="741" t="s">
        <v>575</v>
      </c>
      <c r="C456" s="742" t="s">
        <v>593</v>
      </c>
      <c r="D456" s="743" t="s">
        <v>594</v>
      </c>
      <c r="E456" s="744">
        <v>50113013</v>
      </c>
      <c r="F456" s="743" t="s">
        <v>1340</v>
      </c>
      <c r="G456" s="742" t="s">
        <v>609</v>
      </c>
      <c r="H456" s="742">
        <v>120605</v>
      </c>
      <c r="I456" s="742">
        <v>20605</v>
      </c>
      <c r="J456" s="742" t="s">
        <v>1380</v>
      </c>
      <c r="K456" s="742" t="s">
        <v>1381</v>
      </c>
      <c r="L456" s="745">
        <v>603.51835000000005</v>
      </c>
      <c r="M456" s="745">
        <v>40</v>
      </c>
      <c r="N456" s="746">
        <v>24140.734</v>
      </c>
    </row>
    <row r="457" spans="1:14" ht="14.4" customHeight="1" x14ac:dyDescent="0.3">
      <c r="A457" s="740" t="s">
        <v>574</v>
      </c>
      <c r="B457" s="741" t="s">
        <v>575</v>
      </c>
      <c r="C457" s="742" t="s">
        <v>593</v>
      </c>
      <c r="D457" s="743" t="s">
        <v>594</v>
      </c>
      <c r="E457" s="744">
        <v>50113013</v>
      </c>
      <c r="F457" s="743" t="s">
        <v>1340</v>
      </c>
      <c r="G457" s="742" t="s">
        <v>609</v>
      </c>
      <c r="H457" s="742">
        <v>197654</v>
      </c>
      <c r="I457" s="742">
        <v>97654</v>
      </c>
      <c r="J457" s="742" t="s">
        <v>1382</v>
      </c>
      <c r="K457" s="742" t="s">
        <v>1383</v>
      </c>
      <c r="L457" s="745">
        <v>35.050000000000004</v>
      </c>
      <c r="M457" s="745">
        <v>1</v>
      </c>
      <c r="N457" s="746">
        <v>35.050000000000004</v>
      </c>
    </row>
    <row r="458" spans="1:14" ht="14.4" customHeight="1" x14ac:dyDescent="0.3">
      <c r="A458" s="740" t="s">
        <v>574</v>
      </c>
      <c r="B458" s="741" t="s">
        <v>575</v>
      </c>
      <c r="C458" s="742" t="s">
        <v>593</v>
      </c>
      <c r="D458" s="743" t="s">
        <v>594</v>
      </c>
      <c r="E458" s="744">
        <v>50113013</v>
      </c>
      <c r="F458" s="743" t="s">
        <v>1340</v>
      </c>
      <c r="G458" s="742" t="s">
        <v>609</v>
      </c>
      <c r="H458" s="742">
        <v>102427</v>
      </c>
      <c r="I458" s="742">
        <v>2427</v>
      </c>
      <c r="J458" s="742" t="s">
        <v>1384</v>
      </c>
      <c r="K458" s="742" t="s">
        <v>825</v>
      </c>
      <c r="L458" s="745">
        <v>25.568059638363124</v>
      </c>
      <c r="M458" s="745">
        <v>4</v>
      </c>
      <c r="N458" s="746">
        <v>102.2722385534525</v>
      </c>
    </row>
    <row r="459" spans="1:14" ht="14.4" customHeight="1" x14ac:dyDescent="0.3">
      <c r="A459" s="740" t="s">
        <v>574</v>
      </c>
      <c r="B459" s="741" t="s">
        <v>575</v>
      </c>
      <c r="C459" s="742" t="s">
        <v>593</v>
      </c>
      <c r="D459" s="743" t="s">
        <v>594</v>
      </c>
      <c r="E459" s="744">
        <v>50113013</v>
      </c>
      <c r="F459" s="743" t="s">
        <v>1340</v>
      </c>
      <c r="G459" s="742" t="s">
        <v>609</v>
      </c>
      <c r="H459" s="742">
        <v>101066</v>
      </c>
      <c r="I459" s="742">
        <v>1066</v>
      </c>
      <c r="J459" s="742" t="s">
        <v>1385</v>
      </c>
      <c r="K459" s="742" t="s">
        <v>1386</v>
      </c>
      <c r="L459" s="745">
        <v>50.973333333333322</v>
      </c>
      <c r="M459" s="745">
        <v>21</v>
      </c>
      <c r="N459" s="746">
        <v>1070.4399999999998</v>
      </c>
    </row>
    <row r="460" spans="1:14" ht="14.4" customHeight="1" x14ac:dyDescent="0.3">
      <c r="A460" s="740" t="s">
        <v>574</v>
      </c>
      <c r="B460" s="741" t="s">
        <v>575</v>
      </c>
      <c r="C460" s="742" t="s">
        <v>593</v>
      </c>
      <c r="D460" s="743" t="s">
        <v>594</v>
      </c>
      <c r="E460" s="744">
        <v>50113013</v>
      </c>
      <c r="F460" s="743" t="s">
        <v>1340</v>
      </c>
      <c r="G460" s="742" t="s">
        <v>609</v>
      </c>
      <c r="H460" s="742">
        <v>207280</v>
      </c>
      <c r="I460" s="742">
        <v>207280</v>
      </c>
      <c r="J460" s="742" t="s">
        <v>1387</v>
      </c>
      <c r="K460" s="742" t="s">
        <v>1388</v>
      </c>
      <c r="L460" s="745">
        <v>90.118333333333339</v>
      </c>
      <c r="M460" s="745">
        <v>6</v>
      </c>
      <c r="N460" s="746">
        <v>540.71</v>
      </c>
    </row>
    <row r="461" spans="1:14" ht="14.4" customHeight="1" x14ac:dyDescent="0.3">
      <c r="A461" s="740" t="s">
        <v>574</v>
      </c>
      <c r="B461" s="741" t="s">
        <v>575</v>
      </c>
      <c r="C461" s="742" t="s">
        <v>593</v>
      </c>
      <c r="D461" s="743" t="s">
        <v>594</v>
      </c>
      <c r="E461" s="744">
        <v>50113013</v>
      </c>
      <c r="F461" s="743" t="s">
        <v>1340</v>
      </c>
      <c r="G461" s="742" t="s">
        <v>609</v>
      </c>
      <c r="H461" s="742">
        <v>847476</v>
      </c>
      <c r="I461" s="742">
        <v>112782</v>
      </c>
      <c r="J461" s="742" t="s">
        <v>1389</v>
      </c>
      <c r="K461" s="742" t="s">
        <v>1390</v>
      </c>
      <c r="L461" s="745">
        <v>671.07196039603957</v>
      </c>
      <c r="M461" s="745">
        <v>10.1</v>
      </c>
      <c r="N461" s="746">
        <v>6777.8267999999989</v>
      </c>
    </row>
    <row r="462" spans="1:14" ht="14.4" customHeight="1" x14ac:dyDescent="0.3">
      <c r="A462" s="740" t="s">
        <v>574</v>
      </c>
      <c r="B462" s="741" t="s">
        <v>575</v>
      </c>
      <c r="C462" s="742" t="s">
        <v>593</v>
      </c>
      <c r="D462" s="743" t="s">
        <v>594</v>
      </c>
      <c r="E462" s="744">
        <v>50113013</v>
      </c>
      <c r="F462" s="743" t="s">
        <v>1340</v>
      </c>
      <c r="G462" s="742" t="s">
        <v>609</v>
      </c>
      <c r="H462" s="742">
        <v>96414</v>
      </c>
      <c r="I462" s="742">
        <v>96414</v>
      </c>
      <c r="J462" s="742" t="s">
        <v>1391</v>
      </c>
      <c r="K462" s="742" t="s">
        <v>1392</v>
      </c>
      <c r="L462" s="745">
        <v>57.989999999999988</v>
      </c>
      <c r="M462" s="745">
        <v>6</v>
      </c>
      <c r="N462" s="746">
        <v>347.93999999999994</v>
      </c>
    </row>
    <row r="463" spans="1:14" ht="14.4" customHeight="1" x14ac:dyDescent="0.3">
      <c r="A463" s="740" t="s">
        <v>574</v>
      </c>
      <c r="B463" s="741" t="s">
        <v>575</v>
      </c>
      <c r="C463" s="742" t="s">
        <v>593</v>
      </c>
      <c r="D463" s="743" t="s">
        <v>594</v>
      </c>
      <c r="E463" s="744">
        <v>50113013</v>
      </c>
      <c r="F463" s="743" t="s">
        <v>1340</v>
      </c>
      <c r="G463" s="742" t="s">
        <v>609</v>
      </c>
      <c r="H463" s="742">
        <v>216183</v>
      </c>
      <c r="I463" s="742">
        <v>216183</v>
      </c>
      <c r="J463" s="742" t="s">
        <v>1393</v>
      </c>
      <c r="K463" s="742" t="s">
        <v>1394</v>
      </c>
      <c r="L463" s="745">
        <v>251.23019742438765</v>
      </c>
      <c r="M463" s="745">
        <v>680</v>
      </c>
      <c r="N463" s="746">
        <v>170836.5342485836</v>
      </c>
    </row>
    <row r="464" spans="1:14" ht="14.4" customHeight="1" x14ac:dyDescent="0.3">
      <c r="A464" s="740" t="s">
        <v>574</v>
      </c>
      <c r="B464" s="741" t="s">
        <v>575</v>
      </c>
      <c r="C464" s="742" t="s">
        <v>593</v>
      </c>
      <c r="D464" s="743" t="s">
        <v>594</v>
      </c>
      <c r="E464" s="744">
        <v>50113013</v>
      </c>
      <c r="F464" s="743" t="s">
        <v>1340</v>
      </c>
      <c r="G464" s="742" t="s">
        <v>609</v>
      </c>
      <c r="H464" s="742">
        <v>145671</v>
      </c>
      <c r="I464" s="742">
        <v>145671</v>
      </c>
      <c r="J464" s="742" t="s">
        <v>1395</v>
      </c>
      <c r="K464" s="742" t="s">
        <v>1396</v>
      </c>
      <c r="L464" s="745">
        <v>2362.77</v>
      </c>
      <c r="M464" s="745">
        <v>2</v>
      </c>
      <c r="N464" s="746">
        <v>4725.54</v>
      </c>
    </row>
    <row r="465" spans="1:14" ht="14.4" customHeight="1" x14ac:dyDescent="0.3">
      <c r="A465" s="740" t="s">
        <v>574</v>
      </c>
      <c r="B465" s="741" t="s">
        <v>575</v>
      </c>
      <c r="C465" s="742" t="s">
        <v>593</v>
      </c>
      <c r="D465" s="743" t="s">
        <v>594</v>
      </c>
      <c r="E465" s="744">
        <v>50113013</v>
      </c>
      <c r="F465" s="743" t="s">
        <v>1340</v>
      </c>
      <c r="G465" s="742" t="s">
        <v>609</v>
      </c>
      <c r="H465" s="742">
        <v>141146</v>
      </c>
      <c r="I465" s="742">
        <v>41146</v>
      </c>
      <c r="J465" s="742" t="s">
        <v>1397</v>
      </c>
      <c r="K465" s="742" t="s">
        <v>1398</v>
      </c>
      <c r="L465" s="745">
        <v>183.01000000000002</v>
      </c>
      <c r="M465" s="745">
        <v>4</v>
      </c>
      <c r="N465" s="746">
        <v>732.04000000000008</v>
      </c>
    </row>
    <row r="466" spans="1:14" ht="14.4" customHeight="1" x14ac:dyDescent="0.3">
      <c r="A466" s="740" t="s">
        <v>574</v>
      </c>
      <c r="B466" s="741" t="s">
        <v>575</v>
      </c>
      <c r="C466" s="742" t="s">
        <v>593</v>
      </c>
      <c r="D466" s="743" t="s">
        <v>594</v>
      </c>
      <c r="E466" s="744">
        <v>50113013</v>
      </c>
      <c r="F466" s="743" t="s">
        <v>1340</v>
      </c>
      <c r="G466" s="742" t="s">
        <v>576</v>
      </c>
      <c r="H466" s="742">
        <v>111592</v>
      </c>
      <c r="I466" s="742">
        <v>11592</v>
      </c>
      <c r="J466" s="742" t="s">
        <v>1399</v>
      </c>
      <c r="K466" s="742" t="s">
        <v>1400</v>
      </c>
      <c r="L466" s="745">
        <v>383.85216666666673</v>
      </c>
      <c r="M466" s="745">
        <v>6</v>
      </c>
      <c r="N466" s="746">
        <v>2303.1130000000003</v>
      </c>
    </row>
    <row r="467" spans="1:14" ht="14.4" customHeight="1" x14ac:dyDescent="0.3">
      <c r="A467" s="740" t="s">
        <v>574</v>
      </c>
      <c r="B467" s="741" t="s">
        <v>575</v>
      </c>
      <c r="C467" s="742" t="s">
        <v>593</v>
      </c>
      <c r="D467" s="743" t="s">
        <v>594</v>
      </c>
      <c r="E467" s="744">
        <v>50113013</v>
      </c>
      <c r="F467" s="743" t="s">
        <v>1340</v>
      </c>
      <c r="G467" s="742" t="s">
        <v>622</v>
      </c>
      <c r="H467" s="742">
        <v>197000</v>
      </c>
      <c r="I467" s="742">
        <v>97000</v>
      </c>
      <c r="J467" s="742" t="s">
        <v>1401</v>
      </c>
      <c r="K467" s="742" t="s">
        <v>1402</v>
      </c>
      <c r="L467" s="745">
        <v>25.952222222222204</v>
      </c>
      <c r="M467" s="745">
        <v>720</v>
      </c>
      <c r="N467" s="746">
        <v>18685.599999999988</v>
      </c>
    </row>
    <row r="468" spans="1:14" ht="14.4" customHeight="1" x14ac:dyDescent="0.3">
      <c r="A468" s="740" t="s">
        <v>574</v>
      </c>
      <c r="B468" s="741" t="s">
        <v>575</v>
      </c>
      <c r="C468" s="742" t="s">
        <v>593</v>
      </c>
      <c r="D468" s="743" t="s">
        <v>594</v>
      </c>
      <c r="E468" s="744">
        <v>50113013</v>
      </c>
      <c r="F468" s="743" t="s">
        <v>1340</v>
      </c>
      <c r="G468" s="742" t="s">
        <v>609</v>
      </c>
      <c r="H468" s="742">
        <v>202740</v>
      </c>
      <c r="I468" s="742">
        <v>202740</v>
      </c>
      <c r="J468" s="742" t="s">
        <v>1403</v>
      </c>
      <c r="K468" s="742" t="s">
        <v>1404</v>
      </c>
      <c r="L468" s="745">
        <v>392.92666666666668</v>
      </c>
      <c r="M468" s="745">
        <v>3</v>
      </c>
      <c r="N468" s="746">
        <v>1178.78</v>
      </c>
    </row>
    <row r="469" spans="1:14" ht="14.4" customHeight="1" x14ac:dyDescent="0.3">
      <c r="A469" s="740" t="s">
        <v>574</v>
      </c>
      <c r="B469" s="741" t="s">
        <v>575</v>
      </c>
      <c r="C469" s="742" t="s">
        <v>593</v>
      </c>
      <c r="D469" s="743" t="s">
        <v>594</v>
      </c>
      <c r="E469" s="744">
        <v>50113013</v>
      </c>
      <c r="F469" s="743" t="s">
        <v>1340</v>
      </c>
      <c r="G469" s="742" t="s">
        <v>609</v>
      </c>
      <c r="H469" s="742">
        <v>207636</v>
      </c>
      <c r="I469" s="742">
        <v>207636</v>
      </c>
      <c r="J469" s="742" t="s">
        <v>1405</v>
      </c>
      <c r="K469" s="742" t="s">
        <v>1406</v>
      </c>
      <c r="L469" s="745">
        <v>2737.68</v>
      </c>
      <c r="M469" s="745">
        <v>5.5</v>
      </c>
      <c r="N469" s="746">
        <v>15057.24</v>
      </c>
    </row>
    <row r="470" spans="1:14" ht="14.4" customHeight="1" x14ac:dyDescent="0.3">
      <c r="A470" s="740" t="s">
        <v>574</v>
      </c>
      <c r="B470" s="741" t="s">
        <v>575</v>
      </c>
      <c r="C470" s="742" t="s">
        <v>593</v>
      </c>
      <c r="D470" s="743" t="s">
        <v>594</v>
      </c>
      <c r="E470" s="744">
        <v>50113013</v>
      </c>
      <c r="F470" s="743" t="s">
        <v>1340</v>
      </c>
      <c r="G470" s="742" t="s">
        <v>609</v>
      </c>
      <c r="H470" s="742">
        <v>155636</v>
      </c>
      <c r="I470" s="742">
        <v>55636</v>
      </c>
      <c r="J470" s="742" t="s">
        <v>1407</v>
      </c>
      <c r="K470" s="742" t="s">
        <v>1408</v>
      </c>
      <c r="L470" s="745">
        <v>52.669999999999987</v>
      </c>
      <c r="M470" s="745">
        <v>2</v>
      </c>
      <c r="N470" s="746">
        <v>105.33999999999997</v>
      </c>
    </row>
    <row r="471" spans="1:14" ht="14.4" customHeight="1" x14ac:dyDescent="0.3">
      <c r="A471" s="740" t="s">
        <v>574</v>
      </c>
      <c r="B471" s="741" t="s">
        <v>575</v>
      </c>
      <c r="C471" s="742" t="s">
        <v>593</v>
      </c>
      <c r="D471" s="743" t="s">
        <v>594</v>
      </c>
      <c r="E471" s="744">
        <v>50113013</v>
      </c>
      <c r="F471" s="743" t="s">
        <v>1340</v>
      </c>
      <c r="G471" s="742" t="s">
        <v>609</v>
      </c>
      <c r="H471" s="742">
        <v>101076</v>
      </c>
      <c r="I471" s="742">
        <v>1076</v>
      </c>
      <c r="J471" s="742" t="s">
        <v>1409</v>
      </c>
      <c r="K471" s="742" t="s">
        <v>1059</v>
      </c>
      <c r="L471" s="745">
        <v>76.162341535549658</v>
      </c>
      <c r="M471" s="745">
        <v>41</v>
      </c>
      <c r="N471" s="746">
        <v>3122.6560029575357</v>
      </c>
    </row>
    <row r="472" spans="1:14" ht="14.4" customHeight="1" x14ac:dyDescent="0.3">
      <c r="A472" s="740" t="s">
        <v>574</v>
      </c>
      <c r="B472" s="741" t="s">
        <v>575</v>
      </c>
      <c r="C472" s="742" t="s">
        <v>593</v>
      </c>
      <c r="D472" s="743" t="s">
        <v>594</v>
      </c>
      <c r="E472" s="744">
        <v>50113013</v>
      </c>
      <c r="F472" s="743" t="s">
        <v>1340</v>
      </c>
      <c r="G472" s="742" t="s">
        <v>609</v>
      </c>
      <c r="H472" s="742">
        <v>141515</v>
      </c>
      <c r="I472" s="742">
        <v>41515</v>
      </c>
      <c r="J472" s="742" t="s">
        <v>1410</v>
      </c>
      <c r="K472" s="742" t="s">
        <v>1411</v>
      </c>
      <c r="L472" s="745">
        <v>103.50991501914498</v>
      </c>
      <c r="M472" s="745">
        <v>4</v>
      </c>
      <c r="N472" s="746">
        <v>414.03966007657993</v>
      </c>
    </row>
    <row r="473" spans="1:14" ht="14.4" customHeight="1" x14ac:dyDescent="0.3">
      <c r="A473" s="740" t="s">
        <v>574</v>
      </c>
      <c r="B473" s="741" t="s">
        <v>575</v>
      </c>
      <c r="C473" s="742" t="s">
        <v>593</v>
      </c>
      <c r="D473" s="743" t="s">
        <v>594</v>
      </c>
      <c r="E473" s="744">
        <v>50113013</v>
      </c>
      <c r="F473" s="743" t="s">
        <v>1340</v>
      </c>
      <c r="G473" s="742" t="s">
        <v>609</v>
      </c>
      <c r="H473" s="742">
        <v>161980</v>
      </c>
      <c r="I473" s="742">
        <v>61980</v>
      </c>
      <c r="J473" s="742" t="s">
        <v>1410</v>
      </c>
      <c r="K473" s="742" t="s">
        <v>1412</v>
      </c>
      <c r="L473" s="745">
        <v>105.17</v>
      </c>
      <c r="M473" s="745">
        <v>2</v>
      </c>
      <c r="N473" s="746">
        <v>210.34</v>
      </c>
    </row>
    <row r="474" spans="1:14" ht="14.4" customHeight="1" x14ac:dyDescent="0.3">
      <c r="A474" s="740" t="s">
        <v>574</v>
      </c>
      <c r="B474" s="741" t="s">
        <v>575</v>
      </c>
      <c r="C474" s="742" t="s">
        <v>593</v>
      </c>
      <c r="D474" s="743" t="s">
        <v>594</v>
      </c>
      <c r="E474" s="744">
        <v>50113013</v>
      </c>
      <c r="F474" s="743" t="s">
        <v>1340</v>
      </c>
      <c r="G474" s="742" t="s">
        <v>622</v>
      </c>
      <c r="H474" s="742">
        <v>113453</v>
      </c>
      <c r="I474" s="742">
        <v>113453</v>
      </c>
      <c r="J474" s="742" t="s">
        <v>1413</v>
      </c>
      <c r="K474" s="742" t="s">
        <v>1414</v>
      </c>
      <c r="L474" s="745">
        <v>460.68846153846152</v>
      </c>
      <c r="M474" s="745">
        <v>156</v>
      </c>
      <c r="N474" s="746">
        <v>71867.399999999994</v>
      </c>
    </row>
    <row r="475" spans="1:14" ht="14.4" customHeight="1" x14ac:dyDescent="0.3">
      <c r="A475" s="740" t="s">
        <v>574</v>
      </c>
      <c r="B475" s="741" t="s">
        <v>575</v>
      </c>
      <c r="C475" s="742" t="s">
        <v>593</v>
      </c>
      <c r="D475" s="743" t="s">
        <v>594</v>
      </c>
      <c r="E475" s="744">
        <v>50113013</v>
      </c>
      <c r="F475" s="743" t="s">
        <v>1340</v>
      </c>
      <c r="G475" s="742" t="s">
        <v>576</v>
      </c>
      <c r="H475" s="742">
        <v>201030</v>
      </c>
      <c r="I475" s="742">
        <v>201030</v>
      </c>
      <c r="J475" s="742" t="s">
        <v>1415</v>
      </c>
      <c r="K475" s="742" t="s">
        <v>1184</v>
      </c>
      <c r="L475" s="745">
        <v>26.610000000000003</v>
      </c>
      <c r="M475" s="745">
        <v>80</v>
      </c>
      <c r="N475" s="746">
        <v>2128.8000000000002</v>
      </c>
    </row>
    <row r="476" spans="1:14" ht="14.4" customHeight="1" x14ac:dyDescent="0.3">
      <c r="A476" s="740" t="s">
        <v>574</v>
      </c>
      <c r="B476" s="741" t="s">
        <v>575</v>
      </c>
      <c r="C476" s="742" t="s">
        <v>593</v>
      </c>
      <c r="D476" s="743" t="s">
        <v>594</v>
      </c>
      <c r="E476" s="744">
        <v>50113013</v>
      </c>
      <c r="F476" s="743" t="s">
        <v>1340</v>
      </c>
      <c r="G476" s="742" t="s">
        <v>609</v>
      </c>
      <c r="H476" s="742">
        <v>847759</v>
      </c>
      <c r="I476" s="742">
        <v>142077</v>
      </c>
      <c r="J476" s="742" t="s">
        <v>1416</v>
      </c>
      <c r="K476" s="742" t="s">
        <v>1417</v>
      </c>
      <c r="L476" s="745">
        <v>1732.28</v>
      </c>
      <c r="M476" s="745">
        <v>2</v>
      </c>
      <c r="N476" s="746">
        <v>3464.56</v>
      </c>
    </row>
    <row r="477" spans="1:14" ht="14.4" customHeight="1" x14ac:dyDescent="0.3">
      <c r="A477" s="740" t="s">
        <v>574</v>
      </c>
      <c r="B477" s="741" t="s">
        <v>575</v>
      </c>
      <c r="C477" s="742" t="s">
        <v>593</v>
      </c>
      <c r="D477" s="743" t="s">
        <v>594</v>
      </c>
      <c r="E477" s="744">
        <v>50113013</v>
      </c>
      <c r="F477" s="743" t="s">
        <v>1340</v>
      </c>
      <c r="G477" s="742" t="s">
        <v>622</v>
      </c>
      <c r="H477" s="742">
        <v>126127</v>
      </c>
      <c r="I477" s="742">
        <v>26127</v>
      </c>
      <c r="J477" s="742" t="s">
        <v>1418</v>
      </c>
      <c r="K477" s="742" t="s">
        <v>1419</v>
      </c>
      <c r="L477" s="745">
        <v>12295.514999999999</v>
      </c>
      <c r="M477" s="745">
        <v>48</v>
      </c>
      <c r="N477" s="746">
        <v>590184.72</v>
      </c>
    </row>
    <row r="478" spans="1:14" ht="14.4" customHeight="1" x14ac:dyDescent="0.3">
      <c r="A478" s="740" t="s">
        <v>574</v>
      </c>
      <c r="B478" s="741" t="s">
        <v>575</v>
      </c>
      <c r="C478" s="742" t="s">
        <v>593</v>
      </c>
      <c r="D478" s="743" t="s">
        <v>594</v>
      </c>
      <c r="E478" s="744">
        <v>50113013</v>
      </c>
      <c r="F478" s="743" t="s">
        <v>1340</v>
      </c>
      <c r="G478" s="742" t="s">
        <v>609</v>
      </c>
      <c r="H478" s="742">
        <v>116600</v>
      </c>
      <c r="I478" s="742">
        <v>16600</v>
      </c>
      <c r="J478" s="742" t="s">
        <v>1420</v>
      </c>
      <c r="K478" s="742" t="s">
        <v>1421</v>
      </c>
      <c r="L478" s="745">
        <v>23.56</v>
      </c>
      <c r="M478" s="745">
        <v>330</v>
      </c>
      <c r="N478" s="746">
        <v>7774.7999999999993</v>
      </c>
    </row>
    <row r="479" spans="1:14" ht="14.4" customHeight="1" x14ac:dyDescent="0.3">
      <c r="A479" s="740" t="s">
        <v>574</v>
      </c>
      <c r="B479" s="741" t="s">
        <v>575</v>
      </c>
      <c r="C479" s="742" t="s">
        <v>593</v>
      </c>
      <c r="D479" s="743" t="s">
        <v>594</v>
      </c>
      <c r="E479" s="744">
        <v>50113013</v>
      </c>
      <c r="F479" s="743" t="s">
        <v>1340</v>
      </c>
      <c r="G479" s="742" t="s">
        <v>622</v>
      </c>
      <c r="H479" s="742">
        <v>166269</v>
      </c>
      <c r="I479" s="742">
        <v>166269</v>
      </c>
      <c r="J479" s="742" t="s">
        <v>1422</v>
      </c>
      <c r="K479" s="742" t="s">
        <v>1423</v>
      </c>
      <c r="L479" s="745">
        <v>54.963529411764711</v>
      </c>
      <c r="M479" s="745">
        <v>170</v>
      </c>
      <c r="N479" s="746">
        <v>9343.8000000000011</v>
      </c>
    </row>
    <row r="480" spans="1:14" ht="14.4" customHeight="1" x14ac:dyDescent="0.3">
      <c r="A480" s="740" t="s">
        <v>574</v>
      </c>
      <c r="B480" s="741" t="s">
        <v>575</v>
      </c>
      <c r="C480" s="742" t="s">
        <v>593</v>
      </c>
      <c r="D480" s="743" t="s">
        <v>594</v>
      </c>
      <c r="E480" s="744">
        <v>50113013</v>
      </c>
      <c r="F480" s="743" t="s">
        <v>1340</v>
      </c>
      <c r="G480" s="742" t="s">
        <v>622</v>
      </c>
      <c r="H480" s="742">
        <v>166265</v>
      </c>
      <c r="I480" s="742">
        <v>166265</v>
      </c>
      <c r="J480" s="742" t="s">
        <v>1424</v>
      </c>
      <c r="K480" s="742" t="s">
        <v>1394</v>
      </c>
      <c r="L480" s="745">
        <v>40.53142857142857</v>
      </c>
      <c r="M480" s="745">
        <v>70</v>
      </c>
      <c r="N480" s="746">
        <v>2837.2</v>
      </c>
    </row>
    <row r="481" spans="1:14" ht="14.4" customHeight="1" x14ac:dyDescent="0.3">
      <c r="A481" s="740" t="s">
        <v>574</v>
      </c>
      <c r="B481" s="741" t="s">
        <v>575</v>
      </c>
      <c r="C481" s="742" t="s">
        <v>593</v>
      </c>
      <c r="D481" s="743" t="s">
        <v>594</v>
      </c>
      <c r="E481" s="744">
        <v>50113013</v>
      </c>
      <c r="F481" s="743" t="s">
        <v>1340</v>
      </c>
      <c r="G481" s="742" t="s">
        <v>622</v>
      </c>
      <c r="H481" s="742">
        <v>103708</v>
      </c>
      <c r="I481" s="742">
        <v>3708</v>
      </c>
      <c r="J481" s="742" t="s">
        <v>1425</v>
      </c>
      <c r="K481" s="742" t="s">
        <v>1426</v>
      </c>
      <c r="L481" s="745">
        <v>1535.6433333333334</v>
      </c>
      <c r="M481" s="745">
        <v>3</v>
      </c>
      <c r="N481" s="746">
        <v>4606.93</v>
      </c>
    </row>
    <row r="482" spans="1:14" ht="14.4" customHeight="1" x14ac:dyDescent="0.3">
      <c r="A482" s="740" t="s">
        <v>574</v>
      </c>
      <c r="B482" s="741" t="s">
        <v>575</v>
      </c>
      <c r="C482" s="742" t="s">
        <v>593</v>
      </c>
      <c r="D482" s="743" t="s">
        <v>594</v>
      </c>
      <c r="E482" s="744">
        <v>50113014</v>
      </c>
      <c r="F482" s="743" t="s">
        <v>1427</v>
      </c>
      <c r="G482" s="742" t="s">
        <v>609</v>
      </c>
      <c r="H482" s="742">
        <v>198417</v>
      </c>
      <c r="I482" s="742">
        <v>198417</v>
      </c>
      <c r="J482" s="742" t="s">
        <v>1428</v>
      </c>
      <c r="K482" s="742" t="s">
        <v>1429</v>
      </c>
      <c r="L482" s="745">
        <v>26346.962645702824</v>
      </c>
      <c r="M482" s="745">
        <v>3</v>
      </c>
      <c r="N482" s="746">
        <v>79040.887937108477</v>
      </c>
    </row>
    <row r="483" spans="1:14" ht="14.4" customHeight="1" x14ac:dyDescent="0.3">
      <c r="A483" s="740" t="s">
        <v>574</v>
      </c>
      <c r="B483" s="741" t="s">
        <v>575</v>
      </c>
      <c r="C483" s="742" t="s">
        <v>593</v>
      </c>
      <c r="D483" s="743" t="s">
        <v>594</v>
      </c>
      <c r="E483" s="744">
        <v>50113014</v>
      </c>
      <c r="F483" s="743" t="s">
        <v>1427</v>
      </c>
      <c r="G483" s="742" t="s">
        <v>609</v>
      </c>
      <c r="H483" s="742">
        <v>176150</v>
      </c>
      <c r="I483" s="742">
        <v>76150</v>
      </c>
      <c r="J483" s="742" t="s">
        <v>1430</v>
      </c>
      <c r="K483" s="742" t="s">
        <v>1431</v>
      </c>
      <c r="L483" s="745">
        <v>107.33000000000003</v>
      </c>
      <c r="M483" s="745">
        <v>14</v>
      </c>
      <c r="N483" s="746">
        <v>1502.6200000000003</v>
      </c>
    </row>
    <row r="484" spans="1:14" ht="14.4" customHeight="1" x14ac:dyDescent="0.3">
      <c r="A484" s="740" t="s">
        <v>574</v>
      </c>
      <c r="B484" s="741" t="s">
        <v>575</v>
      </c>
      <c r="C484" s="742" t="s">
        <v>593</v>
      </c>
      <c r="D484" s="743" t="s">
        <v>594</v>
      </c>
      <c r="E484" s="744">
        <v>50113014</v>
      </c>
      <c r="F484" s="743" t="s">
        <v>1427</v>
      </c>
      <c r="G484" s="742" t="s">
        <v>609</v>
      </c>
      <c r="H484" s="742">
        <v>113798</v>
      </c>
      <c r="I484" s="742">
        <v>13798</v>
      </c>
      <c r="J484" s="742" t="s">
        <v>1432</v>
      </c>
      <c r="K484" s="742" t="s">
        <v>1433</v>
      </c>
      <c r="L484" s="745">
        <v>105.63499999999999</v>
      </c>
      <c r="M484" s="745">
        <v>2</v>
      </c>
      <c r="N484" s="746">
        <v>211.26999999999998</v>
      </c>
    </row>
    <row r="485" spans="1:14" ht="14.4" customHeight="1" x14ac:dyDescent="0.3">
      <c r="A485" s="740" t="s">
        <v>574</v>
      </c>
      <c r="B485" s="741" t="s">
        <v>575</v>
      </c>
      <c r="C485" s="742" t="s">
        <v>593</v>
      </c>
      <c r="D485" s="743" t="s">
        <v>594</v>
      </c>
      <c r="E485" s="744">
        <v>50113014</v>
      </c>
      <c r="F485" s="743" t="s">
        <v>1427</v>
      </c>
      <c r="G485" s="742" t="s">
        <v>609</v>
      </c>
      <c r="H485" s="742">
        <v>186397</v>
      </c>
      <c r="I485" s="742">
        <v>86397</v>
      </c>
      <c r="J485" s="742" t="s">
        <v>1434</v>
      </c>
      <c r="K485" s="742" t="s">
        <v>1435</v>
      </c>
      <c r="L485" s="745">
        <v>91.699999999999989</v>
      </c>
      <c r="M485" s="745">
        <v>1</v>
      </c>
      <c r="N485" s="746">
        <v>91.699999999999989</v>
      </c>
    </row>
    <row r="486" spans="1:14" ht="14.4" customHeight="1" x14ac:dyDescent="0.3">
      <c r="A486" s="740" t="s">
        <v>574</v>
      </c>
      <c r="B486" s="741" t="s">
        <v>575</v>
      </c>
      <c r="C486" s="742" t="s">
        <v>593</v>
      </c>
      <c r="D486" s="743" t="s">
        <v>594</v>
      </c>
      <c r="E486" s="744">
        <v>50113014</v>
      </c>
      <c r="F486" s="743" t="s">
        <v>1427</v>
      </c>
      <c r="G486" s="742" t="s">
        <v>622</v>
      </c>
      <c r="H486" s="742">
        <v>64942</v>
      </c>
      <c r="I486" s="742">
        <v>64942</v>
      </c>
      <c r="J486" s="742" t="s">
        <v>1436</v>
      </c>
      <c r="K486" s="742" t="s">
        <v>1437</v>
      </c>
      <c r="L486" s="745">
        <v>284.68</v>
      </c>
      <c r="M486" s="745">
        <v>3</v>
      </c>
      <c r="N486" s="746">
        <v>854.04</v>
      </c>
    </row>
    <row r="487" spans="1:14" ht="14.4" customHeight="1" x14ac:dyDescent="0.3">
      <c r="A487" s="740" t="s">
        <v>574</v>
      </c>
      <c r="B487" s="741" t="s">
        <v>575</v>
      </c>
      <c r="C487" s="742" t="s">
        <v>593</v>
      </c>
      <c r="D487" s="743" t="s">
        <v>594</v>
      </c>
      <c r="E487" s="744">
        <v>50113014</v>
      </c>
      <c r="F487" s="743" t="s">
        <v>1427</v>
      </c>
      <c r="G487" s="742" t="s">
        <v>622</v>
      </c>
      <c r="H487" s="742">
        <v>164401</v>
      </c>
      <c r="I487" s="742">
        <v>164401</v>
      </c>
      <c r="J487" s="742" t="s">
        <v>1438</v>
      </c>
      <c r="K487" s="742" t="s">
        <v>1439</v>
      </c>
      <c r="L487" s="745">
        <v>153.65189873417722</v>
      </c>
      <c r="M487" s="745">
        <v>79</v>
      </c>
      <c r="N487" s="746">
        <v>12138.5</v>
      </c>
    </row>
    <row r="488" spans="1:14" ht="14.4" customHeight="1" x14ac:dyDescent="0.3">
      <c r="A488" s="740" t="s">
        <v>574</v>
      </c>
      <c r="B488" s="741" t="s">
        <v>575</v>
      </c>
      <c r="C488" s="742" t="s">
        <v>593</v>
      </c>
      <c r="D488" s="743" t="s">
        <v>594</v>
      </c>
      <c r="E488" s="744">
        <v>50113014</v>
      </c>
      <c r="F488" s="743" t="s">
        <v>1427</v>
      </c>
      <c r="G488" s="742" t="s">
        <v>622</v>
      </c>
      <c r="H488" s="742">
        <v>164407</v>
      </c>
      <c r="I488" s="742">
        <v>164407</v>
      </c>
      <c r="J488" s="742" t="s">
        <v>1438</v>
      </c>
      <c r="K488" s="742" t="s">
        <v>1440</v>
      </c>
      <c r="L488" s="745">
        <v>303.83157894736848</v>
      </c>
      <c r="M488" s="745">
        <v>19</v>
      </c>
      <c r="N488" s="746">
        <v>5772.8000000000011</v>
      </c>
    </row>
    <row r="489" spans="1:14" ht="14.4" customHeight="1" x14ac:dyDescent="0.3">
      <c r="A489" s="740" t="s">
        <v>574</v>
      </c>
      <c r="B489" s="741" t="s">
        <v>575</v>
      </c>
      <c r="C489" s="742" t="s">
        <v>593</v>
      </c>
      <c r="D489" s="743" t="s">
        <v>594</v>
      </c>
      <c r="E489" s="744">
        <v>50113014</v>
      </c>
      <c r="F489" s="743" t="s">
        <v>1427</v>
      </c>
      <c r="G489" s="742" t="s">
        <v>609</v>
      </c>
      <c r="H489" s="742">
        <v>116895</v>
      </c>
      <c r="I489" s="742">
        <v>16895</v>
      </c>
      <c r="J489" s="742" t="s">
        <v>1441</v>
      </c>
      <c r="K489" s="742" t="s">
        <v>1442</v>
      </c>
      <c r="L489" s="745">
        <v>108.41666666666669</v>
      </c>
      <c r="M489" s="745">
        <v>3</v>
      </c>
      <c r="N489" s="746">
        <v>325.25000000000006</v>
      </c>
    </row>
    <row r="490" spans="1:14" ht="14.4" customHeight="1" x14ac:dyDescent="0.3">
      <c r="A490" s="740" t="s">
        <v>574</v>
      </c>
      <c r="B490" s="741" t="s">
        <v>575</v>
      </c>
      <c r="C490" s="742" t="s">
        <v>593</v>
      </c>
      <c r="D490" s="743" t="s">
        <v>594</v>
      </c>
      <c r="E490" s="744">
        <v>50113014</v>
      </c>
      <c r="F490" s="743" t="s">
        <v>1427</v>
      </c>
      <c r="G490" s="742" t="s">
        <v>609</v>
      </c>
      <c r="H490" s="742">
        <v>116896</v>
      </c>
      <c r="I490" s="742">
        <v>16896</v>
      </c>
      <c r="J490" s="742" t="s">
        <v>1443</v>
      </c>
      <c r="K490" s="742" t="s">
        <v>1444</v>
      </c>
      <c r="L490" s="745">
        <v>108.6299534841565</v>
      </c>
      <c r="M490" s="745">
        <v>5</v>
      </c>
      <c r="N490" s="746">
        <v>543.1497674207825</v>
      </c>
    </row>
    <row r="491" spans="1:14" ht="14.4" customHeight="1" x14ac:dyDescent="0.3">
      <c r="A491" s="740" t="s">
        <v>574</v>
      </c>
      <c r="B491" s="741" t="s">
        <v>575</v>
      </c>
      <c r="C491" s="742" t="s">
        <v>593</v>
      </c>
      <c r="D491" s="743" t="s">
        <v>594</v>
      </c>
      <c r="E491" s="744">
        <v>50113014</v>
      </c>
      <c r="F491" s="743" t="s">
        <v>1427</v>
      </c>
      <c r="G491" s="742" t="s">
        <v>609</v>
      </c>
      <c r="H491" s="742">
        <v>129428</v>
      </c>
      <c r="I491" s="742">
        <v>500720</v>
      </c>
      <c r="J491" s="742" t="s">
        <v>1445</v>
      </c>
      <c r="K491" s="742" t="s">
        <v>1446</v>
      </c>
      <c r="L491" s="745">
        <v>4950</v>
      </c>
      <c r="M491" s="745">
        <v>180</v>
      </c>
      <c r="N491" s="746">
        <v>891000</v>
      </c>
    </row>
    <row r="492" spans="1:14" ht="14.4" customHeight="1" x14ac:dyDescent="0.3">
      <c r="A492" s="740" t="s">
        <v>574</v>
      </c>
      <c r="B492" s="741" t="s">
        <v>575</v>
      </c>
      <c r="C492" s="742" t="s">
        <v>593</v>
      </c>
      <c r="D492" s="743" t="s">
        <v>594</v>
      </c>
      <c r="E492" s="744">
        <v>50113014</v>
      </c>
      <c r="F492" s="743" t="s">
        <v>1427</v>
      </c>
      <c r="G492" s="742" t="s">
        <v>609</v>
      </c>
      <c r="H492" s="742">
        <v>103303</v>
      </c>
      <c r="I492" s="742">
        <v>3303</v>
      </c>
      <c r="J492" s="742" t="s">
        <v>1447</v>
      </c>
      <c r="K492" s="742" t="s">
        <v>1448</v>
      </c>
      <c r="L492" s="745">
        <v>157.14000000000001</v>
      </c>
      <c r="M492" s="745">
        <v>1</v>
      </c>
      <c r="N492" s="746">
        <v>157.14000000000001</v>
      </c>
    </row>
    <row r="493" spans="1:14" ht="14.4" customHeight="1" x14ac:dyDescent="0.3">
      <c r="A493" s="740" t="s">
        <v>574</v>
      </c>
      <c r="B493" s="741" t="s">
        <v>575</v>
      </c>
      <c r="C493" s="742" t="s">
        <v>593</v>
      </c>
      <c r="D493" s="743" t="s">
        <v>594</v>
      </c>
      <c r="E493" s="744">
        <v>50113014</v>
      </c>
      <c r="F493" s="743" t="s">
        <v>1427</v>
      </c>
      <c r="G493" s="742" t="s">
        <v>576</v>
      </c>
      <c r="H493" s="742">
        <v>210001</v>
      </c>
      <c r="I493" s="742">
        <v>210001</v>
      </c>
      <c r="J493" s="742" t="s">
        <v>1449</v>
      </c>
      <c r="K493" s="742" t="s">
        <v>1450</v>
      </c>
      <c r="L493" s="745">
        <v>13703.541999999998</v>
      </c>
      <c r="M493" s="745">
        <v>5</v>
      </c>
      <c r="N493" s="746">
        <v>68517.709999999992</v>
      </c>
    </row>
    <row r="494" spans="1:14" ht="14.4" customHeight="1" x14ac:dyDescent="0.3">
      <c r="A494" s="740" t="s">
        <v>574</v>
      </c>
      <c r="B494" s="741" t="s">
        <v>575</v>
      </c>
      <c r="C494" s="742" t="s">
        <v>593</v>
      </c>
      <c r="D494" s="743" t="s">
        <v>594</v>
      </c>
      <c r="E494" s="744">
        <v>50113014</v>
      </c>
      <c r="F494" s="743" t="s">
        <v>1427</v>
      </c>
      <c r="G494" s="742" t="s">
        <v>622</v>
      </c>
      <c r="H494" s="742">
        <v>205772</v>
      </c>
      <c r="I494" s="742">
        <v>205772</v>
      </c>
      <c r="J494" s="742" t="s">
        <v>1451</v>
      </c>
      <c r="K494" s="742" t="s">
        <v>1452</v>
      </c>
      <c r="L494" s="745">
        <v>218.9</v>
      </c>
      <c r="M494" s="745">
        <v>20</v>
      </c>
      <c r="N494" s="746">
        <v>4378</v>
      </c>
    </row>
    <row r="495" spans="1:14" ht="14.4" customHeight="1" x14ac:dyDescent="0.3">
      <c r="A495" s="740" t="s">
        <v>574</v>
      </c>
      <c r="B495" s="741" t="s">
        <v>575</v>
      </c>
      <c r="C495" s="742" t="s">
        <v>593</v>
      </c>
      <c r="D495" s="743" t="s">
        <v>594</v>
      </c>
      <c r="E495" s="744">
        <v>50113014</v>
      </c>
      <c r="F495" s="743" t="s">
        <v>1427</v>
      </c>
      <c r="G495" s="742" t="s">
        <v>576</v>
      </c>
      <c r="H495" s="742">
        <v>196852</v>
      </c>
      <c r="I495" s="742">
        <v>196852</v>
      </c>
      <c r="J495" s="742" t="s">
        <v>1453</v>
      </c>
      <c r="K495" s="742" t="s">
        <v>1454</v>
      </c>
      <c r="L495" s="745">
        <v>493.46000000000004</v>
      </c>
      <c r="M495" s="745">
        <v>160</v>
      </c>
      <c r="N495" s="746">
        <v>78953.600000000006</v>
      </c>
    </row>
    <row r="496" spans="1:14" ht="14.4" customHeight="1" x14ac:dyDescent="0.3">
      <c r="A496" s="740" t="s">
        <v>574</v>
      </c>
      <c r="B496" s="741" t="s">
        <v>575</v>
      </c>
      <c r="C496" s="742" t="s">
        <v>596</v>
      </c>
      <c r="D496" s="743" t="s">
        <v>597</v>
      </c>
      <c r="E496" s="744">
        <v>50113001</v>
      </c>
      <c r="F496" s="743" t="s">
        <v>608</v>
      </c>
      <c r="G496" s="742" t="s">
        <v>609</v>
      </c>
      <c r="H496" s="742">
        <v>100362</v>
      </c>
      <c r="I496" s="742">
        <v>362</v>
      </c>
      <c r="J496" s="742" t="s">
        <v>655</v>
      </c>
      <c r="K496" s="742" t="s">
        <v>656</v>
      </c>
      <c r="L496" s="745">
        <v>86.978197521901762</v>
      </c>
      <c r="M496" s="745">
        <v>34</v>
      </c>
      <c r="N496" s="746">
        <v>2957.2587157446601</v>
      </c>
    </row>
    <row r="497" spans="1:14" ht="14.4" customHeight="1" x14ac:dyDescent="0.3">
      <c r="A497" s="740" t="s">
        <v>574</v>
      </c>
      <c r="B497" s="741" t="s">
        <v>575</v>
      </c>
      <c r="C497" s="742" t="s">
        <v>596</v>
      </c>
      <c r="D497" s="743" t="s">
        <v>597</v>
      </c>
      <c r="E497" s="744">
        <v>50113001</v>
      </c>
      <c r="F497" s="743" t="s">
        <v>608</v>
      </c>
      <c r="G497" s="742" t="s">
        <v>609</v>
      </c>
      <c r="H497" s="742">
        <v>167547</v>
      </c>
      <c r="I497" s="742">
        <v>67547</v>
      </c>
      <c r="J497" s="742" t="s">
        <v>610</v>
      </c>
      <c r="K497" s="742" t="s">
        <v>611</v>
      </c>
      <c r="L497" s="745">
        <v>46.972498495668539</v>
      </c>
      <c r="M497" s="745">
        <v>122</v>
      </c>
      <c r="N497" s="746">
        <v>5730.6448164715621</v>
      </c>
    </row>
    <row r="498" spans="1:14" ht="14.4" customHeight="1" x14ac:dyDescent="0.3">
      <c r="A498" s="740" t="s">
        <v>574</v>
      </c>
      <c r="B498" s="741" t="s">
        <v>575</v>
      </c>
      <c r="C498" s="742" t="s">
        <v>596</v>
      </c>
      <c r="D498" s="743" t="s">
        <v>597</v>
      </c>
      <c r="E498" s="744">
        <v>50113001</v>
      </c>
      <c r="F498" s="743" t="s">
        <v>608</v>
      </c>
      <c r="G498" s="742" t="s">
        <v>622</v>
      </c>
      <c r="H498" s="742">
        <v>187158</v>
      </c>
      <c r="I498" s="742">
        <v>187158</v>
      </c>
      <c r="J498" s="742" t="s">
        <v>1455</v>
      </c>
      <c r="K498" s="742" t="s">
        <v>1456</v>
      </c>
      <c r="L498" s="745">
        <v>104.19038604441492</v>
      </c>
      <c r="M498" s="745">
        <v>108</v>
      </c>
      <c r="N498" s="746">
        <v>11252.561692796811</v>
      </c>
    </row>
    <row r="499" spans="1:14" ht="14.4" customHeight="1" x14ac:dyDescent="0.3">
      <c r="A499" s="740" t="s">
        <v>574</v>
      </c>
      <c r="B499" s="741" t="s">
        <v>575</v>
      </c>
      <c r="C499" s="742" t="s">
        <v>596</v>
      </c>
      <c r="D499" s="743" t="s">
        <v>597</v>
      </c>
      <c r="E499" s="744">
        <v>50113001</v>
      </c>
      <c r="F499" s="743" t="s">
        <v>608</v>
      </c>
      <c r="G499" s="742" t="s">
        <v>622</v>
      </c>
      <c r="H499" s="742">
        <v>187156</v>
      </c>
      <c r="I499" s="742">
        <v>187156</v>
      </c>
      <c r="J499" s="742" t="s">
        <v>674</v>
      </c>
      <c r="K499" s="742" t="s">
        <v>675</v>
      </c>
      <c r="L499" s="745">
        <v>514.87330080412676</v>
      </c>
      <c r="M499" s="745">
        <v>90</v>
      </c>
      <c r="N499" s="746">
        <v>46338.597072371405</v>
      </c>
    </row>
    <row r="500" spans="1:14" ht="14.4" customHeight="1" x14ac:dyDescent="0.3">
      <c r="A500" s="740" t="s">
        <v>574</v>
      </c>
      <c r="B500" s="741" t="s">
        <v>575</v>
      </c>
      <c r="C500" s="742" t="s">
        <v>596</v>
      </c>
      <c r="D500" s="743" t="s">
        <v>597</v>
      </c>
      <c r="E500" s="744">
        <v>50113001</v>
      </c>
      <c r="F500" s="743" t="s">
        <v>608</v>
      </c>
      <c r="G500" s="742" t="s">
        <v>609</v>
      </c>
      <c r="H500" s="742">
        <v>158668</v>
      </c>
      <c r="I500" s="742">
        <v>158668</v>
      </c>
      <c r="J500" s="742" t="s">
        <v>676</v>
      </c>
      <c r="K500" s="742" t="s">
        <v>677</v>
      </c>
      <c r="L500" s="745">
        <v>78.551237785016326</v>
      </c>
      <c r="M500" s="745">
        <v>614</v>
      </c>
      <c r="N500" s="746">
        <v>48230.460000000028</v>
      </c>
    </row>
    <row r="501" spans="1:14" ht="14.4" customHeight="1" x14ac:dyDescent="0.3">
      <c r="A501" s="740" t="s">
        <v>574</v>
      </c>
      <c r="B501" s="741" t="s">
        <v>575</v>
      </c>
      <c r="C501" s="742" t="s">
        <v>596</v>
      </c>
      <c r="D501" s="743" t="s">
        <v>597</v>
      </c>
      <c r="E501" s="744">
        <v>50113001</v>
      </c>
      <c r="F501" s="743" t="s">
        <v>608</v>
      </c>
      <c r="G501" s="742" t="s">
        <v>622</v>
      </c>
      <c r="H501" s="742">
        <v>187159</v>
      </c>
      <c r="I501" s="742">
        <v>187159</v>
      </c>
      <c r="J501" s="742" t="s">
        <v>1457</v>
      </c>
      <c r="K501" s="742" t="s">
        <v>1458</v>
      </c>
      <c r="L501" s="745">
        <v>0</v>
      </c>
      <c r="M501" s="745">
        <v>0</v>
      </c>
      <c r="N501" s="746">
        <v>0</v>
      </c>
    </row>
    <row r="502" spans="1:14" ht="14.4" customHeight="1" x14ac:dyDescent="0.3">
      <c r="A502" s="740" t="s">
        <v>574</v>
      </c>
      <c r="B502" s="741" t="s">
        <v>575</v>
      </c>
      <c r="C502" s="742" t="s">
        <v>596</v>
      </c>
      <c r="D502" s="743" t="s">
        <v>597</v>
      </c>
      <c r="E502" s="744">
        <v>50113001</v>
      </c>
      <c r="F502" s="743" t="s">
        <v>608</v>
      </c>
      <c r="G502" s="742" t="s">
        <v>609</v>
      </c>
      <c r="H502" s="742">
        <v>110555</v>
      </c>
      <c r="I502" s="742">
        <v>10555</v>
      </c>
      <c r="J502" s="742" t="s">
        <v>688</v>
      </c>
      <c r="K502" s="742" t="s">
        <v>689</v>
      </c>
      <c r="L502" s="745">
        <v>254.98</v>
      </c>
      <c r="M502" s="745">
        <v>6.5</v>
      </c>
      <c r="N502" s="746">
        <v>1657.37</v>
      </c>
    </row>
    <row r="503" spans="1:14" ht="14.4" customHeight="1" x14ac:dyDescent="0.3">
      <c r="A503" s="740" t="s">
        <v>574</v>
      </c>
      <c r="B503" s="741" t="s">
        <v>575</v>
      </c>
      <c r="C503" s="742" t="s">
        <v>596</v>
      </c>
      <c r="D503" s="743" t="s">
        <v>597</v>
      </c>
      <c r="E503" s="744">
        <v>50113001</v>
      </c>
      <c r="F503" s="743" t="s">
        <v>608</v>
      </c>
      <c r="G503" s="742" t="s">
        <v>609</v>
      </c>
      <c r="H503" s="742">
        <v>187825</v>
      </c>
      <c r="I503" s="742">
        <v>87825</v>
      </c>
      <c r="J503" s="742" t="s">
        <v>694</v>
      </c>
      <c r="K503" s="742" t="s">
        <v>695</v>
      </c>
      <c r="L503" s="745">
        <v>80.37</v>
      </c>
      <c r="M503" s="745">
        <v>5</v>
      </c>
      <c r="N503" s="746">
        <v>401.85</v>
      </c>
    </row>
    <row r="504" spans="1:14" ht="14.4" customHeight="1" x14ac:dyDescent="0.3">
      <c r="A504" s="740" t="s">
        <v>574</v>
      </c>
      <c r="B504" s="741" t="s">
        <v>575</v>
      </c>
      <c r="C504" s="742" t="s">
        <v>596</v>
      </c>
      <c r="D504" s="743" t="s">
        <v>597</v>
      </c>
      <c r="E504" s="744">
        <v>50113001</v>
      </c>
      <c r="F504" s="743" t="s">
        <v>608</v>
      </c>
      <c r="G504" s="742" t="s">
        <v>609</v>
      </c>
      <c r="H504" s="742">
        <v>186990</v>
      </c>
      <c r="I504" s="742">
        <v>86990</v>
      </c>
      <c r="J504" s="742" t="s">
        <v>1459</v>
      </c>
      <c r="K504" s="742" t="s">
        <v>695</v>
      </c>
      <c r="L504" s="745">
        <v>41.199999999999996</v>
      </c>
      <c r="M504" s="745">
        <v>156</v>
      </c>
      <c r="N504" s="746">
        <v>6427.2</v>
      </c>
    </row>
    <row r="505" spans="1:14" ht="14.4" customHeight="1" x14ac:dyDescent="0.3">
      <c r="A505" s="740" t="s">
        <v>574</v>
      </c>
      <c r="B505" s="741" t="s">
        <v>575</v>
      </c>
      <c r="C505" s="742" t="s">
        <v>596</v>
      </c>
      <c r="D505" s="743" t="s">
        <v>597</v>
      </c>
      <c r="E505" s="744">
        <v>50113001</v>
      </c>
      <c r="F505" s="743" t="s">
        <v>608</v>
      </c>
      <c r="G505" s="742" t="s">
        <v>609</v>
      </c>
      <c r="H505" s="742">
        <v>187822</v>
      </c>
      <c r="I505" s="742">
        <v>87822</v>
      </c>
      <c r="J505" s="742" t="s">
        <v>702</v>
      </c>
      <c r="K505" s="742" t="s">
        <v>703</v>
      </c>
      <c r="L505" s="745">
        <v>1333.09</v>
      </c>
      <c r="M505" s="745">
        <v>3</v>
      </c>
      <c r="N505" s="746">
        <v>3999.2699999999995</v>
      </c>
    </row>
    <row r="506" spans="1:14" ht="14.4" customHeight="1" x14ac:dyDescent="0.3">
      <c r="A506" s="740" t="s">
        <v>574</v>
      </c>
      <c r="B506" s="741" t="s">
        <v>575</v>
      </c>
      <c r="C506" s="742" t="s">
        <v>596</v>
      </c>
      <c r="D506" s="743" t="s">
        <v>597</v>
      </c>
      <c r="E506" s="744">
        <v>50113001</v>
      </c>
      <c r="F506" s="743" t="s">
        <v>608</v>
      </c>
      <c r="G506" s="742" t="s">
        <v>609</v>
      </c>
      <c r="H506" s="742">
        <v>100392</v>
      </c>
      <c r="I506" s="742">
        <v>392</v>
      </c>
      <c r="J506" s="742" t="s">
        <v>706</v>
      </c>
      <c r="K506" s="742" t="s">
        <v>707</v>
      </c>
      <c r="L506" s="745">
        <v>57.79285173449302</v>
      </c>
      <c r="M506" s="745">
        <v>115</v>
      </c>
      <c r="N506" s="746">
        <v>6646.1779494666971</v>
      </c>
    </row>
    <row r="507" spans="1:14" ht="14.4" customHeight="1" x14ac:dyDescent="0.3">
      <c r="A507" s="740" t="s">
        <v>574</v>
      </c>
      <c r="B507" s="741" t="s">
        <v>575</v>
      </c>
      <c r="C507" s="742" t="s">
        <v>596</v>
      </c>
      <c r="D507" s="743" t="s">
        <v>597</v>
      </c>
      <c r="E507" s="744">
        <v>50113001</v>
      </c>
      <c r="F507" s="743" t="s">
        <v>608</v>
      </c>
      <c r="G507" s="742" t="s">
        <v>609</v>
      </c>
      <c r="H507" s="742">
        <v>100394</v>
      </c>
      <c r="I507" s="742">
        <v>394</v>
      </c>
      <c r="J507" s="742" t="s">
        <v>708</v>
      </c>
      <c r="K507" s="742" t="s">
        <v>709</v>
      </c>
      <c r="L507" s="745">
        <v>65.999459459459445</v>
      </c>
      <c r="M507" s="745">
        <v>37</v>
      </c>
      <c r="N507" s="746">
        <v>2441.9799999999996</v>
      </c>
    </row>
    <row r="508" spans="1:14" ht="14.4" customHeight="1" x14ac:dyDescent="0.3">
      <c r="A508" s="740" t="s">
        <v>574</v>
      </c>
      <c r="B508" s="741" t="s">
        <v>575</v>
      </c>
      <c r="C508" s="742" t="s">
        <v>596</v>
      </c>
      <c r="D508" s="743" t="s">
        <v>597</v>
      </c>
      <c r="E508" s="744">
        <v>50113001</v>
      </c>
      <c r="F508" s="743" t="s">
        <v>608</v>
      </c>
      <c r="G508" s="742" t="s">
        <v>622</v>
      </c>
      <c r="H508" s="742">
        <v>183974</v>
      </c>
      <c r="I508" s="742">
        <v>83974</v>
      </c>
      <c r="J508" s="742" t="s">
        <v>724</v>
      </c>
      <c r="K508" s="742" t="s">
        <v>725</v>
      </c>
      <c r="L508" s="745">
        <v>94.661249999999995</v>
      </c>
      <c r="M508" s="745">
        <v>8</v>
      </c>
      <c r="N508" s="746">
        <v>757.29</v>
      </c>
    </row>
    <row r="509" spans="1:14" ht="14.4" customHeight="1" x14ac:dyDescent="0.3">
      <c r="A509" s="740" t="s">
        <v>574</v>
      </c>
      <c r="B509" s="741" t="s">
        <v>575</v>
      </c>
      <c r="C509" s="742" t="s">
        <v>596</v>
      </c>
      <c r="D509" s="743" t="s">
        <v>597</v>
      </c>
      <c r="E509" s="744">
        <v>50113001</v>
      </c>
      <c r="F509" s="743" t="s">
        <v>608</v>
      </c>
      <c r="G509" s="742" t="s">
        <v>609</v>
      </c>
      <c r="H509" s="742">
        <v>108651</v>
      </c>
      <c r="I509" s="742">
        <v>8651</v>
      </c>
      <c r="J509" s="742" t="s">
        <v>741</v>
      </c>
      <c r="K509" s="742" t="s">
        <v>742</v>
      </c>
      <c r="L509" s="745">
        <v>189.72</v>
      </c>
      <c r="M509" s="745">
        <v>1</v>
      </c>
      <c r="N509" s="746">
        <v>189.72</v>
      </c>
    </row>
    <row r="510" spans="1:14" ht="14.4" customHeight="1" x14ac:dyDescent="0.3">
      <c r="A510" s="740" t="s">
        <v>574</v>
      </c>
      <c r="B510" s="741" t="s">
        <v>575</v>
      </c>
      <c r="C510" s="742" t="s">
        <v>596</v>
      </c>
      <c r="D510" s="743" t="s">
        <v>597</v>
      </c>
      <c r="E510" s="744">
        <v>50113001</v>
      </c>
      <c r="F510" s="743" t="s">
        <v>608</v>
      </c>
      <c r="G510" s="742" t="s">
        <v>609</v>
      </c>
      <c r="H510" s="742">
        <v>847180</v>
      </c>
      <c r="I510" s="742">
        <v>500225</v>
      </c>
      <c r="J510" s="742" t="s">
        <v>1460</v>
      </c>
      <c r="K510" s="742" t="s">
        <v>576</v>
      </c>
      <c r="L510" s="745">
        <v>24631.112000000001</v>
      </c>
      <c r="M510" s="745">
        <v>10</v>
      </c>
      <c r="N510" s="746">
        <v>246311.12</v>
      </c>
    </row>
    <row r="511" spans="1:14" ht="14.4" customHeight="1" x14ac:dyDescent="0.3">
      <c r="A511" s="740" t="s">
        <v>574</v>
      </c>
      <c r="B511" s="741" t="s">
        <v>575</v>
      </c>
      <c r="C511" s="742" t="s">
        <v>596</v>
      </c>
      <c r="D511" s="743" t="s">
        <v>597</v>
      </c>
      <c r="E511" s="744">
        <v>50113001</v>
      </c>
      <c r="F511" s="743" t="s">
        <v>608</v>
      </c>
      <c r="G511" s="742" t="s">
        <v>609</v>
      </c>
      <c r="H511" s="742">
        <v>212880</v>
      </c>
      <c r="I511" s="742">
        <v>212880</v>
      </c>
      <c r="J511" s="742" t="s">
        <v>1461</v>
      </c>
      <c r="K511" s="742" t="s">
        <v>1462</v>
      </c>
      <c r="L511" s="745">
        <v>112.97</v>
      </c>
      <c r="M511" s="745">
        <v>4</v>
      </c>
      <c r="N511" s="746">
        <v>451.88</v>
      </c>
    </row>
    <row r="512" spans="1:14" ht="14.4" customHeight="1" x14ac:dyDescent="0.3">
      <c r="A512" s="740" t="s">
        <v>574</v>
      </c>
      <c r="B512" s="741" t="s">
        <v>575</v>
      </c>
      <c r="C512" s="742" t="s">
        <v>596</v>
      </c>
      <c r="D512" s="743" t="s">
        <v>597</v>
      </c>
      <c r="E512" s="744">
        <v>50113001</v>
      </c>
      <c r="F512" s="743" t="s">
        <v>608</v>
      </c>
      <c r="G512" s="742" t="s">
        <v>609</v>
      </c>
      <c r="H512" s="742">
        <v>100409</v>
      </c>
      <c r="I512" s="742">
        <v>409</v>
      </c>
      <c r="J512" s="742" t="s">
        <v>753</v>
      </c>
      <c r="K512" s="742" t="s">
        <v>754</v>
      </c>
      <c r="L512" s="745">
        <v>70.905000000000001</v>
      </c>
      <c r="M512" s="745">
        <v>4</v>
      </c>
      <c r="N512" s="746">
        <v>283.62</v>
      </c>
    </row>
    <row r="513" spans="1:14" ht="14.4" customHeight="1" x14ac:dyDescent="0.3">
      <c r="A513" s="740" t="s">
        <v>574</v>
      </c>
      <c r="B513" s="741" t="s">
        <v>575</v>
      </c>
      <c r="C513" s="742" t="s">
        <v>596</v>
      </c>
      <c r="D513" s="743" t="s">
        <v>597</v>
      </c>
      <c r="E513" s="744">
        <v>50113001</v>
      </c>
      <c r="F513" s="743" t="s">
        <v>608</v>
      </c>
      <c r="G513" s="742" t="s">
        <v>609</v>
      </c>
      <c r="H513" s="742">
        <v>187814</v>
      </c>
      <c r="I513" s="742">
        <v>87814</v>
      </c>
      <c r="J513" s="742" t="s">
        <v>612</v>
      </c>
      <c r="K513" s="742" t="s">
        <v>613</v>
      </c>
      <c r="L513" s="745">
        <v>538.65400000000011</v>
      </c>
      <c r="M513" s="745">
        <v>10</v>
      </c>
      <c r="N513" s="746">
        <v>5386.5400000000009</v>
      </c>
    </row>
    <row r="514" spans="1:14" ht="14.4" customHeight="1" x14ac:dyDescent="0.3">
      <c r="A514" s="740" t="s">
        <v>574</v>
      </c>
      <c r="B514" s="741" t="s">
        <v>575</v>
      </c>
      <c r="C514" s="742" t="s">
        <v>596</v>
      </c>
      <c r="D514" s="743" t="s">
        <v>597</v>
      </c>
      <c r="E514" s="744">
        <v>50113001</v>
      </c>
      <c r="F514" s="743" t="s">
        <v>608</v>
      </c>
      <c r="G514" s="742" t="s">
        <v>609</v>
      </c>
      <c r="H514" s="742">
        <v>990413</v>
      </c>
      <c r="I514" s="742">
        <v>0</v>
      </c>
      <c r="J514" s="742" t="s">
        <v>763</v>
      </c>
      <c r="K514" s="742" t="s">
        <v>576</v>
      </c>
      <c r="L514" s="745">
        <v>351.49399999999997</v>
      </c>
      <c r="M514" s="745">
        <v>2</v>
      </c>
      <c r="N514" s="746">
        <v>702.98799999999994</v>
      </c>
    </row>
    <row r="515" spans="1:14" ht="14.4" customHeight="1" x14ac:dyDescent="0.3">
      <c r="A515" s="740" t="s">
        <v>574</v>
      </c>
      <c r="B515" s="741" t="s">
        <v>575</v>
      </c>
      <c r="C515" s="742" t="s">
        <v>596</v>
      </c>
      <c r="D515" s="743" t="s">
        <v>597</v>
      </c>
      <c r="E515" s="744">
        <v>50113001</v>
      </c>
      <c r="F515" s="743" t="s">
        <v>608</v>
      </c>
      <c r="G515" s="742" t="s">
        <v>609</v>
      </c>
      <c r="H515" s="742">
        <v>501694</v>
      </c>
      <c r="I515" s="742">
        <v>0</v>
      </c>
      <c r="J515" s="742" t="s">
        <v>770</v>
      </c>
      <c r="K515" s="742" t="s">
        <v>1463</v>
      </c>
      <c r="L515" s="745">
        <v>756.34</v>
      </c>
      <c r="M515" s="745">
        <v>2</v>
      </c>
      <c r="N515" s="746">
        <v>1512.68</v>
      </c>
    </row>
    <row r="516" spans="1:14" ht="14.4" customHeight="1" x14ac:dyDescent="0.3">
      <c r="A516" s="740" t="s">
        <v>574</v>
      </c>
      <c r="B516" s="741" t="s">
        <v>575</v>
      </c>
      <c r="C516" s="742" t="s">
        <v>596</v>
      </c>
      <c r="D516" s="743" t="s">
        <v>597</v>
      </c>
      <c r="E516" s="744">
        <v>50113001</v>
      </c>
      <c r="F516" s="743" t="s">
        <v>608</v>
      </c>
      <c r="G516" s="742" t="s">
        <v>622</v>
      </c>
      <c r="H516" s="742">
        <v>848765</v>
      </c>
      <c r="I516" s="742">
        <v>107938</v>
      </c>
      <c r="J516" s="742" t="s">
        <v>787</v>
      </c>
      <c r="K516" s="742" t="s">
        <v>790</v>
      </c>
      <c r="L516" s="745">
        <v>129.32999999999996</v>
      </c>
      <c r="M516" s="745">
        <v>1</v>
      </c>
      <c r="N516" s="746">
        <v>129.32999999999996</v>
      </c>
    </row>
    <row r="517" spans="1:14" ht="14.4" customHeight="1" x14ac:dyDescent="0.3">
      <c r="A517" s="740" t="s">
        <v>574</v>
      </c>
      <c r="B517" s="741" t="s">
        <v>575</v>
      </c>
      <c r="C517" s="742" t="s">
        <v>596</v>
      </c>
      <c r="D517" s="743" t="s">
        <v>597</v>
      </c>
      <c r="E517" s="744">
        <v>50113001</v>
      </c>
      <c r="F517" s="743" t="s">
        <v>608</v>
      </c>
      <c r="G517" s="742" t="s">
        <v>609</v>
      </c>
      <c r="H517" s="742">
        <v>193105</v>
      </c>
      <c r="I517" s="742">
        <v>93105</v>
      </c>
      <c r="J517" s="742" t="s">
        <v>799</v>
      </c>
      <c r="K517" s="742" t="s">
        <v>801</v>
      </c>
      <c r="L517" s="745">
        <v>209.30500000000004</v>
      </c>
      <c r="M517" s="745">
        <v>6</v>
      </c>
      <c r="N517" s="746">
        <v>1255.8300000000002</v>
      </c>
    </row>
    <row r="518" spans="1:14" ht="14.4" customHeight="1" x14ac:dyDescent="0.3">
      <c r="A518" s="740" t="s">
        <v>574</v>
      </c>
      <c r="B518" s="741" t="s">
        <v>575</v>
      </c>
      <c r="C518" s="742" t="s">
        <v>596</v>
      </c>
      <c r="D518" s="743" t="s">
        <v>597</v>
      </c>
      <c r="E518" s="744">
        <v>50113001</v>
      </c>
      <c r="F518" s="743" t="s">
        <v>608</v>
      </c>
      <c r="G518" s="742" t="s">
        <v>609</v>
      </c>
      <c r="H518" s="742">
        <v>184090</v>
      </c>
      <c r="I518" s="742">
        <v>84090</v>
      </c>
      <c r="J518" s="742" t="s">
        <v>614</v>
      </c>
      <c r="K518" s="742" t="s">
        <v>615</v>
      </c>
      <c r="L518" s="745">
        <v>60.139999999999993</v>
      </c>
      <c r="M518" s="745">
        <v>109</v>
      </c>
      <c r="N518" s="746">
        <v>6555.2599999999993</v>
      </c>
    </row>
    <row r="519" spans="1:14" ht="14.4" customHeight="1" x14ac:dyDescent="0.3">
      <c r="A519" s="740" t="s">
        <v>574</v>
      </c>
      <c r="B519" s="741" t="s">
        <v>575</v>
      </c>
      <c r="C519" s="742" t="s">
        <v>596</v>
      </c>
      <c r="D519" s="743" t="s">
        <v>597</v>
      </c>
      <c r="E519" s="744">
        <v>50113001</v>
      </c>
      <c r="F519" s="743" t="s">
        <v>608</v>
      </c>
      <c r="G519" s="742" t="s">
        <v>609</v>
      </c>
      <c r="H519" s="742">
        <v>104071</v>
      </c>
      <c r="I519" s="742">
        <v>4071</v>
      </c>
      <c r="J519" s="742" t="s">
        <v>830</v>
      </c>
      <c r="K519" s="742" t="s">
        <v>832</v>
      </c>
      <c r="L519" s="745">
        <v>153.51</v>
      </c>
      <c r="M519" s="745">
        <v>2</v>
      </c>
      <c r="N519" s="746">
        <v>307.02</v>
      </c>
    </row>
    <row r="520" spans="1:14" ht="14.4" customHeight="1" x14ac:dyDescent="0.3">
      <c r="A520" s="740" t="s">
        <v>574</v>
      </c>
      <c r="B520" s="741" t="s">
        <v>575</v>
      </c>
      <c r="C520" s="742" t="s">
        <v>596</v>
      </c>
      <c r="D520" s="743" t="s">
        <v>597</v>
      </c>
      <c r="E520" s="744">
        <v>50113001</v>
      </c>
      <c r="F520" s="743" t="s">
        <v>608</v>
      </c>
      <c r="G520" s="742" t="s">
        <v>609</v>
      </c>
      <c r="H520" s="742">
        <v>154539</v>
      </c>
      <c r="I520" s="742">
        <v>54539</v>
      </c>
      <c r="J520" s="742" t="s">
        <v>1464</v>
      </c>
      <c r="K520" s="742" t="s">
        <v>1465</v>
      </c>
      <c r="L520" s="745">
        <v>60.213004191198479</v>
      </c>
      <c r="M520" s="745">
        <v>4</v>
      </c>
      <c r="N520" s="746">
        <v>240.85201676479392</v>
      </c>
    </row>
    <row r="521" spans="1:14" ht="14.4" customHeight="1" x14ac:dyDescent="0.3">
      <c r="A521" s="740" t="s">
        <v>574</v>
      </c>
      <c r="B521" s="741" t="s">
        <v>575</v>
      </c>
      <c r="C521" s="742" t="s">
        <v>596</v>
      </c>
      <c r="D521" s="743" t="s">
        <v>597</v>
      </c>
      <c r="E521" s="744">
        <v>50113001</v>
      </c>
      <c r="F521" s="743" t="s">
        <v>608</v>
      </c>
      <c r="G521" s="742" t="s">
        <v>609</v>
      </c>
      <c r="H521" s="742">
        <v>23987</v>
      </c>
      <c r="I521" s="742">
        <v>23987</v>
      </c>
      <c r="J521" s="742" t="s">
        <v>1466</v>
      </c>
      <c r="K521" s="742" t="s">
        <v>1467</v>
      </c>
      <c r="L521" s="745">
        <v>175.03144095474062</v>
      </c>
      <c r="M521" s="745">
        <v>13</v>
      </c>
      <c r="N521" s="746">
        <v>2275.4087324116281</v>
      </c>
    </row>
    <row r="522" spans="1:14" ht="14.4" customHeight="1" x14ac:dyDescent="0.3">
      <c r="A522" s="740" t="s">
        <v>574</v>
      </c>
      <c r="B522" s="741" t="s">
        <v>575</v>
      </c>
      <c r="C522" s="742" t="s">
        <v>596</v>
      </c>
      <c r="D522" s="743" t="s">
        <v>597</v>
      </c>
      <c r="E522" s="744">
        <v>50113001</v>
      </c>
      <c r="F522" s="743" t="s">
        <v>608</v>
      </c>
      <c r="G522" s="742" t="s">
        <v>609</v>
      </c>
      <c r="H522" s="742">
        <v>930043</v>
      </c>
      <c r="I522" s="742">
        <v>0</v>
      </c>
      <c r="J522" s="742" t="s">
        <v>1468</v>
      </c>
      <c r="K522" s="742" t="s">
        <v>576</v>
      </c>
      <c r="L522" s="745">
        <v>31.871333333333336</v>
      </c>
      <c r="M522" s="745">
        <v>2</v>
      </c>
      <c r="N522" s="746">
        <v>63.742666666666672</v>
      </c>
    </row>
    <row r="523" spans="1:14" ht="14.4" customHeight="1" x14ac:dyDescent="0.3">
      <c r="A523" s="740" t="s">
        <v>574</v>
      </c>
      <c r="B523" s="741" t="s">
        <v>575</v>
      </c>
      <c r="C523" s="742" t="s">
        <v>596</v>
      </c>
      <c r="D523" s="743" t="s">
        <v>597</v>
      </c>
      <c r="E523" s="744">
        <v>50113001</v>
      </c>
      <c r="F523" s="743" t="s">
        <v>608</v>
      </c>
      <c r="G523" s="742" t="s">
        <v>609</v>
      </c>
      <c r="H523" s="742">
        <v>215473</v>
      </c>
      <c r="I523" s="742">
        <v>215473</v>
      </c>
      <c r="J523" s="742" t="s">
        <v>1469</v>
      </c>
      <c r="K523" s="742" t="s">
        <v>1470</v>
      </c>
      <c r="L523" s="745">
        <v>220.30000000000007</v>
      </c>
      <c r="M523" s="745">
        <v>1</v>
      </c>
      <c r="N523" s="746">
        <v>220.30000000000007</v>
      </c>
    </row>
    <row r="524" spans="1:14" ht="14.4" customHeight="1" x14ac:dyDescent="0.3">
      <c r="A524" s="740" t="s">
        <v>574</v>
      </c>
      <c r="B524" s="741" t="s">
        <v>575</v>
      </c>
      <c r="C524" s="742" t="s">
        <v>596</v>
      </c>
      <c r="D524" s="743" t="s">
        <v>597</v>
      </c>
      <c r="E524" s="744">
        <v>50113001</v>
      </c>
      <c r="F524" s="743" t="s">
        <v>608</v>
      </c>
      <c r="G524" s="742" t="s">
        <v>609</v>
      </c>
      <c r="H524" s="742">
        <v>215474</v>
      </c>
      <c r="I524" s="742">
        <v>215474</v>
      </c>
      <c r="J524" s="742" t="s">
        <v>840</v>
      </c>
      <c r="K524" s="742" t="s">
        <v>841</v>
      </c>
      <c r="L524" s="745">
        <v>372.8</v>
      </c>
      <c r="M524" s="745">
        <v>7</v>
      </c>
      <c r="N524" s="746">
        <v>2609.6</v>
      </c>
    </row>
    <row r="525" spans="1:14" ht="14.4" customHeight="1" x14ac:dyDescent="0.3">
      <c r="A525" s="740" t="s">
        <v>574</v>
      </c>
      <c r="B525" s="741" t="s">
        <v>575</v>
      </c>
      <c r="C525" s="742" t="s">
        <v>596</v>
      </c>
      <c r="D525" s="743" t="s">
        <v>597</v>
      </c>
      <c r="E525" s="744">
        <v>50113001</v>
      </c>
      <c r="F525" s="743" t="s">
        <v>608</v>
      </c>
      <c r="G525" s="742" t="s">
        <v>609</v>
      </c>
      <c r="H525" s="742">
        <v>101681</v>
      </c>
      <c r="I525" s="742">
        <v>1681</v>
      </c>
      <c r="J525" s="742" t="s">
        <v>847</v>
      </c>
      <c r="K525" s="742" t="s">
        <v>848</v>
      </c>
      <c r="L525" s="745">
        <v>579.24</v>
      </c>
      <c r="M525" s="745">
        <v>3</v>
      </c>
      <c r="N525" s="746">
        <v>1737.72</v>
      </c>
    </row>
    <row r="526" spans="1:14" ht="14.4" customHeight="1" x14ac:dyDescent="0.3">
      <c r="A526" s="740" t="s">
        <v>574</v>
      </c>
      <c r="B526" s="741" t="s">
        <v>575</v>
      </c>
      <c r="C526" s="742" t="s">
        <v>596</v>
      </c>
      <c r="D526" s="743" t="s">
        <v>597</v>
      </c>
      <c r="E526" s="744">
        <v>50113001</v>
      </c>
      <c r="F526" s="743" t="s">
        <v>608</v>
      </c>
      <c r="G526" s="742" t="s">
        <v>609</v>
      </c>
      <c r="H526" s="742">
        <v>447</v>
      </c>
      <c r="I526" s="742">
        <v>447</v>
      </c>
      <c r="J526" s="742" t="s">
        <v>1471</v>
      </c>
      <c r="K526" s="742" t="s">
        <v>1472</v>
      </c>
      <c r="L526" s="745">
        <v>179.69702421124944</v>
      </c>
      <c r="M526" s="745">
        <v>88</v>
      </c>
      <c r="N526" s="746">
        <v>15813.338130589951</v>
      </c>
    </row>
    <row r="527" spans="1:14" ht="14.4" customHeight="1" x14ac:dyDescent="0.3">
      <c r="A527" s="740" t="s">
        <v>574</v>
      </c>
      <c r="B527" s="741" t="s">
        <v>575</v>
      </c>
      <c r="C527" s="742" t="s">
        <v>596</v>
      </c>
      <c r="D527" s="743" t="s">
        <v>597</v>
      </c>
      <c r="E527" s="744">
        <v>50113001</v>
      </c>
      <c r="F527" s="743" t="s">
        <v>608</v>
      </c>
      <c r="G527" s="742" t="s">
        <v>609</v>
      </c>
      <c r="H527" s="742">
        <v>846826</v>
      </c>
      <c r="I527" s="742">
        <v>125002</v>
      </c>
      <c r="J527" s="742" t="s">
        <v>1473</v>
      </c>
      <c r="K527" s="742" t="s">
        <v>576</v>
      </c>
      <c r="L527" s="745">
        <v>934.88973544973544</v>
      </c>
      <c r="M527" s="745">
        <v>189</v>
      </c>
      <c r="N527" s="746">
        <v>176694.16</v>
      </c>
    </row>
    <row r="528" spans="1:14" ht="14.4" customHeight="1" x14ac:dyDescent="0.3">
      <c r="A528" s="740" t="s">
        <v>574</v>
      </c>
      <c r="B528" s="741" t="s">
        <v>575</v>
      </c>
      <c r="C528" s="742" t="s">
        <v>596</v>
      </c>
      <c r="D528" s="743" t="s">
        <v>597</v>
      </c>
      <c r="E528" s="744">
        <v>50113001</v>
      </c>
      <c r="F528" s="743" t="s">
        <v>608</v>
      </c>
      <c r="G528" s="742" t="s">
        <v>609</v>
      </c>
      <c r="H528" s="742">
        <v>102133</v>
      </c>
      <c r="I528" s="742">
        <v>2133</v>
      </c>
      <c r="J528" s="742" t="s">
        <v>900</v>
      </c>
      <c r="K528" s="742" t="s">
        <v>901</v>
      </c>
      <c r="L528" s="745">
        <v>28.111739130434785</v>
      </c>
      <c r="M528" s="745">
        <v>23</v>
      </c>
      <c r="N528" s="746">
        <v>646.57000000000005</v>
      </c>
    </row>
    <row r="529" spans="1:14" ht="14.4" customHeight="1" x14ac:dyDescent="0.3">
      <c r="A529" s="740" t="s">
        <v>574</v>
      </c>
      <c r="B529" s="741" t="s">
        <v>575</v>
      </c>
      <c r="C529" s="742" t="s">
        <v>596</v>
      </c>
      <c r="D529" s="743" t="s">
        <v>597</v>
      </c>
      <c r="E529" s="744">
        <v>50113001</v>
      </c>
      <c r="F529" s="743" t="s">
        <v>608</v>
      </c>
      <c r="G529" s="742" t="s">
        <v>609</v>
      </c>
      <c r="H529" s="742">
        <v>198864</v>
      </c>
      <c r="I529" s="742">
        <v>98864</v>
      </c>
      <c r="J529" s="742" t="s">
        <v>616</v>
      </c>
      <c r="K529" s="742" t="s">
        <v>617</v>
      </c>
      <c r="L529" s="745">
        <v>537.87000000000023</v>
      </c>
      <c r="M529" s="745">
        <v>28.5</v>
      </c>
      <c r="N529" s="746">
        <v>15329.295000000006</v>
      </c>
    </row>
    <row r="530" spans="1:14" ht="14.4" customHeight="1" x14ac:dyDescent="0.3">
      <c r="A530" s="740" t="s">
        <v>574</v>
      </c>
      <c r="B530" s="741" t="s">
        <v>575</v>
      </c>
      <c r="C530" s="742" t="s">
        <v>596</v>
      </c>
      <c r="D530" s="743" t="s">
        <v>597</v>
      </c>
      <c r="E530" s="744">
        <v>50113001</v>
      </c>
      <c r="F530" s="743" t="s">
        <v>608</v>
      </c>
      <c r="G530" s="742" t="s">
        <v>609</v>
      </c>
      <c r="H530" s="742">
        <v>198872</v>
      </c>
      <c r="I530" s="742">
        <v>98872</v>
      </c>
      <c r="J530" s="742" t="s">
        <v>616</v>
      </c>
      <c r="K530" s="742" t="s">
        <v>618</v>
      </c>
      <c r="L530" s="745">
        <v>312.84000000000009</v>
      </c>
      <c r="M530" s="745">
        <v>26</v>
      </c>
      <c r="N530" s="746">
        <v>8133.840000000002</v>
      </c>
    </row>
    <row r="531" spans="1:14" ht="14.4" customHeight="1" x14ac:dyDescent="0.3">
      <c r="A531" s="740" t="s">
        <v>574</v>
      </c>
      <c r="B531" s="741" t="s">
        <v>575</v>
      </c>
      <c r="C531" s="742" t="s">
        <v>596</v>
      </c>
      <c r="D531" s="743" t="s">
        <v>597</v>
      </c>
      <c r="E531" s="744">
        <v>50113001</v>
      </c>
      <c r="F531" s="743" t="s">
        <v>608</v>
      </c>
      <c r="G531" s="742" t="s">
        <v>609</v>
      </c>
      <c r="H531" s="742">
        <v>198876</v>
      </c>
      <c r="I531" s="742">
        <v>98876</v>
      </c>
      <c r="J531" s="742" t="s">
        <v>616</v>
      </c>
      <c r="K531" s="742" t="s">
        <v>904</v>
      </c>
      <c r="L531" s="745">
        <v>255.19999999999996</v>
      </c>
      <c r="M531" s="745">
        <v>17.5</v>
      </c>
      <c r="N531" s="746">
        <v>4465.9999999999991</v>
      </c>
    </row>
    <row r="532" spans="1:14" ht="14.4" customHeight="1" x14ac:dyDescent="0.3">
      <c r="A532" s="740" t="s">
        <v>574</v>
      </c>
      <c r="B532" s="741" t="s">
        <v>575</v>
      </c>
      <c r="C532" s="742" t="s">
        <v>596</v>
      </c>
      <c r="D532" s="743" t="s">
        <v>597</v>
      </c>
      <c r="E532" s="744">
        <v>50113001</v>
      </c>
      <c r="F532" s="743" t="s">
        <v>608</v>
      </c>
      <c r="G532" s="742" t="s">
        <v>609</v>
      </c>
      <c r="H532" s="742">
        <v>47256</v>
      </c>
      <c r="I532" s="742">
        <v>47256</v>
      </c>
      <c r="J532" s="742" t="s">
        <v>915</v>
      </c>
      <c r="K532" s="742" t="s">
        <v>917</v>
      </c>
      <c r="L532" s="745">
        <v>222.19998763308107</v>
      </c>
      <c r="M532" s="745">
        <v>0.5</v>
      </c>
      <c r="N532" s="746">
        <v>111.09999381654053</v>
      </c>
    </row>
    <row r="533" spans="1:14" ht="14.4" customHeight="1" x14ac:dyDescent="0.3">
      <c r="A533" s="740" t="s">
        <v>574</v>
      </c>
      <c r="B533" s="741" t="s">
        <v>575</v>
      </c>
      <c r="C533" s="742" t="s">
        <v>596</v>
      </c>
      <c r="D533" s="743" t="s">
        <v>597</v>
      </c>
      <c r="E533" s="744">
        <v>50113001</v>
      </c>
      <c r="F533" s="743" t="s">
        <v>608</v>
      </c>
      <c r="G533" s="742" t="s">
        <v>609</v>
      </c>
      <c r="H533" s="742">
        <v>193746</v>
      </c>
      <c r="I533" s="742">
        <v>93746</v>
      </c>
      <c r="J533" s="742" t="s">
        <v>930</v>
      </c>
      <c r="K533" s="742" t="s">
        <v>931</v>
      </c>
      <c r="L533" s="745">
        <v>374.09195539214932</v>
      </c>
      <c r="M533" s="745">
        <v>9</v>
      </c>
      <c r="N533" s="746">
        <v>3366.827598529344</v>
      </c>
    </row>
    <row r="534" spans="1:14" ht="14.4" customHeight="1" x14ac:dyDescent="0.3">
      <c r="A534" s="740" t="s">
        <v>574</v>
      </c>
      <c r="B534" s="741" t="s">
        <v>575</v>
      </c>
      <c r="C534" s="742" t="s">
        <v>596</v>
      </c>
      <c r="D534" s="743" t="s">
        <v>597</v>
      </c>
      <c r="E534" s="744">
        <v>50113001</v>
      </c>
      <c r="F534" s="743" t="s">
        <v>608</v>
      </c>
      <c r="G534" s="742" t="s">
        <v>609</v>
      </c>
      <c r="H534" s="742">
        <v>124067</v>
      </c>
      <c r="I534" s="742">
        <v>124067</v>
      </c>
      <c r="J534" s="742" t="s">
        <v>939</v>
      </c>
      <c r="K534" s="742" t="s">
        <v>940</v>
      </c>
      <c r="L534" s="745">
        <v>36.857832653808757</v>
      </c>
      <c r="M534" s="745">
        <v>86</v>
      </c>
      <c r="N534" s="746">
        <v>3169.7736082275528</v>
      </c>
    </row>
    <row r="535" spans="1:14" ht="14.4" customHeight="1" x14ac:dyDescent="0.3">
      <c r="A535" s="740" t="s">
        <v>574</v>
      </c>
      <c r="B535" s="741" t="s">
        <v>575</v>
      </c>
      <c r="C535" s="742" t="s">
        <v>596</v>
      </c>
      <c r="D535" s="743" t="s">
        <v>597</v>
      </c>
      <c r="E535" s="744">
        <v>50113001</v>
      </c>
      <c r="F535" s="743" t="s">
        <v>608</v>
      </c>
      <c r="G535" s="742" t="s">
        <v>609</v>
      </c>
      <c r="H535" s="742">
        <v>216572</v>
      </c>
      <c r="I535" s="742">
        <v>216572</v>
      </c>
      <c r="J535" s="742" t="s">
        <v>939</v>
      </c>
      <c r="K535" s="742" t="s">
        <v>940</v>
      </c>
      <c r="L535" s="745">
        <v>36.290000000000006</v>
      </c>
      <c r="M535" s="745">
        <v>10</v>
      </c>
      <c r="N535" s="746">
        <v>362.90000000000009</v>
      </c>
    </row>
    <row r="536" spans="1:14" ht="14.4" customHeight="1" x14ac:dyDescent="0.3">
      <c r="A536" s="740" t="s">
        <v>574</v>
      </c>
      <c r="B536" s="741" t="s">
        <v>575</v>
      </c>
      <c r="C536" s="742" t="s">
        <v>596</v>
      </c>
      <c r="D536" s="743" t="s">
        <v>597</v>
      </c>
      <c r="E536" s="744">
        <v>50113001</v>
      </c>
      <c r="F536" s="743" t="s">
        <v>608</v>
      </c>
      <c r="G536" s="742" t="s">
        <v>609</v>
      </c>
      <c r="H536" s="742">
        <v>104344</v>
      </c>
      <c r="I536" s="742">
        <v>4344</v>
      </c>
      <c r="J536" s="742" t="s">
        <v>945</v>
      </c>
      <c r="K536" s="742" t="s">
        <v>946</v>
      </c>
      <c r="L536" s="745">
        <v>94.195156705213364</v>
      </c>
      <c r="M536" s="745">
        <v>20</v>
      </c>
      <c r="N536" s="746">
        <v>1883.9031341042673</v>
      </c>
    </row>
    <row r="537" spans="1:14" ht="14.4" customHeight="1" x14ac:dyDescent="0.3">
      <c r="A537" s="740" t="s">
        <v>574</v>
      </c>
      <c r="B537" s="741" t="s">
        <v>575</v>
      </c>
      <c r="C537" s="742" t="s">
        <v>596</v>
      </c>
      <c r="D537" s="743" t="s">
        <v>597</v>
      </c>
      <c r="E537" s="744">
        <v>50113001</v>
      </c>
      <c r="F537" s="743" t="s">
        <v>608</v>
      </c>
      <c r="G537" s="742" t="s">
        <v>609</v>
      </c>
      <c r="H537" s="742">
        <v>842703</v>
      </c>
      <c r="I537" s="742">
        <v>0</v>
      </c>
      <c r="J537" s="742" t="s">
        <v>947</v>
      </c>
      <c r="K537" s="742" t="s">
        <v>576</v>
      </c>
      <c r="L537" s="745">
        <v>60.057818181818178</v>
      </c>
      <c r="M537" s="745">
        <v>55</v>
      </c>
      <c r="N537" s="746">
        <v>3303.18</v>
      </c>
    </row>
    <row r="538" spans="1:14" ht="14.4" customHeight="1" x14ac:dyDescent="0.3">
      <c r="A538" s="740" t="s">
        <v>574</v>
      </c>
      <c r="B538" s="741" t="s">
        <v>575</v>
      </c>
      <c r="C538" s="742" t="s">
        <v>596</v>
      </c>
      <c r="D538" s="743" t="s">
        <v>597</v>
      </c>
      <c r="E538" s="744">
        <v>50113001</v>
      </c>
      <c r="F538" s="743" t="s">
        <v>608</v>
      </c>
      <c r="G538" s="742" t="s">
        <v>576</v>
      </c>
      <c r="H538" s="742">
        <v>103761</v>
      </c>
      <c r="I538" s="742">
        <v>3761</v>
      </c>
      <c r="J538" s="742" t="s">
        <v>1474</v>
      </c>
      <c r="K538" s="742" t="s">
        <v>1475</v>
      </c>
      <c r="L538" s="745">
        <v>617.98000000000025</v>
      </c>
      <c r="M538" s="745">
        <v>2</v>
      </c>
      <c r="N538" s="746">
        <v>1235.9600000000005</v>
      </c>
    </row>
    <row r="539" spans="1:14" ht="14.4" customHeight="1" x14ac:dyDescent="0.3">
      <c r="A539" s="740" t="s">
        <v>574</v>
      </c>
      <c r="B539" s="741" t="s">
        <v>575</v>
      </c>
      <c r="C539" s="742" t="s">
        <v>596</v>
      </c>
      <c r="D539" s="743" t="s">
        <v>597</v>
      </c>
      <c r="E539" s="744">
        <v>50113001</v>
      </c>
      <c r="F539" s="743" t="s">
        <v>608</v>
      </c>
      <c r="G539" s="742" t="s">
        <v>609</v>
      </c>
      <c r="H539" s="742">
        <v>132082</v>
      </c>
      <c r="I539" s="742">
        <v>32082</v>
      </c>
      <c r="J539" s="742" t="s">
        <v>1476</v>
      </c>
      <c r="K539" s="742" t="s">
        <v>1477</v>
      </c>
      <c r="L539" s="745">
        <v>83.129911008421402</v>
      </c>
      <c r="M539" s="745">
        <v>2</v>
      </c>
      <c r="N539" s="746">
        <v>166.2598220168428</v>
      </c>
    </row>
    <row r="540" spans="1:14" ht="14.4" customHeight="1" x14ac:dyDescent="0.3">
      <c r="A540" s="740" t="s">
        <v>574</v>
      </c>
      <c r="B540" s="741" t="s">
        <v>575</v>
      </c>
      <c r="C540" s="742" t="s">
        <v>596</v>
      </c>
      <c r="D540" s="743" t="s">
        <v>597</v>
      </c>
      <c r="E540" s="744">
        <v>50113001</v>
      </c>
      <c r="F540" s="743" t="s">
        <v>608</v>
      </c>
      <c r="G540" s="742" t="s">
        <v>609</v>
      </c>
      <c r="H540" s="742">
        <v>394712</v>
      </c>
      <c r="I540" s="742">
        <v>0</v>
      </c>
      <c r="J540" s="742" t="s">
        <v>958</v>
      </c>
      <c r="K540" s="742" t="s">
        <v>959</v>
      </c>
      <c r="L540" s="745">
        <v>23.700499560284236</v>
      </c>
      <c r="M540" s="745">
        <v>18</v>
      </c>
      <c r="N540" s="746">
        <v>426.60899208511626</v>
      </c>
    </row>
    <row r="541" spans="1:14" ht="14.4" customHeight="1" x14ac:dyDescent="0.3">
      <c r="A541" s="740" t="s">
        <v>574</v>
      </c>
      <c r="B541" s="741" t="s">
        <v>575</v>
      </c>
      <c r="C541" s="742" t="s">
        <v>596</v>
      </c>
      <c r="D541" s="743" t="s">
        <v>597</v>
      </c>
      <c r="E541" s="744">
        <v>50113001</v>
      </c>
      <c r="F541" s="743" t="s">
        <v>608</v>
      </c>
      <c r="G541" s="742" t="s">
        <v>609</v>
      </c>
      <c r="H541" s="742">
        <v>901148</v>
      </c>
      <c r="I541" s="742">
        <v>0</v>
      </c>
      <c r="J541" s="742" t="s">
        <v>1478</v>
      </c>
      <c r="K541" s="742" t="s">
        <v>1479</v>
      </c>
      <c r="L541" s="745">
        <v>62.063422242918826</v>
      </c>
      <c r="M541" s="745">
        <v>100</v>
      </c>
      <c r="N541" s="746">
        <v>6206.3422242918823</v>
      </c>
    </row>
    <row r="542" spans="1:14" ht="14.4" customHeight="1" x14ac:dyDescent="0.3">
      <c r="A542" s="740" t="s">
        <v>574</v>
      </c>
      <c r="B542" s="741" t="s">
        <v>575</v>
      </c>
      <c r="C542" s="742" t="s">
        <v>596</v>
      </c>
      <c r="D542" s="743" t="s">
        <v>597</v>
      </c>
      <c r="E542" s="744">
        <v>50113001</v>
      </c>
      <c r="F542" s="743" t="s">
        <v>608</v>
      </c>
      <c r="G542" s="742" t="s">
        <v>609</v>
      </c>
      <c r="H542" s="742">
        <v>134821</v>
      </c>
      <c r="I542" s="742">
        <v>134821</v>
      </c>
      <c r="J542" s="742" t="s">
        <v>974</v>
      </c>
      <c r="K542" s="742" t="s">
        <v>975</v>
      </c>
      <c r="L542" s="745">
        <v>264.99000000000024</v>
      </c>
      <c r="M542" s="745">
        <v>163</v>
      </c>
      <c r="N542" s="746">
        <v>43193.370000000039</v>
      </c>
    </row>
    <row r="543" spans="1:14" ht="14.4" customHeight="1" x14ac:dyDescent="0.3">
      <c r="A543" s="740" t="s">
        <v>574</v>
      </c>
      <c r="B543" s="741" t="s">
        <v>575</v>
      </c>
      <c r="C543" s="742" t="s">
        <v>596</v>
      </c>
      <c r="D543" s="743" t="s">
        <v>597</v>
      </c>
      <c r="E543" s="744">
        <v>50113001</v>
      </c>
      <c r="F543" s="743" t="s">
        <v>608</v>
      </c>
      <c r="G543" s="742" t="s">
        <v>609</v>
      </c>
      <c r="H543" s="742">
        <v>134824</v>
      </c>
      <c r="I543" s="742">
        <v>134824</v>
      </c>
      <c r="J543" s="742" t="s">
        <v>976</v>
      </c>
      <c r="K543" s="742" t="s">
        <v>977</v>
      </c>
      <c r="L543" s="745">
        <v>199.97999999999996</v>
      </c>
      <c r="M543" s="745">
        <v>312</v>
      </c>
      <c r="N543" s="746">
        <v>62393.759999999987</v>
      </c>
    </row>
    <row r="544" spans="1:14" ht="14.4" customHeight="1" x14ac:dyDescent="0.3">
      <c r="A544" s="740" t="s">
        <v>574</v>
      </c>
      <c r="B544" s="741" t="s">
        <v>575</v>
      </c>
      <c r="C544" s="742" t="s">
        <v>596</v>
      </c>
      <c r="D544" s="743" t="s">
        <v>597</v>
      </c>
      <c r="E544" s="744">
        <v>50113001</v>
      </c>
      <c r="F544" s="743" t="s">
        <v>608</v>
      </c>
      <c r="G544" s="742" t="s">
        <v>609</v>
      </c>
      <c r="H544" s="742">
        <v>107678</v>
      </c>
      <c r="I544" s="742">
        <v>107678</v>
      </c>
      <c r="J544" s="742" t="s">
        <v>980</v>
      </c>
      <c r="K544" s="742" t="s">
        <v>1480</v>
      </c>
      <c r="L544" s="745">
        <v>459.8</v>
      </c>
      <c r="M544" s="745">
        <v>4</v>
      </c>
      <c r="N544" s="746">
        <v>1839.2</v>
      </c>
    </row>
    <row r="545" spans="1:14" ht="14.4" customHeight="1" x14ac:dyDescent="0.3">
      <c r="A545" s="740" t="s">
        <v>574</v>
      </c>
      <c r="B545" s="741" t="s">
        <v>575</v>
      </c>
      <c r="C545" s="742" t="s">
        <v>596</v>
      </c>
      <c r="D545" s="743" t="s">
        <v>597</v>
      </c>
      <c r="E545" s="744">
        <v>50113001</v>
      </c>
      <c r="F545" s="743" t="s">
        <v>608</v>
      </c>
      <c r="G545" s="742" t="s">
        <v>609</v>
      </c>
      <c r="H545" s="742">
        <v>109210</v>
      </c>
      <c r="I545" s="742">
        <v>9210</v>
      </c>
      <c r="J545" s="742" t="s">
        <v>1481</v>
      </c>
      <c r="K545" s="742" t="s">
        <v>1482</v>
      </c>
      <c r="L545" s="745">
        <v>289.31</v>
      </c>
      <c r="M545" s="745">
        <v>1</v>
      </c>
      <c r="N545" s="746">
        <v>289.31</v>
      </c>
    </row>
    <row r="546" spans="1:14" ht="14.4" customHeight="1" x14ac:dyDescent="0.3">
      <c r="A546" s="740" t="s">
        <v>574</v>
      </c>
      <c r="B546" s="741" t="s">
        <v>575</v>
      </c>
      <c r="C546" s="742" t="s">
        <v>596</v>
      </c>
      <c r="D546" s="743" t="s">
        <v>597</v>
      </c>
      <c r="E546" s="744">
        <v>50113001</v>
      </c>
      <c r="F546" s="743" t="s">
        <v>608</v>
      </c>
      <c r="G546" s="742" t="s">
        <v>622</v>
      </c>
      <c r="H546" s="742">
        <v>197125</v>
      </c>
      <c r="I546" s="742">
        <v>197125</v>
      </c>
      <c r="J546" s="742" t="s">
        <v>623</v>
      </c>
      <c r="K546" s="742" t="s">
        <v>624</v>
      </c>
      <c r="L546" s="745">
        <v>223.47368421052633</v>
      </c>
      <c r="M546" s="745">
        <v>171</v>
      </c>
      <c r="N546" s="746">
        <v>38214</v>
      </c>
    </row>
    <row r="547" spans="1:14" ht="14.4" customHeight="1" x14ac:dyDescent="0.3">
      <c r="A547" s="740" t="s">
        <v>574</v>
      </c>
      <c r="B547" s="741" t="s">
        <v>575</v>
      </c>
      <c r="C547" s="742" t="s">
        <v>596</v>
      </c>
      <c r="D547" s="743" t="s">
        <v>597</v>
      </c>
      <c r="E547" s="744">
        <v>50113001</v>
      </c>
      <c r="F547" s="743" t="s">
        <v>608</v>
      </c>
      <c r="G547" s="742" t="s">
        <v>609</v>
      </c>
      <c r="H547" s="742">
        <v>67558</v>
      </c>
      <c r="I547" s="742">
        <v>67558</v>
      </c>
      <c r="J547" s="742" t="s">
        <v>627</v>
      </c>
      <c r="K547" s="742" t="s">
        <v>628</v>
      </c>
      <c r="L547" s="745">
        <v>27.51</v>
      </c>
      <c r="M547" s="745">
        <v>3</v>
      </c>
      <c r="N547" s="746">
        <v>82.53</v>
      </c>
    </row>
    <row r="548" spans="1:14" ht="14.4" customHeight="1" x14ac:dyDescent="0.3">
      <c r="A548" s="740" t="s">
        <v>574</v>
      </c>
      <c r="B548" s="741" t="s">
        <v>575</v>
      </c>
      <c r="C548" s="742" t="s">
        <v>596</v>
      </c>
      <c r="D548" s="743" t="s">
        <v>597</v>
      </c>
      <c r="E548" s="744">
        <v>50113001</v>
      </c>
      <c r="F548" s="743" t="s">
        <v>608</v>
      </c>
      <c r="G548" s="742" t="s">
        <v>609</v>
      </c>
      <c r="H548" s="742">
        <v>100498</v>
      </c>
      <c r="I548" s="742">
        <v>498</v>
      </c>
      <c r="J548" s="742" t="s">
        <v>1019</v>
      </c>
      <c r="K548" s="742" t="s">
        <v>754</v>
      </c>
      <c r="L548" s="745">
        <v>96.472000000000023</v>
      </c>
      <c r="M548" s="745">
        <v>5</v>
      </c>
      <c r="N548" s="746">
        <v>482.36000000000013</v>
      </c>
    </row>
    <row r="549" spans="1:14" ht="14.4" customHeight="1" x14ac:dyDescent="0.3">
      <c r="A549" s="740" t="s">
        <v>574</v>
      </c>
      <c r="B549" s="741" t="s">
        <v>575</v>
      </c>
      <c r="C549" s="742" t="s">
        <v>596</v>
      </c>
      <c r="D549" s="743" t="s">
        <v>597</v>
      </c>
      <c r="E549" s="744">
        <v>50113001</v>
      </c>
      <c r="F549" s="743" t="s">
        <v>608</v>
      </c>
      <c r="G549" s="742" t="s">
        <v>609</v>
      </c>
      <c r="H549" s="742">
        <v>102439</v>
      </c>
      <c r="I549" s="742">
        <v>2439</v>
      </c>
      <c r="J549" s="742" t="s">
        <v>629</v>
      </c>
      <c r="K549" s="742" t="s">
        <v>630</v>
      </c>
      <c r="L549" s="745">
        <v>281.171743765982</v>
      </c>
      <c r="M549" s="745">
        <v>35</v>
      </c>
      <c r="N549" s="746">
        <v>9841.0110318093703</v>
      </c>
    </row>
    <row r="550" spans="1:14" ht="14.4" customHeight="1" x14ac:dyDescent="0.3">
      <c r="A550" s="740" t="s">
        <v>574</v>
      </c>
      <c r="B550" s="741" t="s">
        <v>575</v>
      </c>
      <c r="C550" s="742" t="s">
        <v>596</v>
      </c>
      <c r="D550" s="743" t="s">
        <v>597</v>
      </c>
      <c r="E550" s="744">
        <v>50113001</v>
      </c>
      <c r="F550" s="743" t="s">
        <v>608</v>
      </c>
      <c r="G550" s="742" t="s">
        <v>609</v>
      </c>
      <c r="H550" s="742">
        <v>190021</v>
      </c>
      <c r="I550" s="742">
        <v>90021</v>
      </c>
      <c r="J550" s="742" t="s">
        <v>1483</v>
      </c>
      <c r="K550" s="742" t="s">
        <v>1484</v>
      </c>
      <c r="L550" s="745">
        <v>591.16860465116292</v>
      </c>
      <c r="M550" s="745">
        <v>43</v>
      </c>
      <c r="N550" s="746">
        <v>25420.250000000004</v>
      </c>
    </row>
    <row r="551" spans="1:14" ht="14.4" customHeight="1" x14ac:dyDescent="0.3">
      <c r="A551" s="740" t="s">
        <v>574</v>
      </c>
      <c r="B551" s="741" t="s">
        <v>575</v>
      </c>
      <c r="C551" s="742" t="s">
        <v>596</v>
      </c>
      <c r="D551" s="743" t="s">
        <v>597</v>
      </c>
      <c r="E551" s="744">
        <v>50113001</v>
      </c>
      <c r="F551" s="743" t="s">
        <v>608</v>
      </c>
      <c r="G551" s="742" t="s">
        <v>609</v>
      </c>
      <c r="H551" s="742">
        <v>192836</v>
      </c>
      <c r="I551" s="742">
        <v>92836</v>
      </c>
      <c r="J551" s="742" t="s">
        <v>1485</v>
      </c>
      <c r="K551" s="742" t="s">
        <v>1486</v>
      </c>
      <c r="L551" s="745">
        <v>591.4410344827586</v>
      </c>
      <c r="M551" s="745">
        <v>29</v>
      </c>
      <c r="N551" s="746">
        <v>17151.79</v>
      </c>
    </row>
    <row r="552" spans="1:14" ht="14.4" customHeight="1" x14ac:dyDescent="0.3">
      <c r="A552" s="740" t="s">
        <v>574</v>
      </c>
      <c r="B552" s="741" t="s">
        <v>575</v>
      </c>
      <c r="C552" s="742" t="s">
        <v>596</v>
      </c>
      <c r="D552" s="743" t="s">
        <v>597</v>
      </c>
      <c r="E552" s="744">
        <v>50113001</v>
      </c>
      <c r="F552" s="743" t="s">
        <v>608</v>
      </c>
      <c r="G552" s="742" t="s">
        <v>609</v>
      </c>
      <c r="H552" s="742">
        <v>100502</v>
      </c>
      <c r="I552" s="742">
        <v>502</v>
      </c>
      <c r="J552" s="742" t="s">
        <v>631</v>
      </c>
      <c r="K552" s="742" t="s">
        <v>632</v>
      </c>
      <c r="L552" s="745">
        <v>221.00655737704921</v>
      </c>
      <c r="M552" s="745">
        <v>61</v>
      </c>
      <c r="N552" s="746">
        <v>13481.400000000001</v>
      </c>
    </row>
    <row r="553" spans="1:14" ht="14.4" customHeight="1" x14ac:dyDescent="0.3">
      <c r="A553" s="740" t="s">
        <v>574</v>
      </c>
      <c r="B553" s="741" t="s">
        <v>575</v>
      </c>
      <c r="C553" s="742" t="s">
        <v>596</v>
      </c>
      <c r="D553" s="743" t="s">
        <v>597</v>
      </c>
      <c r="E553" s="744">
        <v>50113001</v>
      </c>
      <c r="F553" s="743" t="s">
        <v>608</v>
      </c>
      <c r="G553" s="742" t="s">
        <v>622</v>
      </c>
      <c r="H553" s="742">
        <v>127736</v>
      </c>
      <c r="I553" s="742">
        <v>127736</v>
      </c>
      <c r="J553" s="742" t="s">
        <v>633</v>
      </c>
      <c r="K553" s="742" t="s">
        <v>634</v>
      </c>
      <c r="L553" s="745">
        <v>49.369999999999983</v>
      </c>
      <c r="M553" s="745">
        <v>48</v>
      </c>
      <c r="N553" s="746">
        <v>2369.7599999999993</v>
      </c>
    </row>
    <row r="554" spans="1:14" ht="14.4" customHeight="1" x14ac:dyDescent="0.3">
      <c r="A554" s="740" t="s">
        <v>574</v>
      </c>
      <c r="B554" s="741" t="s">
        <v>575</v>
      </c>
      <c r="C554" s="742" t="s">
        <v>596</v>
      </c>
      <c r="D554" s="743" t="s">
        <v>597</v>
      </c>
      <c r="E554" s="744">
        <v>50113001</v>
      </c>
      <c r="F554" s="743" t="s">
        <v>608</v>
      </c>
      <c r="G554" s="742" t="s">
        <v>622</v>
      </c>
      <c r="H554" s="742">
        <v>127737</v>
      </c>
      <c r="I554" s="742">
        <v>127737</v>
      </c>
      <c r="J554" s="742" t="s">
        <v>1028</v>
      </c>
      <c r="K554" s="742" t="s">
        <v>1487</v>
      </c>
      <c r="L554" s="745">
        <v>67.320000000000007</v>
      </c>
      <c r="M554" s="745">
        <v>5</v>
      </c>
      <c r="N554" s="746">
        <v>336.6</v>
      </c>
    </row>
    <row r="555" spans="1:14" ht="14.4" customHeight="1" x14ac:dyDescent="0.3">
      <c r="A555" s="740" t="s">
        <v>574</v>
      </c>
      <c r="B555" s="741" t="s">
        <v>575</v>
      </c>
      <c r="C555" s="742" t="s">
        <v>596</v>
      </c>
      <c r="D555" s="743" t="s">
        <v>597</v>
      </c>
      <c r="E555" s="744">
        <v>50113001</v>
      </c>
      <c r="F555" s="743" t="s">
        <v>608</v>
      </c>
      <c r="G555" s="742" t="s">
        <v>622</v>
      </c>
      <c r="H555" s="742">
        <v>184095</v>
      </c>
      <c r="I555" s="742">
        <v>184095</v>
      </c>
      <c r="J555" s="742" t="s">
        <v>1028</v>
      </c>
      <c r="K555" s="742" t="s">
        <v>1030</v>
      </c>
      <c r="L555" s="745">
        <v>330.99</v>
      </c>
      <c r="M555" s="745">
        <v>2</v>
      </c>
      <c r="N555" s="746">
        <v>661.98</v>
      </c>
    </row>
    <row r="556" spans="1:14" ht="14.4" customHeight="1" x14ac:dyDescent="0.3">
      <c r="A556" s="740" t="s">
        <v>574</v>
      </c>
      <c r="B556" s="741" t="s">
        <v>575</v>
      </c>
      <c r="C556" s="742" t="s">
        <v>596</v>
      </c>
      <c r="D556" s="743" t="s">
        <v>597</v>
      </c>
      <c r="E556" s="744">
        <v>50113001</v>
      </c>
      <c r="F556" s="743" t="s">
        <v>608</v>
      </c>
      <c r="G556" s="742" t="s">
        <v>576</v>
      </c>
      <c r="H556" s="742">
        <v>130187</v>
      </c>
      <c r="I556" s="742">
        <v>30187</v>
      </c>
      <c r="J556" s="742" t="s">
        <v>1488</v>
      </c>
      <c r="K556" s="742" t="s">
        <v>1489</v>
      </c>
      <c r="L556" s="745">
        <v>127.08499999999999</v>
      </c>
      <c r="M556" s="745">
        <v>2</v>
      </c>
      <c r="N556" s="746">
        <v>254.17</v>
      </c>
    </row>
    <row r="557" spans="1:14" ht="14.4" customHeight="1" x14ac:dyDescent="0.3">
      <c r="A557" s="740" t="s">
        <v>574</v>
      </c>
      <c r="B557" s="741" t="s">
        <v>575</v>
      </c>
      <c r="C557" s="742" t="s">
        <v>596</v>
      </c>
      <c r="D557" s="743" t="s">
        <v>597</v>
      </c>
      <c r="E557" s="744">
        <v>50113001</v>
      </c>
      <c r="F557" s="743" t="s">
        <v>608</v>
      </c>
      <c r="G557" s="742" t="s">
        <v>609</v>
      </c>
      <c r="H557" s="742">
        <v>101125</v>
      </c>
      <c r="I557" s="742">
        <v>1125</v>
      </c>
      <c r="J557" s="742" t="s">
        <v>1032</v>
      </c>
      <c r="K557" s="742" t="s">
        <v>1490</v>
      </c>
      <c r="L557" s="745">
        <v>79.189204653498493</v>
      </c>
      <c r="M557" s="745">
        <v>2</v>
      </c>
      <c r="N557" s="746">
        <v>158.37840930699699</v>
      </c>
    </row>
    <row r="558" spans="1:14" ht="14.4" customHeight="1" x14ac:dyDescent="0.3">
      <c r="A558" s="740" t="s">
        <v>574</v>
      </c>
      <c r="B558" s="741" t="s">
        <v>575</v>
      </c>
      <c r="C558" s="742" t="s">
        <v>596</v>
      </c>
      <c r="D558" s="743" t="s">
        <v>597</v>
      </c>
      <c r="E558" s="744">
        <v>50113001</v>
      </c>
      <c r="F558" s="743" t="s">
        <v>608</v>
      </c>
      <c r="G558" s="742" t="s">
        <v>609</v>
      </c>
      <c r="H558" s="742">
        <v>118656</v>
      </c>
      <c r="I558" s="742">
        <v>118656</v>
      </c>
      <c r="J558" s="742" t="s">
        <v>1036</v>
      </c>
      <c r="K558" s="742" t="s">
        <v>1037</v>
      </c>
      <c r="L558" s="745">
        <v>665.65979253522107</v>
      </c>
      <c r="M558" s="745">
        <v>18</v>
      </c>
      <c r="N558" s="746">
        <v>11981.876265633979</v>
      </c>
    </row>
    <row r="559" spans="1:14" ht="14.4" customHeight="1" x14ac:dyDescent="0.3">
      <c r="A559" s="740" t="s">
        <v>574</v>
      </c>
      <c r="B559" s="741" t="s">
        <v>575</v>
      </c>
      <c r="C559" s="742" t="s">
        <v>596</v>
      </c>
      <c r="D559" s="743" t="s">
        <v>597</v>
      </c>
      <c r="E559" s="744">
        <v>50113001</v>
      </c>
      <c r="F559" s="743" t="s">
        <v>608</v>
      </c>
      <c r="G559" s="742" t="s">
        <v>609</v>
      </c>
      <c r="H559" s="742">
        <v>194763</v>
      </c>
      <c r="I559" s="742">
        <v>94763</v>
      </c>
      <c r="J559" s="742" t="s">
        <v>1038</v>
      </c>
      <c r="K559" s="742" t="s">
        <v>1039</v>
      </c>
      <c r="L559" s="745">
        <v>84.060344480436001</v>
      </c>
      <c r="M559" s="745">
        <v>49</v>
      </c>
      <c r="N559" s="746">
        <v>4118.9568795413643</v>
      </c>
    </row>
    <row r="560" spans="1:14" ht="14.4" customHeight="1" x14ac:dyDescent="0.3">
      <c r="A560" s="740" t="s">
        <v>574</v>
      </c>
      <c r="B560" s="741" t="s">
        <v>575</v>
      </c>
      <c r="C560" s="742" t="s">
        <v>596</v>
      </c>
      <c r="D560" s="743" t="s">
        <v>597</v>
      </c>
      <c r="E560" s="744">
        <v>50113001</v>
      </c>
      <c r="F560" s="743" t="s">
        <v>608</v>
      </c>
      <c r="G560" s="742" t="s">
        <v>622</v>
      </c>
      <c r="H560" s="742">
        <v>140361</v>
      </c>
      <c r="I560" s="742">
        <v>40361</v>
      </c>
      <c r="J560" s="742" t="s">
        <v>1043</v>
      </c>
      <c r="K560" s="742" t="s">
        <v>1491</v>
      </c>
      <c r="L560" s="745">
        <v>107.45999999999998</v>
      </c>
      <c r="M560" s="745">
        <v>1</v>
      </c>
      <c r="N560" s="746">
        <v>107.45999999999998</v>
      </c>
    </row>
    <row r="561" spans="1:14" ht="14.4" customHeight="1" x14ac:dyDescent="0.3">
      <c r="A561" s="740" t="s">
        <v>574</v>
      </c>
      <c r="B561" s="741" t="s">
        <v>575</v>
      </c>
      <c r="C561" s="742" t="s">
        <v>596</v>
      </c>
      <c r="D561" s="743" t="s">
        <v>597</v>
      </c>
      <c r="E561" s="744">
        <v>50113001</v>
      </c>
      <c r="F561" s="743" t="s">
        <v>608</v>
      </c>
      <c r="G561" s="742" t="s">
        <v>622</v>
      </c>
      <c r="H561" s="742">
        <v>140362</v>
      </c>
      <c r="I561" s="742">
        <v>40362</v>
      </c>
      <c r="J561" s="742" t="s">
        <v>1043</v>
      </c>
      <c r="K561" s="742" t="s">
        <v>1044</v>
      </c>
      <c r="L561" s="745">
        <v>444.98999999999995</v>
      </c>
      <c r="M561" s="745">
        <v>8</v>
      </c>
      <c r="N561" s="746">
        <v>3559.9199999999996</v>
      </c>
    </row>
    <row r="562" spans="1:14" ht="14.4" customHeight="1" x14ac:dyDescent="0.3">
      <c r="A562" s="740" t="s">
        <v>574</v>
      </c>
      <c r="B562" s="741" t="s">
        <v>575</v>
      </c>
      <c r="C562" s="742" t="s">
        <v>596</v>
      </c>
      <c r="D562" s="743" t="s">
        <v>597</v>
      </c>
      <c r="E562" s="744">
        <v>50113001</v>
      </c>
      <c r="F562" s="743" t="s">
        <v>608</v>
      </c>
      <c r="G562" s="742" t="s">
        <v>609</v>
      </c>
      <c r="H562" s="742">
        <v>100536</v>
      </c>
      <c r="I562" s="742">
        <v>536</v>
      </c>
      <c r="J562" s="742" t="s">
        <v>1492</v>
      </c>
      <c r="K562" s="742" t="s">
        <v>656</v>
      </c>
      <c r="L562" s="745">
        <v>132.70870967741936</v>
      </c>
      <c r="M562" s="745">
        <v>62</v>
      </c>
      <c r="N562" s="746">
        <v>8227.94</v>
      </c>
    </row>
    <row r="563" spans="1:14" ht="14.4" customHeight="1" x14ac:dyDescent="0.3">
      <c r="A563" s="740" t="s">
        <v>574</v>
      </c>
      <c r="B563" s="741" t="s">
        <v>575</v>
      </c>
      <c r="C563" s="742" t="s">
        <v>596</v>
      </c>
      <c r="D563" s="743" t="s">
        <v>597</v>
      </c>
      <c r="E563" s="744">
        <v>50113001</v>
      </c>
      <c r="F563" s="743" t="s">
        <v>608</v>
      </c>
      <c r="G563" s="742" t="s">
        <v>622</v>
      </c>
      <c r="H563" s="742">
        <v>107981</v>
      </c>
      <c r="I563" s="742">
        <v>7981</v>
      </c>
      <c r="J563" s="742" t="s">
        <v>637</v>
      </c>
      <c r="K563" s="742" t="s">
        <v>638</v>
      </c>
      <c r="L563" s="745">
        <v>53.729713189674229</v>
      </c>
      <c r="M563" s="745">
        <v>103</v>
      </c>
      <c r="N563" s="746">
        <v>5534.1604585364457</v>
      </c>
    </row>
    <row r="564" spans="1:14" ht="14.4" customHeight="1" x14ac:dyDescent="0.3">
      <c r="A564" s="740" t="s">
        <v>574</v>
      </c>
      <c r="B564" s="741" t="s">
        <v>575</v>
      </c>
      <c r="C564" s="742" t="s">
        <v>596</v>
      </c>
      <c r="D564" s="743" t="s">
        <v>597</v>
      </c>
      <c r="E564" s="744">
        <v>50113001</v>
      </c>
      <c r="F564" s="743" t="s">
        <v>608</v>
      </c>
      <c r="G564" s="742" t="s">
        <v>622</v>
      </c>
      <c r="H564" s="742">
        <v>187607</v>
      </c>
      <c r="I564" s="742">
        <v>187607</v>
      </c>
      <c r="J564" s="742" t="s">
        <v>1493</v>
      </c>
      <c r="K564" s="742" t="s">
        <v>1494</v>
      </c>
      <c r="L564" s="745">
        <v>273.9000058904349</v>
      </c>
      <c r="M564" s="745">
        <v>31</v>
      </c>
      <c r="N564" s="746">
        <v>8490.9001826034819</v>
      </c>
    </row>
    <row r="565" spans="1:14" ht="14.4" customHeight="1" x14ac:dyDescent="0.3">
      <c r="A565" s="740" t="s">
        <v>574</v>
      </c>
      <c r="B565" s="741" t="s">
        <v>575</v>
      </c>
      <c r="C565" s="742" t="s">
        <v>596</v>
      </c>
      <c r="D565" s="743" t="s">
        <v>597</v>
      </c>
      <c r="E565" s="744">
        <v>50113001</v>
      </c>
      <c r="F565" s="743" t="s">
        <v>608</v>
      </c>
      <c r="G565" s="742" t="s">
        <v>609</v>
      </c>
      <c r="H565" s="742">
        <v>100874</v>
      </c>
      <c r="I565" s="742">
        <v>874</v>
      </c>
      <c r="J565" s="742" t="s">
        <v>1058</v>
      </c>
      <c r="K565" s="742" t="s">
        <v>1059</v>
      </c>
      <c r="L565" s="745">
        <v>46.974545454545478</v>
      </c>
      <c r="M565" s="745">
        <v>77</v>
      </c>
      <c r="N565" s="746">
        <v>3617.0400000000018</v>
      </c>
    </row>
    <row r="566" spans="1:14" ht="14.4" customHeight="1" x14ac:dyDescent="0.3">
      <c r="A566" s="740" t="s">
        <v>574</v>
      </c>
      <c r="B566" s="741" t="s">
        <v>575</v>
      </c>
      <c r="C566" s="742" t="s">
        <v>596</v>
      </c>
      <c r="D566" s="743" t="s">
        <v>597</v>
      </c>
      <c r="E566" s="744">
        <v>50113001</v>
      </c>
      <c r="F566" s="743" t="s">
        <v>608</v>
      </c>
      <c r="G566" s="742" t="s">
        <v>609</v>
      </c>
      <c r="H566" s="742">
        <v>100876</v>
      </c>
      <c r="I566" s="742">
        <v>876</v>
      </c>
      <c r="J566" s="742" t="s">
        <v>1060</v>
      </c>
      <c r="K566" s="742" t="s">
        <v>1059</v>
      </c>
      <c r="L566" s="745">
        <v>66.33</v>
      </c>
      <c r="M566" s="745">
        <v>2</v>
      </c>
      <c r="N566" s="746">
        <v>132.66</v>
      </c>
    </row>
    <row r="567" spans="1:14" ht="14.4" customHeight="1" x14ac:dyDescent="0.3">
      <c r="A567" s="740" t="s">
        <v>574</v>
      </c>
      <c r="B567" s="741" t="s">
        <v>575</v>
      </c>
      <c r="C567" s="742" t="s">
        <v>596</v>
      </c>
      <c r="D567" s="743" t="s">
        <v>597</v>
      </c>
      <c r="E567" s="744">
        <v>50113001</v>
      </c>
      <c r="F567" s="743" t="s">
        <v>608</v>
      </c>
      <c r="G567" s="742" t="s">
        <v>622</v>
      </c>
      <c r="H567" s="742">
        <v>157871</v>
      </c>
      <c r="I567" s="742">
        <v>157871</v>
      </c>
      <c r="J567" s="742" t="s">
        <v>1495</v>
      </c>
      <c r="K567" s="742" t="s">
        <v>1496</v>
      </c>
      <c r="L567" s="745">
        <v>206.25</v>
      </c>
      <c r="M567" s="745">
        <v>2</v>
      </c>
      <c r="N567" s="746">
        <v>412.5</v>
      </c>
    </row>
    <row r="568" spans="1:14" ht="14.4" customHeight="1" x14ac:dyDescent="0.3">
      <c r="A568" s="740" t="s">
        <v>574</v>
      </c>
      <c r="B568" s="741" t="s">
        <v>575</v>
      </c>
      <c r="C568" s="742" t="s">
        <v>596</v>
      </c>
      <c r="D568" s="743" t="s">
        <v>597</v>
      </c>
      <c r="E568" s="744">
        <v>50113001</v>
      </c>
      <c r="F568" s="743" t="s">
        <v>608</v>
      </c>
      <c r="G568" s="742" t="s">
        <v>622</v>
      </c>
      <c r="H568" s="742">
        <v>850729</v>
      </c>
      <c r="I568" s="742">
        <v>157875</v>
      </c>
      <c r="J568" s="742" t="s">
        <v>1069</v>
      </c>
      <c r="K568" s="742" t="s">
        <v>1070</v>
      </c>
      <c r="L568" s="745">
        <v>280.63106382978719</v>
      </c>
      <c r="M568" s="745">
        <v>47</v>
      </c>
      <c r="N568" s="746">
        <v>13189.659999999998</v>
      </c>
    </row>
    <row r="569" spans="1:14" ht="14.4" customHeight="1" x14ac:dyDescent="0.3">
      <c r="A569" s="740" t="s">
        <v>574</v>
      </c>
      <c r="B569" s="741" t="s">
        <v>575</v>
      </c>
      <c r="C569" s="742" t="s">
        <v>596</v>
      </c>
      <c r="D569" s="743" t="s">
        <v>597</v>
      </c>
      <c r="E569" s="744">
        <v>50113001</v>
      </c>
      <c r="F569" s="743" t="s">
        <v>608</v>
      </c>
      <c r="G569" s="742" t="s">
        <v>609</v>
      </c>
      <c r="H569" s="742">
        <v>147671</v>
      </c>
      <c r="I569" s="742">
        <v>47671</v>
      </c>
      <c r="J569" s="742" t="s">
        <v>1077</v>
      </c>
      <c r="K569" s="742" t="s">
        <v>1078</v>
      </c>
      <c r="L569" s="745">
        <v>351.19017652238739</v>
      </c>
      <c r="M569" s="745">
        <v>11</v>
      </c>
      <c r="N569" s="746">
        <v>3863.0919417462615</v>
      </c>
    </row>
    <row r="570" spans="1:14" ht="14.4" customHeight="1" x14ac:dyDescent="0.3">
      <c r="A570" s="740" t="s">
        <v>574</v>
      </c>
      <c r="B570" s="741" t="s">
        <v>575</v>
      </c>
      <c r="C570" s="742" t="s">
        <v>596</v>
      </c>
      <c r="D570" s="743" t="s">
        <v>597</v>
      </c>
      <c r="E570" s="744">
        <v>50113001</v>
      </c>
      <c r="F570" s="743" t="s">
        <v>608</v>
      </c>
      <c r="G570" s="742" t="s">
        <v>576</v>
      </c>
      <c r="H570" s="742">
        <v>118175</v>
      </c>
      <c r="I570" s="742">
        <v>18175</v>
      </c>
      <c r="J570" s="742" t="s">
        <v>1497</v>
      </c>
      <c r="K570" s="742" t="s">
        <v>1498</v>
      </c>
      <c r="L570" s="745">
        <v>851.4</v>
      </c>
      <c r="M570" s="745">
        <v>6</v>
      </c>
      <c r="N570" s="746">
        <v>5108.3999999999996</v>
      </c>
    </row>
    <row r="571" spans="1:14" ht="14.4" customHeight="1" x14ac:dyDescent="0.3">
      <c r="A571" s="740" t="s">
        <v>574</v>
      </c>
      <c r="B571" s="741" t="s">
        <v>575</v>
      </c>
      <c r="C571" s="742" t="s">
        <v>596</v>
      </c>
      <c r="D571" s="743" t="s">
        <v>597</v>
      </c>
      <c r="E571" s="744">
        <v>50113001</v>
      </c>
      <c r="F571" s="743" t="s">
        <v>608</v>
      </c>
      <c r="G571" s="742" t="s">
        <v>609</v>
      </c>
      <c r="H571" s="742">
        <v>849310</v>
      </c>
      <c r="I571" s="742">
        <v>126689</v>
      </c>
      <c r="J571" s="742" t="s">
        <v>1094</v>
      </c>
      <c r="K571" s="742" t="s">
        <v>1095</v>
      </c>
      <c r="L571" s="745">
        <v>218.89998651499064</v>
      </c>
      <c r="M571" s="745">
        <v>8</v>
      </c>
      <c r="N571" s="746">
        <v>1751.1998921199252</v>
      </c>
    </row>
    <row r="572" spans="1:14" ht="14.4" customHeight="1" x14ac:dyDescent="0.3">
      <c r="A572" s="740" t="s">
        <v>574</v>
      </c>
      <c r="B572" s="741" t="s">
        <v>575</v>
      </c>
      <c r="C572" s="742" t="s">
        <v>596</v>
      </c>
      <c r="D572" s="743" t="s">
        <v>597</v>
      </c>
      <c r="E572" s="744">
        <v>50113001</v>
      </c>
      <c r="F572" s="743" t="s">
        <v>608</v>
      </c>
      <c r="G572" s="742" t="s">
        <v>609</v>
      </c>
      <c r="H572" s="742">
        <v>129027</v>
      </c>
      <c r="I572" s="742">
        <v>129027</v>
      </c>
      <c r="J572" s="742" t="s">
        <v>1096</v>
      </c>
      <c r="K572" s="742" t="s">
        <v>1097</v>
      </c>
      <c r="L572" s="745">
        <v>841.5</v>
      </c>
      <c r="M572" s="745">
        <v>46</v>
      </c>
      <c r="N572" s="746">
        <v>38709</v>
      </c>
    </row>
    <row r="573" spans="1:14" ht="14.4" customHeight="1" x14ac:dyDescent="0.3">
      <c r="A573" s="740" t="s">
        <v>574</v>
      </c>
      <c r="B573" s="741" t="s">
        <v>575</v>
      </c>
      <c r="C573" s="742" t="s">
        <v>596</v>
      </c>
      <c r="D573" s="743" t="s">
        <v>597</v>
      </c>
      <c r="E573" s="744">
        <v>50113001</v>
      </c>
      <c r="F573" s="743" t="s">
        <v>608</v>
      </c>
      <c r="G573" s="742" t="s">
        <v>576</v>
      </c>
      <c r="H573" s="742">
        <v>846094</v>
      </c>
      <c r="I573" s="742">
        <v>129023</v>
      </c>
      <c r="J573" s="742" t="s">
        <v>1499</v>
      </c>
      <c r="K573" s="742" t="s">
        <v>1500</v>
      </c>
      <c r="L573" s="745">
        <v>159.5</v>
      </c>
      <c r="M573" s="745">
        <v>14</v>
      </c>
      <c r="N573" s="746">
        <v>2233</v>
      </c>
    </row>
    <row r="574" spans="1:14" ht="14.4" customHeight="1" x14ac:dyDescent="0.3">
      <c r="A574" s="740" t="s">
        <v>574</v>
      </c>
      <c r="B574" s="741" t="s">
        <v>575</v>
      </c>
      <c r="C574" s="742" t="s">
        <v>596</v>
      </c>
      <c r="D574" s="743" t="s">
        <v>597</v>
      </c>
      <c r="E574" s="744">
        <v>50113001</v>
      </c>
      <c r="F574" s="743" t="s">
        <v>608</v>
      </c>
      <c r="G574" s="742" t="s">
        <v>609</v>
      </c>
      <c r="H574" s="742">
        <v>187721</v>
      </c>
      <c r="I574" s="742">
        <v>87721</v>
      </c>
      <c r="J574" s="742" t="s">
        <v>1501</v>
      </c>
      <c r="K574" s="742" t="s">
        <v>1062</v>
      </c>
      <c r="L574" s="745">
        <v>108.90441365918983</v>
      </c>
      <c r="M574" s="745">
        <v>140</v>
      </c>
      <c r="N574" s="746">
        <v>15246.617912286576</v>
      </c>
    </row>
    <row r="575" spans="1:14" ht="14.4" customHeight="1" x14ac:dyDescent="0.3">
      <c r="A575" s="740" t="s">
        <v>574</v>
      </c>
      <c r="B575" s="741" t="s">
        <v>575</v>
      </c>
      <c r="C575" s="742" t="s">
        <v>596</v>
      </c>
      <c r="D575" s="743" t="s">
        <v>597</v>
      </c>
      <c r="E575" s="744">
        <v>50113001</v>
      </c>
      <c r="F575" s="743" t="s">
        <v>608</v>
      </c>
      <c r="G575" s="742" t="s">
        <v>609</v>
      </c>
      <c r="H575" s="742">
        <v>161489</v>
      </c>
      <c r="I575" s="742">
        <v>161489</v>
      </c>
      <c r="J575" s="742" t="s">
        <v>1502</v>
      </c>
      <c r="K575" s="742" t="s">
        <v>1503</v>
      </c>
      <c r="L575" s="745">
        <v>678.69999999999993</v>
      </c>
      <c r="M575" s="745">
        <v>26</v>
      </c>
      <c r="N575" s="746">
        <v>17646.199999999997</v>
      </c>
    </row>
    <row r="576" spans="1:14" ht="14.4" customHeight="1" x14ac:dyDescent="0.3">
      <c r="A576" s="740" t="s">
        <v>574</v>
      </c>
      <c r="B576" s="741" t="s">
        <v>575</v>
      </c>
      <c r="C576" s="742" t="s">
        <v>596</v>
      </c>
      <c r="D576" s="743" t="s">
        <v>597</v>
      </c>
      <c r="E576" s="744">
        <v>50113001</v>
      </c>
      <c r="F576" s="743" t="s">
        <v>608</v>
      </c>
      <c r="G576" s="742" t="s">
        <v>609</v>
      </c>
      <c r="H576" s="742">
        <v>118305</v>
      </c>
      <c r="I576" s="742">
        <v>18305</v>
      </c>
      <c r="J576" s="742" t="s">
        <v>1113</v>
      </c>
      <c r="K576" s="742" t="s">
        <v>1114</v>
      </c>
      <c r="L576" s="745">
        <v>242.00000032343539</v>
      </c>
      <c r="M576" s="745">
        <v>66</v>
      </c>
      <c r="N576" s="746">
        <v>15972.000021346736</v>
      </c>
    </row>
    <row r="577" spans="1:14" ht="14.4" customHeight="1" x14ac:dyDescent="0.3">
      <c r="A577" s="740" t="s">
        <v>574</v>
      </c>
      <c r="B577" s="741" t="s">
        <v>575</v>
      </c>
      <c r="C577" s="742" t="s">
        <v>596</v>
      </c>
      <c r="D577" s="743" t="s">
        <v>597</v>
      </c>
      <c r="E577" s="744">
        <v>50113001</v>
      </c>
      <c r="F577" s="743" t="s">
        <v>608</v>
      </c>
      <c r="G577" s="742" t="s">
        <v>609</v>
      </c>
      <c r="H577" s="742">
        <v>159357</v>
      </c>
      <c r="I577" s="742">
        <v>59357</v>
      </c>
      <c r="J577" s="742" t="s">
        <v>1504</v>
      </c>
      <c r="K577" s="742" t="s">
        <v>1505</v>
      </c>
      <c r="L577" s="745">
        <v>188.87999999999997</v>
      </c>
      <c r="M577" s="745">
        <v>1</v>
      </c>
      <c r="N577" s="746">
        <v>188.87999999999997</v>
      </c>
    </row>
    <row r="578" spans="1:14" ht="14.4" customHeight="1" x14ac:dyDescent="0.3">
      <c r="A578" s="740" t="s">
        <v>574</v>
      </c>
      <c r="B578" s="741" t="s">
        <v>575</v>
      </c>
      <c r="C578" s="742" t="s">
        <v>596</v>
      </c>
      <c r="D578" s="743" t="s">
        <v>597</v>
      </c>
      <c r="E578" s="744">
        <v>50113001</v>
      </c>
      <c r="F578" s="743" t="s">
        <v>608</v>
      </c>
      <c r="G578" s="742" t="s">
        <v>609</v>
      </c>
      <c r="H578" s="742">
        <v>13440</v>
      </c>
      <c r="I578" s="742">
        <v>13440</v>
      </c>
      <c r="J578" s="742" t="s">
        <v>1115</v>
      </c>
      <c r="K578" s="742" t="s">
        <v>904</v>
      </c>
      <c r="L578" s="745">
        <v>396</v>
      </c>
      <c r="M578" s="745">
        <v>71</v>
      </c>
      <c r="N578" s="746">
        <v>28116</v>
      </c>
    </row>
    <row r="579" spans="1:14" ht="14.4" customHeight="1" x14ac:dyDescent="0.3">
      <c r="A579" s="740" t="s">
        <v>574</v>
      </c>
      <c r="B579" s="741" t="s">
        <v>575</v>
      </c>
      <c r="C579" s="742" t="s">
        <v>596</v>
      </c>
      <c r="D579" s="743" t="s">
        <v>597</v>
      </c>
      <c r="E579" s="744">
        <v>50113001</v>
      </c>
      <c r="F579" s="743" t="s">
        <v>608</v>
      </c>
      <c r="G579" s="742" t="s">
        <v>609</v>
      </c>
      <c r="H579" s="742">
        <v>113441</v>
      </c>
      <c r="I579" s="742">
        <v>13441</v>
      </c>
      <c r="J579" s="742" t="s">
        <v>1115</v>
      </c>
      <c r="K579" s="742" t="s">
        <v>905</v>
      </c>
      <c r="L579" s="745">
        <v>246.50000000000003</v>
      </c>
      <c r="M579" s="745">
        <v>3</v>
      </c>
      <c r="N579" s="746">
        <v>739.50000000000011</v>
      </c>
    </row>
    <row r="580" spans="1:14" ht="14.4" customHeight="1" x14ac:dyDescent="0.3">
      <c r="A580" s="740" t="s">
        <v>574</v>
      </c>
      <c r="B580" s="741" t="s">
        <v>575</v>
      </c>
      <c r="C580" s="742" t="s">
        <v>596</v>
      </c>
      <c r="D580" s="743" t="s">
        <v>597</v>
      </c>
      <c r="E580" s="744">
        <v>50113001</v>
      </c>
      <c r="F580" s="743" t="s">
        <v>608</v>
      </c>
      <c r="G580" s="742" t="s">
        <v>609</v>
      </c>
      <c r="H580" s="742">
        <v>846853</v>
      </c>
      <c r="I580" s="742">
        <v>124418</v>
      </c>
      <c r="J580" s="742" t="s">
        <v>1128</v>
      </c>
      <c r="K580" s="742" t="s">
        <v>1129</v>
      </c>
      <c r="L580" s="745">
        <v>660</v>
      </c>
      <c r="M580" s="745">
        <v>51</v>
      </c>
      <c r="N580" s="746">
        <v>33660</v>
      </c>
    </row>
    <row r="581" spans="1:14" ht="14.4" customHeight="1" x14ac:dyDescent="0.3">
      <c r="A581" s="740" t="s">
        <v>574</v>
      </c>
      <c r="B581" s="741" t="s">
        <v>575</v>
      </c>
      <c r="C581" s="742" t="s">
        <v>596</v>
      </c>
      <c r="D581" s="743" t="s">
        <v>597</v>
      </c>
      <c r="E581" s="744">
        <v>50113001</v>
      </c>
      <c r="F581" s="743" t="s">
        <v>608</v>
      </c>
      <c r="G581" s="742" t="s">
        <v>609</v>
      </c>
      <c r="H581" s="742">
        <v>100811</v>
      </c>
      <c r="I581" s="742">
        <v>811</v>
      </c>
      <c r="J581" s="742" t="s">
        <v>1506</v>
      </c>
      <c r="K581" s="742" t="s">
        <v>1507</v>
      </c>
      <c r="L581" s="745">
        <v>61.127770454293142</v>
      </c>
      <c r="M581" s="745">
        <v>9</v>
      </c>
      <c r="N581" s="746">
        <v>550.14993408863825</v>
      </c>
    </row>
    <row r="582" spans="1:14" ht="14.4" customHeight="1" x14ac:dyDescent="0.3">
      <c r="A582" s="740" t="s">
        <v>574</v>
      </c>
      <c r="B582" s="741" t="s">
        <v>575</v>
      </c>
      <c r="C582" s="742" t="s">
        <v>596</v>
      </c>
      <c r="D582" s="743" t="s">
        <v>597</v>
      </c>
      <c r="E582" s="744">
        <v>50113001</v>
      </c>
      <c r="F582" s="743" t="s">
        <v>608</v>
      </c>
      <c r="G582" s="742" t="s">
        <v>622</v>
      </c>
      <c r="H582" s="742">
        <v>160319</v>
      </c>
      <c r="I582" s="742">
        <v>160319</v>
      </c>
      <c r="J582" s="742" t="s">
        <v>1508</v>
      </c>
      <c r="K582" s="742" t="s">
        <v>1509</v>
      </c>
      <c r="L582" s="745">
        <v>2032.7999999999993</v>
      </c>
      <c r="M582" s="745">
        <v>264</v>
      </c>
      <c r="N582" s="746">
        <v>536659.19999999984</v>
      </c>
    </row>
    <row r="583" spans="1:14" ht="14.4" customHeight="1" x14ac:dyDescent="0.3">
      <c r="A583" s="740" t="s">
        <v>574</v>
      </c>
      <c r="B583" s="741" t="s">
        <v>575</v>
      </c>
      <c r="C583" s="742" t="s">
        <v>596</v>
      </c>
      <c r="D583" s="743" t="s">
        <v>597</v>
      </c>
      <c r="E583" s="744">
        <v>50113001</v>
      </c>
      <c r="F583" s="743" t="s">
        <v>608</v>
      </c>
      <c r="G583" s="742" t="s">
        <v>622</v>
      </c>
      <c r="H583" s="742">
        <v>130779</v>
      </c>
      <c r="I583" s="742">
        <v>30779</v>
      </c>
      <c r="J583" s="742" t="s">
        <v>1510</v>
      </c>
      <c r="K583" s="742" t="s">
        <v>1511</v>
      </c>
      <c r="L583" s="745">
        <v>147.7601513817236</v>
      </c>
      <c r="M583" s="745">
        <v>1480</v>
      </c>
      <c r="N583" s="746">
        <v>218685.02404495093</v>
      </c>
    </row>
    <row r="584" spans="1:14" ht="14.4" customHeight="1" x14ac:dyDescent="0.3">
      <c r="A584" s="740" t="s">
        <v>574</v>
      </c>
      <c r="B584" s="741" t="s">
        <v>575</v>
      </c>
      <c r="C584" s="742" t="s">
        <v>596</v>
      </c>
      <c r="D584" s="743" t="s">
        <v>597</v>
      </c>
      <c r="E584" s="744">
        <v>50113001</v>
      </c>
      <c r="F584" s="743" t="s">
        <v>608</v>
      </c>
      <c r="G584" s="742" t="s">
        <v>622</v>
      </c>
      <c r="H584" s="742">
        <v>849266</v>
      </c>
      <c r="I584" s="742">
        <v>162444</v>
      </c>
      <c r="J584" s="742" t="s">
        <v>1512</v>
      </c>
      <c r="K584" s="742" t="s">
        <v>1513</v>
      </c>
      <c r="L584" s="745">
        <v>83.523629974895812</v>
      </c>
      <c r="M584" s="745">
        <v>290</v>
      </c>
      <c r="N584" s="746">
        <v>24221.852692719785</v>
      </c>
    </row>
    <row r="585" spans="1:14" ht="14.4" customHeight="1" x14ac:dyDescent="0.3">
      <c r="A585" s="740" t="s">
        <v>574</v>
      </c>
      <c r="B585" s="741" t="s">
        <v>575</v>
      </c>
      <c r="C585" s="742" t="s">
        <v>596</v>
      </c>
      <c r="D585" s="743" t="s">
        <v>597</v>
      </c>
      <c r="E585" s="744">
        <v>50113001</v>
      </c>
      <c r="F585" s="743" t="s">
        <v>608</v>
      </c>
      <c r="G585" s="742" t="s">
        <v>609</v>
      </c>
      <c r="H585" s="742">
        <v>154269</v>
      </c>
      <c r="I585" s="742">
        <v>154269</v>
      </c>
      <c r="J585" s="742" t="s">
        <v>1514</v>
      </c>
      <c r="K585" s="742" t="s">
        <v>1515</v>
      </c>
      <c r="L585" s="745">
        <v>14608.542174590801</v>
      </c>
      <c r="M585" s="745">
        <v>2.8226000000000004</v>
      </c>
      <c r="N585" s="746">
        <v>41234.071142000001</v>
      </c>
    </row>
    <row r="586" spans="1:14" ht="14.4" customHeight="1" x14ac:dyDescent="0.3">
      <c r="A586" s="740" t="s">
        <v>574</v>
      </c>
      <c r="B586" s="741" t="s">
        <v>575</v>
      </c>
      <c r="C586" s="742" t="s">
        <v>596</v>
      </c>
      <c r="D586" s="743" t="s">
        <v>597</v>
      </c>
      <c r="E586" s="744">
        <v>50113001</v>
      </c>
      <c r="F586" s="743" t="s">
        <v>608</v>
      </c>
      <c r="G586" s="742" t="s">
        <v>609</v>
      </c>
      <c r="H586" s="742">
        <v>161371</v>
      </c>
      <c r="I586" s="742">
        <v>161371</v>
      </c>
      <c r="J586" s="742" t="s">
        <v>1168</v>
      </c>
      <c r="K586" s="742" t="s">
        <v>940</v>
      </c>
      <c r="L586" s="745">
        <v>62.037170240731314</v>
      </c>
      <c r="M586" s="745">
        <v>652</v>
      </c>
      <c r="N586" s="746">
        <v>40448.234996956817</v>
      </c>
    </row>
    <row r="587" spans="1:14" ht="14.4" customHeight="1" x14ac:dyDescent="0.3">
      <c r="A587" s="740" t="s">
        <v>574</v>
      </c>
      <c r="B587" s="741" t="s">
        <v>575</v>
      </c>
      <c r="C587" s="742" t="s">
        <v>596</v>
      </c>
      <c r="D587" s="743" t="s">
        <v>597</v>
      </c>
      <c r="E587" s="744">
        <v>50113001</v>
      </c>
      <c r="F587" s="743" t="s">
        <v>608</v>
      </c>
      <c r="G587" s="742" t="s">
        <v>609</v>
      </c>
      <c r="H587" s="742">
        <v>100610</v>
      </c>
      <c r="I587" s="742">
        <v>610</v>
      </c>
      <c r="J587" s="742" t="s">
        <v>1169</v>
      </c>
      <c r="K587" s="742" t="s">
        <v>1170</v>
      </c>
      <c r="L587" s="745">
        <v>64.434893617021274</v>
      </c>
      <c r="M587" s="745">
        <v>47</v>
      </c>
      <c r="N587" s="746">
        <v>3028.4399999999996</v>
      </c>
    </row>
    <row r="588" spans="1:14" ht="14.4" customHeight="1" x14ac:dyDescent="0.3">
      <c r="A588" s="740" t="s">
        <v>574</v>
      </c>
      <c r="B588" s="741" t="s">
        <v>575</v>
      </c>
      <c r="C588" s="742" t="s">
        <v>596</v>
      </c>
      <c r="D588" s="743" t="s">
        <v>597</v>
      </c>
      <c r="E588" s="744">
        <v>50113001</v>
      </c>
      <c r="F588" s="743" t="s">
        <v>608</v>
      </c>
      <c r="G588" s="742" t="s">
        <v>609</v>
      </c>
      <c r="H588" s="742">
        <v>100612</v>
      </c>
      <c r="I588" s="742">
        <v>612</v>
      </c>
      <c r="J588" s="742" t="s">
        <v>1171</v>
      </c>
      <c r="K588" s="742" t="s">
        <v>707</v>
      </c>
      <c r="L588" s="745">
        <v>60.108532906554267</v>
      </c>
      <c r="M588" s="745">
        <v>189</v>
      </c>
      <c r="N588" s="746">
        <v>11360.512719338756</v>
      </c>
    </row>
    <row r="589" spans="1:14" ht="14.4" customHeight="1" x14ac:dyDescent="0.3">
      <c r="A589" s="740" t="s">
        <v>574</v>
      </c>
      <c r="B589" s="741" t="s">
        <v>575</v>
      </c>
      <c r="C589" s="742" t="s">
        <v>596</v>
      </c>
      <c r="D589" s="743" t="s">
        <v>597</v>
      </c>
      <c r="E589" s="744">
        <v>50113001</v>
      </c>
      <c r="F589" s="743" t="s">
        <v>608</v>
      </c>
      <c r="G589" s="742" t="s">
        <v>622</v>
      </c>
      <c r="H589" s="742">
        <v>216673</v>
      </c>
      <c r="I589" s="742">
        <v>216673</v>
      </c>
      <c r="J589" s="742" t="s">
        <v>1516</v>
      </c>
      <c r="K589" s="742" t="s">
        <v>1182</v>
      </c>
      <c r="L589" s="745">
        <v>457.14016593922605</v>
      </c>
      <c r="M589" s="745">
        <v>14</v>
      </c>
      <c r="N589" s="746">
        <v>6399.9623231491651</v>
      </c>
    </row>
    <row r="590" spans="1:14" ht="14.4" customHeight="1" x14ac:dyDescent="0.3">
      <c r="A590" s="740" t="s">
        <v>574</v>
      </c>
      <c r="B590" s="741" t="s">
        <v>575</v>
      </c>
      <c r="C590" s="742" t="s">
        <v>596</v>
      </c>
      <c r="D590" s="743" t="s">
        <v>597</v>
      </c>
      <c r="E590" s="744">
        <v>50113001</v>
      </c>
      <c r="F590" s="743" t="s">
        <v>608</v>
      </c>
      <c r="G590" s="742" t="s">
        <v>576</v>
      </c>
      <c r="H590" s="742">
        <v>850095</v>
      </c>
      <c r="I590" s="742">
        <v>120406</v>
      </c>
      <c r="J590" s="742" t="s">
        <v>1517</v>
      </c>
      <c r="K590" s="742" t="s">
        <v>1518</v>
      </c>
      <c r="L590" s="745">
        <v>58.911249999999995</v>
      </c>
      <c r="M590" s="745">
        <v>16</v>
      </c>
      <c r="N590" s="746">
        <v>942.57999999999993</v>
      </c>
    </row>
    <row r="591" spans="1:14" ht="14.4" customHeight="1" x14ac:dyDescent="0.3">
      <c r="A591" s="740" t="s">
        <v>574</v>
      </c>
      <c r="B591" s="741" t="s">
        <v>575</v>
      </c>
      <c r="C591" s="742" t="s">
        <v>596</v>
      </c>
      <c r="D591" s="743" t="s">
        <v>597</v>
      </c>
      <c r="E591" s="744">
        <v>50113001</v>
      </c>
      <c r="F591" s="743" t="s">
        <v>608</v>
      </c>
      <c r="G591" s="742" t="s">
        <v>622</v>
      </c>
      <c r="H591" s="742">
        <v>142392</v>
      </c>
      <c r="I591" s="742">
        <v>42392</v>
      </c>
      <c r="J591" s="742" t="s">
        <v>1196</v>
      </c>
      <c r="K591" s="742" t="s">
        <v>1197</v>
      </c>
      <c r="L591" s="745">
        <v>305.30999999999989</v>
      </c>
      <c r="M591" s="745">
        <v>1</v>
      </c>
      <c r="N591" s="746">
        <v>305.30999999999989</v>
      </c>
    </row>
    <row r="592" spans="1:14" ht="14.4" customHeight="1" x14ac:dyDescent="0.3">
      <c r="A592" s="740" t="s">
        <v>574</v>
      </c>
      <c r="B592" s="741" t="s">
        <v>575</v>
      </c>
      <c r="C592" s="742" t="s">
        <v>596</v>
      </c>
      <c r="D592" s="743" t="s">
        <v>597</v>
      </c>
      <c r="E592" s="744">
        <v>50113001</v>
      </c>
      <c r="F592" s="743" t="s">
        <v>608</v>
      </c>
      <c r="G592" s="742" t="s">
        <v>622</v>
      </c>
      <c r="H592" s="742">
        <v>131934</v>
      </c>
      <c r="I592" s="742">
        <v>31934</v>
      </c>
      <c r="J592" s="742" t="s">
        <v>1519</v>
      </c>
      <c r="K592" s="742" t="s">
        <v>1520</v>
      </c>
      <c r="L592" s="745">
        <v>49.462500000000013</v>
      </c>
      <c r="M592" s="745">
        <v>4</v>
      </c>
      <c r="N592" s="746">
        <v>197.85000000000005</v>
      </c>
    </row>
    <row r="593" spans="1:14" ht="14.4" customHeight="1" x14ac:dyDescent="0.3">
      <c r="A593" s="740" t="s">
        <v>574</v>
      </c>
      <c r="B593" s="741" t="s">
        <v>575</v>
      </c>
      <c r="C593" s="742" t="s">
        <v>596</v>
      </c>
      <c r="D593" s="743" t="s">
        <v>597</v>
      </c>
      <c r="E593" s="744">
        <v>50113001</v>
      </c>
      <c r="F593" s="743" t="s">
        <v>608</v>
      </c>
      <c r="G593" s="742" t="s">
        <v>609</v>
      </c>
      <c r="H593" s="742">
        <v>902074</v>
      </c>
      <c r="I593" s="742">
        <v>85278</v>
      </c>
      <c r="J593" s="742" t="s">
        <v>1521</v>
      </c>
      <c r="K593" s="742" t="s">
        <v>904</v>
      </c>
      <c r="L593" s="745">
        <v>2838</v>
      </c>
      <c r="M593" s="745">
        <v>12.5</v>
      </c>
      <c r="N593" s="746">
        <v>35475</v>
      </c>
    </row>
    <row r="594" spans="1:14" ht="14.4" customHeight="1" x14ac:dyDescent="0.3">
      <c r="A594" s="740" t="s">
        <v>574</v>
      </c>
      <c r="B594" s="741" t="s">
        <v>575</v>
      </c>
      <c r="C594" s="742" t="s">
        <v>596</v>
      </c>
      <c r="D594" s="743" t="s">
        <v>597</v>
      </c>
      <c r="E594" s="744">
        <v>50113001</v>
      </c>
      <c r="F594" s="743" t="s">
        <v>608</v>
      </c>
      <c r="G594" s="742" t="s">
        <v>609</v>
      </c>
      <c r="H594" s="742">
        <v>843996</v>
      </c>
      <c r="I594" s="742">
        <v>100191</v>
      </c>
      <c r="J594" s="742" t="s">
        <v>1522</v>
      </c>
      <c r="K594" s="742" t="s">
        <v>1523</v>
      </c>
      <c r="L594" s="745">
        <v>3652</v>
      </c>
      <c r="M594" s="745">
        <v>1</v>
      </c>
      <c r="N594" s="746">
        <v>3652</v>
      </c>
    </row>
    <row r="595" spans="1:14" ht="14.4" customHeight="1" x14ac:dyDescent="0.3">
      <c r="A595" s="740" t="s">
        <v>574</v>
      </c>
      <c r="B595" s="741" t="s">
        <v>575</v>
      </c>
      <c r="C595" s="742" t="s">
        <v>596</v>
      </c>
      <c r="D595" s="743" t="s">
        <v>597</v>
      </c>
      <c r="E595" s="744">
        <v>50113001</v>
      </c>
      <c r="F595" s="743" t="s">
        <v>608</v>
      </c>
      <c r="G595" s="742" t="s">
        <v>609</v>
      </c>
      <c r="H595" s="742">
        <v>840813</v>
      </c>
      <c r="I595" s="742">
        <v>135844</v>
      </c>
      <c r="J595" s="742" t="s">
        <v>1240</v>
      </c>
      <c r="K595" s="742" t="s">
        <v>1241</v>
      </c>
      <c r="L595" s="745">
        <v>2145</v>
      </c>
      <c r="M595" s="745">
        <v>0.5</v>
      </c>
      <c r="N595" s="746">
        <v>1072.5</v>
      </c>
    </row>
    <row r="596" spans="1:14" ht="14.4" customHeight="1" x14ac:dyDescent="0.3">
      <c r="A596" s="740" t="s">
        <v>574</v>
      </c>
      <c r="B596" s="741" t="s">
        <v>575</v>
      </c>
      <c r="C596" s="742" t="s">
        <v>599</v>
      </c>
      <c r="D596" s="743" t="s">
        <v>600</v>
      </c>
      <c r="E596" s="744">
        <v>50113001</v>
      </c>
      <c r="F596" s="743" t="s">
        <v>608</v>
      </c>
      <c r="G596" s="742" t="s">
        <v>609</v>
      </c>
      <c r="H596" s="742">
        <v>100362</v>
      </c>
      <c r="I596" s="742">
        <v>362</v>
      </c>
      <c r="J596" s="742" t="s">
        <v>655</v>
      </c>
      <c r="K596" s="742" t="s">
        <v>656</v>
      </c>
      <c r="L596" s="745">
        <v>87.036363636363632</v>
      </c>
      <c r="M596" s="745">
        <v>44</v>
      </c>
      <c r="N596" s="746">
        <v>3829.6</v>
      </c>
    </row>
    <row r="597" spans="1:14" ht="14.4" customHeight="1" x14ac:dyDescent="0.3">
      <c r="A597" s="740" t="s">
        <v>574</v>
      </c>
      <c r="B597" s="741" t="s">
        <v>575</v>
      </c>
      <c r="C597" s="742" t="s">
        <v>599</v>
      </c>
      <c r="D597" s="743" t="s">
        <v>600</v>
      </c>
      <c r="E597" s="744">
        <v>50113001</v>
      </c>
      <c r="F597" s="743" t="s">
        <v>608</v>
      </c>
      <c r="G597" s="742" t="s">
        <v>609</v>
      </c>
      <c r="H597" s="742">
        <v>167547</v>
      </c>
      <c r="I597" s="742">
        <v>67547</v>
      </c>
      <c r="J597" s="742" t="s">
        <v>610</v>
      </c>
      <c r="K597" s="742" t="s">
        <v>611</v>
      </c>
      <c r="L597" s="745">
        <v>47.07065650365432</v>
      </c>
      <c r="M597" s="745">
        <v>89</v>
      </c>
      <c r="N597" s="746">
        <v>4189.2884288252344</v>
      </c>
    </row>
    <row r="598" spans="1:14" ht="14.4" customHeight="1" x14ac:dyDescent="0.3">
      <c r="A598" s="740" t="s">
        <v>574</v>
      </c>
      <c r="B598" s="741" t="s">
        <v>575</v>
      </c>
      <c r="C598" s="742" t="s">
        <v>599</v>
      </c>
      <c r="D598" s="743" t="s">
        <v>600</v>
      </c>
      <c r="E598" s="744">
        <v>50113001</v>
      </c>
      <c r="F598" s="743" t="s">
        <v>608</v>
      </c>
      <c r="G598" s="742" t="s">
        <v>622</v>
      </c>
      <c r="H598" s="742">
        <v>187158</v>
      </c>
      <c r="I598" s="742">
        <v>187158</v>
      </c>
      <c r="J598" s="742" t="s">
        <v>1455</v>
      </c>
      <c r="K598" s="742" t="s">
        <v>1456</v>
      </c>
      <c r="L598" s="745">
        <v>105.87340937195724</v>
      </c>
      <c r="M598" s="745">
        <v>103</v>
      </c>
      <c r="N598" s="746">
        <v>10904.961165311595</v>
      </c>
    </row>
    <row r="599" spans="1:14" ht="14.4" customHeight="1" x14ac:dyDescent="0.3">
      <c r="A599" s="740" t="s">
        <v>574</v>
      </c>
      <c r="B599" s="741" t="s">
        <v>575</v>
      </c>
      <c r="C599" s="742" t="s">
        <v>599</v>
      </c>
      <c r="D599" s="743" t="s">
        <v>600</v>
      </c>
      <c r="E599" s="744">
        <v>50113001</v>
      </c>
      <c r="F599" s="743" t="s">
        <v>608</v>
      </c>
      <c r="G599" s="742" t="s">
        <v>622</v>
      </c>
      <c r="H599" s="742">
        <v>187156</v>
      </c>
      <c r="I599" s="742">
        <v>187156</v>
      </c>
      <c r="J599" s="742" t="s">
        <v>674</v>
      </c>
      <c r="K599" s="742" t="s">
        <v>675</v>
      </c>
      <c r="L599" s="745">
        <v>519.36696482439538</v>
      </c>
      <c r="M599" s="745">
        <v>69.8</v>
      </c>
      <c r="N599" s="746">
        <v>36251.814144742799</v>
      </c>
    </row>
    <row r="600" spans="1:14" ht="14.4" customHeight="1" x14ac:dyDescent="0.3">
      <c r="A600" s="740" t="s">
        <v>574</v>
      </c>
      <c r="B600" s="741" t="s">
        <v>575</v>
      </c>
      <c r="C600" s="742" t="s">
        <v>599</v>
      </c>
      <c r="D600" s="743" t="s">
        <v>600</v>
      </c>
      <c r="E600" s="744">
        <v>50113001</v>
      </c>
      <c r="F600" s="743" t="s">
        <v>608</v>
      </c>
      <c r="G600" s="742" t="s">
        <v>609</v>
      </c>
      <c r="H600" s="742">
        <v>158668</v>
      </c>
      <c r="I600" s="742">
        <v>158668</v>
      </c>
      <c r="J600" s="742" t="s">
        <v>676</v>
      </c>
      <c r="K600" s="742" t="s">
        <v>677</v>
      </c>
      <c r="L600" s="745">
        <v>78.54000000000002</v>
      </c>
      <c r="M600" s="745">
        <v>434</v>
      </c>
      <c r="N600" s="746">
        <v>34086.360000000008</v>
      </c>
    </row>
    <row r="601" spans="1:14" ht="14.4" customHeight="1" x14ac:dyDescent="0.3">
      <c r="A601" s="740" t="s">
        <v>574</v>
      </c>
      <c r="B601" s="741" t="s">
        <v>575</v>
      </c>
      <c r="C601" s="742" t="s">
        <v>599</v>
      </c>
      <c r="D601" s="743" t="s">
        <v>600</v>
      </c>
      <c r="E601" s="744">
        <v>50113001</v>
      </c>
      <c r="F601" s="743" t="s">
        <v>608</v>
      </c>
      <c r="G601" s="742" t="s">
        <v>609</v>
      </c>
      <c r="H601" s="742">
        <v>847713</v>
      </c>
      <c r="I601" s="742">
        <v>125526</v>
      </c>
      <c r="J601" s="742" t="s">
        <v>684</v>
      </c>
      <c r="K601" s="742" t="s">
        <v>1524</v>
      </c>
      <c r="L601" s="745">
        <v>87.57</v>
      </c>
      <c r="M601" s="745">
        <v>1</v>
      </c>
      <c r="N601" s="746">
        <v>87.57</v>
      </c>
    </row>
    <row r="602" spans="1:14" ht="14.4" customHeight="1" x14ac:dyDescent="0.3">
      <c r="A602" s="740" t="s">
        <v>574</v>
      </c>
      <c r="B602" s="741" t="s">
        <v>575</v>
      </c>
      <c r="C602" s="742" t="s">
        <v>599</v>
      </c>
      <c r="D602" s="743" t="s">
        <v>600</v>
      </c>
      <c r="E602" s="744">
        <v>50113001</v>
      </c>
      <c r="F602" s="743" t="s">
        <v>608</v>
      </c>
      <c r="G602" s="742" t="s">
        <v>609</v>
      </c>
      <c r="H602" s="742">
        <v>110555</v>
      </c>
      <c r="I602" s="742">
        <v>10555</v>
      </c>
      <c r="J602" s="742" t="s">
        <v>688</v>
      </c>
      <c r="K602" s="742" t="s">
        <v>689</v>
      </c>
      <c r="L602" s="745">
        <v>254.97999999999996</v>
      </c>
      <c r="M602" s="745">
        <v>1</v>
      </c>
      <c r="N602" s="746">
        <v>254.97999999999996</v>
      </c>
    </row>
    <row r="603" spans="1:14" ht="14.4" customHeight="1" x14ac:dyDescent="0.3">
      <c r="A603" s="740" t="s">
        <v>574</v>
      </c>
      <c r="B603" s="741" t="s">
        <v>575</v>
      </c>
      <c r="C603" s="742" t="s">
        <v>599</v>
      </c>
      <c r="D603" s="743" t="s">
        <v>600</v>
      </c>
      <c r="E603" s="744">
        <v>50113001</v>
      </c>
      <c r="F603" s="743" t="s">
        <v>608</v>
      </c>
      <c r="G603" s="742" t="s">
        <v>609</v>
      </c>
      <c r="H603" s="742">
        <v>187825</v>
      </c>
      <c r="I603" s="742">
        <v>87825</v>
      </c>
      <c r="J603" s="742" t="s">
        <v>694</v>
      </c>
      <c r="K603" s="742" t="s">
        <v>695</v>
      </c>
      <c r="L603" s="745">
        <v>80.368333333333339</v>
      </c>
      <c r="M603" s="745">
        <v>12</v>
      </c>
      <c r="N603" s="746">
        <v>964.42000000000007</v>
      </c>
    </row>
    <row r="604" spans="1:14" ht="14.4" customHeight="1" x14ac:dyDescent="0.3">
      <c r="A604" s="740" t="s">
        <v>574</v>
      </c>
      <c r="B604" s="741" t="s">
        <v>575</v>
      </c>
      <c r="C604" s="742" t="s">
        <v>599</v>
      </c>
      <c r="D604" s="743" t="s">
        <v>600</v>
      </c>
      <c r="E604" s="744">
        <v>50113001</v>
      </c>
      <c r="F604" s="743" t="s">
        <v>608</v>
      </c>
      <c r="G604" s="742" t="s">
        <v>609</v>
      </c>
      <c r="H604" s="742">
        <v>186990</v>
      </c>
      <c r="I604" s="742">
        <v>86990</v>
      </c>
      <c r="J604" s="742" t="s">
        <v>1459</v>
      </c>
      <c r="K604" s="742" t="s">
        <v>695</v>
      </c>
      <c r="L604" s="745">
        <v>41.2</v>
      </c>
      <c r="M604" s="745">
        <v>22</v>
      </c>
      <c r="N604" s="746">
        <v>906.40000000000009</v>
      </c>
    </row>
    <row r="605" spans="1:14" ht="14.4" customHeight="1" x14ac:dyDescent="0.3">
      <c r="A605" s="740" t="s">
        <v>574</v>
      </c>
      <c r="B605" s="741" t="s">
        <v>575</v>
      </c>
      <c r="C605" s="742" t="s">
        <v>599</v>
      </c>
      <c r="D605" s="743" t="s">
        <v>600</v>
      </c>
      <c r="E605" s="744">
        <v>50113001</v>
      </c>
      <c r="F605" s="743" t="s">
        <v>608</v>
      </c>
      <c r="G605" s="742" t="s">
        <v>609</v>
      </c>
      <c r="H605" s="742">
        <v>100392</v>
      </c>
      <c r="I605" s="742">
        <v>392</v>
      </c>
      <c r="J605" s="742" t="s">
        <v>706</v>
      </c>
      <c r="K605" s="742" t="s">
        <v>707</v>
      </c>
      <c r="L605" s="745">
        <v>57.786431956137797</v>
      </c>
      <c r="M605" s="745">
        <v>164</v>
      </c>
      <c r="N605" s="746">
        <v>9476.9748408065989</v>
      </c>
    </row>
    <row r="606" spans="1:14" ht="14.4" customHeight="1" x14ac:dyDescent="0.3">
      <c r="A606" s="740" t="s">
        <v>574</v>
      </c>
      <c r="B606" s="741" t="s">
        <v>575</v>
      </c>
      <c r="C606" s="742" t="s">
        <v>599</v>
      </c>
      <c r="D606" s="743" t="s">
        <v>600</v>
      </c>
      <c r="E606" s="744">
        <v>50113001</v>
      </c>
      <c r="F606" s="743" t="s">
        <v>608</v>
      </c>
      <c r="G606" s="742" t="s">
        <v>609</v>
      </c>
      <c r="H606" s="742">
        <v>100394</v>
      </c>
      <c r="I606" s="742">
        <v>394</v>
      </c>
      <c r="J606" s="742" t="s">
        <v>708</v>
      </c>
      <c r="K606" s="742" t="s">
        <v>709</v>
      </c>
      <c r="L606" s="745">
        <v>66.040000000000006</v>
      </c>
      <c r="M606" s="745">
        <v>24</v>
      </c>
      <c r="N606" s="746">
        <v>1584.96</v>
      </c>
    </row>
    <row r="607" spans="1:14" ht="14.4" customHeight="1" x14ac:dyDescent="0.3">
      <c r="A607" s="740" t="s">
        <v>574</v>
      </c>
      <c r="B607" s="741" t="s">
        <v>575</v>
      </c>
      <c r="C607" s="742" t="s">
        <v>599</v>
      </c>
      <c r="D607" s="743" t="s">
        <v>600</v>
      </c>
      <c r="E607" s="744">
        <v>50113001</v>
      </c>
      <c r="F607" s="743" t="s">
        <v>608</v>
      </c>
      <c r="G607" s="742" t="s">
        <v>622</v>
      </c>
      <c r="H607" s="742">
        <v>183974</v>
      </c>
      <c r="I607" s="742">
        <v>83974</v>
      </c>
      <c r="J607" s="742" t="s">
        <v>724</v>
      </c>
      <c r="K607" s="742" t="s">
        <v>725</v>
      </c>
      <c r="L607" s="745">
        <v>94.109999999999985</v>
      </c>
      <c r="M607" s="745">
        <v>2</v>
      </c>
      <c r="N607" s="746">
        <v>188.21999999999997</v>
      </c>
    </row>
    <row r="608" spans="1:14" ht="14.4" customHeight="1" x14ac:dyDescent="0.3">
      <c r="A608" s="740" t="s">
        <v>574</v>
      </c>
      <c r="B608" s="741" t="s">
        <v>575</v>
      </c>
      <c r="C608" s="742" t="s">
        <v>599</v>
      </c>
      <c r="D608" s="743" t="s">
        <v>600</v>
      </c>
      <c r="E608" s="744">
        <v>50113001</v>
      </c>
      <c r="F608" s="743" t="s">
        <v>608</v>
      </c>
      <c r="G608" s="742" t="s">
        <v>609</v>
      </c>
      <c r="H608" s="742">
        <v>108651</v>
      </c>
      <c r="I608" s="742">
        <v>8651</v>
      </c>
      <c r="J608" s="742" t="s">
        <v>741</v>
      </c>
      <c r="K608" s="742" t="s">
        <v>742</v>
      </c>
      <c r="L608" s="745">
        <v>189.72</v>
      </c>
      <c r="M608" s="745">
        <v>1</v>
      </c>
      <c r="N608" s="746">
        <v>189.72</v>
      </c>
    </row>
    <row r="609" spans="1:14" ht="14.4" customHeight="1" x14ac:dyDescent="0.3">
      <c r="A609" s="740" t="s">
        <v>574</v>
      </c>
      <c r="B609" s="741" t="s">
        <v>575</v>
      </c>
      <c r="C609" s="742" t="s">
        <v>599</v>
      </c>
      <c r="D609" s="743" t="s">
        <v>600</v>
      </c>
      <c r="E609" s="744">
        <v>50113001</v>
      </c>
      <c r="F609" s="743" t="s">
        <v>608</v>
      </c>
      <c r="G609" s="742" t="s">
        <v>609</v>
      </c>
      <c r="H609" s="742">
        <v>847180</v>
      </c>
      <c r="I609" s="742">
        <v>500225</v>
      </c>
      <c r="J609" s="742" t="s">
        <v>1460</v>
      </c>
      <c r="K609" s="742" t="s">
        <v>576</v>
      </c>
      <c r="L609" s="745">
        <v>24514.442857142862</v>
      </c>
      <c r="M609" s="745">
        <v>7</v>
      </c>
      <c r="N609" s="746">
        <v>171601.10000000003</v>
      </c>
    </row>
    <row r="610" spans="1:14" ht="14.4" customHeight="1" x14ac:dyDescent="0.3">
      <c r="A610" s="740" t="s">
        <v>574</v>
      </c>
      <c r="B610" s="741" t="s">
        <v>575</v>
      </c>
      <c r="C610" s="742" t="s">
        <v>599</v>
      </c>
      <c r="D610" s="743" t="s">
        <v>600</v>
      </c>
      <c r="E610" s="744">
        <v>50113001</v>
      </c>
      <c r="F610" s="743" t="s">
        <v>608</v>
      </c>
      <c r="G610" s="742" t="s">
        <v>609</v>
      </c>
      <c r="H610" s="742">
        <v>212880</v>
      </c>
      <c r="I610" s="742">
        <v>212880</v>
      </c>
      <c r="J610" s="742" t="s">
        <v>1461</v>
      </c>
      <c r="K610" s="742" t="s">
        <v>1462</v>
      </c>
      <c r="L610" s="745">
        <v>112.9699999999999</v>
      </c>
      <c r="M610" s="745">
        <v>8</v>
      </c>
      <c r="N610" s="746">
        <v>903.7599999999992</v>
      </c>
    </row>
    <row r="611" spans="1:14" ht="14.4" customHeight="1" x14ac:dyDescent="0.3">
      <c r="A611" s="740" t="s">
        <v>574</v>
      </c>
      <c r="B611" s="741" t="s">
        <v>575</v>
      </c>
      <c r="C611" s="742" t="s">
        <v>599</v>
      </c>
      <c r="D611" s="743" t="s">
        <v>600</v>
      </c>
      <c r="E611" s="744">
        <v>50113001</v>
      </c>
      <c r="F611" s="743" t="s">
        <v>608</v>
      </c>
      <c r="G611" s="742" t="s">
        <v>609</v>
      </c>
      <c r="H611" s="742">
        <v>100409</v>
      </c>
      <c r="I611" s="742">
        <v>409</v>
      </c>
      <c r="J611" s="742" t="s">
        <v>753</v>
      </c>
      <c r="K611" s="742" t="s">
        <v>754</v>
      </c>
      <c r="L611" s="745">
        <v>70.905000000000015</v>
      </c>
      <c r="M611" s="745">
        <v>12</v>
      </c>
      <c r="N611" s="746">
        <v>850.86000000000013</v>
      </c>
    </row>
    <row r="612" spans="1:14" ht="14.4" customHeight="1" x14ac:dyDescent="0.3">
      <c r="A612" s="740" t="s">
        <v>574</v>
      </c>
      <c r="B612" s="741" t="s">
        <v>575</v>
      </c>
      <c r="C612" s="742" t="s">
        <v>599</v>
      </c>
      <c r="D612" s="743" t="s">
        <v>600</v>
      </c>
      <c r="E612" s="744">
        <v>50113001</v>
      </c>
      <c r="F612" s="743" t="s">
        <v>608</v>
      </c>
      <c r="G612" s="742" t="s">
        <v>609</v>
      </c>
      <c r="H612" s="742">
        <v>187814</v>
      </c>
      <c r="I612" s="742">
        <v>87814</v>
      </c>
      <c r="J612" s="742" t="s">
        <v>612</v>
      </c>
      <c r="K612" s="742" t="s">
        <v>613</v>
      </c>
      <c r="L612" s="745">
        <v>538.40866666666682</v>
      </c>
      <c r="M612" s="745">
        <v>15</v>
      </c>
      <c r="N612" s="746">
        <v>8076.1300000000019</v>
      </c>
    </row>
    <row r="613" spans="1:14" ht="14.4" customHeight="1" x14ac:dyDescent="0.3">
      <c r="A613" s="740" t="s">
        <v>574</v>
      </c>
      <c r="B613" s="741" t="s">
        <v>575</v>
      </c>
      <c r="C613" s="742" t="s">
        <v>599</v>
      </c>
      <c r="D613" s="743" t="s">
        <v>600</v>
      </c>
      <c r="E613" s="744">
        <v>50113001</v>
      </c>
      <c r="F613" s="743" t="s">
        <v>608</v>
      </c>
      <c r="G613" s="742" t="s">
        <v>609</v>
      </c>
      <c r="H613" s="742">
        <v>501694</v>
      </c>
      <c r="I613" s="742">
        <v>0</v>
      </c>
      <c r="J613" s="742" t="s">
        <v>770</v>
      </c>
      <c r="K613" s="742" t="s">
        <v>1463</v>
      </c>
      <c r="L613" s="745">
        <v>756.34</v>
      </c>
      <c r="M613" s="745">
        <v>2</v>
      </c>
      <c r="N613" s="746">
        <v>1512.68</v>
      </c>
    </row>
    <row r="614" spans="1:14" ht="14.4" customHeight="1" x14ac:dyDescent="0.3">
      <c r="A614" s="740" t="s">
        <v>574</v>
      </c>
      <c r="B614" s="741" t="s">
        <v>575</v>
      </c>
      <c r="C614" s="742" t="s">
        <v>599</v>
      </c>
      <c r="D614" s="743" t="s">
        <v>600</v>
      </c>
      <c r="E614" s="744">
        <v>50113001</v>
      </c>
      <c r="F614" s="743" t="s">
        <v>608</v>
      </c>
      <c r="G614" s="742" t="s">
        <v>609</v>
      </c>
      <c r="H614" s="742">
        <v>501695</v>
      </c>
      <c r="I614" s="742">
        <v>0</v>
      </c>
      <c r="J614" s="742" t="s">
        <v>770</v>
      </c>
      <c r="K614" s="742" t="s">
        <v>771</v>
      </c>
      <c r="L614" s="745">
        <v>1094.5922500000001</v>
      </c>
      <c r="M614" s="745">
        <v>4</v>
      </c>
      <c r="N614" s="746">
        <v>4378.3690000000006</v>
      </c>
    </row>
    <row r="615" spans="1:14" ht="14.4" customHeight="1" x14ac:dyDescent="0.3">
      <c r="A615" s="740" t="s">
        <v>574</v>
      </c>
      <c r="B615" s="741" t="s">
        <v>575</v>
      </c>
      <c r="C615" s="742" t="s">
        <v>599</v>
      </c>
      <c r="D615" s="743" t="s">
        <v>600</v>
      </c>
      <c r="E615" s="744">
        <v>50113001</v>
      </c>
      <c r="F615" s="743" t="s">
        <v>608</v>
      </c>
      <c r="G615" s="742" t="s">
        <v>622</v>
      </c>
      <c r="H615" s="742">
        <v>848765</v>
      </c>
      <c r="I615" s="742">
        <v>107938</v>
      </c>
      <c r="J615" s="742" t="s">
        <v>787</v>
      </c>
      <c r="K615" s="742" t="s">
        <v>790</v>
      </c>
      <c r="L615" s="745">
        <v>129.05923076923077</v>
      </c>
      <c r="M615" s="745">
        <v>13</v>
      </c>
      <c r="N615" s="746">
        <v>1677.77</v>
      </c>
    </row>
    <row r="616" spans="1:14" ht="14.4" customHeight="1" x14ac:dyDescent="0.3">
      <c r="A616" s="740" t="s">
        <v>574</v>
      </c>
      <c r="B616" s="741" t="s">
        <v>575</v>
      </c>
      <c r="C616" s="742" t="s">
        <v>599</v>
      </c>
      <c r="D616" s="743" t="s">
        <v>600</v>
      </c>
      <c r="E616" s="744">
        <v>50113001</v>
      </c>
      <c r="F616" s="743" t="s">
        <v>608</v>
      </c>
      <c r="G616" s="742" t="s">
        <v>609</v>
      </c>
      <c r="H616" s="742">
        <v>193105</v>
      </c>
      <c r="I616" s="742">
        <v>93105</v>
      </c>
      <c r="J616" s="742" t="s">
        <v>799</v>
      </c>
      <c r="K616" s="742" t="s">
        <v>801</v>
      </c>
      <c r="L616" s="745">
        <v>210.0200000000001</v>
      </c>
      <c r="M616" s="745">
        <v>4</v>
      </c>
      <c r="N616" s="746">
        <v>840.08000000000038</v>
      </c>
    </row>
    <row r="617" spans="1:14" ht="14.4" customHeight="1" x14ac:dyDescent="0.3">
      <c r="A617" s="740" t="s">
        <v>574</v>
      </c>
      <c r="B617" s="741" t="s">
        <v>575</v>
      </c>
      <c r="C617" s="742" t="s">
        <v>599</v>
      </c>
      <c r="D617" s="743" t="s">
        <v>600</v>
      </c>
      <c r="E617" s="744">
        <v>50113001</v>
      </c>
      <c r="F617" s="743" t="s">
        <v>608</v>
      </c>
      <c r="G617" s="742" t="s">
        <v>609</v>
      </c>
      <c r="H617" s="742">
        <v>184090</v>
      </c>
      <c r="I617" s="742">
        <v>84090</v>
      </c>
      <c r="J617" s="742" t="s">
        <v>614</v>
      </c>
      <c r="K617" s="742" t="s">
        <v>615</v>
      </c>
      <c r="L617" s="745">
        <v>60.139978914076423</v>
      </c>
      <c r="M617" s="745">
        <v>83</v>
      </c>
      <c r="N617" s="746">
        <v>4991.6182498683429</v>
      </c>
    </row>
    <row r="618" spans="1:14" ht="14.4" customHeight="1" x14ac:dyDescent="0.3">
      <c r="A618" s="740" t="s">
        <v>574</v>
      </c>
      <c r="B618" s="741" t="s">
        <v>575</v>
      </c>
      <c r="C618" s="742" t="s">
        <v>599</v>
      </c>
      <c r="D618" s="743" t="s">
        <v>600</v>
      </c>
      <c r="E618" s="744">
        <v>50113001</v>
      </c>
      <c r="F618" s="743" t="s">
        <v>608</v>
      </c>
      <c r="G618" s="742" t="s">
        <v>609</v>
      </c>
      <c r="H618" s="742">
        <v>104071</v>
      </c>
      <c r="I618" s="742">
        <v>4071</v>
      </c>
      <c r="J618" s="742" t="s">
        <v>830</v>
      </c>
      <c r="K618" s="742" t="s">
        <v>832</v>
      </c>
      <c r="L618" s="745">
        <v>153.19800000000001</v>
      </c>
      <c r="M618" s="745">
        <v>5</v>
      </c>
      <c r="N618" s="746">
        <v>765.99</v>
      </c>
    </row>
    <row r="619" spans="1:14" ht="14.4" customHeight="1" x14ac:dyDescent="0.3">
      <c r="A619" s="740" t="s">
        <v>574</v>
      </c>
      <c r="B619" s="741" t="s">
        <v>575</v>
      </c>
      <c r="C619" s="742" t="s">
        <v>599</v>
      </c>
      <c r="D619" s="743" t="s">
        <v>600</v>
      </c>
      <c r="E619" s="744">
        <v>50113001</v>
      </c>
      <c r="F619" s="743" t="s">
        <v>608</v>
      </c>
      <c r="G619" s="742" t="s">
        <v>609</v>
      </c>
      <c r="H619" s="742">
        <v>154539</v>
      </c>
      <c r="I619" s="742">
        <v>54539</v>
      </c>
      <c r="J619" s="742" t="s">
        <v>1464</v>
      </c>
      <c r="K619" s="742" t="s">
        <v>1465</v>
      </c>
      <c r="L619" s="745">
        <v>60.21</v>
      </c>
      <c r="M619" s="745">
        <v>4</v>
      </c>
      <c r="N619" s="746">
        <v>240.84</v>
      </c>
    </row>
    <row r="620" spans="1:14" ht="14.4" customHeight="1" x14ac:dyDescent="0.3">
      <c r="A620" s="740" t="s">
        <v>574</v>
      </c>
      <c r="B620" s="741" t="s">
        <v>575</v>
      </c>
      <c r="C620" s="742" t="s">
        <v>599</v>
      </c>
      <c r="D620" s="743" t="s">
        <v>600</v>
      </c>
      <c r="E620" s="744">
        <v>50113001</v>
      </c>
      <c r="F620" s="743" t="s">
        <v>608</v>
      </c>
      <c r="G620" s="742" t="s">
        <v>609</v>
      </c>
      <c r="H620" s="742">
        <v>215473</v>
      </c>
      <c r="I620" s="742">
        <v>215473</v>
      </c>
      <c r="J620" s="742" t="s">
        <v>1469</v>
      </c>
      <c r="K620" s="742" t="s">
        <v>1470</v>
      </c>
      <c r="L620" s="745">
        <v>220.30000000000004</v>
      </c>
      <c r="M620" s="745">
        <v>3</v>
      </c>
      <c r="N620" s="746">
        <v>660.90000000000009</v>
      </c>
    </row>
    <row r="621" spans="1:14" ht="14.4" customHeight="1" x14ac:dyDescent="0.3">
      <c r="A621" s="740" t="s">
        <v>574</v>
      </c>
      <c r="B621" s="741" t="s">
        <v>575</v>
      </c>
      <c r="C621" s="742" t="s">
        <v>599</v>
      </c>
      <c r="D621" s="743" t="s">
        <v>600</v>
      </c>
      <c r="E621" s="744">
        <v>50113001</v>
      </c>
      <c r="F621" s="743" t="s">
        <v>608</v>
      </c>
      <c r="G621" s="742" t="s">
        <v>609</v>
      </c>
      <c r="H621" s="742">
        <v>215474</v>
      </c>
      <c r="I621" s="742">
        <v>215474</v>
      </c>
      <c r="J621" s="742" t="s">
        <v>840</v>
      </c>
      <c r="K621" s="742" t="s">
        <v>841</v>
      </c>
      <c r="L621" s="745">
        <v>372.79999999999995</v>
      </c>
      <c r="M621" s="745">
        <v>5</v>
      </c>
      <c r="N621" s="746">
        <v>1863.9999999999998</v>
      </c>
    </row>
    <row r="622" spans="1:14" ht="14.4" customHeight="1" x14ac:dyDescent="0.3">
      <c r="A622" s="740" t="s">
        <v>574</v>
      </c>
      <c r="B622" s="741" t="s">
        <v>575</v>
      </c>
      <c r="C622" s="742" t="s">
        <v>599</v>
      </c>
      <c r="D622" s="743" t="s">
        <v>600</v>
      </c>
      <c r="E622" s="744">
        <v>50113001</v>
      </c>
      <c r="F622" s="743" t="s">
        <v>608</v>
      </c>
      <c r="G622" s="742" t="s">
        <v>609</v>
      </c>
      <c r="H622" s="742">
        <v>447</v>
      </c>
      <c r="I622" s="742">
        <v>447</v>
      </c>
      <c r="J622" s="742" t="s">
        <v>1471</v>
      </c>
      <c r="K622" s="742" t="s">
        <v>1472</v>
      </c>
      <c r="L622" s="745">
        <v>179.61143015885037</v>
      </c>
      <c r="M622" s="745">
        <v>102</v>
      </c>
      <c r="N622" s="746">
        <v>18320.365876202737</v>
      </c>
    </row>
    <row r="623" spans="1:14" ht="14.4" customHeight="1" x14ac:dyDescent="0.3">
      <c r="A623" s="740" t="s">
        <v>574</v>
      </c>
      <c r="B623" s="741" t="s">
        <v>575</v>
      </c>
      <c r="C623" s="742" t="s">
        <v>599</v>
      </c>
      <c r="D623" s="743" t="s">
        <v>600</v>
      </c>
      <c r="E623" s="744">
        <v>50113001</v>
      </c>
      <c r="F623" s="743" t="s">
        <v>608</v>
      </c>
      <c r="G623" s="742" t="s">
        <v>609</v>
      </c>
      <c r="H623" s="742">
        <v>846826</v>
      </c>
      <c r="I623" s="742">
        <v>125002</v>
      </c>
      <c r="J623" s="742" t="s">
        <v>1473</v>
      </c>
      <c r="K623" s="742" t="s">
        <v>576</v>
      </c>
      <c r="L623" s="745">
        <v>949.60341563786005</v>
      </c>
      <c r="M623" s="745">
        <v>486</v>
      </c>
      <c r="N623" s="746">
        <v>461507.26</v>
      </c>
    </row>
    <row r="624" spans="1:14" ht="14.4" customHeight="1" x14ac:dyDescent="0.3">
      <c r="A624" s="740" t="s">
        <v>574</v>
      </c>
      <c r="B624" s="741" t="s">
        <v>575</v>
      </c>
      <c r="C624" s="742" t="s">
        <v>599</v>
      </c>
      <c r="D624" s="743" t="s">
        <v>600</v>
      </c>
      <c r="E624" s="744">
        <v>50113001</v>
      </c>
      <c r="F624" s="743" t="s">
        <v>608</v>
      </c>
      <c r="G624" s="742" t="s">
        <v>609</v>
      </c>
      <c r="H624" s="742">
        <v>102133</v>
      </c>
      <c r="I624" s="742">
        <v>2133</v>
      </c>
      <c r="J624" s="742" t="s">
        <v>900</v>
      </c>
      <c r="K624" s="742" t="s">
        <v>901</v>
      </c>
      <c r="L624" s="745">
        <v>28.149285714285718</v>
      </c>
      <c r="M624" s="745">
        <v>56</v>
      </c>
      <c r="N624" s="746">
        <v>1576.3600000000001</v>
      </c>
    </row>
    <row r="625" spans="1:14" ht="14.4" customHeight="1" x14ac:dyDescent="0.3">
      <c r="A625" s="740" t="s">
        <v>574</v>
      </c>
      <c r="B625" s="741" t="s">
        <v>575</v>
      </c>
      <c r="C625" s="742" t="s">
        <v>599</v>
      </c>
      <c r="D625" s="743" t="s">
        <v>600</v>
      </c>
      <c r="E625" s="744">
        <v>50113001</v>
      </c>
      <c r="F625" s="743" t="s">
        <v>608</v>
      </c>
      <c r="G625" s="742" t="s">
        <v>609</v>
      </c>
      <c r="H625" s="742">
        <v>198864</v>
      </c>
      <c r="I625" s="742">
        <v>98864</v>
      </c>
      <c r="J625" s="742" t="s">
        <v>616</v>
      </c>
      <c r="K625" s="742" t="s">
        <v>617</v>
      </c>
      <c r="L625" s="745">
        <v>537.87</v>
      </c>
      <c r="M625" s="745">
        <v>20</v>
      </c>
      <c r="N625" s="746">
        <v>10757.4</v>
      </c>
    </row>
    <row r="626" spans="1:14" ht="14.4" customHeight="1" x14ac:dyDescent="0.3">
      <c r="A626" s="740" t="s">
        <v>574</v>
      </c>
      <c r="B626" s="741" t="s">
        <v>575</v>
      </c>
      <c r="C626" s="742" t="s">
        <v>599</v>
      </c>
      <c r="D626" s="743" t="s">
        <v>600</v>
      </c>
      <c r="E626" s="744">
        <v>50113001</v>
      </c>
      <c r="F626" s="743" t="s">
        <v>608</v>
      </c>
      <c r="G626" s="742" t="s">
        <v>609</v>
      </c>
      <c r="H626" s="742">
        <v>198872</v>
      </c>
      <c r="I626" s="742">
        <v>98872</v>
      </c>
      <c r="J626" s="742" t="s">
        <v>616</v>
      </c>
      <c r="K626" s="742" t="s">
        <v>618</v>
      </c>
      <c r="L626" s="745">
        <v>312.84000000000003</v>
      </c>
      <c r="M626" s="745">
        <v>29</v>
      </c>
      <c r="N626" s="746">
        <v>9072.36</v>
      </c>
    </row>
    <row r="627" spans="1:14" ht="14.4" customHeight="1" x14ac:dyDescent="0.3">
      <c r="A627" s="740" t="s">
        <v>574</v>
      </c>
      <c r="B627" s="741" t="s">
        <v>575</v>
      </c>
      <c r="C627" s="742" t="s">
        <v>599</v>
      </c>
      <c r="D627" s="743" t="s">
        <v>600</v>
      </c>
      <c r="E627" s="744">
        <v>50113001</v>
      </c>
      <c r="F627" s="743" t="s">
        <v>608</v>
      </c>
      <c r="G627" s="742" t="s">
        <v>609</v>
      </c>
      <c r="H627" s="742">
        <v>198876</v>
      </c>
      <c r="I627" s="742">
        <v>98876</v>
      </c>
      <c r="J627" s="742" t="s">
        <v>616</v>
      </c>
      <c r="K627" s="742" t="s">
        <v>904</v>
      </c>
      <c r="L627" s="745">
        <v>255.2</v>
      </c>
      <c r="M627" s="745">
        <v>20</v>
      </c>
      <c r="N627" s="746">
        <v>5104</v>
      </c>
    </row>
    <row r="628" spans="1:14" ht="14.4" customHeight="1" x14ac:dyDescent="0.3">
      <c r="A628" s="740" t="s">
        <v>574</v>
      </c>
      <c r="B628" s="741" t="s">
        <v>575</v>
      </c>
      <c r="C628" s="742" t="s">
        <v>599</v>
      </c>
      <c r="D628" s="743" t="s">
        <v>600</v>
      </c>
      <c r="E628" s="744">
        <v>50113001</v>
      </c>
      <c r="F628" s="743" t="s">
        <v>608</v>
      </c>
      <c r="G628" s="742" t="s">
        <v>609</v>
      </c>
      <c r="H628" s="742">
        <v>165633</v>
      </c>
      <c r="I628" s="742">
        <v>165751</v>
      </c>
      <c r="J628" s="742" t="s">
        <v>906</v>
      </c>
      <c r="K628" s="742" t="s">
        <v>907</v>
      </c>
      <c r="L628" s="745">
        <v>2866.38</v>
      </c>
      <c r="M628" s="745">
        <v>2</v>
      </c>
      <c r="N628" s="746">
        <v>5732.76</v>
      </c>
    </row>
    <row r="629" spans="1:14" ht="14.4" customHeight="1" x14ac:dyDescent="0.3">
      <c r="A629" s="740" t="s">
        <v>574</v>
      </c>
      <c r="B629" s="741" t="s">
        <v>575</v>
      </c>
      <c r="C629" s="742" t="s">
        <v>599</v>
      </c>
      <c r="D629" s="743" t="s">
        <v>600</v>
      </c>
      <c r="E629" s="744">
        <v>50113001</v>
      </c>
      <c r="F629" s="743" t="s">
        <v>608</v>
      </c>
      <c r="G629" s="742" t="s">
        <v>609</v>
      </c>
      <c r="H629" s="742">
        <v>124067</v>
      </c>
      <c r="I629" s="742">
        <v>124067</v>
      </c>
      <c r="J629" s="742" t="s">
        <v>939</v>
      </c>
      <c r="K629" s="742" t="s">
        <v>940</v>
      </c>
      <c r="L629" s="745">
        <v>37.165862068965517</v>
      </c>
      <c r="M629" s="745">
        <v>58</v>
      </c>
      <c r="N629" s="746">
        <v>2155.62</v>
      </c>
    </row>
    <row r="630" spans="1:14" ht="14.4" customHeight="1" x14ac:dyDescent="0.3">
      <c r="A630" s="740" t="s">
        <v>574</v>
      </c>
      <c r="B630" s="741" t="s">
        <v>575</v>
      </c>
      <c r="C630" s="742" t="s">
        <v>599</v>
      </c>
      <c r="D630" s="743" t="s">
        <v>600</v>
      </c>
      <c r="E630" s="744">
        <v>50113001</v>
      </c>
      <c r="F630" s="743" t="s">
        <v>608</v>
      </c>
      <c r="G630" s="742" t="s">
        <v>609</v>
      </c>
      <c r="H630" s="742">
        <v>216572</v>
      </c>
      <c r="I630" s="742">
        <v>216572</v>
      </c>
      <c r="J630" s="742" t="s">
        <v>939</v>
      </c>
      <c r="K630" s="742" t="s">
        <v>940</v>
      </c>
      <c r="L630" s="745">
        <v>36.360588235294117</v>
      </c>
      <c r="M630" s="745">
        <v>34</v>
      </c>
      <c r="N630" s="746">
        <v>1236.26</v>
      </c>
    </row>
    <row r="631" spans="1:14" ht="14.4" customHeight="1" x14ac:dyDescent="0.3">
      <c r="A631" s="740" t="s">
        <v>574</v>
      </c>
      <c r="B631" s="741" t="s">
        <v>575</v>
      </c>
      <c r="C631" s="742" t="s">
        <v>599</v>
      </c>
      <c r="D631" s="743" t="s">
        <v>600</v>
      </c>
      <c r="E631" s="744">
        <v>50113001</v>
      </c>
      <c r="F631" s="743" t="s">
        <v>608</v>
      </c>
      <c r="G631" s="742" t="s">
        <v>609</v>
      </c>
      <c r="H631" s="742">
        <v>104344</v>
      </c>
      <c r="I631" s="742">
        <v>4344</v>
      </c>
      <c r="J631" s="742" t="s">
        <v>945</v>
      </c>
      <c r="K631" s="742" t="s">
        <v>946</v>
      </c>
      <c r="L631" s="745">
        <v>94.265743017514993</v>
      </c>
      <c r="M631" s="745">
        <v>23</v>
      </c>
      <c r="N631" s="746">
        <v>2168.112089402845</v>
      </c>
    </row>
    <row r="632" spans="1:14" ht="14.4" customHeight="1" x14ac:dyDescent="0.3">
      <c r="A632" s="740" t="s">
        <v>574</v>
      </c>
      <c r="B632" s="741" t="s">
        <v>575</v>
      </c>
      <c r="C632" s="742" t="s">
        <v>599</v>
      </c>
      <c r="D632" s="743" t="s">
        <v>600</v>
      </c>
      <c r="E632" s="744">
        <v>50113001</v>
      </c>
      <c r="F632" s="743" t="s">
        <v>608</v>
      </c>
      <c r="G632" s="742" t="s">
        <v>609</v>
      </c>
      <c r="H632" s="742">
        <v>842703</v>
      </c>
      <c r="I632" s="742">
        <v>0</v>
      </c>
      <c r="J632" s="742" t="s">
        <v>947</v>
      </c>
      <c r="K632" s="742" t="s">
        <v>576</v>
      </c>
      <c r="L632" s="745">
        <v>59.512463768115964</v>
      </c>
      <c r="M632" s="745">
        <v>69</v>
      </c>
      <c r="N632" s="746">
        <v>4106.3600000000015</v>
      </c>
    </row>
    <row r="633" spans="1:14" ht="14.4" customHeight="1" x14ac:dyDescent="0.3">
      <c r="A633" s="740" t="s">
        <v>574</v>
      </c>
      <c r="B633" s="741" t="s">
        <v>575</v>
      </c>
      <c r="C633" s="742" t="s">
        <v>599</v>
      </c>
      <c r="D633" s="743" t="s">
        <v>600</v>
      </c>
      <c r="E633" s="744">
        <v>50113001</v>
      </c>
      <c r="F633" s="743" t="s">
        <v>608</v>
      </c>
      <c r="G633" s="742" t="s">
        <v>609</v>
      </c>
      <c r="H633" s="742">
        <v>394712</v>
      </c>
      <c r="I633" s="742">
        <v>0</v>
      </c>
      <c r="J633" s="742" t="s">
        <v>958</v>
      </c>
      <c r="K633" s="742" t="s">
        <v>959</v>
      </c>
      <c r="L633" s="745">
        <v>23.700263629668147</v>
      </c>
      <c r="M633" s="745">
        <v>84</v>
      </c>
      <c r="N633" s="746">
        <v>1990.8221448921242</v>
      </c>
    </row>
    <row r="634" spans="1:14" ht="14.4" customHeight="1" x14ac:dyDescent="0.3">
      <c r="A634" s="740" t="s">
        <v>574</v>
      </c>
      <c r="B634" s="741" t="s">
        <v>575</v>
      </c>
      <c r="C634" s="742" t="s">
        <v>599</v>
      </c>
      <c r="D634" s="743" t="s">
        <v>600</v>
      </c>
      <c r="E634" s="744">
        <v>50113001</v>
      </c>
      <c r="F634" s="743" t="s">
        <v>608</v>
      </c>
      <c r="G634" s="742" t="s">
        <v>609</v>
      </c>
      <c r="H634" s="742">
        <v>134821</v>
      </c>
      <c r="I634" s="742">
        <v>134821</v>
      </c>
      <c r="J634" s="742" t="s">
        <v>974</v>
      </c>
      <c r="K634" s="742" t="s">
        <v>975</v>
      </c>
      <c r="L634" s="745">
        <v>264.99000000000012</v>
      </c>
      <c r="M634" s="745">
        <v>238</v>
      </c>
      <c r="N634" s="746">
        <v>63067.620000000024</v>
      </c>
    </row>
    <row r="635" spans="1:14" ht="14.4" customHeight="1" x14ac:dyDescent="0.3">
      <c r="A635" s="740" t="s">
        <v>574</v>
      </c>
      <c r="B635" s="741" t="s">
        <v>575</v>
      </c>
      <c r="C635" s="742" t="s">
        <v>599</v>
      </c>
      <c r="D635" s="743" t="s">
        <v>600</v>
      </c>
      <c r="E635" s="744">
        <v>50113001</v>
      </c>
      <c r="F635" s="743" t="s">
        <v>608</v>
      </c>
      <c r="G635" s="742" t="s">
        <v>609</v>
      </c>
      <c r="H635" s="742">
        <v>134824</v>
      </c>
      <c r="I635" s="742">
        <v>134824</v>
      </c>
      <c r="J635" s="742" t="s">
        <v>976</v>
      </c>
      <c r="K635" s="742" t="s">
        <v>977</v>
      </c>
      <c r="L635" s="745">
        <v>199.97999999999988</v>
      </c>
      <c r="M635" s="745">
        <v>260</v>
      </c>
      <c r="N635" s="746">
        <v>51994.799999999967</v>
      </c>
    </row>
    <row r="636" spans="1:14" ht="14.4" customHeight="1" x14ac:dyDescent="0.3">
      <c r="A636" s="740" t="s">
        <v>574</v>
      </c>
      <c r="B636" s="741" t="s">
        <v>575</v>
      </c>
      <c r="C636" s="742" t="s">
        <v>599</v>
      </c>
      <c r="D636" s="743" t="s">
        <v>600</v>
      </c>
      <c r="E636" s="744">
        <v>50113001</v>
      </c>
      <c r="F636" s="743" t="s">
        <v>608</v>
      </c>
      <c r="G636" s="742" t="s">
        <v>609</v>
      </c>
      <c r="H636" s="742">
        <v>107678</v>
      </c>
      <c r="I636" s="742">
        <v>107678</v>
      </c>
      <c r="J636" s="742" t="s">
        <v>980</v>
      </c>
      <c r="K636" s="742" t="s">
        <v>1480</v>
      </c>
      <c r="L636" s="745">
        <v>438.9</v>
      </c>
      <c r="M636" s="745">
        <v>2</v>
      </c>
      <c r="N636" s="746">
        <v>877.8</v>
      </c>
    </row>
    <row r="637" spans="1:14" ht="14.4" customHeight="1" x14ac:dyDescent="0.3">
      <c r="A637" s="740" t="s">
        <v>574</v>
      </c>
      <c r="B637" s="741" t="s">
        <v>575</v>
      </c>
      <c r="C637" s="742" t="s">
        <v>599</v>
      </c>
      <c r="D637" s="743" t="s">
        <v>600</v>
      </c>
      <c r="E637" s="744">
        <v>50113001</v>
      </c>
      <c r="F637" s="743" t="s">
        <v>608</v>
      </c>
      <c r="G637" s="742" t="s">
        <v>622</v>
      </c>
      <c r="H637" s="742">
        <v>197125</v>
      </c>
      <c r="I637" s="742">
        <v>197125</v>
      </c>
      <c r="J637" s="742" t="s">
        <v>623</v>
      </c>
      <c r="K637" s="742" t="s">
        <v>624</v>
      </c>
      <c r="L637" s="745">
        <v>184.61855670103094</v>
      </c>
      <c r="M637" s="745">
        <v>97</v>
      </c>
      <c r="N637" s="746">
        <v>17908</v>
      </c>
    </row>
    <row r="638" spans="1:14" ht="14.4" customHeight="1" x14ac:dyDescent="0.3">
      <c r="A638" s="740" t="s">
        <v>574</v>
      </c>
      <c r="B638" s="741" t="s">
        <v>575</v>
      </c>
      <c r="C638" s="742" t="s">
        <v>599</v>
      </c>
      <c r="D638" s="743" t="s">
        <v>600</v>
      </c>
      <c r="E638" s="744">
        <v>50113001</v>
      </c>
      <c r="F638" s="743" t="s">
        <v>608</v>
      </c>
      <c r="G638" s="742" t="s">
        <v>609</v>
      </c>
      <c r="H638" s="742">
        <v>185812</v>
      </c>
      <c r="I638" s="742">
        <v>85812</v>
      </c>
      <c r="J638" s="742" t="s">
        <v>625</v>
      </c>
      <c r="K638" s="742" t="s">
        <v>626</v>
      </c>
      <c r="L638" s="745">
        <v>52.269242932622298</v>
      </c>
      <c r="M638" s="745">
        <v>2</v>
      </c>
      <c r="N638" s="746">
        <v>104.5384858652446</v>
      </c>
    </row>
    <row r="639" spans="1:14" ht="14.4" customHeight="1" x14ac:dyDescent="0.3">
      <c r="A639" s="740" t="s">
        <v>574</v>
      </c>
      <c r="B639" s="741" t="s">
        <v>575</v>
      </c>
      <c r="C639" s="742" t="s">
        <v>599</v>
      </c>
      <c r="D639" s="743" t="s">
        <v>600</v>
      </c>
      <c r="E639" s="744">
        <v>50113001</v>
      </c>
      <c r="F639" s="743" t="s">
        <v>608</v>
      </c>
      <c r="G639" s="742" t="s">
        <v>609</v>
      </c>
      <c r="H639" s="742">
        <v>67558</v>
      </c>
      <c r="I639" s="742">
        <v>67558</v>
      </c>
      <c r="J639" s="742" t="s">
        <v>627</v>
      </c>
      <c r="K639" s="742" t="s">
        <v>628</v>
      </c>
      <c r="L639" s="745">
        <v>27.510000000000005</v>
      </c>
      <c r="M639" s="745">
        <v>9</v>
      </c>
      <c r="N639" s="746">
        <v>247.59000000000003</v>
      </c>
    </row>
    <row r="640" spans="1:14" ht="14.4" customHeight="1" x14ac:dyDescent="0.3">
      <c r="A640" s="740" t="s">
        <v>574</v>
      </c>
      <c r="B640" s="741" t="s">
        <v>575</v>
      </c>
      <c r="C640" s="742" t="s">
        <v>599</v>
      </c>
      <c r="D640" s="743" t="s">
        <v>600</v>
      </c>
      <c r="E640" s="744">
        <v>50113001</v>
      </c>
      <c r="F640" s="743" t="s">
        <v>608</v>
      </c>
      <c r="G640" s="742" t="s">
        <v>609</v>
      </c>
      <c r="H640" s="742">
        <v>100498</v>
      </c>
      <c r="I640" s="742">
        <v>498</v>
      </c>
      <c r="J640" s="742" t="s">
        <v>1019</v>
      </c>
      <c r="K640" s="742" t="s">
        <v>754</v>
      </c>
      <c r="L640" s="745">
        <v>96.571428571428584</v>
      </c>
      <c r="M640" s="745">
        <v>14</v>
      </c>
      <c r="N640" s="746">
        <v>1352.0000000000002</v>
      </c>
    </row>
    <row r="641" spans="1:14" ht="14.4" customHeight="1" x14ac:dyDescent="0.3">
      <c r="A641" s="740" t="s">
        <v>574</v>
      </c>
      <c r="B641" s="741" t="s">
        <v>575</v>
      </c>
      <c r="C641" s="742" t="s">
        <v>599</v>
      </c>
      <c r="D641" s="743" t="s">
        <v>600</v>
      </c>
      <c r="E641" s="744">
        <v>50113001</v>
      </c>
      <c r="F641" s="743" t="s">
        <v>608</v>
      </c>
      <c r="G641" s="742" t="s">
        <v>609</v>
      </c>
      <c r="H641" s="742">
        <v>102439</v>
      </c>
      <c r="I641" s="742">
        <v>2439</v>
      </c>
      <c r="J641" s="742" t="s">
        <v>629</v>
      </c>
      <c r="K641" s="742" t="s">
        <v>630</v>
      </c>
      <c r="L641" s="745">
        <v>280.08637801340274</v>
      </c>
      <c r="M641" s="745">
        <v>45</v>
      </c>
      <c r="N641" s="746">
        <v>12603.887010603123</v>
      </c>
    </row>
    <row r="642" spans="1:14" ht="14.4" customHeight="1" x14ac:dyDescent="0.3">
      <c r="A642" s="740" t="s">
        <v>574</v>
      </c>
      <c r="B642" s="741" t="s">
        <v>575</v>
      </c>
      <c r="C642" s="742" t="s">
        <v>599</v>
      </c>
      <c r="D642" s="743" t="s">
        <v>600</v>
      </c>
      <c r="E642" s="744">
        <v>50113001</v>
      </c>
      <c r="F642" s="743" t="s">
        <v>608</v>
      </c>
      <c r="G642" s="742" t="s">
        <v>609</v>
      </c>
      <c r="H642" s="742">
        <v>190021</v>
      </c>
      <c r="I642" s="742">
        <v>90021</v>
      </c>
      <c r="J642" s="742" t="s">
        <v>1483</v>
      </c>
      <c r="K642" s="742" t="s">
        <v>1484</v>
      </c>
      <c r="L642" s="745">
        <v>594.95259259259262</v>
      </c>
      <c r="M642" s="745">
        <v>27</v>
      </c>
      <c r="N642" s="746">
        <v>16063.720000000001</v>
      </c>
    </row>
    <row r="643" spans="1:14" ht="14.4" customHeight="1" x14ac:dyDescent="0.3">
      <c r="A643" s="740" t="s">
        <v>574</v>
      </c>
      <c r="B643" s="741" t="s">
        <v>575</v>
      </c>
      <c r="C643" s="742" t="s">
        <v>599</v>
      </c>
      <c r="D643" s="743" t="s">
        <v>600</v>
      </c>
      <c r="E643" s="744">
        <v>50113001</v>
      </c>
      <c r="F643" s="743" t="s">
        <v>608</v>
      </c>
      <c r="G643" s="742" t="s">
        <v>609</v>
      </c>
      <c r="H643" s="742">
        <v>192836</v>
      </c>
      <c r="I643" s="742">
        <v>92836</v>
      </c>
      <c r="J643" s="742" t="s">
        <v>1485</v>
      </c>
      <c r="K643" s="742" t="s">
        <v>1486</v>
      </c>
      <c r="L643" s="745">
        <v>590.84764705882378</v>
      </c>
      <c r="M643" s="745">
        <v>17</v>
      </c>
      <c r="N643" s="746">
        <v>10044.410000000003</v>
      </c>
    </row>
    <row r="644" spans="1:14" ht="14.4" customHeight="1" x14ac:dyDescent="0.3">
      <c r="A644" s="740" t="s">
        <v>574</v>
      </c>
      <c r="B644" s="741" t="s">
        <v>575</v>
      </c>
      <c r="C644" s="742" t="s">
        <v>599</v>
      </c>
      <c r="D644" s="743" t="s">
        <v>600</v>
      </c>
      <c r="E644" s="744">
        <v>50113001</v>
      </c>
      <c r="F644" s="743" t="s">
        <v>608</v>
      </c>
      <c r="G644" s="742" t="s">
        <v>609</v>
      </c>
      <c r="H644" s="742">
        <v>100502</v>
      </c>
      <c r="I644" s="742">
        <v>502</v>
      </c>
      <c r="J644" s="742" t="s">
        <v>631</v>
      </c>
      <c r="K644" s="742" t="s">
        <v>632</v>
      </c>
      <c r="L644" s="745">
        <v>211.25316666666669</v>
      </c>
      <c r="M644" s="745">
        <v>60</v>
      </c>
      <c r="N644" s="746">
        <v>12675.19</v>
      </c>
    </row>
    <row r="645" spans="1:14" ht="14.4" customHeight="1" x14ac:dyDescent="0.3">
      <c r="A645" s="740" t="s">
        <v>574</v>
      </c>
      <c r="B645" s="741" t="s">
        <v>575</v>
      </c>
      <c r="C645" s="742" t="s">
        <v>599</v>
      </c>
      <c r="D645" s="743" t="s">
        <v>600</v>
      </c>
      <c r="E645" s="744">
        <v>50113001</v>
      </c>
      <c r="F645" s="743" t="s">
        <v>608</v>
      </c>
      <c r="G645" s="742" t="s">
        <v>622</v>
      </c>
      <c r="H645" s="742">
        <v>127736</v>
      </c>
      <c r="I645" s="742">
        <v>127736</v>
      </c>
      <c r="J645" s="742" t="s">
        <v>633</v>
      </c>
      <c r="K645" s="742" t="s">
        <v>634</v>
      </c>
      <c r="L645" s="745">
        <v>49.36999999999999</v>
      </c>
      <c r="M645" s="745">
        <v>53</v>
      </c>
      <c r="N645" s="746">
        <v>2616.6099999999997</v>
      </c>
    </row>
    <row r="646" spans="1:14" ht="14.4" customHeight="1" x14ac:dyDescent="0.3">
      <c r="A646" s="740" t="s">
        <v>574</v>
      </c>
      <c r="B646" s="741" t="s">
        <v>575</v>
      </c>
      <c r="C646" s="742" t="s">
        <v>599</v>
      </c>
      <c r="D646" s="743" t="s">
        <v>600</v>
      </c>
      <c r="E646" s="744">
        <v>50113001</v>
      </c>
      <c r="F646" s="743" t="s">
        <v>608</v>
      </c>
      <c r="G646" s="742" t="s">
        <v>576</v>
      </c>
      <c r="H646" s="742">
        <v>130164</v>
      </c>
      <c r="I646" s="742">
        <v>30164</v>
      </c>
      <c r="J646" s="742" t="s">
        <v>1525</v>
      </c>
      <c r="K646" s="742" t="s">
        <v>1526</v>
      </c>
      <c r="L646" s="745">
        <v>133.39999999999998</v>
      </c>
      <c r="M646" s="745">
        <v>3</v>
      </c>
      <c r="N646" s="746">
        <v>400.19999999999993</v>
      </c>
    </row>
    <row r="647" spans="1:14" ht="14.4" customHeight="1" x14ac:dyDescent="0.3">
      <c r="A647" s="740" t="s">
        <v>574</v>
      </c>
      <c r="B647" s="741" t="s">
        <v>575</v>
      </c>
      <c r="C647" s="742" t="s">
        <v>599</v>
      </c>
      <c r="D647" s="743" t="s">
        <v>600</v>
      </c>
      <c r="E647" s="744">
        <v>50113001</v>
      </c>
      <c r="F647" s="743" t="s">
        <v>608</v>
      </c>
      <c r="G647" s="742" t="s">
        <v>576</v>
      </c>
      <c r="H647" s="742">
        <v>130187</v>
      </c>
      <c r="I647" s="742">
        <v>30187</v>
      </c>
      <c r="J647" s="742" t="s">
        <v>1488</v>
      </c>
      <c r="K647" s="742" t="s">
        <v>1489</v>
      </c>
      <c r="L647" s="745">
        <v>126.65000000000002</v>
      </c>
      <c r="M647" s="745">
        <v>1</v>
      </c>
      <c r="N647" s="746">
        <v>126.65000000000002</v>
      </c>
    </row>
    <row r="648" spans="1:14" ht="14.4" customHeight="1" x14ac:dyDescent="0.3">
      <c r="A648" s="740" t="s">
        <v>574</v>
      </c>
      <c r="B648" s="741" t="s">
        <v>575</v>
      </c>
      <c r="C648" s="742" t="s">
        <v>599</v>
      </c>
      <c r="D648" s="743" t="s">
        <v>600</v>
      </c>
      <c r="E648" s="744">
        <v>50113001</v>
      </c>
      <c r="F648" s="743" t="s">
        <v>608</v>
      </c>
      <c r="G648" s="742" t="s">
        <v>609</v>
      </c>
      <c r="H648" s="742">
        <v>118656</v>
      </c>
      <c r="I648" s="742">
        <v>118656</v>
      </c>
      <c r="J648" s="742" t="s">
        <v>1036</v>
      </c>
      <c r="K648" s="742" t="s">
        <v>1037</v>
      </c>
      <c r="L648" s="745">
        <v>665.66000000000008</v>
      </c>
      <c r="M648" s="745">
        <v>12</v>
      </c>
      <c r="N648" s="746">
        <v>7987.920000000001</v>
      </c>
    </row>
    <row r="649" spans="1:14" ht="14.4" customHeight="1" x14ac:dyDescent="0.3">
      <c r="A649" s="740" t="s">
        <v>574</v>
      </c>
      <c r="B649" s="741" t="s">
        <v>575</v>
      </c>
      <c r="C649" s="742" t="s">
        <v>599</v>
      </c>
      <c r="D649" s="743" t="s">
        <v>600</v>
      </c>
      <c r="E649" s="744">
        <v>50113001</v>
      </c>
      <c r="F649" s="743" t="s">
        <v>608</v>
      </c>
      <c r="G649" s="742" t="s">
        <v>609</v>
      </c>
      <c r="H649" s="742">
        <v>194763</v>
      </c>
      <c r="I649" s="742">
        <v>94763</v>
      </c>
      <c r="J649" s="742" t="s">
        <v>1038</v>
      </c>
      <c r="K649" s="742" t="s">
        <v>1039</v>
      </c>
      <c r="L649" s="745">
        <v>84.108116531589005</v>
      </c>
      <c r="M649" s="745">
        <v>32</v>
      </c>
      <c r="N649" s="746">
        <v>2691.4597290108482</v>
      </c>
    </row>
    <row r="650" spans="1:14" ht="14.4" customHeight="1" x14ac:dyDescent="0.3">
      <c r="A650" s="740" t="s">
        <v>574</v>
      </c>
      <c r="B650" s="741" t="s">
        <v>575</v>
      </c>
      <c r="C650" s="742" t="s">
        <v>599</v>
      </c>
      <c r="D650" s="743" t="s">
        <v>600</v>
      </c>
      <c r="E650" s="744">
        <v>50113001</v>
      </c>
      <c r="F650" s="743" t="s">
        <v>608</v>
      </c>
      <c r="G650" s="742" t="s">
        <v>609</v>
      </c>
      <c r="H650" s="742">
        <v>109414</v>
      </c>
      <c r="I650" s="742">
        <v>119687</v>
      </c>
      <c r="J650" s="742" t="s">
        <v>1527</v>
      </c>
      <c r="K650" s="742" t="s">
        <v>1528</v>
      </c>
      <c r="L650" s="745">
        <v>58.749999999999979</v>
      </c>
      <c r="M650" s="745">
        <v>6</v>
      </c>
      <c r="N650" s="746">
        <v>352.49999999999989</v>
      </c>
    </row>
    <row r="651" spans="1:14" ht="14.4" customHeight="1" x14ac:dyDescent="0.3">
      <c r="A651" s="740" t="s">
        <v>574</v>
      </c>
      <c r="B651" s="741" t="s">
        <v>575</v>
      </c>
      <c r="C651" s="742" t="s">
        <v>599</v>
      </c>
      <c r="D651" s="743" t="s">
        <v>600</v>
      </c>
      <c r="E651" s="744">
        <v>50113001</v>
      </c>
      <c r="F651" s="743" t="s">
        <v>608</v>
      </c>
      <c r="G651" s="742" t="s">
        <v>622</v>
      </c>
      <c r="H651" s="742">
        <v>140362</v>
      </c>
      <c r="I651" s="742">
        <v>40362</v>
      </c>
      <c r="J651" s="742" t="s">
        <v>1043</v>
      </c>
      <c r="K651" s="742" t="s">
        <v>1044</v>
      </c>
      <c r="L651" s="745">
        <v>444.99</v>
      </c>
      <c r="M651" s="745">
        <v>6</v>
      </c>
      <c r="N651" s="746">
        <v>2669.94</v>
      </c>
    </row>
    <row r="652" spans="1:14" ht="14.4" customHeight="1" x14ac:dyDescent="0.3">
      <c r="A652" s="740" t="s">
        <v>574</v>
      </c>
      <c r="B652" s="741" t="s">
        <v>575</v>
      </c>
      <c r="C652" s="742" t="s">
        <v>599</v>
      </c>
      <c r="D652" s="743" t="s">
        <v>600</v>
      </c>
      <c r="E652" s="744">
        <v>50113001</v>
      </c>
      <c r="F652" s="743" t="s">
        <v>608</v>
      </c>
      <c r="G652" s="742" t="s">
        <v>609</v>
      </c>
      <c r="H652" s="742">
        <v>100536</v>
      </c>
      <c r="I652" s="742">
        <v>536</v>
      </c>
      <c r="J652" s="742" t="s">
        <v>1492</v>
      </c>
      <c r="K652" s="742" t="s">
        <v>656</v>
      </c>
      <c r="L652" s="745">
        <v>129.35640000000001</v>
      </c>
      <c r="M652" s="745">
        <v>125</v>
      </c>
      <c r="N652" s="746">
        <v>16169.55</v>
      </c>
    </row>
    <row r="653" spans="1:14" ht="14.4" customHeight="1" x14ac:dyDescent="0.3">
      <c r="A653" s="740" t="s">
        <v>574</v>
      </c>
      <c r="B653" s="741" t="s">
        <v>575</v>
      </c>
      <c r="C653" s="742" t="s">
        <v>599</v>
      </c>
      <c r="D653" s="743" t="s">
        <v>600</v>
      </c>
      <c r="E653" s="744">
        <v>50113001</v>
      </c>
      <c r="F653" s="743" t="s">
        <v>608</v>
      </c>
      <c r="G653" s="742" t="s">
        <v>622</v>
      </c>
      <c r="H653" s="742">
        <v>107981</v>
      </c>
      <c r="I653" s="742">
        <v>7981</v>
      </c>
      <c r="J653" s="742" t="s">
        <v>637</v>
      </c>
      <c r="K653" s="742" t="s">
        <v>638</v>
      </c>
      <c r="L653" s="745">
        <v>54.63227307278251</v>
      </c>
      <c r="M653" s="745">
        <v>186</v>
      </c>
      <c r="N653" s="746">
        <v>10161.602791537547</v>
      </c>
    </row>
    <row r="654" spans="1:14" ht="14.4" customHeight="1" x14ac:dyDescent="0.3">
      <c r="A654" s="740" t="s">
        <v>574</v>
      </c>
      <c r="B654" s="741" t="s">
        <v>575</v>
      </c>
      <c r="C654" s="742" t="s">
        <v>599</v>
      </c>
      <c r="D654" s="743" t="s">
        <v>600</v>
      </c>
      <c r="E654" s="744">
        <v>50113001</v>
      </c>
      <c r="F654" s="743" t="s">
        <v>608</v>
      </c>
      <c r="G654" s="742" t="s">
        <v>622</v>
      </c>
      <c r="H654" s="742">
        <v>187607</v>
      </c>
      <c r="I654" s="742">
        <v>187607</v>
      </c>
      <c r="J654" s="742" t="s">
        <v>1493</v>
      </c>
      <c r="K654" s="742" t="s">
        <v>1494</v>
      </c>
      <c r="L654" s="745">
        <v>273.89998728190255</v>
      </c>
      <c r="M654" s="745">
        <v>37</v>
      </c>
      <c r="N654" s="746">
        <v>10134.299529430395</v>
      </c>
    </row>
    <row r="655" spans="1:14" ht="14.4" customHeight="1" x14ac:dyDescent="0.3">
      <c r="A655" s="740" t="s">
        <v>574</v>
      </c>
      <c r="B655" s="741" t="s">
        <v>575</v>
      </c>
      <c r="C655" s="742" t="s">
        <v>599</v>
      </c>
      <c r="D655" s="743" t="s">
        <v>600</v>
      </c>
      <c r="E655" s="744">
        <v>50113001</v>
      </c>
      <c r="F655" s="743" t="s">
        <v>608</v>
      </c>
      <c r="G655" s="742" t="s">
        <v>609</v>
      </c>
      <c r="H655" s="742">
        <v>100874</v>
      </c>
      <c r="I655" s="742">
        <v>874</v>
      </c>
      <c r="J655" s="742" t="s">
        <v>1058</v>
      </c>
      <c r="K655" s="742" t="s">
        <v>1059</v>
      </c>
      <c r="L655" s="745">
        <v>46.673846153846156</v>
      </c>
      <c r="M655" s="745">
        <v>65</v>
      </c>
      <c r="N655" s="746">
        <v>3033.8</v>
      </c>
    </row>
    <row r="656" spans="1:14" ht="14.4" customHeight="1" x14ac:dyDescent="0.3">
      <c r="A656" s="740" t="s">
        <v>574</v>
      </c>
      <c r="B656" s="741" t="s">
        <v>575</v>
      </c>
      <c r="C656" s="742" t="s">
        <v>599</v>
      </c>
      <c r="D656" s="743" t="s">
        <v>600</v>
      </c>
      <c r="E656" s="744">
        <v>50113001</v>
      </c>
      <c r="F656" s="743" t="s">
        <v>608</v>
      </c>
      <c r="G656" s="742" t="s">
        <v>622</v>
      </c>
      <c r="H656" s="742">
        <v>157871</v>
      </c>
      <c r="I656" s="742">
        <v>157871</v>
      </c>
      <c r="J656" s="742" t="s">
        <v>1495</v>
      </c>
      <c r="K656" s="742" t="s">
        <v>1496</v>
      </c>
      <c r="L656" s="745">
        <v>206.25</v>
      </c>
      <c r="M656" s="745">
        <v>2</v>
      </c>
      <c r="N656" s="746">
        <v>412.5</v>
      </c>
    </row>
    <row r="657" spans="1:14" ht="14.4" customHeight="1" x14ac:dyDescent="0.3">
      <c r="A657" s="740" t="s">
        <v>574</v>
      </c>
      <c r="B657" s="741" t="s">
        <v>575</v>
      </c>
      <c r="C657" s="742" t="s">
        <v>599</v>
      </c>
      <c r="D657" s="743" t="s">
        <v>600</v>
      </c>
      <c r="E657" s="744">
        <v>50113001</v>
      </c>
      <c r="F657" s="743" t="s">
        <v>608</v>
      </c>
      <c r="G657" s="742" t="s">
        <v>622</v>
      </c>
      <c r="H657" s="742">
        <v>850729</v>
      </c>
      <c r="I657" s="742">
        <v>157875</v>
      </c>
      <c r="J657" s="742" t="s">
        <v>1069</v>
      </c>
      <c r="K657" s="742" t="s">
        <v>1070</v>
      </c>
      <c r="L657" s="745">
        <v>283.19789473684204</v>
      </c>
      <c r="M657" s="745">
        <v>38</v>
      </c>
      <c r="N657" s="746">
        <v>10761.519999999997</v>
      </c>
    </row>
    <row r="658" spans="1:14" ht="14.4" customHeight="1" x14ac:dyDescent="0.3">
      <c r="A658" s="740" t="s">
        <v>574</v>
      </c>
      <c r="B658" s="741" t="s">
        <v>575</v>
      </c>
      <c r="C658" s="742" t="s">
        <v>599</v>
      </c>
      <c r="D658" s="743" t="s">
        <v>600</v>
      </c>
      <c r="E658" s="744">
        <v>50113001</v>
      </c>
      <c r="F658" s="743" t="s">
        <v>608</v>
      </c>
      <c r="G658" s="742" t="s">
        <v>609</v>
      </c>
      <c r="H658" s="742">
        <v>147671</v>
      </c>
      <c r="I658" s="742">
        <v>47671</v>
      </c>
      <c r="J658" s="742" t="s">
        <v>1077</v>
      </c>
      <c r="K658" s="742" t="s">
        <v>1078</v>
      </c>
      <c r="L658" s="745">
        <v>351.19012944975077</v>
      </c>
      <c r="M658" s="745">
        <v>5</v>
      </c>
      <c r="N658" s="746">
        <v>1755.9506472487537</v>
      </c>
    </row>
    <row r="659" spans="1:14" ht="14.4" customHeight="1" x14ac:dyDescent="0.3">
      <c r="A659" s="740" t="s">
        <v>574</v>
      </c>
      <c r="B659" s="741" t="s">
        <v>575</v>
      </c>
      <c r="C659" s="742" t="s">
        <v>599</v>
      </c>
      <c r="D659" s="743" t="s">
        <v>600</v>
      </c>
      <c r="E659" s="744">
        <v>50113001</v>
      </c>
      <c r="F659" s="743" t="s">
        <v>608</v>
      </c>
      <c r="G659" s="742" t="s">
        <v>609</v>
      </c>
      <c r="H659" s="742">
        <v>849310</v>
      </c>
      <c r="I659" s="742">
        <v>126689</v>
      </c>
      <c r="J659" s="742" t="s">
        <v>1094</v>
      </c>
      <c r="K659" s="742" t="s">
        <v>1095</v>
      </c>
      <c r="L659" s="745">
        <v>218.89999365411327</v>
      </c>
      <c r="M659" s="745">
        <v>17</v>
      </c>
      <c r="N659" s="746">
        <v>3721.2998921199255</v>
      </c>
    </row>
    <row r="660" spans="1:14" ht="14.4" customHeight="1" x14ac:dyDescent="0.3">
      <c r="A660" s="740" t="s">
        <v>574</v>
      </c>
      <c r="B660" s="741" t="s">
        <v>575</v>
      </c>
      <c r="C660" s="742" t="s">
        <v>599</v>
      </c>
      <c r="D660" s="743" t="s">
        <v>600</v>
      </c>
      <c r="E660" s="744">
        <v>50113001</v>
      </c>
      <c r="F660" s="743" t="s">
        <v>608</v>
      </c>
      <c r="G660" s="742" t="s">
        <v>609</v>
      </c>
      <c r="H660" s="742">
        <v>129027</v>
      </c>
      <c r="I660" s="742">
        <v>129027</v>
      </c>
      <c r="J660" s="742" t="s">
        <v>1096</v>
      </c>
      <c r="K660" s="742" t="s">
        <v>1097</v>
      </c>
      <c r="L660" s="745">
        <v>841.5</v>
      </c>
      <c r="M660" s="745">
        <v>55</v>
      </c>
      <c r="N660" s="746">
        <v>46282.5</v>
      </c>
    </row>
    <row r="661" spans="1:14" ht="14.4" customHeight="1" x14ac:dyDescent="0.3">
      <c r="A661" s="740" t="s">
        <v>574</v>
      </c>
      <c r="B661" s="741" t="s">
        <v>575</v>
      </c>
      <c r="C661" s="742" t="s">
        <v>599</v>
      </c>
      <c r="D661" s="743" t="s">
        <v>600</v>
      </c>
      <c r="E661" s="744">
        <v>50113001</v>
      </c>
      <c r="F661" s="743" t="s">
        <v>608</v>
      </c>
      <c r="G661" s="742" t="s">
        <v>576</v>
      </c>
      <c r="H661" s="742">
        <v>846094</v>
      </c>
      <c r="I661" s="742">
        <v>129023</v>
      </c>
      <c r="J661" s="742" t="s">
        <v>1499</v>
      </c>
      <c r="K661" s="742" t="s">
        <v>1500</v>
      </c>
      <c r="L661" s="745">
        <v>159.49995893145689</v>
      </c>
      <c r="M661" s="745">
        <v>16</v>
      </c>
      <c r="N661" s="746">
        <v>2551.9993429033102</v>
      </c>
    </row>
    <row r="662" spans="1:14" ht="14.4" customHeight="1" x14ac:dyDescent="0.3">
      <c r="A662" s="740" t="s">
        <v>574</v>
      </c>
      <c r="B662" s="741" t="s">
        <v>575</v>
      </c>
      <c r="C662" s="742" t="s">
        <v>599</v>
      </c>
      <c r="D662" s="743" t="s">
        <v>600</v>
      </c>
      <c r="E662" s="744">
        <v>50113001</v>
      </c>
      <c r="F662" s="743" t="s">
        <v>608</v>
      </c>
      <c r="G662" s="742" t="s">
        <v>609</v>
      </c>
      <c r="H662" s="742">
        <v>118305</v>
      </c>
      <c r="I662" s="742">
        <v>18305</v>
      </c>
      <c r="J662" s="742" t="s">
        <v>1113</v>
      </c>
      <c r="K662" s="742" t="s">
        <v>1114</v>
      </c>
      <c r="L662" s="745">
        <v>241.99999961129535</v>
      </c>
      <c r="M662" s="745">
        <v>123</v>
      </c>
      <c r="N662" s="746">
        <v>29765.99995218933</v>
      </c>
    </row>
    <row r="663" spans="1:14" ht="14.4" customHeight="1" x14ac:dyDescent="0.3">
      <c r="A663" s="740" t="s">
        <v>574</v>
      </c>
      <c r="B663" s="741" t="s">
        <v>575</v>
      </c>
      <c r="C663" s="742" t="s">
        <v>599</v>
      </c>
      <c r="D663" s="743" t="s">
        <v>600</v>
      </c>
      <c r="E663" s="744">
        <v>50113001</v>
      </c>
      <c r="F663" s="743" t="s">
        <v>608</v>
      </c>
      <c r="G663" s="742" t="s">
        <v>609</v>
      </c>
      <c r="H663" s="742">
        <v>13440</v>
      </c>
      <c r="I663" s="742">
        <v>13440</v>
      </c>
      <c r="J663" s="742" t="s">
        <v>1115</v>
      </c>
      <c r="K663" s="742" t="s">
        <v>904</v>
      </c>
      <c r="L663" s="745">
        <v>396</v>
      </c>
      <c r="M663" s="745">
        <v>71</v>
      </c>
      <c r="N663" s="746">
        <v>28116</v>
      </c>
    </row>
    <row r="664" spans="1:14" ht="14.4" customHeight="1" x14ac:dyDescent="0.3">
      <c r="A664" s="740" t="s">
        <v>574</v>
      </c>
      <c r="B664" s="741" t="s">
        <v>575</v>
      </c>
      <c r="C664" s="742" t="s">
        <v>599</v>
      </c>
      <c r="D664" s="743" t="s">
        <v>600</v>
      </c>
      <c r="E664" s="744">
        <v>50113001</v>
      </c>
      <c r="F664" s="743" t="s">
        <v>608</v>
      </c>
      <c r="G664" s="742" t="s">
        <v>609</v>
      </c>
      <c r="H664" s="742">
        <v>113441</v>
      </c>
      <c r="I664" s="742">
        <v>13441</v>
      </c>
      <c r="J664" s="742" t="s">
        <v>1115</v>
      </c>
      <c r="K664" s="742" t="s">
        <v>905</v>
      </c>
      <c r="L664" s="745">
        <v>246.5</v>
      </c>
      <c r="M664" s="745">
        <v>2</v>
      </c>
      <c r="N664" s="746">
        <v>493</v>
      </c>
    </row>
    <row r="665" spans="1:14" ht="14.4" customHeight="1" x14ac:dyDescent="0.3">
      <c r="A665" s="740" t="s">
        <v>574</v>
      </c>
      <c r="B665" s="741" t="s">
        <v>575</v>
      </c>
      <c r="C665" s="742" t="s">
        <v>599</v>
      </c>
      <c r="D665" s="743" t="s">
        <v>600</v>
      </c>
      <c r="E665" s="744">
        <v>50113001</v>
      </c>
      <c r="F665" s="743" t="s">
        <v>608</v>
      </c>
      <c r="G665" s="742" t="s">
        <v>609</v>
      </c>
      <c r="H665" s="742">
        <v>100811</v>
      </c>
      <c r="I665" s="742">
        <v>811</v>
      </c>
      <c r="J665" s="742" t="s">
        <v>1506</v>
      </c>
      <c r="K665" s="742" t="s">
        <v>1507</v>
      </c>
      <c r="L665" s="745">
        <v>55.059999999999995</v>
      </c>
      <c r="M665" s="745">
        <v>1</v>
      </c>
      <c r="N665" s="746">
        <v>55.059999999999995</v>
      </c>
    </row>
    <row r="666" spans="1:14" ht="14.4" customHeight="1" x14ac:dyDescent="0.3">
      <c r="A666" s="740" t="s">
        <v>574</v>
      </c>
      <c r="B666" s="741" t="s">
        <v>575</v>
      </c>
      <c r="C666" s="742" t="s">
        <v>599</v>
      </c>
      <c r="D666" s="743" t="s">
        <v>600</v>
      </c>
      <c r="E666" s="744">
        <v>50113001</v>
      </c>
      <c r="F666" s="743" t="s">
        <v>608</v>
      </c>
      <c r="G666" s="742" t="s">
        <v>622</v>
      </c>
      <c r="H666" s="742">
        <v>160319</v>
      </c>
      <c r="I666" s="742">
        <v>160319</v>
      </c>
      <c r="J666" s="742" t="s">
        <v>1508</v>
      </c>
      <c r="K666" s="742" t="s">
        <v>1509</v>
      </c>
      <c r="L666" s="745">
        <v>2032.8000000000002</v>
      </c>
      <c r="M666" s="745">
        <v>261</v>
      </c>
      <c r="N666" s="746">
        <v>530560.80000000005</v>
      </c>
    </row>
    <row r="667" spans="1:14" ht="14.4" customHeight="1" x14ac:dyDescent="0.3">
      <c r="A667" s="740" t="s">
        <v>574</v>
      </c>
      <c r="B667" s="741" t="s">
        <v>575</v>
      </c>
      <c r="C667" s="742" t="s">
        <v>599</v>
      </c>
      <c r="D667" s="743" t="s">
        <v>600</v>
      </c>
      <c r="E667" s="744">
        <v>50113001</v>
      </c>
      <c r="F667" s="743" t="s">
        <v>608</v>
      </c>
      <c r="G667" s="742" t="s">
        <v>622</v>
      </c>
      <c r="H667" s="742">
        <v>130779</v>
      </c>
      <c r="I667" s="742">
        <v>30779</v>
      </c>
      <c r="J667" s="742" t="s">
        <v>1510</v>
      </c>
      <c r="K667" s="742" t="s">
        <v>1511</v>
      </c>
      <c r="L667" s="745">
        <v>147.76000000000002</v>
      </c>
      <c r="M667" s="745">
        <v>120</v>
      </c>
      <c r="N667" s="746">
        <v>17731.2</v>
      </c>
    </row>
    <row r="668" spans="1:14" ht="14.4" customHeight="1" x14ac:dyDescent="0.3">
      <c r="A668" s="740" t="s">
        <v>574</v>
      </c>
      <c r="B668" s="741" t="s">
        <v>575</v>
      </c>
      <c r="C668" s="742" t="s">
        <v>599</v>
      </c>
      <c r="D668" s="743" t="s">
        <v>600</v>
      </c>
      <c r="E668" s="744">
        <v>50113001</v>
      </c>
      <c r="F668" s="743" t="s">
        <v>608</v>
      </c>
      <c r="G668" s="742" t="s">
        <v>609</v>
      </c>
      <c r="H668" s="742">
        <v>154269</v>
      </c>
      <c r="I668" s="742">
        <v>154269</v>
      </c>
      <c r="J668" s="742" t="s">
        <v>1514</v>
      </c>
      <c r="K668" s="742" t="s">
        <v>1515</v>
      </c>
      <c r="L668" s="745">
        <v>14633.170000000002</v>
      </c>
      <c r="M668" s="745">
        <v>2.3333333333333335</v>
      </c>
      <c r="N668" s="746">
        <v>34144.063333333339</v>
      </c>
    </row>
    <row r="669" spans="1:14" ht="14.4" customHeight="1" x14ac:dyDescent="0.3">
      <c r="A669" s="740" t="s">
        <v>574</v>
      </c>
      <c r="B669" s="741" t="s">
        <v>575</v>
      </c>
      <c r="C669" s="742" t="s">
        <v>599</v>
      </c>
      <c r="D669" s="743" t="s">
        <v>600</v>
      </c>
      <c r="E669" s="744">
        <v>50113001</v>
      </c>
      <c r="F669" s="743" t="s">
        <v>608</v>
      </c>
      <c r="G669" s="742" t="s">
        <v>609</v>
      </c>
      <c r="H669" s="742">
        <v>161371</v>
      </c>
      <c r="I669" s="742">
        <v>161371</v>
      </c>
      <c r="J669" s="742" t="s">
        <v>1168</v>
      </c>
      <c r="K669" s="742" t="s">
        <v>940</v>
      </c>
      <c r="L669" s="745">
        <v>62.045756356111461</v>
      </c>
      <c r="M669" s="745">
        <v>275</v>
      </c>
      <c r="N669" s="746">
        <v>17062.582997930651</v>
      </c>
    </row>
    <row r="670" spans="1:14" ht="14.4" customHeight="1" x14ac:dyDescent="0.3">
      <c r="A670" s="740" t="s">
        <v>574</v>
      </c>
      <c r="B670" s="741" t="s">
        <v>575</v>
      </c>
      <c r="C670" s="742" t="s">
        <v>599</v>
      </c>
      <c r="D670" s="743" t="s">
        <v>600</v>
      </c>
      <c r="E670" s="744">
        <v>50113001</v>
      </c>
      <c r="F670" s="743" t="s">
        <v>608</v>
      </c>
      <c r="G670" s="742" t="s">
        <v>609</v>
      </c>
      <c r="H670" s="742">
        <v>100610</v>
      </c>
      <c r="I670" s="742">
        <v>610</v>
      </c>
      <c r="J670" s="742" t="s">
        <v>1169</v>
      </c>
      <c r="K670" s="742" t="s">
        <v>1170</v>
      </c>
      <c r="L670" s="745">
        <v>64.420445699853119</v>
      </c>
      <c r="M670" s="745">
        <v>35</v>
      </c>
      <c r="N670" s="746">
        <v>2254.7155994948589</v>
      </c>
    </row>
    <row r="671" spans="1:14" ht="14.4" customHeight="1" x14ac:dyDescent="0.3">
      <c r="A671" s="740" t="s">
        <v>574</v>
      </c>
      <c r="B671" s="741" t="s">
        <v>575</v>
      </c>
      <c r="C671" s="742" t="s">
        <v>599</v>
      </c>
      <c r="D671" s="743" t="s">
        <v>600</v>
      </c>
      <c r="E671" s="744">
        <v>50113001</v>
      </c>
      <c r="F671" s="743" t="s">
        <v>608</v>
      </c>
      <c r="G671" s="742" t="s">
        <v>609</v>
      </c>
      <c r="H671" s="742">
        <v>100612</v>
      </c>
      <c r="I671" s="742">
        <v>612</v>
      </c>
      <c r="J671" s="742" t="s">
        <v>1171</v>
      </c>
      <c r="K671" s="742" t="s">
        <v>707</v>
      </c>
      <c r="L671" s="745">
        <v>60.129508099333542</v>
      </c>
      <c r="M671" s="745">
        <v>319</v>
      </c>
      <c r="N671" s="746">
        <v>19181.313083687401</v>
      </c>
    </row>
    <row r="672" spans="1:14" ht="14.4" customHeight="1" x14ac:dyDescent="0.3">
      <c r="A672" s="740" t="s">
        <v>574</v>
      </c>
      <c r="B672" s="741" t="s">
        <v>575</v>
      </c>
      <c r="C672" s="742" t="s">
        <v>599</v>
      </c>
      <c r="D672" s="743" t="s">
        <v>600</v>
      </c>
      <c r="E672" s="744">
        <v>50113001</v>
      </c>
      <c r="F672" s="743" t="s">
        <v>608</v>
      </c>
      <c r="G672" s="742" t="s">
        <v>609</v>
      </c>
      <c r="H672" s="742">
        <v>844764</v>
      </c>
      <c r="I672" s="742">
        <v>105943</v>
      </c>
      <c r="J672" s="742" t="s">
        <v>1529</v>
      </c>
      <c r="K672" s="742" t="s">
        <v>904</v>
      </c>
      <c r="L672" s="745">
        <v>4503.1593734716889</v>
      </c>
      <c r="M672" s="745">
        <v>3</v>
      </c>
      <c r="N672" s="746">
        <v>13509.478120415068</v>
      </c>
    </row>
    <row r="673" spans="1:14" ht="14.4" customHeight="1" x14ac:dyDescent="0.3">
      <c r="A673" s="740" t="s">
        <v>574</v>
      </c>
      <c r="B673" s="741" t="s">
        <v>575</v>
      </c>
      <c r="C673" s="742" t="s">
        <v>599</v>
      </c>
      <c r="D673" s="743" t="s">
        <v>600</v>
      </c>
      <c r="E673" s="744">
        <v>50113001</v>
      </c>
      <c r="F673" s="743" t="s">
        <v>608</v>
      </c>
      <c r="G673" s="742" t="s">
        <v>622</v>
      </c>
      <c r="H673" s="742">
        <v>216673</v>
      </c>
      <c r="I673" s="742">
        <v>216673</v>
      </c>
      <c r="J673" s="742" t="s">
        <v>1516</v>
      </c>
      <c r="K673" s="742" t="s">
        <v>1182</v>
      </c>
      <c r="L673" s="745">
        <v>457.14035740756367</v>
      </c>
      <c r="M673" s="745">
        <v>13</v>
      </c>
      <c r="N673" s="746">
        <v>5942.8246462983279</v>
      </c>
    </row>
    <row r="674" spans="1:14" ht="14.4" customHeight="1" x14ac:dyDescent="0.3">
      <c r="A674" s="740" t="s">
        <v>574</v>
      </c>
      <c r="B674" s="741" t="s">
        <v>575</v>
      </c>
      <c r="C674" s="742" t="s">
        <v>599</v>
      </c>
      <c r="D674" s="743" t="s">
        <v>600</v>
      </c>
      <c r="E674" s="744">
        <v>50113001</v>
      </c>
      <c r="F674" s="743" t="s">
        <v>608</v>
      </c>
      <c r="G674" s="742" t="s">
        <v>576</v>
      </c>
      <c r="H674" s="742">
        <v>850095</v>
      </c>
      <c r="I674" s="742">
        <v>120406</v>
      </c>
      <c r="J674" s="742" t="s">
        <v>1517</v>
      </c>
      <c r="K674" s="742" t="s">
        <v>1518</v>
      </c>
      <c r="L674" s="745">
        <v>58.98</v>
      </c>
      <c r="M674" s="745">
        <v>25</v>
      </c>
      <c r="N674" s="746">
        <v>1474.5</v>
      </c>
    </row>
    <row r="675" spans="1:14" ht="14.4" customHeight="1" x14ac:dyDescent="0.3">
      <c r="A675" s="740" t="s">
        <v>574</v>
      </c>
      <c r="B675" s="741" t="s">
        <v>575</v>
      </c>
      <c r="C675" s="742" t="s">
        <v>599</v>
      </c>
      <c r="D675" s="743" t="s">
        <v>600</v>
      </c>
      <c r="E675" s="744">
        <v>50113001</v>
      </c>
      <c r="F675" s="743" t="s">
        <v>608</v>
      </c>
      <c r="G675" s="742" t="s">
        <v>622</v>
      </c>
      <c r="H675" s="742">
        <v>142392</v>
      </c>
      <c r="I675" s="742">
        <v>42392</v>
      </c>
      <c r="J675" s="742" t="s">
        <v>1196</v>
      </c>
      <c r="K675" s="742" t="s">
        <v>1197</v>
      </c>
      <c r="L675" s="745">
        <v>304.61666666666673</v>
      </c>
      <c r="M675" s="745">
        <v>3</v>
      </c>
      <c r="N675" s="746">
        <v>913.85000000000025</v>
      </c>
    </row>
    <row r="676" spans="1:14" ht="14.4" customHeight="1" x14ac:dyDescent="0.3">
      <c r="A676" s="740" t="s">
        <v>574</v>
      </c>
      <c r="B676" s="741" t="s">
        <v>575</v>
      </c>
      <c r="C676" s="742" t="s">
        <v>599</v>
      </c>
      <c r="D676" s="743" t="s">
        <v>600</v>
      </c>
      <c r="E676" s="744">
        <v>50113001</v>
      </c>
      <c r="F676" s="743" t="s">
        <v>608</v>
      </c>
      <c r="G676" s="742" t="s">
        <v>622</v>
      </c>
      <c r="H676" s="742">
        <v>131934</v>
      </c>
      <c r="I676" s="742">
        <v>31934</v>
      </c>
      <c r="J676" s="742" t="s">
        <v>1519</v>
      </c>
      <c r="K676" s="742" t="s">
        <v>1520</v>
      </c>
      <c r="L676" s="745">
        <v>50.170000000000016</v>
      </c>
      <c r="M676" s="745">
        <v>3</v>
      </c>
      <c r="N676" s="746">
        <v>150.51000000000005</v>
      </c>
    </row>
    <row r="677" spans="1:14" ht="14.4" customHeight="1" x14ac:dyDescent="0.3">
      <c r="A677" s="740" t="s">
        <v>574</v>
      </c>
      <c r="B677" s="741" t="s">
        <v>575</v>
      </c>
      <c r="C677" s="742" t="s">
        <v>599</v>
      </c>
      <c r="D677" s="743" t="s">
        <v>600</v>
      </c>
      <c r="E677" s="744">
        <v>50113001</v>
      </c>
      <c r="F677" s="743" t="s">
        <v>608</v>
      </c>
      <c r="G677" s="742" t="s">
        <v>609</v>
      </c>
      <c r="H677" s="742">
        <v>902074</v>
      </c>
      <c r="I677" s="742">
        <v>85278</v>
      </c>
      <c r="J677" s="742" t="s">
        <v>1521</v>
      </c>
      <c r="K677" s="742" t="s">
        <v>904</v>
      </c>
      <c r="L677" s="745">
        <v>2838</v>
      </c>
      <c r="M677" s="745">
        <v>14.25</v>
      </c>
      <c r="N677" s="746">
        <v>40441.5</v>
      </c>
    </row>
    <row r="678" spans="1:14" ht="14.4" customHeight="1" x14ac:dyDescent="0.3">
      <c r="A678" s="740" t="s">
        <v>574</v>
      </c>
      <c r="B678" s="741" t="s">
        <v>575</v>
      </c>
      <c r="C678" s="742" t="s">
        <v>602</v>
      </c>
      <c r="D678" s="743" t="s">
        <v>603</v>
      </c>
      <c r="E678" s="744">
        <v>50113001</v>
      </c>
      <c r="F678" s="743" t="s">
        <v>608</v>
      </c>
      <c r="G678" s="742" t="s">
        <v>609</v>
      </c>
      <c r="H678" s="742">
        <v>100362</v>
      </c>
      <c r="I678" s="742">
        <v>362</v>
      </c>
      <c r="J678" s="742" t="s">
        <v>655</v>
      </c>
      <c r="K678" s="742" t="s">
        <v>656</v>
      </c>
      <c r="L678" s="745">
        <v>86.440000000000012</v>
      </c>
      <c r="M678" s="745">
        <v>2</v>
      </c>
      <c r="N678" s="746">
        <v>172.88000000000002</v>
      </c>
    </row>
    <row r="679" spans="1:14" ht="14.4" customHeight="1" x14ac:dyDescent="0.3">
      <c r="A679" s="740" t="s">
        <v>574</v>
      </c>
      <c r="B679" s="741" t="s">
        <v>575</v>
      </c>
      <c r="C679" s="742" t="s">
        <v>602</v>
      </c>
      <c r="D679" s="743" t="s">
        <v>603</v>
      </c>
      <c r="E679" s="744">
        <v>50113001</v>
      </c>
      <c r="F679" s="743" t="s">
        <v>608</v>
      </c>
      <c r="G679" s="742" t="s">
        <v>609</v>
      </c>
      <c r="H679" s="742">
        <v>176954</v>
      </c>
      <c r="I679" s="742">
        <v>176954</v>
      </c>
      <c r="J679" s="742" t="s">
        <v>666</v>
      </c>
      <c r="K679" s="742" t="s">
        <v>667</v>
      </c>
      <c r="L679" s="745">
        <v>95.240000000000023</v>
      </c>
      <c r="M679" s="745">
        <v>1</v>
      </c>
      <c r="N679" s="746">
        <v>95.240000000000023</v>
      </c>
    </row>
    <row r="680" spans="1:14" ht="14.4" customHeight="1" x14ac:dyDescent="0.3">
      <c r="A680" s="740" t="s">
        <v>574</v>
      </c>
      <c r="B680" s="741" t="s">
        <v>575</v>
      </c>
      <c r="C680" s="742" t="s">
        <v>602</v>
      </c>
      <c r="D680" s="743" t="s">
        <v>603</v>
      </c>
      <c r="E680" s="744">
        <v>50113001</v>
      </c>
      <c r="F680" s="743" t="s">
        <v>608</v>
      </c>
      <c r="G680" s="742" t="s">
        <v>609</v>
      </c>
      <c r="H680" s="742">
        <v>167547</v>
      </c>
      <c r="I680" s="742">
        <v>67547</v>
      </c>
      <c r="J680" s="742" t="s">
        <v>610</v>
      </c>
      <c r="K680" s="742" t="s">
        <v>611</v>
      </c>
      <c r="L680" s="745">
        <v>47.191642321994237</v>
      </c>
      <c r="M680" s="745">
        <v>19</v>
      </c>
      <c r="N680" s="746">
        <v>896.64120411789054</v>
      </c>
    </row>
    <row r="681" spans="1:14" ht="14.4" customHeight="1" x14ac:dyDescent="0.3">
      <c r="A681" s="740" t="s">
        <v>574</v>
      </c>
      <c r="B681" s="741" t="s">
        <v>575</v>
      </c>
      <c r="C681" s="742" t="s">
        <v>602</v>
      </c>
      <c r="D681" s="743" t="s">
        <v>603</v>
      </c>
      <c r="E681" s="744">
        <v>50113001</v>
      </c>
      <c r="F681" s="743" t="s">
        <v>608</v>
      </c>
      <c r="G681" s="742" t="s">
        <v>609</v>
      </c>
      <c r="H681" s="742">
        <v>847713</v>
      </c>
      <c r="I681" s="742">
        <v>125526</v>
      </c>
      <c r="J681" s="742" t="s">
        <v>684</v>
      </c>
      <c r="K681" s="742" t="s">
        <v>1524</v>
      </c>
      <c r="L681" s="745">
        <v>87.57</v>
      </c>
      <c r="M681" s="745">
        <v>1</v>
      </c>
      <c r="N681" s="746">
        <v>87.57</v>
      </c>
    </row>
    <row r="682" spans="1:14" ht="14.4" customHeight="1" x14ac:dyDescent="0.3">
      <c r="A682" s="740" t="s">
        <v>574</v>
      </c>
      <c r="B682" s="741" t="s">
        <v>575</v>
      </c>
      <c r="C682" s="742" t="s">
        <v>602</v>
      </c>
      <c r="D682" s="743" t="s">
        <v>603</v>
      </c>
      <c r="E682" s="744">
        <v>50113001</v>
      </c>
      <c r="F682" s="743" t="s">
        <v>608</v>
      </c>
      <c r="G682" s="742" t="s">
        <v>576</v>
      </c>
      <c r="H682" s="742">
        <v>132853</v>
      </c>
      <c r="I682" s="742">
        <v>132853</v>
      </c>
      <c r="J682" s="742" t="s">
        <v>714</v>
      </c>
      <c r="K682" s="742" t="s">
        <v>1388</v>
      </c>
      <c r="L682" s="745">
        <v>103.31999999999998</v>
      </c>
      <c r="M682" s="745">
        <v>1</v>
      </c>
      <c r="N682" s="746">
        <v>103.31999999999998</v>
      </c>
    </row>
    <row r="683" spans="1:14" ht="14.4" customHeight="1" x14ac:dyDescent="0.3">
      <c r="A683" s="740" t="s">
        <v>574</v>
      </c>
      <c r="B683" s="741" t="s">
        <v>575</v>
      </c>
      <c r="C683" s="742" t="s">
        <v>602</v>
      </c>
      <c r="D683" s="743" t="s">
        <v>603</v>
      </c>
      <c r="E683" s="744">
        <v>50113001</v>
      </c>
      <c r="F683" s="743" t="s">
        <v>608</v>
      </c>
      <c r="G683" s="742" t="s">
        <v>609</v>
      </c>
      <c r="H683" s="742">
        <v>112894</v>
      </c>
      <c r="I683" s="742">
        <v>12894</v>
      </c>
      <c r="J683" s="742" t="s">
        <v>714</v>
      </c>
      <c r="K683" s="742" t="s">
        <v>1530</v>
      </c>
      <c r="L683" s="745">
        <v>60.590000000000025</v>
      </c>
      <c r="M683" s="745">
        <v>1</v>
      </c>
      <c r="N683" s="746">
        <v>60.590000000000025</v>
      </c>
    </row>
    <row r="684" spans="1:14" ht="14.4" customHeight="1" x14ac:dyDescent="0.3">
      <c r="A684" s="740" t="s">
        <v>574</v>
      </c>
      <c r="B684" s="741" t="s">
        <v>575</v>
      </c>
      <c r="C684" s="742" t="s">
        <v>602</v>
      </c>
      <c r="D684" s="743" t="s">
        <v>603</v>
      </c>
      <c r="E684" s="744">
        <v>50113001</v>
      </c>
      <c r="F684" s="743" t="s">
        <v>608</v>
      </c>
      <c r="G684" s="742" t="s">
        <v>609</v>
      </c>
      <c r="H684" s="742">
        <v>112895</v>
      </c>
      <c r="I684" s="742">
        <v>12895</v>
      </c>
      <c r="J684" s="742" t="s">
        <v>714</v>
      </c>
      <c r="K684" s="742" t="s">
        <v>715</v>
      </c>
      <c r="L684" s="745">
        <v>107.33000000000003</v>
      </c>
      <c r="M684" s="745">
        <v>1</v>
      </c>
      <c r="N684" s="746">
        <v>107.33000000000003</v>
      </c>
    </row>
    <row r="685" spans="1:14" ht="14.4" customHeight="1" x14ac:dyDescent="0.3">
      <c r="A685" s="740" t="s">
        <v>574</v>
      </c>
      <c r="B685" s="741" t="s">
        <v>575</v>
      </c>
      <c r="C685" s="742" t="s">
        <v>602</v>
      </c>
      <c r="D685" s="743" t="s">
        <v>603</v>
      </c>
      <c r="E685" s="744">
        <v>50113001</v>
      </c>
      <c r="F685" s="743" t="s">
        <v>608</v>
      </c>
      <c r="G685" s="742" t="s">
        <v>622</v>
      </c>
      <c r="H685" s="742">
        <v>112892</v>
      </c>
      <c r="I685" s="742">
        <v>12892</v>
      </c>
      <c r="J685" s="742" t="s">
        <v>714</v>
      </c>
      <c r="K685" s="742" t="s">
        <v>1388</v>
      </c>
      <c r="L685" s="745">
        <v>104.35000000000002</v>
      </c>
      <c r="M685" s="745">
        <v>1</v>
      </c>
      <c r="N685" s="746">
        <v>104.35000000000002</v>
      </c>
    </row>
    <row r="686" spans="1:14" ht="14.4" customHeight="1" x14ac:dyDescent="0.3">
      <c r="A686" s="740" t="s">
        <v>574</v>
      </c>
      <c r="B686" s="741" t="s">
        <v>575</v>
      </c>
      <c r="C686" s="742" t="s">
        <v>602</v>
      </c>
      <c r="D686" s="743" t="s">
        <v>603</v>
      </c>
      <c r="E686" s="744">
        <v>50113001</v>
      </c>
      <c r="F686" s="743" t="s">
        <v>608</v>
      </c>
      <c r="G686" s="742" t="s">
        <v>609</v>
      </c>
      <c r="H686" s="742">
        <v>108499</v>
      </c>
      <c r="I686" s="742">
        <v>8499</v>
      </c>
      <c r="J686" s="742" t="s">
        <v>828</v>
      </c>
      <c r="K686" s="742" t="s">
        <v>829</v>
      </c>
      <c r="L686" s="745">
        <v>111.52000000000001</v>
      </c>
      <c r="M686" s="745">
        <v>140</v>
      </c>
      <c r="N686" s="746">
        <v>15612.800000000001</v>
      </c>
    </row>
    <row r="687" spans="1:14" ht="14.4" customHeight="1" x14ac:dyDescent="0.3">
      <c r="A687" s="740" t="s">
        <v>574</v>
      </c>
      <c r="B687" s="741" t="s">
        <v>575</v>
      </c>
      <c r="C687" s="742" t="s">
        <v>602</v>
      </c>
      <c r="D687" s="743" t="s">
        <v>603</v>
      </c>
      <c r="E687" s="744">
        <v>50113001</v>
      </c>
      <c r="F687" s="743" t="s">
        <v>608</v>
      </c>
      <c r="G687" s="742" t="s">
        <v>609</v>
      </c>
      <c r="H687" s="742">
        <v>104071</v>
      </c>
      <c r="I687" s="742">
        <v>4071</v>
      </c>
      <c r="J687" s="742" t="s">
        <v>830</v>
      </c>
      <c r="K687" s="742" t="s">
        <v>832</v>
      </c>
      <c r="L687" s="745">
        <v>152.99000000000004</v>
      </c>
      <c r="M687" s="745">
        <v>1</v>
      </c>
      <c r="N687" s="746">
        <v>152.99000000000004</v>
      </c>
    </row>
    <row r="688" spans="1:14" ht="14.4" customHeight="1" x14ac:dyDescent="0.3">
      <c r="A688" s="740" t="s">
        <v>574</v>
      </c>
      <c r="B688" s="741" t="s">
        <v>575</v>
      </c>
      <c r="C688" s="742" t="s">
        <v>602</v>
      </c>
      <c r="D688" s="743" t="s">
        <v>603</v>
      </c>
      <c r="E688" s="744">
        <v>50113001</v>
      </c>
      <c r="F688" s="743" t="s">
        <v>608</v>
      </c>
      <c r="G688" s="742" t="s">
        <v>609</v>
      </c>
      <c r="H688" s="742">
        <v>154539</v>
      </c>
      <c r="I688" s="742">
        <v>54539</v>
      </c>
      <c r="J688" s="742" t="s">
        <v>1464</v>
      </c>
      <c r="K688" s="742" t="s">
        <v>1465</v>
      </c>
      <c r="L688" s="745">
        <v>60.213004191198479</v>
      </c>
      <c r="M688" s="745">
        <v>4</v>
      </c>
      <c r="N688" s="746">
        <v>240.85201676479392</v>
      </c>
    </row>
    <row r="689" spans="1:14" ht="14.4" customHeight="1" x14ac:dyDescent="0.3">
      <c r="A689" s="740" t="s">
        <v>574</v>
      </c>
      <c r="B689" s="741" t="s">
        <v>575</v>
      </c>
      <c r="C689" s="742" t="s">
        <v>602</v>
      </c>
      <c r="D689" s="743" t="s">
        <v>603</v>
      </c>
      <c r="E689" s="744">
        <v>50113001</v>
      </c>
      <c r="F689" s="743" t="s">
        <v>608</v>
      </c>
      <c r="G689" s="742" t="s">
        <v>622</v>
      </c>
      <c r="H689" s="742">
        <v>135002</v>
      </c>
      <c r="I689" s="742">
        <v>135002</v>
      </c>
      <c r="J689" s="742" t="s">
        <v>842</v>
      </c>
      <c r="K689" s="742" t="s">
        <v>843</v>
      </c>
      <c r="L689" s="745">
        <v>25.319999999999993</v>
      </c>
      <c r="M689" s="745">
        <v>2</v>
      </c>
      <c r="N689" s="746">
        <v>50.639999999999986</v>
      </c>
    </row>
    <row r="690" spans="1:14" ht="14.4" customHeight="1" x14ac:dyDescent="0.3">
      <c r="A690" s="740" t="s">
        <v>574</v>
      </c>
      <c r="B690" s="741" t="s">
        <v>575</v>
      </c>
      <c r="C690" s="742" t="s">
        <v>602</v>
      </c>
      <c r="D690" s="743" t="s">
        <v>603</v>
      </c>
      <c r="E690" s="744">
        <v>50113001</v>
      </c>
      <c r="F690" s="743" t="s">
        <v>608</v>
      </c>
      <c r="G690" s="742" t="s">
        <v>609</v>
      </c>
      <c r="H690" s="742">
        <v>184231</v>
      </c>
      <c r="I690" s="742">
        <v>84231</v>
      </c>
      <c r="J690" s="742" t="s">
        <v>1531</v>
      </c>
      <c r="K690" s="742" t="s">
        <v>1184</v>
      </c>
      <c r="L690" s="745">
        <v>373.29599999999999</v>
      </c>
      <c r="M690" s="745">
        <v>1</v>
      </c>
      <c r="N690" s="746">
        <v>373.29599999999999</v>
      </c>
    </row>
    <row r="691" spans="1:14" ht="14.4" customHeight="1" x14ac:dyDescent="0.3">
      <c r="A691" s="740" t="s">
        <v>574</v>
      </c>
      <c r="B691" s="741" t="s">
        <v>575</v>
      </c>
      <c r="C691" s="742" t="s">
        <v>602</v>
      </c>
      <c r="D691" s="743" t="s">
        <v>603</v>
      </c>
      <c r="E691" s="744">
        <v>50113001</v>
      </c>
      <c r="F691" s="743" t="s">
        <v>608</v>
      </c>
      <c r="G691" s="742" t="s">
        <v>609</v>
      </c>
      <c r="H691" s="742">
        <v>447</v>
      </c>
      <c r="I691" s="742">
        <v>447</v>
      </c>
      <c r="J691" s="742" t="s">
        <v>1471</v>
      </c>
      <c r="K691" s="742" t="s">
        <v>1472</v>
      </c>
      <c r="L691" s="745">
        <v>179.81</v>
      </c>
      <c r="M691" s="745">
        <v>1</v>
      </c>
      <c r="N691" s="746">
        <v>179.81</v>
      </c>
    </row>
    <row r="692" spans="1:14" ht="14.4" customHeight="1" x14ac:dyDescent="0.3">
      <c r="A692" s="740" t="s">
        <v>574</v>
      </c>
      <c r="B692" s="741" t="s">
        <v>575</v>
      </c>
      <c r="C692" s="742" t="s">
        <v>602</v>
      </c>
      <c r="D692" s="743" t="s">
        <v>603</v>
      </c>
      <c r="E692" s="744">
        <v>50113001</v>
      </c>
      <c r="F692" s="743" t="s">
        <v>608</v>
      </c>
      <c r="G692" s="742" t="s">
        <v>609</v>
      </c>
      <c r="H692" s="742">
        <v>198864</v>
      </c>
      <c r="I692" s="742">
        <v>98864</v>
      </c>
      <c r="J692" s="742" t="s">
        <v>616</v>
      </c>
      <c r="K692" s="742" t="s">
        <v>617</v>
      </c>
      <c r="L692" s="745">
        <v>537.87</v>
      </c>
      <c r="M692" s="745">
        <v>8</v>
      </c>
      <c r="N692" s="746">
        <v>4302.96</v>
      </c>
    </row>
    <row r="693" spans="1:14" ht="14.4" customHeight="1" x14ac:dyDescent="0.3">
      <c r="A693" s="740" t="s">
        <v>574</v>
      </c>
      <c r="B693" s="741" t="s">
        <v>575</v>
      </c>
      <c r="C693" s="742" t="s">
        <v>602</v>
      </c>
      <c r="D693" s="743" t="s">
        <v>603</v>
      </c>
      <c r="E693" s="744">
        <v>50113001</v>
      </c>
      <c r="F693" s="743" t="s">
        <v>608</v>
      </c>
      <c r="G693" s="742" t="s">
        <v>609</v>
      </c>
      <c r="H693" s="742">
        <v>198872</v>
      </c>
      <c r="I693" s="742">
        <v>98872</v>
      </c>
      <c r="J693" s="742" t="s">
        <v>616</v>
      </c>
      <c r="K693" s="742" t="s">
        <v>618</v>
      </c>
      <c r="L693" s="745">
        <v>312.83999999999997</v>
      </c>
      <c r="M693" s="745">
        <v>5</v>
      </c>
      <c r="N693" s="746">
        <v>1564.1999999999998</v>
      </c>
    </row>
    <row r="694" spans="1:14" ht="14.4" customHeight="1" x14ac:dyDescent="0.3">
      <c r="A694" s="740" t="s">
        <v>574</v>
      </c>
      <c r="B694" s="741" t="s">
        <v>575</v>
      </c>
      <c r="C694" s="742" t="s">
        <v>602</v>
      </c>
      <c r="D694" s="743" t="s">
        <v>603</v>
      </c>
      <c r="E694" s="744">
        <v>50113001</v>
      </c>
      <c r="F694" s="743" t="s">
        <v>608</v>
      </c>
      <c r="G694" s="742" t="s">
        <v>609</v>
      </c>
      <c r="H694" s="742">
        <v>198876</v>
      </c>
      <c r="I694" s="742">
        <v>98876</v>
      </c>
      <c r="J694" s="742" t="s">
        <v>616</v>
      </c>
      <c r="K694" s="742" t="s">
        <v>904</v>
      </c>
      <c r="L694" s="745">
        <v>255.19999999999993</v>
      </c>
      <c r="M694" s="745">
        <v>23</v>
      </c>
      <c r="N694" s="746">
        <v>5869.5999999999985</v>
      </c>
    </row>
    <row r="695" spans="1:14" ht="14.4" customHeight="1" x14ac:dyDescent="0.3">
      <c r="A695" s="740" t="s">
        <v>574</v>
      </c>
      <c r="B695" s="741" t="s">
        <v>575</v>
      </c>
      <c r="C695" s="742" t="s">
        <v>602</v>
      </c>
      <c r="D695" s="743" t="s">
        <v>603</v>
      </c>
      <c r="E695" s="744">
        <v>50113001</v>
      </c>
      <c r="F695" s="743" t="s">
        <v>608</v>
      </c>
      <c r="G695" s="742" t="s">
        <v>609</v>
      </c>
      <c r="H695" s="742">
        <v>197682</v>
      </c>
      <c r="I695" s="742">
        <v>97682</v>
      </c>
      <c r="J695" s="742" t="s">
        <v>1532</v>
      </c>
      <c r="K695" s="742" t="s">
        <v>1533</v>
      </c>
      <c r="L695" s="745">
        <v>9.2950197624916946</v>
      </c>
      <c r="M695" s="745">
        <v>1</v>
      </c>
      <c r="N695" s="746">
        <v>9.2950197624916946</v>
      </c>
    </row>
    <row r="696" spans="1:14" ht="14.4" customHeight="1" x14ac:dyDescent="0.3">
      <c r="A696" s="740" t="s">
        <v>574</v>
      </c>
      <c r="B696" s="741" t="s">
        <v>575</v>
      </c>
      <c r="C696" s="742" t="s">
        <v>602</v>
      </c>
      <c r="D696" s="743" t="s">
        <v>603</v>
      </c>
      <c r="E696" s="744">
        <v>50113001</v>
      </c>
      <c r="F696" s="743" t="s">
        <v>608</v>
      </c>
      <c r="G696" s="742" t="s">
        <v>609</v>
      </c>
      <c r="H696" s="742">
        <v>134821</v>
      </c>
      <c r="I696" s="742">
        <v>134821</v>
      </c>
      <c r="J696" s="742" t="s">
        <v>974</v>
      </c>
      <c r="K696" s="742" t="s">
        <v>975</v>
      </c>
      <c r="L696" s="745">
        <v>264.98999999999995</v>
      </c>
      <c r="M696" s="745">
        <v>12</v>
      </c>
      <c r="N696" s="746">
        <v>3179.8799999999992</v>
      </c>
    </row>
    <row r="697" spans="1:14" ht="14.4" customHeight="1" x14ac:dyDescent="0.3">
      <c r="A697" s="740" t="s">
        <v>574</v>
      </c>
      <c r="B697" s="741" t="s">
        <v>575</v>
      </c>
      <c r="C697" s="742" t="s">
        <v>602</v>
      </c>
      <c r="D697" s="743" t="s">
        <v>603</v>
      </c>
      <c r="E697" s="744">
        <v>50113001</v>
      </c>
      <c r="F697" s="743" t="s">
        <v>608</v>
      </c>
      <c r="G697" s="742" t="s">
        <v>622</v>
      </c>
      <c r="H697" s="742">
        <v>166760</v>
      </c>
      <c r="I697" s="742">
        <v>166760</v>
      </c>
      <c r="J697" s="742" t="s">
        <v>1534</v>
      </c>
      <c r="K697" s="742" t="s">
        <v>1251</v>
      </c>
      <c r="L697" s="745">
        <v>149.13</v>
      </c>
      <c r="M697" s="745">
        <v>2</v>
      </c>
      <c r="N697" s="746">
        <v>298.26</v>
      </c>
    </row>
    <row r="698" spans="1:14" ht="14.4" customHeight="1" x14ac:dyDescent="0.3">
      <c r="A698" s="740" t="s">
        <v>574</v>
      </c>
      <c r="B698" s="741" t="s">
        <v>575</v>
      </c>
      <c r="C698" s="742" t="s">
        <v>602</v>
      </c>
      <c r="D698" s="743" t="s">
        <v>603</v>
      </c>
      <c r="E698" s="744">
        <v>50113001</v>
      </c>
      <c r="F698" s="743" t="s">
        <v>608</v>
      </c>
      <c r="G698" s="742" t="s">
        <v>609</v>
      </c>
      <c r="H698" s="742">
        <v>930078</v>
      </c>
      <c r="I698" s="742">
        <v>0</v>
      </c>
      <c r="J698" s="742" t="s">
        <v>1535</v>
      </c>
      <c r="K698" s="742" t="s">
        <v>576</v>
      </c>
      <c r="L698" s="745">
        <v>109.79770000000001</v>
      </c>
      <c r="M698" s="745">
        <v>1</v>
      </c>
      <c r="N698" s="746">
        <v>109.79770000000001</v>
      </c>
    </row>
    <row r="699" spans="1:14" ht="14.4" customHeight="1" x14ac:dyDescent="0.3">
      <c r="A699" s="740" t="s">
        <v>574</v>
      </c>
      <c r="B699" s="741" t="s">
        <v>575</v>
      </c>
      <c r="C699" s="742" t="s">
        <v>602</v>
      </c>
      <c r="D699" s="743" t="s">
        <v>603</v>
      </c>
      <c r="E699" s="744">
        <v>50113001</v>
      </c>
      <c r="F699" s="743" t="s">
        <v>608</v>
      </c>
      <c r="G699" s="742" t="s">
        <v>622</v>
      </c>
      <c r="H699" s="742">
        <v>197125</v>
      </c>
      <c r="I699" s="742">
        <v>197125</v>
      </c>
      <c r="J699" s="742" t="s">
        <v>623</v>
      </c>
      <c r="K699" s="742" t="s">
        <v>624</v>
      </c>
      <c r="L699" s="745">
        <v>202.4</v>
      </c>
      <c r="M699" s="745">
        <v>5</v>
      </c>
      <c r="N699" s="746">
        <v>1012</v>
      </c>
    </row>
    <row r="700" spans="1:14" ht="14.4" customHeight="1" x14ac:dyDescent="0.3">
      <c r="A700" s="740" t="s">
        <v>574</v>
      </c>
      <c r="B700" s="741" t="s">
        <v>575</v>
      </c>
      <c r="C700" s="742" t="s">
        <v>602</v>
      </c>
      <c r="D700" s="743" t="s">
        <v>603</v>
      </c>
      <c r="E700" s="744">
        <v>50113001</v>
      </c>
      <c r="F700" s="743" t="s">
        <v>608</v>
      </c>
      <c r="G700" s="742" t="s">
        <v>609</v>
      </c>
      <c r="H700" s="742">
        <v>67558</v>
      </c>
      <c r="I700" s="742">
        <v>67558</v>
      </c>
      <c r="J700" s="742" t="s">
        <v>627</v>
      </c>
      <c r="K700" s="742" t="s">
        <v>628</v>
      </c>
      <c r="L700" s="745">
        <v>27.510000000000009</v>
      </c>
      <c r="M700" s="745">
        <v>2</v>
      </c>
      <c r="N700" s="746">
        <v>55.020000000000017</v>
      </c>
    </row>
    <row r="701" spans="1:14" ht="14.4" customHeight="1" x14ac:dyDescent="0.3">
      <c r="A701" s="740" t="s">
        <v>574</v>
      </c>
      <c r="B701" s="741" t="s">
        <v>575</v>
      </c>
      <c r="C701" s="742" t="s">
        <v>602</v>
      </c>
      <c r="D701" s="743" t="s">
        <v>603</v>
      </c>
      <c r="E701" s="744">
        <v>50113001</v>
      </c>
      <c r="F701" s="743" t="s">
        <v>608</v>
      </c>
      <c r="G701" s="742" t="s">
        <v>609</v>
      </c>
      <c r="H701" s="742">
        <v>215978</v>
      </c>
      <c r="I701" s="742">
        <v>215978</v>
      </c>
      <c r="J701" s="742" t="s">
        <v>1021</v>
      </c>
      <c r="K701" s="742" t="s">
        <v>1022</v>
      </c>
      <c r="L701" s="745">
        <v>116.60999999999999</v>
      </c>
      <c r="M701" s="745">
        <v>1</v>
      </c>
      <c r="N701" s="746">
        <v>116.60999999999999</v>
      </c>
    </row>
    <row r="702" spans="1:14" ht="14.4" customHeight="1" x14ac:dyDescent="0.3">
      <c r="A702" s="740" t="s">
        <v>574</v>
      </c>
      <c r="B702" s="741" t="s">
        <v>575</v>
      </c>
      <c r="C702" s="742" t="s">
        <v>602</v>
      </c>
      <c r="D702" s="743" t="s">
        <v>603</v>
      </c>
      <c r="E702" s="744">
        <v>50113001</v>
      </c>
      <c r="F702" s="743" t="s">
        <v>608</v>
      </c>
      <c r="G702" s="742" t="s">
        <v>609</v>
      </c>
      <c r="H702" s="742">
        <v>102439</v>
      </c>
      <c r="I702" s="742">
        <v>2439</v>
      </c>
      <c r="J702" s="742" t="s">
        <v>629</v>
      </c>
      <c r="K702" s="742" t="s">
        <v>630</v>
      </c>
      <c r="L702" s="745">
        <v>279.38083333333333</v>
      </c>
      <c r="M702" s="745">
        <v>12</v>
      </c>
      <c r="N702" s="746">
        <v>3352.5699999999997</v>
      </c>
    </row>
    <row r="703" spans="1:14" ht="14.4" customHeight="1" x14ac:dyDescent="0.3">
      <c r="A703" s="740" t="s">
        <v>574</v>
      </c>
      <c r="B703" s="741" t="s">
        <v>575</v>
      </c>
      <c r="C703" s="742" t="s">
        <v>602</v>
      </c>
      <c r="D703" s="743" t="s">
        <v>603</v>
      </c>
      <c r="E703" s="744">
        <v>50113001</v>
      </c>
      <c r="F703" s="743" t="s">
        <v>608</v>
      </c>
      <c r="G703" s="742" t="s">
        <v>609</v>
      </c>
      <c r="H703" s="742">
        <v>100502</v>
      </c>
      <c r="I703" s="742">
        <v>502</v>
      </c>
      <c r="J703" s="742" t="s">
        <v>631</v>
      </c>
      <c r="K703" s="742" t="s">
        <v>632</v>
      </c>
      <c r="L703" s="745">
        <v>238.68000000000012</v>
      </c>
      <c r="M703" s="745">
        <v>2</v>
      </c>
      <c r="N703" s="746">
        <v>477.36000000000024</v>
      </c>
    </row>
    <row r="704" spans="1:14" ht="14.4" customHeight="1" x14ac:dyDescent="0.3">
      <c r="A704" s="740" t="s">
        <v>574</v>
      </c>
      <c r="B704" s="741" t="s">
        <v>575</v>
      </c>
      <c r="C704" s="742" t="s">
        <v>602</v>
      </c>
      <c r="D704" s="743" t="s">
        <v>603</v>
      </c>
      <c r="E704" s="744">
        <v>50113001</v>
      </c>
      <c r="F704" s="743" t="s">
        <v>608</v>
      </c>
      <c r="G704" s="742" t="s">
        <v>609</v>
      </c>
      <c r="H704" s="742">
        <v>110086</v>
      </c>
      <c r="I704" s="742">
        <v>10086</v>
      </c>
      <c r="J704" s="742" t="s">
        <v>635</v>
      </c>
      <c r="K704" s="742" t="s">
        <v>636</v>
      </c>
      <c r="L704" s="745">
        <v>1592.8000000000002</v>
      </c>
      <c r="M704" s="745">
        <v>22</v>
      </c>
      <c r="N704" s="746">
        <v>35041.600000000006</v>
      </c>
    </row>
    <row r="705" spans="1:14" ht="14.4" customHeight="1" x14ac:dyDescent="0.3">
      <c r="A705" s="740" t="s">
        <v>574</v>
      </c>
      <c r="B705" s="741" t="s">
        <v>575</v>
      </c>
      <c r="C705" s="742" t="s">
        <v>602</v>
      </c>
      <c r="D705" s="743" t="s">
        <v>603</v>
      </c>
      <c r="E705" s="744">
        <v>50113001</v>
      </c>
      <c r="F705" s="743" t="s">
        <v>608</v>
      </c>
      <c r="G705" s="742" t="s">
        <v>622</v>
      </c>
      <c r="H705" s="742">
        <v>186656</v>
      </c>
      <c r="I705" s="742">
        <v>86656</v>
      </c>
      <c r="J705" s="742" t="s">
        <v>1536</v>
      </c>
      <c r="K705" s="742" t="s">
        <v>1175</v>
      </c>
      <c r="L705" s="745">
        <v>29.490000000000006</v>
      </c>
      <c r="M705" s="745">
        <v>1</v>
      </c>
      <c r="N705" s="746">
        <v>29.490000000000006</v>
      </c>
    </row>
    <row r="706" spans="1:14" ht="14.4" customHeight="1" x14ac:dyDescent="0.3">
      <c r="A706" s="740" t="s">
        <v>574</v>
      </c>
      <c r="B706" s="741" t="s">
        <v>575</v>
      </c>
      <c r="C706" s="742" t="s">
        <v>602</v>
      </c>
      <c r="D706" s="743" t="s">
        <v>603</v>
      </c>
      <c r="E706" s="744">
        <v>50113001</v>
      </c>
      <c r="F706" s="743" t="s">
        <v>608</v>
      </c>
      <c r="G706" s="742" t="s">
        <v>609</v>
      </c>
      <c r="H706" s="742">
        <v>100536</v>
      </c>
      <c r="I706" s="742">
        <v>536</v>
      </c>
      <c r="J706" s="742" t="s">
        <v>1492</v>
      </c>
      <c r="K706" s="742" t="s">
        <v>656</v>
      </c>
      <c r="L706" s="745">
        <v>140.57333333333332</v>
      </c>
      <c r="M706" s="745">
        <v>3</v>
      </c>
      <c r="N706" s="746">
        <v>421.71999999999997</v>
      </c>
    </row>
    <row r="707" spans="1:14" ht="14.4" customHeight="1" x14ac:dyDescent="0.3">
      <c r="A707" s="740" t="s">
        <v>574</v>
      </c>
      <c r="B707" s="741" t="s">
        <v>575</v>
      </c>
      <c r="C707" s="742" t="s">
        <v>602</v>
      </c>
      <c r="D707" s="743" t="s">
        <v>603</v>
      </c>
      <c r="E707" s="744">
        <v>50113001</v>
      </c>
      <c r="F707" s="743" t="s">
        <v>608</v>
      </c>
      <c r="G707" s="742" t="s">
        <v>622</v>
      </c>
      <c r="H707" s="742">
        <v>107981</v>
      </c>
      <c r="I707" s="742">
        <v>7981</v>
      </c>
      <c r="J707" s="742" t="s">
        <v>637</v>
      </c>
      <c r="K707" s="742" t="s">
        <v>638</v>
      </c>
      <c r="L707" s="745">
        <v>54.909499075069611</v>
      </c>
      <c r="M707" s="745">
        <v>38</v>
      </c>
      <c r="N707" s="746">
        <v>2086.5609648526452</v>
      </c>
    </row>
    <row r="708" spans="1:14" ht="14.4" customHeight="1" x14ac:dyDescent="0.3">
      <c r="A708" s="740" t="s">
        <v>574</v>
      </c>
      <c r="B708" s="741" t="s">
        <v>575</v>
      </c>
      <c r="C708" s="742" t="s">
        <v>602</v>
      </c>
      <c r="D708" s="743" t="s">
        <v>603</v>
      </c>
      <c r="E708" s="744">
        <v>50113001</v>
      </c>
      <c r="F708" s="743" t="s">
        <v>608</v>
      </c>
      <c r="G708" s="742" t="s">
        <v>622</v>
      </c>
      <c r="H708" s="742">
        <v>155823</v>
      </c>
      <c r="I708" s="742">
        <v>55823</v>
      </c>
      <c r="J708" s="742" t="s">
        <v>637</v>
      </c>
      <c r="K708" s="742" t="s">
        <v>1051</v>
      </c>
      <c r="L708" s="745">
        <v>41.026786486990957</v>
      </c>
      <c r="M708" s="745">
        <v>3</v>
      </c>
      <c r="N708" s="746">
        <v>123.08035946097287</v>
      </c>
    </row>
    <row r="709" spans="1:14" ht="14.4" customHeight="1" x14ac:dyDescent="0.3">
      <c r="A709" s="740" t="s">
        <v>574</v>
      </c>
      <c r="B709" s="741" t="s">
        <v>575</v>
      </c>
      <c r="C709" s="742" t="s">
        <v>602</v>
      </c>
      <c r="D709" s="743" t="s">
        <v>603</v>
      </c>
      <c r="E709" s="744">
        <v>50113001</v>
      </c>
      <c r="F709" s="743" t="s">
        <v>608</v>
      </c>
      <c r="G709" s="742" t="s">
        <v>609</v>
      </c>
      <c r="H709" s="742">
        <v>162543</v>
      </c>
      <c r="I709" s="742">
        <v>62543</v>
      </c>
      <c r="J709" s="742" t="s">
        <v>1537</v>
      </c>
      <c r="K709" s="742" t="s">
        <v>1538</v>
      </c>
      <c r="L709" s="745">
        <v>40.550000000000004</v>
      </c>
      <c r="M709" s="745">
        <v>1</v>
      </c>
      <c r="N709" s="746">
        <v>40.550000000000004</v>
      </c>
    </row>
    <row r="710" spans="1:14" ht="14.4" customHeight="1" x14ac:dyDescent="0.3">
      <c r="A710" s="740" t="s">
        <v>574</v>
      </c>
      <c r="B710" s="741" t="s">
        <v>575</v>
      </c>
      <c r="C710" s="742" t="s">
        <v>602</v>
      </c>
      <c r="D710" s="743" t="s">
        <v>603</v>
      </c>
      <c r="E710" s="744">
        <v>50113001</v>
      </c>
      <c r="F710" s="743" t="s">
        <v>608</v>
      </c>
      <c r="G710" s="742" t="s">
        <v>609</v>
      </c>
      <c r="H710" s="742">
        <v>162579</v>
      </c>
      <c r="I710" s="742">
        <v>162579</v>
      </c>
      <c r="J710" s="742" t="s">
        <v>1056</v>
      </c>
      <c r="K710" s="742" t="s">
        <v>1057</v>
      </c>
      <c r="L710" s="745">
        <v>50.489999999999988</v>
      </c>
      <c r="M710" s="745">
        <v>2</v>
      </c>
      <c r="N710" s="746">
        <v>100.97999999999998</v>
      </c>
    </row>
    <row r="711" spans="1:14" ht="14.4" customHeight="1" x14ac:dyDescent="0.3">
      <c r="A711" s="740" t="s">
        <v>574</v>
      </c>
      <c r="B711" s="741" t="s">
        <v>575</v>
      </c>
      <c r="C711" s="742" t="s">
        <v>602</v>
      </c>
      <c r="D711" s="743" t="s">
        <v>603</v>
      </c>
      <c r="E711" s="744">
        <v>50113001</v>
      </c>
      <c r="F711" s="743" t="s">
        <v>608</v>
      </c>
      <c r="G711" s="742" t="s">
        <v>622</v>
      </c>
      <c r="H711" s="742">
        <v>24550</v>
      </c>
      <c r="I711" s="742">
        <v>24550</v>
      </c>
      <c r="J711" s="742" t="s">
        <v>1539</v>
      </c>
      <c r="K711" s="742" t="s">
        <v>1540</v>
      </c>
      <c r="L711" s="745">
        <v>57.70000000000001</v>
      </c>
      <c r="M711" s="745">
        <v>12</v>
      </c>
      <c r="N711" s="746">
        <v>692.40000000000009</v>
      </c>
    </row>
    <row r="712" spans="1:14" ht="14.4" customHeight="1" x14ac:dyDescent="0.3">
      <c r="A712" s="740" t="s">
        <v>574</v>
      </c>
      <c r="B712" s="741" t="s">
        <v>575</v>
      </c>
      <c r="C712" s="742" t="s">
        <v>602</v>
      </c>
      <c r="D712" s="743" t="s">
        <v>603</v>
      </c>
      <c r="E712" s="744">
        <v>50113001</v>
      </c>
      <c r="F712" s="743" t="s">
        <v>608</v>
      </c>
      <c r="G712" s="742" t="s">
        <v>609</v>
      </c>
      <c r="H712" s="742">
        <v>100874</v>
      </c>
      <c r="I712" s="742">
        <v>874</v>
      </c>
      <c r="J712" s="742" t="s">
        <v>1058</v>
      </c>
      <c r="K712" s="742" t="s">
        <v>1059</v>
      </c>
      <c r="L712" s="745">
        <v>48.44</v>
      </c>
      <c r="M712" s="745">
        <v>1</v>
      </c>
      <c r="N712" s="746">
        <v>48.44</v>
      </c>
    </row>
    <row r="713" spans="1:14" ht="14.4" customHeight="1" x14ac:dyDescent="0.3">
      <c r="A713" s="740" t="s">
        <v>574</v>
      </c>
      <c r="B713" s="741" t="s">
        <v>575</v>
      </c>
      <c r="C713" s="742" t="s">
        <v>602</v>
      </c>
      <c r="D713" s="743" t="s">
        <v>603</v>
      </c>
      <c r="E713" s="744">
        <v>50113001</v>
      </c>
      <c r="F713" s="743" t="s">
        <v>608</v>
      </c>
      <c r="G713" s="742" t="s">
        <v>622</v>
      </c>
      <c r="H713" s="742">
        <v>850729</v>
      </c>
      <c r="I713" s="742">
        <v>157875</v>
      </c>
      <c r="J713" s="742" t="s">
        <v>1069</v>
      </c>
      <c r="K713" s="742" t="s">
        <v>1070</v>
      </c>
      <c r="L713" s="745">
        <v>271.77071428571423</v>
      </c>
      <c r="M713" s="745">
        <v>28</v>
      </c>
      <c r="N713" s="746">
        <v>7609.579999999999</v>
      </c>
    </row>
    <row r="714" spans="1:14" ht="14.4" customHeight="1" x14ac:dyDescent="0.3">
      <c r="A714" s="740" t="s">
        <v>574</v>
      </c>
      <c r="B714" s="741" t="s">
        <v>575</v>
      </c>
      <c r="C714" s="742" t="s">
        <v>602</v>
      </c>
      <c r="D714" s="743" t="s">
        <v>603</v>
      </c>
      <c r="E714" s="744">
        <v>50113001</v>
      </c>
      <c r="F714" s="743" t="s">
        <v>608</v>
      </c>
      <c r="G714" s="742" t="s">
        <v>609</v>
      </c>
      <c r="H714" s="742">
        <v>849941</v>
      </c>
      <c r="I714" s="742">
        <v>162142</v>
      </c>
      <c r="J714" s="742" t="s">
        <v>1073</v>
      </c>
      <c r="K714" s="742" t="s">
        <v>1074</v>
      </c>
      <c r="L714" s="745">
        <v>28.330000000000005</v>
      </c>
      <c r="M714" s="745">
        <v>4</v>
      </c>
      <c r="N714" s="746">
        <v>113.32000000000002</v>
      </c>
    </row>
    <row r="715" spans="1:14" ht="14.4" customHeight="1" x14ac:dyDescent="0.3">
      <c r="A715" s="740" t="s">
        <v>574</v>
      </c>
      <c r="B715" s="741" t="s">
        <v>575</v>
      </c>
      <c r="C715" s="742" t="s">
        <v>602</v>
      </c>
      <c r="D715" s="743" t="s">
        <v>603</v>
      </c>
      <c r="E715" s="744">
        <v>50113001</v>
      </c>
      <c r="F715" s="743" t="s">
        <v>608</v>
      </c>
      <c r="G715" s="742" t="s">
        <v>609</v>
      </c>
      <c r="H715" s="742">
        <v>13440</v>
      </c>
      <c r="I715" s="742">
        <v>13440</v>
      </c>
      <c r="J715" s="742" t="s">
        <v>1115</v>
      </c>
      <c r="K715" s="742" t="s">
        <v>904</v>
      </c>
      <c r="L715" s="745">
        <v>396</v>
      </c>
      <c r="M715" s="745">
        <v>18</v>
      </c>
      <c r="N715" s="746">
        <v>7128</v>
      </c>
    </row>
    <row r="716" spans="1:14" ht="14.4" customHeight="1" x14ac:dyDescent="0.3">
      <c r="A716" s="740" t="s">
        <v>574</v>
      </c>
      <c r="B716" s="741" t="s">
        <v>575</v>
      </c>
      <c r="C716" s="742" t="s">
        <v>602</v>
      </c>
      <c r="D716" s="743" t="s">
        <v>603</v>
      </c>
      <c r="E716" s="744">
        <v>50113001</v>
      </c>
      <c r="F716" s="743" t="s">
        <v>608</v>
      </c>
      <c r="G716" s="742" t="s">
        <v>609</v>
      </c>
      <c r="H716" s="742">
        <v>845908</v>
      </c>
      <c r="I716" s="742">
        <v>122520</v>
      </c>
      <c r="J716" s="742" t="s">
        <v>1541</v>
      </c>
      <c r="K716" s="742" t="s">
        <v>1542</v>
      </c>
      <c r="L716" s="745">
        <v>82.39</v>
      </c>
      <c r="M716" s="745">
        <v>1</v>
      </c>
      <c r="N716" s="746">
        <v>82.39</v>
      </c>
    </row>
    <row r="717" spans="1:14" ht="14.4" customHeight="1" x14ac:dyDescent="0.3">
      <c r="A717" s="740" t="s">
        <v>574</v>
      </c>
      <c r="B717" s="741" t="s">
        <v>575</v>
      </c>
      <c r="C717" s="742" t="s">
        <v>602</v>
      </c>
      <c r="D717" s="743" t="s">
        <v>603</v>
      </c>
      <c r="E717" s="744">
        <v>50113001</v>
      </c>
      <c r="F717" s="743" t="s">
        <v>608</v>
      </c>
      <c r="G717" s="742" t="s">
        <v>609</v>
      </c>
      <c r="H717" s="742">
        <v>161371</v>
      </c>
      <c r="I717" s="742">
        <v>161371</v>
      </c>
      <c r="J717" s="742" t="s">
        <v>1168</v>
      </c>
      <c r="K717" s="742" t="s">
        <v>940</v>
      </c>
      <c r="L717" s="745">
        <v>61.78</v>
      </c>
      <c r="M717" s="745">
        <v>2</v>
      </c>
      <c r="N717" s="746">
        <v>123.56</v>
      </c>
    </row>
    <row r="718" spans="1:14" ht="14.4" customHeight="1" x14ac:dyDescent="0.3">
      <c r="A718" s="740" t="s">
        <v>574</v>
      </c>
      <c r="B718" s="741" t="s">
        <v>575</v>
      </c>
      <c r="C718" s="742" t="s">
        <v>602</v>
      </c>
      <c r="D718" s="743" t="s">
        <v>603</v>
      </c>
      <c r="E718" s="744">
        <v>50113001</v>
      </c>
      <c r="F718" s="743" t="s">
        <v>608</v>
      </c>
      <c r="G718" s="742" t="s">
        <v>609</v>
      </c>
      <c r="H718" s="742">
        <v>131215</v>
      </c>
      <c r="I718" s="742">
        <v>31215</v>
      </c>
      <c r="J718" s="742" t="s">
        <v>1543</v>
      </c>
      <c r="K718" s="742" t="s">
        <v>1544</v>
      </c>
      <c r="L718" s="745">
        <v>54.930000000000014</v>
      </c>
      <c r="M718" s="745">
        <v>1</v>
      </c>
      <c r="N718" s="746">
        <v>54.930000000000014</v>
      </c>
    </row>
    <row r="719" spans="1:14" ht="14.4" customHeight="1" x14ac:dyDescent="0.3">
      <c r="A719" s="740" t="s">
        <v>574</v>
      </c>
      <c r="B719" s="741" t="s">
        <v>575</v>
      </c>
      <c r="C719" s="742" t="s">
        <v>602</v>
      </c>
      <c r="D719" s="743" t="s">
        <v>603</v>
      </c>
      <c r="E719" s="744">
        <v>50113001</v>
      </c>
      <c r="F719" s="743" t="s">
        <v>608</v>
      </c>
      <c r="G719" s="742" t="s">
        <v>622</v>
      </c>
      <c r="H719" s="742">
        <v>131934</v>
      </c>
      <c r="I719" s="742">
        <v>31934</v>
      </c>
      <c r="J719" s="742" t="s">
        <v>1519</v>
      </c>
      <c r="K719" s="742" t="s">
        <v>1520</v>
      </c>
      <c r="L719" s="745">
        <v>50.000000000000028</v>
      </c>
      <c r="M719" s="745">
        <v>2</v>
      </c>
      <c r="N719" s="746">
        <v>100.00000000000006</v>
      </c>
    </row>
    <row r="720" spans="1:14" ht="14.4" customHeight="1" x14ac:dyDescent="0.3">
      <c r="A720" s="740" t="s">
        <v>574</v>
      </c>
      <c r="B720" s="741" t="s">
        <v>575</v>
      </c>
      <c r="C720" s="742" t="s">
        <v>605</v>
      </c>
      <c r="D720" s="743" t="s">
        <v>606</v>
      </c>
      <c r="E720" s="744">
        <v>50113001</v>
      </c>
      <c r="F720" s="743" t="s">
        <v>608</v>
      </c>
      <c r="G720" s="742" t="s">
        <v>609</v>
      </c>
      <c r="H720" s="742">
        <v>100362</v>
      </c>
      <c r="I720" s="742">
        <v>362</v>
      </c>
      <c r="J720" s="742" t="s">
        <v>655</v>
      </c>
      <c r="K720" s="742" t="s">
        <v>656</v>
      </c>
      <c r="L720" s="745">
        <v>87.131999999999991</v>
      </c>
      <c r="M720" s="745">
        <v>5</v>
      </c>
      <c r="N720" s="746">
        <v>435.65999999999997</v>
      </c>
    </row>
    <row r="721" spans="1:14" ht="14.4" customHeight="1" x14ac:dyDescent="0.3">
      <c r="A721" s="740" t="s">
        <v>574</v>
      </c>
      <c r="B721" s="741" t="s">
        <v>575</v>
      </c>
      <c r="C721" s="742" t="s">
        <v>605</v>
      </c>
      <c r="D721" s="743" t="s">
        <v>606</v>
      </c>
      <c r="E721" s="744">
        <v>50113001</v>
      </c>
      <c r="F721" s="743" t="s">
        <v>608</v>
      </c>
      <c r="G721" s="742" t="s">
        <v>622</v>
      </c>
      <c r="H721" s="742">
        <v>187158</v>
      </c>
      <c r="I721" s="742">
        <v>187158</v>
      </c>
      <c r="J721" s="742" t="s">
        <v>1455</v>
      </c>
      <c r="K721" s="742" t="s">
        <v>1456</v>
      </c>
      <c r="L721" s="745">
        <v>110</v>
      </c>
      <c r="M721" s="745">
        <v>10</v>
      </c>
      <c r="N721" s="746">
        <v>1100</v>
      </c>
    </row>
    <row r="722" spans="1:14" ht="14.4" customHeight="1" x14ac:dyDescent="0.3">
      <c r="A722" s="740" t="s">
        <v>574</v>
      </c>
      <c r="B722" s="741" t="s">
        <v>575</v>
      </c>
      <c r="C722" s="742" t="s">
        <v>605</v>
      </c>
      <c r="D722" s="743" t="s">
        <v>606</v>
      </c>
      <c r="E722" s="744">
        <v>50113001</v>
      </c>
      <c r="F722" s="743" t="s">
        <v>608</v>
      </c>
      <c r="G722" s="742" t="s">
        <v>622</v>
      </c>
      <c r="H722" s="742">
        <v>187156</v>
      </c>
      <c r="I722" s="742">
        <v>187156</v>
      </c>
      <c r="J722" s="742" t="s">
        <v>674</v>
      </c>
      <c r="K722" s="742" t="s">
        <v>675</v>
      </c>
      <c r="L722" s="745">
        <v>545.03307692307692</v>
      </c>
      <c r="M722" s="745">
        <v>13</v>
      </c>
      <c r="N722" s="746">
        <v>7085.43</v>
      </c>
    </row>
    <row r="723" spans="1:14" ht="14.4" customHeight="1" x14ac:dyDescent="0.3">
      <c r="A723" s="740" t="s">
        <v>574</v>
      </c>
      <c r="B723" s="741" t="s">
        <v>575</v>
      </c>
      <c r="C723" s="742" t="s">
        <v>605</v>
      </c>
      <c r="D723" s="743" t="s">
        <v>606</v>
      </c>
      <c r="E723" s="744">
        <v>50113001</v>
      </c>
      <c r="F723" s="743" t="s">
        <v>608</v>
      </c>
      <c r="G723" s="742" t="s">
        <v>609</v>
      </c>
      <c r="H723" s="742">
        <v>158668</v>
      </c>
      <c r="I723" s="742">
        <v>158668</v>
      </c>
      <c r="J723" s="742" t="s">
        <v>676</v>
      </c>
      <c r="K723" s="742" t="s">
        <v>677</v>
      </c>
      <c r="L723" s="745">
        <v>78.539999999999992</v>
      </c>
      <c r="M723" s="745">
        <v>31</v>
      </c>
      <c r="N723" s="746">
        <v>2434.7399999999998</v>
      </c>
    </row>
    <row r="724" spans="1:14" ht="14.4" customHeight="1" x14ac:dyDescent="0.3">
      <c r="A724" s="740" t="s">
        <v>574</v>
      </c>
      <c r="B724" s="741" t="s">
        <v>575</v>
      </c>
      <c r="C724" s="742" t="s">
        <v>605</v>
      </c>
      <c r="D724" s="743" t="s">
        <v>606</v>
      </c>
      <c r="E724" s="744">
        <v>50113001</v>
      </c>
      <c r="F724" s="743" t="s">
        <v>608</v>
      </c>
      <c r="G724" s="742" t="s">
        <v>609</v>
      </c>
      <c r="H724" s="742">
        <v>100392</v>
      </c>
      <c r="I724" s="742">
        <v>392</v>
      </c>
      <c r="J724" s="742" t="s">
        <v>706</v>
      </c>
      <c r="K724" s="742" t="s">
        <v>707</v>
      </c>
      <c r="L724" s="745">
        <v>57.842851235675568</v>
      </c>
      <c r="M724" s="745">
        <v>21</v>
      </c>
      <c r="N724" s="746">
        <v>1214.6998759491869</v>
      </c>
    </row>
    <row r="725" spans="1:14" ht="14.4" customHeight="1" x14ac:dyDescent="0.3">
      <c r="A725" s="740" t="s">
        <v>574</v>
      </c>
      <c r="B725" s="741" t="s">
        <v>575</v>
      </c>
      <c r="C725" s="742" t="s">
        <v>605</v>
      </c>
      <c r="D725" s="743" t="s">
        <v>606</v>
      </c>
      <c r="E725" s="744">
        <v>50113001</v>
      </c>
      <c r="F725" s="743" t="s">
        <v>608</v>
      </c>
      <c r="G725" s="742" t="s">
        <v>609</v>
      </c>
      <c r="H725" s="742">
        <v>100394</v>
      </c>
      <c r="I725" s="742">
        <v>394</v>
      </c>
      <c r="J725" s="742" t="s">
        <v>708</v>
      </c>
      <c r="K725" s="742" t="s">
        <v>709</v>
      </c>
      <c r="L725" s="745">
        <v>66.140000000000029</v>
      </c>
      <c r="M725" s="745">
        <v>2</v>
      </c>
      <c r="N725" s="746">
        <v>132.28000000000006</v>
      </c>
    </row>
    <row r="726" spans="1:14" ht="14.4" customHeight="1" x14ac:dyDescent="0.3">
      <c r="A726" s="740" t="s">
        <v>574</v>
      </c>
      <c r="B726" s="741" t="s">
        <v>575</v>
      </c>
      <c r="C726" s="742" t="s">
        <v>605</v>
      </c>
      <c r="D726" s="743" t="s">
        <v>606</v>
      </c>
      <c r="E726" s="744">
        <v>50113001</v>
      </c>
      <c r="F726" s="743" t="s">
        <v>608</v>
      </c>
      <c r="G726" s="742" t="s">
        <v>609</v>
      </c>
      <c r="H726" s="742">
        <v>847180</v>
      </c>
      <c r="I726" s="742">
        <v>500225</v>
      </c>
      <c r="J726" s="742" t="s">
        <v>1460</v>
      </c>
      <c r="K726" s="742" t="s">
        <v>576</v>
      </c>
      <c r="L726" s="745">
        <v>24311.54</v>
      </c>
      <c r="M726" s="745">
        <v>1</v>
      </c>
      <c r="N726" s="746">
        <v>24311.54</v>
      </c>
    </row>
    <row r="727" spans="1:14" ht="14.4" customHeight="1" x14ac:dyDescent="0.3">
      <c r="A727" s="740" t="s">
        <v>574</v>
      </c>
      <c r="B727" s="741" t="s">
        <v>575</v>
      </c>
      <c r="C727" s="742" t="s">
        <v>605</v>
      </c>
      <c r="D727" s="743" t="s">
        <v>606</v>
      </c>
      <c r="E727" s="744">
        <v>50113001</v>
      </c>
      <c r="F727" s="743" t="s">
        <v>608</v>
      </c>
      <c r="G727" s="742" t="s">
        <v>609</v>
      </c>
      <c r="H727" s="742">
        <v>187814</v>
      </c>
      <c r="I727" s="742">
        <v>87814</v>
      </c>
      <c r="J727" s="742" t="s">
        <v>612</v>
      </c>
      <c r="K727" s="742" t="s">
        <v>613</v>
      </c>
      <c r="L727" s="745">
        <v>539.39000000000033</v>
      </c>
      <c r="M727" s="745">
        <v>2</v>
      </c>
      <c r="N727" s="746">
        <v>1078.7800000000007</v>
      </c>
    </row>
    <row r="728" spans="1:14" ht="14.4" customHeight="1" x14ac:dyDescent="0.3">
      <c r="A728" s="740" t="s">
        <v>574</v>
      </c>
      <c r="B728" s="741" t="s">
        <v>575</v>
      </c>
      <c r="C728" s="742" t="s">
        <v>605</v>
      </c>
      <c r="D728" s="743" t="s">
        <v>606</v>
      </c>
      <c r="E728" s="744">
        <v>50113001</v>
      </c>
      <c r="F728" s="743" t="s">
        <v>608</v>
      </c>
      <c r="G728" s="742" t="s">
        <v>609</v>
      </c>
      <c r="H728" s="742">
        <v>184090</v>
      </c>
      <c r="I728" s="742">
        <v>84090</v>
      </c>
      <c r="J728" s="742" t="s">
        <v>614</v>
      </c>
      <c r="K728" s="742" t="s">
        <v>615</v>
      </c>
      <c r="L728" s="745">
        <v>60.139999999999993</v>
      </c>
      <c r="M728" s="745">
        <v>15</v>
      </c>
      <c r="N728" s="746">
        <v>902.09999999999991</v>
      </c>
    </row>
    <row r="729" spans="1:14" ht="14.4" customHeight="1" x14ac:dyDescent="0.3">
      <c r="A729" s="740" t="s">
        <v>574</v>
      </c>
      <c r="B729" s="741" t="s">
        <v>575</v>
      </c>
      <c r="C729" s="742" t="s">
        <v>605</v>
      </c>
      <c r="D729" s="743" t="s">
        <v>606</v>
      </c>
      <c r="E729" s="744">
        <v>50113001</v>
      </c>
      <c r="F729" s="743" t="s">
        <v>608</v>
      </c>
      <c r="G729" s="742" t="s">
        <v>609</v>
      </c>
      <c r="H729" s="742">
        <v>168650</v>
      </c>
      <c r="I729" s="742">
        <v>168650</v>
      </c>
      <c r="J729" s="742" t="s">
        <v>808</v>
      </c>
      <c r="K729" s="742" t="s">
        <v>809</v>
      </c>
      <c r="L729" s="745">
        <v>2687.2599999999998</v>
      </c>
      <c r="M729" s="745">
        <v>7</v>
      </c>
      <c r="N729" s="746">
        <v>18810.82</v>
      </c>
    </row>
    <row r="730" spans="1:14" ht="14.4" customHeight="1" x14ac:dyDescent="0.3">
      <c r="A730" s="740" t="s">
        <v>574</v>
      </c>
      <c r="B730" s="741" t="s">
        <v>575</v>
      </c>
      <c r="C730" s="742" t="s">
        <v>605</v>
      </c>
      <c r="D730" s="743" t="s">
        <v>606</v>
      </c>
      <c r="E730" s="744">
        <v>50113001</v>
      </c>
      <c r="F730" s="743" t="s">
        <v>608</v>
      </c>
      <c r="G730" s="742" t="s">
        <v>609</v>
      </c>
      <c r="H730" s="742">
        <v>101681</v>
      </c>
      <c r="I730" s="742">
        <v>1681</v>
      </c>
      <c r="J730" s="742" t="s">
        <v>847</v>
      </c>
      <c r="K730" s="742" t="s">
        <v>848</v>
      </c>
      <c r="L730" s="745">
        <v>566.54000000000008</v>
      </c>
      <c r="M730" s="745">
        <v>1</v>
      </c>
      <c r="N730" s="746">
        <v>566.54000000000008</v>
      </c>
    </row>
    <row r="731" spans="1:14" ht="14.4" customHeight="1" x14ac:dyDescent="0.3">
      <c r="A731" s="740" t="s">
        <v>574</v>
      </c>
      <c r="B731" s="741" t="s">
        <v>575</v>
      </c>
      <c r="C731" s="742" t="s">
        <v>605</v>
      </c>
      <c r="D731" s="743" t="s">
        <v>606</v>
      </c>
      <c r="E731" s="744">
        <v>50113001</v>
      </c>
      <c r="F731" s="743" t="s">
        <v>608</v>
      </c>
      <c r="G731" s="742" t="s">
        <v>609</v>
      </c>
      <c r="H731" s="742">
        <v>846826</v>
      </c>
      <c r="I731" s="742">
        <v>125002</v>
      </c>
      <c r="J731" s="742" t="s">
        <v>1473</v>
      </c>
      <c r="K731" s="742" t="s">
        <v>576</v>
      </c>
      <c r="L731" s="745">
        <v>950.08000000000015</v>
      </c>
      <c r="M731" s="745">
        <v>20</v>
      </c>
      <c r="N731" s="746">
        <v>19001.600000000002</v>
      </c>
    </row>
    <row r="732" spans="1:14" ht="14.4" customHeight="1" x14ac:dyDescent="0.3">
      <c r="A732" s="740" t="s">
        <v>574</v>
      </c>
      <c r="B732" s="741" t="s">
        <v>575</v>
      </c>
      <c r="C732" s="742" t="s">
        <v>605</v>
      </c>
      <c r="D732" s="743" t="s">
        <v>606</v>
      </c>
      <c r="E732" s="744">
        <v>50113001</v>
      </c>
      <c r="F732" s="743" t="s">
        <v>608</v>
      </c>
      <c r="G732" s="742" t="s">
        <v>609</v>
      </c>
      <c r="H732" s="742">
        <v>198864</v>
      </c>
      <c r="I732" s="742">
        <v>98864</v>
      </c>
      <c r="J732" s="742" t="s">
        <v>616</v>
      </c>
      <c r="K732" s="742" t="s">
        <v>617</v>
      </c>
      <c r="L732" s="745">
        <v>537.87</v>
      </c>
      <c r="M732" s="745">
        <v>4</v>
      </c>
      <c r="N732" s="746">
        <v>2151.48</v>
      </c>
    </row>
    <row r="733" spans="1:14" ht="14.4" customHeight="1" x14ac:dyDescent="0.3">
      <c r="A733" s="740" t="s">
        <v>574</v>
      </c>
      <c r="B733" s="741" t="s">
        <v>575</v>
      </c>
      <c r="C733" s="742" t="s">
        <v>605</v>
      </c>
      <c r="D733" s="743" t="s">
        <v>606</v>
      </c>
      <c r="E733" s="744">
        <v>50113001</v>
      </c>
      <c r="F733" s="743" t="s">
        <v>608</v>
      </c>
      <c r="G733" s="742" t="s">
        <v>609</v>
      </c>
      <c r="H733" s="742">
        <v>842703</v>
      </c>
      <c r="I733" s="742">
        <v>0</v>
      </c>
      <c r="J733" s="742" t="s">
        <v>947</v>
      </c>
      <c r="K733" s="742" t="s">
        <v>576</v>
      </c>
      <c r="L733" s="745">
        <v>60.950000000000017</v>
      </c>
      <c r="M733" s="745">
        <v>4</v>
      </c>
      <c r="N733" s="746">
        <v>243.80000000000007</v>
      </c>
    </row>
    <row r="734" spans="1:14" ht="14.4" customHeight="1" x14ac:dyDescent="0.3">
      <c r="A734" s="740" t="s">
        <v>574</v>
      </c>
      <c r="B734" s="741" t="s">
        <v>575</v>
      </c>
      <c r="C734" s="742" t="s">
        <v>605</v>
      </c>
      <c r="D734" s="743" t="s">
        <v>606</v>
      </c>
      <c r="E734" s="744">
        <v>50113001</v>
      </c>
      <c r="F734" s="743" t="s">
        <v>608</v>
      </c>
      <c r="G734" s="742" t="s">
        <v>576</v>
      </c>
      <c r="H734" s="742">
        <v>103761</v>
      </c>
      <c r="I734" s="742">
        <v>3761</v>
      </c>
      <c r="J734" s="742" t="s">
        <v>1474</v>
      </c>
      <c r="K734" s="742" t="s">
        <v>1475</v>
      </c>
      <c r="L734" s="745">
        <v>617.98000000000013</v>
      </c>
      <c r="M734" s="745">
        <v>4</v>
      </c>
      <c r="N734" s="746">
        <v>2471.9200000000005</v>
      </c>
    </row>
    <row r="735" spans="1:14" ht="14.4" customHeight="1" x14ac:dyDescent="0.3">
      <c r="A735" s="740" t="s">
        <v>574</v>
      </c>
      <c r="B735" s="741" t="s">
        <v>575</v>
      </c>
      <c r="C735" s="742" t="s">
        <v>605</v>
      </c>
      <c r="D735" s="743" t="s">
        <v>606</v>
      </c>
      <c r="E735" s="744">
        <v>50113001</v>
      </c>
      <c r="F735" s="743" t="s">
        <v>608</v>
      </c>
      <c r="G735" s="742" t="s">
        <v>609</v>
      </c>
      <c r="H735" s="742">
        <v>51366</v>
      </c>
      <c r="I735" s="742">
        <v>51366</v>
      </c>
      <c r="J735" s="742" t="s">
        <v>1545</v>
      </c>
      <c r="K735" s="742" t="s">
        <v>1546</v>
      </c>
      <c r="L735" s="745">
        <v>171.6</v>
      </c>
      <c r="M735" s="745">
        <v>1</v>
      </c>
      <c r="N735" s="746">
        <v>171.6</v>
      </c>
    </row>
    <row r="736" spans="1:14" ht="14.4" customHeight="1" x14ac:dyDescent="0.3">
      <c r="A736" s="740" t="s">
        <v>574</v>
      </c>
      <c r="B736" s="741" t="s">
        <v>575</v>
      </c>
      <c r="C736" s="742" t="s">
        <v>605</v>
      </c>
      <c r="D736" s="743" t="s">
        <v>606</v>
      </c>
      <c r="E736" s="744">
        <v>50113001</v>
      </c>
      <c r="F736" s="743" t="s">
        <v>608</v>
      </c>
      <c r="G736" s="742" t="s">
        <v>609</v>
      </c>
      <c r="H736" s="742">
        <v>51367</v>
      </c>
      <c r="I736" s="742">
        <v>51367</v>
      </c>
      <c r="J736" s="742" t="s">
        <v>1545</v>
      </c>
      <c r="K736" s="742" t="s">
        <v>1547</v>
      </c>
      <c r="L736" s="745">
        <v>92.95</v>
      </c>
      <c r="M736" s="745">
        <v>3</v>
      </c>
      <c r="N736" s="746">
        <v>278.85000000000002</v>
      </c>
    </row>
    <row r="737" spans="1:14" ht="14.4" customHeight="1" x14ac:dyDescent="0.3">
      <c r="A737" s="740" t="s">
        <v>574</v>
      </c>
      <c r="B737" s="741" t="s">
        <v>575</v>
      </c>
      <c r="C737" s="742" t="s">
        <v>605</v>
      </c>
      <c r="D737" s="743" t="s">
        <v>606</v>
      </c>
      <c r="E737" s="744">
        <v>50113001</v>
      </c>
      <c r="F737" s="743" t="s">
        <v>608</v>
      </c>
      <c r="G737" s="742" t="s">
        <v>609</v>
      </c>
      <c r="H737" s="742">
        <v>134824</v>
      </c>
      <c r="I737" s="742">
        <v>134824</v>
      </c>
      <c r="J737" s="742" t="s">
        <v>976</v>
      </c>
      <c r="K737" s="742" t="s">
        <v>977</v>
      </c>
      <c r="L737" s="745">
        <v>199.98</v>
      </c>
      <c r="M737" s="745">
        <v>1</v>
      </c>
      <c r="N737" s="746">
        <v>199.98</v>
      </c>
    </row>
    <row r="738" spans="1:14" ht="14.4" customHeight="1" x14ac:dyDescent="0.3">
      <c r="A738" s="740" t="s">
        <v>574</v>
      </c>
      <c r="B738" s="741" t="s">
        <v>575</v>
      </c>
      <c r="C738" s="742" t="s">
        <v>605</v>
      </c>
      <c r="D738" s="743" t="s">
        <v>606</v>
      </c>
      <c r="E738" s="744">
        <v>50113001</v>
      </c>
      <c r="F738" s="743" t="s">
        <v>608</v>
      </c>
      <c r="G738" s="742" t="s">
        <v>622</v>
      </c>
      <c r="H738" s="742">
        <v>197125</v>
      </c>
      <c r="I738" s="742">
        <v>197125</v>
      </c>
      <c r="J738" s="742" t="s">
        <v>623</v>
      </c>
      <c r="K738" s="742" t="s">
        <v>624</v>
      </c>
      <c r="L738" s="745">
        <v>217.33333333333334</v>
      </c>
      <c r="M738" s="745">
        <v>33</v>
      </c>
      <c r="N738" s="746">
        <v>7172</v>
      </c>
    </row>
    <row r="739" spans="1:14" ht="14.4" customHeight="1" x14ac:dyDescent="0.3">
      <c r="A739" s="740" t="s">
        <v>574</v>
      </c>
      <c r="B739" s="741" t="s">
        <v>575</v>
      </c>
      <c r="C739" s="742" t="s">
        <v>605</v>
      </c>
      <c r="D739" s="743" t="s">
        <v>606</v>
      </c>
      <c r="E739" s="744">
        <v>50113001</v>
      </c>
      <c r="F739" s="743" t="s">
        <v>608</v>
      </c>
      <c r="G739" s="742" t="s">
        <v>609</v>
      </c>
      <c r="H739" s="742">
        <v>102439</v>
      </c>
      <c r="I739" s="742">
        <v>2439</v>
      </c>
      <c r="J739" s="742" t="s">
        <v>629</v>
      </c>
      <c r="K739" s="742" t="s">
        <v>630</v>
      </c>
      <c r="L739" s="745">
        <v>285.08</v>
      </c>
      <c r="M739" s="745">
        <v>1</v>
      </c>
      <c r="N739" s="746">
        <v>285.08</v>
      </c>
    </row>
    <row r="740" spans="1:14" ht="14.4" customHeight="1" x14ac:dyDescent="0.3">
      <c r="A740" s="740" t="s">
        <v>574</v>
      </c>
      <c r="B740" s="741" t="s">
        <v>575</v>
      </c>
      <c r="C740" s="742" t="s">
        <v>605</v>
      </c>
      <c r="D740" s="743" t="s">
        <v>606</v>
      </c>
      <c r="E740" s="744">
        <v>50113001</v>
      </c>
      <c r="F740" s="743" t="s">
        <v>608</v>
      </c>
      <c r="G740" s="742" t="s">
        <v>609</v>
      </c>
      <c r="H740" s="742">
        <v>100502</v>
      </c>
      <c r="I740" s="742">
        <v>502</v>
      </c>
      <c r="J740" s="742" t="s">
        <v>631</v>
      </c>
      <c r="K740" s="742" t="s">
        <v>632</v>
      </c>
      <c r="L740" s="745">
        <v>218.27</v>
      </c>
      <c r="M740" s="745">
        <v>6</v>
      </c>
      <c r="N740" s="746">
        <v>1309.6200000000001</v>
      </c>
    </row>
    <row r="741" spans="1:14" ht="14.4" customHeight="1" x14ac:dyDescent="0.3">
      <c r="A741" s="740" t="s">
        <v>574</v>
      </c>
      <c r="B741" s="741" t="s">
        <v>575</v>
      </c>
      <c r="C741" s="742" t="s">
        <v>605</v>
      </c>
      <c r="D741" s="743" t="s">
        <v>606</v>
      </c>
      <c r="E741" s="744">
        <v>50113001</v>
      </c>
      <c r="F741" s="743" t="s">
        <v>608</v>
      </c>
      <c r="G741" s="742" t="s">
        <v>609</v>
      </c>
      <c r="H741" s="742">
        <v>118656</v>
      </c>
      <c r="I741" s="742">
        <v>118656</v>
      </c>
      <c r="J741" s="742" t="s">
        <v>1036</v>
      </c>
      <c r="K741" s="742" t="s">
        <v>1037</v>
      </c>
      <c r="L741" s="745">
        <v>667.92999999999972</v>
      </c>
      <c r="M741" s="745">
        <v>2</v>
      </c>
      <c r="N741" s="746">
        <v>1335.8599999999994</v>
      </c>
    </row>
    <row r="742" spans="1:14" ht="14.4" customHeight="1" x14ac:dyDescent="0.3">
      <c r="A742" s="740" t="s">
        <v>574</v>
      </c>
      <c r="B742" s="741" t="s">
        <v>575</v>
      </c>
      <c r="C742" s="742" t="s">
        <v>605</v>
      </c>
      <c r="D742" s="743" t="s">
        <v>606</v>
      </c>
      <c r="E742" s="744">
        <v>50113001</v>
      </c>
      <c r="F742" s="743" t="s">
        <v>608</v>
      </c>
      <c r="G742" s="742" t="s">
        <v>609</v>
      </c>
      <c r="H742" s="742">
        <v>119686</v>
      </c>
      <c r="I742" s="742">
        <v>119686</v>
      </c>
      <c r="J742" s="742" t="s">
        <v>1548</v>
      </c>
      <c r="K742" s="742" t="s">
        <v>1549</v>
      </c>
      <c r="L742" s="745">
        <v>49.710000000000029</v>
      </c>
      <c r="M742" s="745">
        <v>3</v>
      </c>
      <c r="N742" s="746">
        <v>149.13000000000008</v>
      </c>
    </row>
    <row r="743" spans="1:14" ht="14.4" customHeight="1" x14ac:dyDescent="0.3">
      <c r="A743" s="740" t="s">
        <v>574</v>
      </c>
      <c r="B743" s="741" t="s">
        <v>575</v>
      </c>
      <c r="C743" s="742" t="s">
        <v>605</v>
      </c>
      <c r="D743" s="743" t="s">
        <v>606</v>
      </c>
      <c r="E743" s="744">
        <v>50113001</v>
      </c>
      <c r="F743" s="743" t="s">
        <v>608</v>
      </c>
      <c r="G743" s="742" t="s">
        <v>609</v>
      </c>
      <c r="H743" s="742">
        <v>109414</v>
      </c>
      <c r="I743" s="742">
        <v>119687</v>
      </c>
      <c r="J743" s="742" t="s">
        <v>1527</v>
      </c>
      <c r="K743" s="742" t="s">
        <v>1528</v>
      </c>
      <c r="L743" s="745">
        <v>57.39</v>
      </c>
      <c r="M743" s="745">
        <v>4</v>
      </c>
      <c r="N743" s="746">
        <v>229.56</v>
      </c>
    </row>
    <row r="744" spans="1:14" ht="14.4" customHeight="1" x14ac:dyDescent="0.3">
      <c r="A744" s="740" t="s">
        <v>574</v>
      </c>
      <c r="B744" s="741" t="s">
        <v>575</v>
      </c>
      <c r="C744" s="742" t="s">
        <v>605</v>
      </c>
      <c r="D744" s="743" t="s">
        <v>606</v>
      </c>
      <c r="E744" s="744">
        <v>50113001</v>
      </c>
      <c r="F744" s="743" t="s">
        <v>608</v>
      </c>
      <c r="G744" s="742" t="s">
        <v>609</v>
      </c>
      <c r="H744" s="742">
        <v>171031</v>
      </c>
      <c r="I744" s="742">
        <v>171031</v>
      </c>
      <c r="J744" s="742" t="s">
        <v>1550</v>
      </c>
      <c r="K744" s="742" t="s">
        <v>1551</v>
      </c>
      <c r="L744" s="745">
        <v>84.72999999999999</v>
      </c>
      <c r="M744" s="745">
        <v>1</v>
      </c>
      <c r="N744" s="746">
        <v>84.72999999999999</v>
      </c>
    </row>
    <row r="745" spans="1:14" ht="14.4" customHeight="1" x14ac:dyDescent="0.3">
      <c r="A745" s="740" t="s">
        <v>574</v>
      </c>
      <c r="B745" s="741" t="s">
        <v>575</v>
      </c>
      <c r="C745" s="742" t="s">
        <v>605</v>
      </c>
      <c r="D745" s="743" t="s">
        <v>606</v>
      </c>
      <c r="E745" s="744">
        <v>50113001</v>
      </c>
      <c r="F745" s="743" t="s">
        <v>608</v>
      </c>
      <c r="G745" s="742" t="s">
        <v>622</v>
      </c>
      <c r="H745" s="742">
        <v>140362</v>
      </c>
      <c r="I745" s="742">
        <v>40362</v>
      </c>
      <c r="J745" s="742" t="s">
        <v>1043</v>
      </c>
      <c r="K745" s="742" t="s">
        <v>1044</v>
      </c>
      <c r="L745" s="745">
        <v>444.99</v>
      </c>
      <c r="M745" s="745">
        <v>2</v>
      </c>
      <c r="N745" s="746">
        <v>889.98</v>
      </c>
    </row>
    <row r="746" spans="1:14" ht="14.4" customHeight="1" x14ac:dyDescent="0.3">
      <c r="A746" s="740" t="s">
        <v>574</v>
      </c>
      <c r="B746" s="741" t="s">
        <v>575</v>
      </c>
      <c r="C746" s="742" t="s">
        <v>605</v>
      </c>
      <c r="D746" s="743" t="s">
        <v>606</v>
      </c>
      <c r="E746" s="744">
        <v>50113001</v>
      </c>
      <c r="F746" s="743" t="s">
        <v>608</v>
      </c>
      <c r="G746" s="742" t="s">
        <v>622</v>
      </c>
      <c r="H746" s="742">
        <v>107981</v>
      </c>
      <c r="I746" s="742">
        <v>7981</v>
      </c>
      <c r="J746" s="742" t="s">
        <v>637</v>
      </c>
      <c r="K746" s="742" t="s">
        <v>638</v>
      </c>
      <c r="L746" s="745">
        <v>52.909090909090907</v>
      </c>
      <c r="M746" s="745">
        <v>11</v>
      </c>
      <c r="N746" s="746">
        <v>582</v>
      </c>
    </row>
    <row r="747" spans="1:14" ht="14.4" customHeight="1" x14ac:dyDescent="0.3">
      <c r="A747" s="740" t="s">
        <v>574</v>
      </c>
      <c r="B747" s="741" t="s">
        <v>575</v>
      </c>
      <c r="C747" s="742" t="s">
        <v>605</v>
      </c>
      <c r="D747" s="743" t="s">
        <v>606</v>
      </c>
      <c r="E747" s="744">
        <v>50113001</v>
      </c>
      <c r="F747" s="743" t="s">
        <v>608</v>
      </c>
      <c r="G747" s="742" t="s">
        <v>609</v>
      </c>
      <c r="H747" s="742">
        <v>100874</v>
      </c>
      <c r="I747" s="742">
        <v>874</v>
      </c>
      <c r="J747" s="742" t="s">
        <v>1058</v>
      </c>
      <c r="K747" s="742" t="s">
        <v>1059</v>
      </c>
      <c r="L747" s="745">
        <v>46.026000000000003</v>
      </c>
      <c r="M747" s="745">
        <v>10</v>
      </c>
      <c r="N747" s="746">
        <v>460.26000000000005</v>
      </c>
    </row>
    <row r="748" spans="1:14" ht="14.4" customHeight="1" x14ac:dyDescent="0.3">
      <c r="A748" s="740" t="s">
        <v>574</v>
      </c>
      <c r="B748" s="741" t="s">
        <v>575</v>
      </c>
      <c r="C748" s="742" t="s">
        <v>605</v>
      </c>
      <c r="D748" s="743" t="s">
        <v>606</v>
      </c>
      <c r="E748" s="744">
        <v>50113001</v>
      </c>
      <c r="F748" s="743" t="s">
        <v>608</v>
      </c>
      <c r="G748" s="742" t="s">
        <v>622</v>
      </c>
      <c r="H748" s="742">
        <v>157871</v>
      </c>
      <c r="I748" s="742">
        <v>157871</v>
      </c>
      <c r="J748" s="742" t="s">
        <v>1495</v>
      </c>
      <c r="K748" s="742" t="s">
        <v>1496</v>
      </c>
      <c r="L748" s="745">
        <v>247.5</v>
      </c>
      <c r="M748" s="745">
        <v>3</v>
      </c>
      <c r="N748" s="746">
        <v>742.5</v>
      </c>
    </row>
    <row r="749" spans="1:14" ht="14.4" customHeight="1" x14ac:dyDescent="0.3">
      <c r="A749" s="740" t="s">
        <v>574</v>
      </c>
      <c r="B749" s="741" t="s">
        <v>575</v>
      </c>
      <c r="C749" s="742" t="s">
        <v>605</v>
      </c>
      <c r="D749" s="743" t="s">
        <v>606</v>
      </c>
      <c r="E749" s="744">
        <v>50113001</v>
      </c>
      <c r="F749" s="743" t="s">
        <v>608</v>
      </c>
      <c r="G749" s="742" t="s">
        <v>622</v>
      </c>
      <c r="H749" s="742">
        <v>850729</v>
      </c>
      <c r="I749" s="742">
        <v>157875</v>
      </c>
      <c r="J749" s="742" t="s">
        <v>1069</v>
      </c>
      <c r="K749" s="742" t="s">
        <v>1070</v>
      </c>
      <c r="L749" s="745">
        <v>291.94</v>
      </c>
      <c r="M749" s="745">
        <v>6</v>
      </c>
      <c r="N749" s="746">
        <v>1751.64</v>
      </c>
    </row>
    <row r="750" spans="1:14" ht="14.4" customHeight="1" x14ac:dyDescent="0.3">
      <c r="A750" s="740" t="s">
        <v>574</v>
      </c>
      <c r="B750" s="741" t="s">
        <v>575</v>
      </c>
      <c r="C750" s="742" t="s">
        <v>605</v>
      </c>
      <c r="D750" s="743" t="s">
        <v>606</v>
      </c>
      <c r="E750" s="744">
        <v>50113001</v>
      </c>
      <c r="F750" s="743" t="s">
        <v>608</v>
      </c>
      <c r="G750" s="742" t="s">
        <v>609</v>
      </c>
      <c r="H750" s="742">
        <v>104343</v>
      </c>
      <c r="I750" s="742">
        <v>4343</v>
      </c>
      <c r="J750" s="742" t="s">
        <v>1071</v>
      </c>
      <c r="K750" s="742" t="s">
        <v>1072</v>
      </c>
      <c r="L750" s="745">
        <v>29.900005671472552</v>
      </c>
      <c r="M750" s="745">
        <v>5</v>
      </c>
      <c r="N750" s="746">
        <v>149.50002835736277</v>
      </c>
    </row>
    <row r="751" spans="1:14" ht="14.4" customHeight="1" x14ac:dyDescent="0.3">
      <c r="A751" s="740" t="s">
        <v>574</v>
      </c>
      <c r="B751" s="741" t="s">
        <v>575</v>
      </c>
      <c r="C751" s="742" t="s">
        <v>605</v>
      </c>
      <c r="D751" s="743" t="s">
        <v>606</v>
      </c>
      <c r="E751" s="744">
        <v>50113001</v>
      </c>
      <c r="F751" s="743" t="s">
        <v>608</v>
      </c>
      <c r="G751" s="742" t="s">
        <v>609</v>
      </c>
      <c r="H751" s="742">
        <v>191249</v>
      </c>
      <c r="I751" s="742">
        <v>91249</v>
      </c>
      <c r="J751" s="742" t="s">
        <v>1552</v>
      </c>
      <c r="K751" s="742" t="s">
        <v>1553</v>
      </c>
      <c r="L751" s="745">
        <v>18.670000000000002</v>
      </c>
      <c r="M751" s="745">
        <v>4</v>
      </c>
      <c r="N751" s="746">
        <v>74.680000000000007</v>
      </c>
    </row>
    <row r="752" spans="1:14" ht="14.4" customHeight="1" x14ac:dyDescent="0.3">
      <c r="A752" s="740" t="s">
        <v>574</v>
      </c>
      <c r="B752" s="741" t="s">
        <v>575</v>
      </c>
      <c r="C752" s="742" t="s">
        <v>605</v>
      </c>
      <c r="D752" s="743" t="s">
        <v>606</v>
      </c>
      <c r="E752" s="744">
        <v>50113001</v>
      </c>
      <c r="F752" s="743" t="s">
        <v>608</v>
      </c>
      <c r="G752" s="742" t="s">
        <v>576</v>
      </c>
      <c r="H752" s="742">
        <v>118175</v>
      </c>
      <c r="I752" s="742">
        <v>18175</v>
      </c>
      <c r="J752" s="742" t="s">
        <v>1497</v>
      </c>
      <c r="K752" s="742" t="s">
        <v>1498</v>
      </c>
      <c r="L752" s="745">
        <v>1098.9000000000001</v>
      </c>
      <c r="M752" s="745">
        <v>1</v>
      </c>
      <c r="N752" s="746">
        <v>1098.9000000000001</v>
      </c>
    </row>
    <row r="753" spans="1:14" ht="14.4" customHeight="1" x14ac:dyDescent="0.3">
      <c r="A753" s="740" t="s">
        <v>574</v>
      </c>
      <c r="B753" s="741" t="s">
        <v>575</v>
      </c>
      <c r="C753" s="742" t="s">
        <v>605</v>
      </c>
      <c r="D753" s="743" t="s">
        <v>606</v>
      </c>
      <c r="E753" s="744">
        <v>50113001</v>
      </c>
      <c r="F753" s="743" t="s">
        <v>608</v>
      </c>
      <c r="G753" s="742" t="s">
        <v>609</v>
      </c>
      <c r="H753" s="742">
        <v>849310</v>
      </c>
      <c r="I753" s="742">
        <v>126689</v>
      </c>
      <c r="J753" s="742" t="s">
        <v>1094</v>
      </c>
      <c r="K753" s="742" t="s">
        <v>1095</v>
      </c>
      <c r="L753" s="745">
        <v>218.89999325749531</v>
      </c>
      <c r="M753" s="745">
        <v>16</v>
      </c>
      <c r="N753" s="746">
        <v>3502.399892119925</v>
      </c>
    </row>
    <row r="754" spans="1:14" ht="14.4" customHeight="1" x14ac:dyDescent="0.3">
      <c r="A754" s="740" t="s">
        <v>574</v>
      </c>
      <c r="B754" s="741" t="s">
        <v>575</v>
      </c>
      <c r="C754" s="742" t="s">
        <v>605</v>
      </c>
      <c r="D754" s="743" t="s">
        <v>606</v>
      </c>
      <c r="E754" s="744">
        <v>50113001</v>
      </c>
      <c r="F754" s="743" t="s">
        <v>608</v>
      </c>
      <c r="G754" s="742" t="s">
        <v>609</v>
      </c>
      <c r="H754" s="742">
        <v>129027</v>
      </c>
      <c r="I754" s="742">
        <v>129027</v>
      </c>
      <c r="J754" s="742" t="s">
        <v>1096</v>
      </c>
      <c r="K754" s="742" t="s">
        <v>1097</v>
      </c>
      <c r="L754" s="745">
        <v>841.5</v>
      </c>
      <c r="M754" s="745">
        <v>4</v>
      </c>
      <c r="N754" s="746">
        <v>3366</v>
      </c>
    </row>
    <row r="755" spans="1:14" ht="14.4" customHeight="1" x14ac:dyDescent="0.3">
      <c r="A755" s="740" t="s">
        <v>574</v>
      </c>
      <c r="B755" s="741" t="s">
        <v>575</v>
      </c>
      <c r="C755" s="742" t="s">
        <v>605</v>
      </c>
      <c r="D755" s="743" t="s">
        <v>606</v>
      </c>
      <c r="E755" s="744">
        <v>50113001</v>
      </c>
      <c r="F755" s="743" t="s">
        <v>608</v>
      </c>
      <c r="G755" s="742" t="s">
        <v>609</v>
      </c>
      <c r="H755" s="742">
        <v>13440</v>
      </c>
      <c r="I755" s="742">
        <v>13440</v>
      </c>
      <c r="J755" s="742" t="s">
        <v>1115</v>
      </c>
      <c r="K755" s="742" t="s">
        <v>904</v>
      </c>
      <c r="L755" s="745">
        <v>396</v>
      </c>
      <c r="M755" s="745">
        <v>6</v>
      </c>
      <c r="N755" s="746">
        <v>2376</v>
      </c>
    </row>
    <row r="756" spans="1:14" ht="14.4" customHeight="1" x14ac:dyDescent="0.3">
      <c r="A756" s="740" t="s">
        <v>574</v>
      </c>
      <c r="B756" s="741" t="s">
        <v>575</v>
      </c>
      <c r="C756" s="742" t="s">
        <v>605</v>
      </c>
      <c r="D756" s="743" t="s">
        <v>606</v>
      </c>
      <c r="E756" s="744">
        <v>50113001</v>
      </c>
      <c r="F756" s="743" t="s">
        <v>608</v>
      </c>
      <c r="G756" s="742" t="s">
        <v>609</v>
      </c>
      <c r="H756" s="742">
        <v>113441</v>
      </c>
      <c r="I756" s="742">
        <v>13441</v>
      </c>
      <c r="J756" s="742" t="s">
        <v>1115</v>
      </c>
      <c r="K756" s="742" t="s">
        <v>905</v>
      </c>
      <c r="L756" s="745">
        <v>246.5</v>
      </c>
      <c r="M756" s="745">
        <v>20</v>
      </c>
      <c r="N756" s="746">
        <v>4930</v>
      </c>
    </row>
    <row r="757" spans="1:14" ht="14.4" customHeight="1" x14ac:dyDescent="0.3">
      <c r="A757" s="740" t="s">
        <v>574</v>
      </c>
      <c r="B757" s="741" t="s">
        <v>575</v>
      </c>
      <c r="C757" s="742" t="s">
        <v>605</v>
      </c>
      <c r="D757" s="743" t="s">
        <v>606</v>
      </c>
      <c r="E757" s="744">
        <v>50113001</v>
      </c>
      <c r="F757" s="743" t="s">
        <v>608</v>
      </c>
      <c r="G757" s="742" t="s">
        <v>576</v>
      </c>
      <c r="H757" s="742">
        <v>113024</v>
      </c>
      <c r="I757" s="742">
        <v>13024</v>
      </c>
      <c r="J757" s="742" t="s">
        <v>1554</v>
      </c>
      <c r="K757" s="742" t="s">
        <v>1555</v>
      </c>
      <c r="L757" s="745">
        <v>3553.2200000000007</v>
      </c>
      <c r="M757" s="745">
        <v>46</v>
      </c>
      <c r="N757" s="746">
        <v>163448.12000000002</v>
      </c>
    </row>
    <row r="758" spans="1:14" ht="14.4" customHeight="1" x14ac:dyDescent="0.3">
      <c r="A758" s="740" t="s">
        <v>574</v>
      </c>
      <c r="B758" s="741" t="s">
        <v>575</v>
      </c>
      <c r="C758" s="742" t="s">
        <v>605</v>
      </c>
      <c r="D758" s="743" t="s">
        <v>606</v>
      </c>
      <c r="E758" s="744">
        <v>50113001</v>
      </c>
      <c r="F758" s="743" t="s">
        <v>608</v>
      </c>
      <c r="G758" s="742" t="s">
        <v>609</v>
      </c>
      <c r="H758" s="742">
        <v>100610</v>
      </c>
      <c r="I758" s="742">
        <v>610</v>
      </c>
      <c r="J758" s="742" t="s">
        <v>1169</v>
      </c>
      <c r="K758" s="742" t="s">
        <v>1170</v>
      </c>
      <c r="L758" s="745">
        <v>64.349862484214313</v>
      </c>
      <c r="M758" s="745">
        <v>16</v>
      </c>
      <c r="N758" s="746">
        <v>1029.597799747429</v>
      </c>
    </row>
    <row r="759" spans="1:14" ht="14.4" customHeight="1" x14ac:dyDescent="0.3">
      <c r="A759" s="740" t="s">
        <v>574</v>
      </c>
      <c r="B759" s="741" t="s">
        <v>575</v>
      </c>
      <c r="C759" s="742" t="s">
        <v>605</v>
      </c>
      <c r="D759" s="743" t="s">
        <v>606</v>
      </c>
      <c r="E759" s="744">
        <v>50113001</v>
      </c>
      <c r="F759" s="743" t="s">
        <v>608</v>
      </c>
      <c r="G759" s="742" t="s">
        <v>609</v>
      </c>
      <c r="H759" s="742">
        <v>100612</v>
      </c>
      <c r="I759" s="742">
        <v>612</v>
      </c>
      <c r="J759" s="742" t="s">
        <v>1171</v>
      </c>
      <c r="K759" s="742" t="s">
        <v>707</v>
      </c>
      <c r="L759" s="745">
        <v>59.88</v>
      </c>
      <c r="M759" s="745">
        <v>2</v>
      </c>
      <c r="N759" s="746">
        <v>119.76</v>
      </c>
    </row>
    <row r="760" spans="1:14" ht="14.4" customHeight="1" thickBot="1" x14ac:dyDescent="0.35">
      <c r="A760" s="747" t="s">
        <v>574</v>
      </c>
      <c r="B760" s="748" t="s">
        <v>575</v>
      </c>
      <c r="C760" s="749" t="s">
        <v>605</v>
      </c>
      <c r="D760" s="750" t="s">
        <v>606</v>
      </c>
      <c r="E760" s="751">
        <v>50113001</v>
      </c>
      <c r="F760" s="750" t="s">
        <v>608</v>
      </c>
      <c r="G760" s="749" t="s">
        <v>622</v>
      </c>
      <c r="H760" s="749">
        <v>142392</v>
      </c>
      <c r="I760" s="749">
        <v>42392</v>
      </c>
      <c r="J760" s="749" t="s">
        <v>1196</v>
      </c>
      <c r="K760" s="749" t="s">
        <v>1197</v>
      </c>
      <c r="L760" s="752">
        <v>303.23</v>
      </c>
      <c r="M760" s="752">
        <v>1</v>
      </c>
      <c r="N760" s="753">
        <v>303.23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8" t="s">
        <v>206</v>
      </c>
      <c r="B1" s="579"/>
      <c r="C1" s="579"/>
      <c r="D1" s="579"/>
      <c r="E1" s="579"/>
      <c r="F1" s="579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0" t="s">
        <v>161</v>
      </c>
      <c r="C3" s="581"/>
      <c r="D3" s="582" t="s">
        <v>160</v>
      </c>
      <c r="E3" s="581"/>
      <c r="F3" s="105" t="s">
        <v>3</v>
      </c>
    </row>
    <row r="4" spans="1:6" ht="14.4" customHeight="1" thickBot="1" x14ac:dyDescent="0.35">
      <c r="A4" s="754" t="s">
        <v>185</v>
      </c>
      <c r="B4" s="755" t="s">
        <v>14</v>
      </c>
      <c r="C4" s="756" t="s">
        <v>2</v>
      </c>
      <c r="D4" s="755" t="s">
        <v>14</v>
      </c>
      <c r="E4" s="756" t="s">
        <v>2</v>
      </c>
      <c r="F4" s="757" t="s">
        <v>14</v>
      </c>
    </row>
    <row r="5" spans="1:6" ht="14.4" customHeight="1" x14ac:dyDescent="0.3">
      <c r="A5" s="768" t="s">
        <v>1556</v>
      </c>
      <c r="B5" s="738">
        <v>126897.93940393228</v>
      </c>
      <c r="C5" s="758">
        <v>6.7651084505942524E-2</v>
      </c>
      <c r="D5" s="738">
        <v>1748873.0157946569</v>
      </c>
      <c r="E5" s="758">
        <v>0.93234891549405752</v>
      </c>
      <c r="F5" s="739">
        <v>1875770.9551985892</v>
      </c>
    </row>
    <row r="6" spans="1:6" ht="14.4" customHeight="1" x14ac:dyDescent="0.3">
      <c r="A6" s="769" t="s">
        <v>1557</v>
      </c>
      <c r="B6" s="745">
        <v>5288.8</v>
      </c>
      <c r="C6" s="759">
        <v>5.8061958711085517E-3</v>
      </c>
      <c r="D6" s="745">
        <v>905600.20846712776</v>
      </c>
      <c r="E6" s="759">
        <v>0.99419380412889136</v>
      </c>
      <c r="F6" s="746">
        <v>910889.0084671278</v>
      </c>
    </row>
    <row r="7" spans="1:6" ht="14.4" customHeight="1" x14ac:dyDescent="0.3">
      <c r="A7" s="769" t="s">
        <v>1558</v>
      </c>
      <c r="B7" s="745">
        <v>1116.6500000000001</v>
      </c>
      <c r="C7" s="759">
        <v>1.7405698431536445E-3</v>
      </c>
      <c r="D7" s="745">
        <v>640426.12083004159</v>
      </c>
      <c r="E7" s="759">
        <v>0.99825943015684637</v>
      </c>
      <c r="F7" s="746">
        <v>641542.77083004161</v>
      </c>
    </row>
    <row r="8" spans="1:6" ht="14.4" customHeight="1" x14ac:dyDescent="0.3">
      <c r="A8" s="769" t="s">
        <v>1559</v>
      </c>
      <c r="B8" s="745">
        <v>167018.94</v>
      </c>
      <c r="C8" s="759">
        <v>0.90295170091402954</v>
      </c>
      <c r="D8" s="745">
        <v>17951.019999999997</v>
      </c>
      <c r="E8" s="759">
        <v>9.7048299085970485E-2</v>
      </c>
      <c r="F8" s="746">
        <v>184969.96</v>
      </c>
    </row>
    <row r="9" spans="1:6" ht="14.4" customHeight="1" x14ac:dyDescent="0.3">
      <c r="A9" s="769" t="s">
        <v>1560</v>
      </c>
      <c r="B9" s="745">
        <v>103.31999999999998</v>
      </c>
      <c r="C9" s="759">
        <v>9.3419999079467214E-3</v>
      </c>
      <c r="D9" s="745">
        <v>10956.410359460973</v>
      </c>
      <c r="E9" s="759">
        <v>0.99065800009205329</v>
      </c>
      <c r="F9" s="746">
        <v>11059.730359460973</v>
      </c>
    </row>
    <row r="10" spans="1:6" ht="14.4" customHeight="1" thickBot="1" x14ac:dyDescent="0.35">
      <c r="A10" s="770" t="s">
        <v>1561</v>
      </c>
      <c r="B10" s="761"/>
      <c r="C10" s="762">
        <v>0</v>
      </c>
      <c r="D10" s="761">
        <v>3263.799933770279</v>
      </c>
      <c r="E10" s="762">
        <v>1</v>
      </c>
      <c r="F10" s="763">
        <v>3263.799933770279</v>
      </c>
    </row>
    <row r="11" spans="1:6" ht="14.4" customHeight="1" thickBot="1" x14ac:dyDescent="0.35">
      <c r="A11" s="764" t="s">
        <v>3</v>
      </c>
      <c r="B11" s="765">
        <v>300425.64940393227</v>
      </c>
      <c r="C11" s="766">
        <v>8.2819010906457352E-2</v>
      </c>
      <c r="D11" s="765">
        <v>3327070.5753850574</v>
      </c>
      <c r="E11" s="766">
        <v>0.9171809890935424</v>
      </c>
      <c r="F11" s="767">
        <v>3627496.2247889903</v>
      </c>
    </row>
    <row r="12" spans="1:6" ht="14.4" customHeight="1" thickBot="1" x14ac:dyDescent="0.35"/>
    <row r="13" spans="1:6" ht="14.4" customHeight="1" x14ac:dyDescent="0.3">
      <c r="A13" s="768" t="s">
        <v>1562</v>
      </c>
      <c r="B13" s="738"/>
      <c r="C13" s="758">
        <v>0</v>
      </c>
      <c r="D13" s="738">
        <v>787.02000000000021</v>
      </c>
      <c r="E13" s="758">
        <v>1</v>
      </c>
      <c r="F13" s="739">
        <v>787.02000000000021</v>
      </c>
    </row>
    <row r="14" spans="1:6" ht="14.4" customHeight="1" x14ac:dyDescent="0.3">
      <c r="A14" s="769" t="s">
        <v>1563</v>
      </c>
      <c r="B14" s="745"/>
      <c r="C14" s="759">
        <v>0</v>
      </c>
      <c r="D14" s="745">
        <v>120329.08680242811</v>
      </c>
      <c r="E14" s="759">
        <v>1</v>
      </c>
      <c r="F14" s="746">
        <v>120329.08680242811</v>
      </c>
    </row>
    <row r="15" spans="1:6" ht="14.4" customHeight="1" x14ac:dyDescent="0.3">
      <c r="A15" s="769" t="s">
        <v>1564</v>
      </c>
      <c r="B15" s="745"/>
      <c r="C15" s="759">
        <v>0</v>
      </c>
      <c r="D15" s="745">
        <v>19317.599712033883</v>
      </c>
      <c r="E15" s="759">
        <v>1</v>
      </c>
      <c r="F15" s="746">
        <v>19317.599712033883</v>
      </c>
    </row>
    <row r="16" spans="1:6" ht="14.4" customHeight="1" x14ac:dyDescent="0.3">
      <c r="A16" s="769" t="s">
        <v>1565</v>
      </c>
      <c r="B16" s="745"/>
      <c r="C16" s="759">
        <v>0</v>
      </c>
      <c r="D16" s="745">
        <v>1837.49</v>
      </c>
      <c r="E16" s="759">
        <v>1</v>
      </c>
      <c r="F16" s="746">
        <v>1837.49</v>
      </c>
    </row>
    <row r="17" spans="1:6" ht="14.4" customHeight="1" x14ac:dyDescent="0.3">
      <c r="A17" s="769" t="s">
        <v>1566</v>
      </c>
      <c r="B17" s="745"/>
      <c r="C17" s="759">
        <v>0</v>
      </c>
      <c r="D17" s="745">
        <v>1259.3200000000002</v>
      </c>
      <c r="E17" s="759">
        <v>1</v>
      </c>
      <c r="F17" s="746">
        <v>1259.3200000000002</v>
      </c>
    </row>
    <row r="18" spans="1:6" ht="14.4" customHeight="1" x14ac:dyDescent="0.3">
      <c r="A18" s="769" t="s">
        <v>1567</v>
      </c>
      <c r="B18" s="745"/>
      <c r="C18" s="759">
        <v>0</v>
      </c>
      <c r="D18" s="745">
        <v>45702.188459719138</v>
      </c>
      <c r="E18" s="759">
        <v>1</v>
      </c>
      <c r="F18" s="746">
        <v>45702.188459719138</v>
      </c>
    </row>
    <row r="19" spans="1:6" ht="14.4" customHeight="1" x14ac:dyDescent="0.3">
      <c r="A19" s="769" t="s">
        <v>1568</v>
      </c>
      <c r="B19" s="745"/>
      <c r="C19" s="759">
        <v>0</v>
      </c>
      <c r="D19" s="745">
        <v>71248.05</v>
      </c>
      <c r="E19" s="759">
        <v>1</v>
      </c>
      <c r="F19" s="746">
        <v>71248.05</v>
      </c>
    </row>
    <row r="20" spans="1:6" ht="14.4" customHeight="1" x14ac:dyDescent="0.3">
      <c r="A20" s="769" t="s">
        <v>1569</v>
      </c>
      <c r="B20" s="745">
        <v>453.62000000000012</v>
      </c>
      <c r="C20" s="759">
        <v>0.61980106028310644</v>
      </c>
      <c r="D20" s="745">
        <v>278.2600000000001</v>
      </c>
      <c r="E20" s="759">
        <v>0.3801989397168935</v>
      </c>
      <c r="F20" s="746">
        <v>731.88000000000022</v>
      </c>
    </row>
    <row r="21" spans="1:6" ht="14.4" customHeight="1" x14ac:dyDescent="0.3">
      <c r="A21" s="769" t="s">
        <v>1570</v>
      </c>
      <c r="B21" s="745"/>
      <c r="C21" s="759">
        <v>0</v>
      </c>
      <c r="D21" s="745">
        <v>45713.781950680161</v>
      </c>
      <c r="E21" s="759">
        <v>1</v>
      </c>
      <c r="F21" s="746">
        <v>45713.781950680161</v>
      </c>
    </row>
    <row r="22" spans="1:6" ht="14.4" customHeight="1" x14ac:dyDescent="0.3">
      <c r="A22" s="769" t="s">
        <v>1571</v>
      </c>
      <c r="B22" s="745"/>
      <c r="C22" s="759">
        <v>0</v>
      </c>
      <c r="D22" s="745">
        <v>514.11</v>
      </c>
      <c r="E22" s="759">
        <v>1</v>
      </c>
      <c r="F22" s="746">
        <v>514.11</v>
      </c>
    </row>
    <row r="23" spans="1:6" ht="14.4" customHeight="1" x14ac:dyDescent="0.3">
      <c r="A23" s="769" t="s">
        <v>1572</v>
      </c>
      <c r="B23" s="745"/>
      <c r="C23" s="759">
        <v>0</v>
      </c>
      <c r="D23" s="745">
        <v>292.38000000000011</v>
      </c>
      <c r="E23" s="759">
        <v>1</v>
      </c>
      <c r="F23" s="746">
        <v>292.38000000000011</v>
      </c>
    </row>
    <row r="24" spans="1:6" ht="14.4" customHeight="1" x14ac:dyDescent="0.3">
      <c r="A24" s="769" t="s">
        <v>1573</v>
      </c>
      <c r="B24" s="745">
        <v>59.900000000000027</v>
      </c>
      <c r="C24" s="759">
        <v>1</v>
      </c>
      <c r="D24" s="745"/>
      <c r="E24" s="759">
        <v>0</v>
      </c>
      <c r="F24" s="746">
        <v>59.900000000000027</v>
      </c>
    </row>
    <row r="25" spans="1:6" ht="14.4" customHeight="1" x14ac:dyDescent="0.3">
      <c r="A25" s="769" t="s">
        <v>1574</v>
      </c>
      <c r="B25" s="745"/>
      <c r="C25" s="759">
        <v>0</v>
      </c>
      <c r="D25" s="745">
        <v>2287.87</v>
      </c>
      <c r="E25" s="759">
        <v>1</v>
      </c>
      <c r="F25" s="746">
        <v>2287.87</v>
      </c>
    </row>
    <row r="26" spans="1:6" ht="14.4" customHeight="1" x14ac:dyDescent="0.3">
      <c r="A26" s="769" t="s">
        <v>1575</v>
      </c>
      <c r="B26" s="745"/>
      <c r="C26" s="759">
        <v>0</v>
      </c>
      <c r="D26" s="745">
        <v>180.70000000000002</v>
      </c>
      <c r="E26" s="759">
        <v>1</v>
      </c>
      <c r="F26" s="746">
        <v>180.70000000000002</v>
      </c>
    </row>
    <row r="27" spans="1:6" ht="14.4" customHeight="1" x14ac:dyDescent="0.3">
      <c r="A27" s="769" t="s">
        <v>1576</v>
      </c>
      <c r="B27" s="745"/>
      <c r="C27" s="759">
        <v>0</v>
      </c>
      <c r="D27" s="745">
        <v>24.749999999999993</v>
      </c>
      <c r="E27" s="759">
        <v>1</v>
      </c>
      <c r="F27" s="746">
        <v>24.749999999999993</v>
      </c>
    </row>
    <row r="28" spans="1:6" ht="14.4" customHeight="1" x14ac:dyDescent="0.3">
      <c r="A28" s="769" t="s">
        <v>1577</v>
      </c>
      <c r="B28" s="745"/>
      <c r="C28" s="759">
        <v>0</v>
      </c>
      <c r="D28" s="745">
        <v>37.26</v>
      </c>
      <c r="E28" s="759">
        <v>1</v>
      </c>
      <c r="F28" s="746">
        <v>37.26</v>
      </c>
    </row>
    <row r="29" spans="1:6" ht="14.4" customHeight="1" x14ac:dyDescent="0.3">
      <c r="A29" s="769" t="s">
        <v>1578</v>
      </c>
      <c r="B29" s="745"/>
      <c r="C29" s="759">
        <v>0</v>
      </c>
      <c r="D29" s="745">
        <v>530.95000000000016</v>
      </c>
      <c r="E29" s="759">
        <v>1</v>
      </c>
      <c r="F29" s="746">
        <v>530.95000000000016</v>
      </c>
    </row>
    <row r="30" spans="1:6" ht="14.4" customHeight="1" x14ac:dyDescent="0.3">
      <c r="A30" s="769" t="s">
        <v>1579</v>
      </c>
      <c r="B30" s="745"/>
      <c r="C30" s="759">
        <v>0</v>
      </c>
      <c r="D30" s="745">
        <v>59.86</v>
      </c>
      <c r="E30" s="759">
        <v>1</v>
      </c>
      <c r="F30" s="746">
        <v>59.86</v>
      </c>
    </row>
    <row r="31" spans="1:6" ht="14.4" customHeight="1" x14ac:dyDescent="0.3">
      <c r="A31" s="769" t="s">
        <v>1580</v>
      </c>
      <c r="B31" s="745"/>
      <c r="C31" s="759">
        <v>0</v>
      </c>
      <c r="D31" s="745">
        <v>210.47</v>
      </c>
      <c r="E31" s="759">
        <v>1</v>
      </c>
      <c r="F31" s="746">
        <v>210.47</v>
      </c>
    </row>
    <row r="32" spans="1:6" ht="14.4" customHeight="1" x14ac:dyDescent="0.3">
      <c r="A32" s="769" t="s">
        <v>1581</v>
      </c>
      <c r="B32" s="745"/>
      <c r="C32" s="759">
        <v>0</v>
      </c>
      <c r="D32" s="745">
        <v>312.21000000000004</v>
      </c>
      <c r="E32" s="759">
        <v>1</v>
      </c>
      <c r="F32" s="746">
        <v>312.21000000000004</v>
      </c>
    </row>
    <row r="33" spans="1:6" ht="14.4" customHeight="1" x14ac:dyDescent="0.3">
      <c r="A33" s="769" t="s">
        <v>1582</v>
      </c>
      <c r="B33" s="745"/>
      <c r="C33" s="759">
        <v>0</v>
      </c>
      <c r="D33" s="745">
        <v>5500</v>
      </c>
      <c r="E33" s="759">
        <v>1</v>
      </c>
      <c r="F33" s="746">
        <v>5500</v>
      </c>
    </row>
    <row r="34" spans="1:6" ht="14.4" customHeight="1" x14ac:dyDescent="0.3">
      <c r="A34" s="769" t="s">
        <v>1583</v>
      </c>
      <c r="B34" s="745"/>
      <c r="C34" s="759">
        <v>0</v>
      </c>
      <c r="D34" s="745">
        <v>18360.129189765143</v>
      </c>
      <c r="E34" s="759">
        <v>1</v>
      </c>
      <c r="F34" s="746">
        <v>18360.129189765143</v>
      </c>
    </row>
    <row r="35" spans="1:6" ht="14.4" customHeight="1" x14ac:dyDescent="0.3">
      <c r="A35" s="769" t="s">
        <v>1584</v>
      </c>
      <c r="B35" s="745"/>
      <c r="C35" s="759">
        <v>0</v>
      </c>
      <c r="D35" s="745">
        <v>1085.8300000000002</v>
      </c>
      <c r="E35" s="759">
        <v>1</v>
      </c>
      <c r="F35" s="746">
        <v>1085.8300000000002</v>
      </c>
    </row>
    <row r="36" spans="1:6" ht="14.4" customHeight="1" x14ac:dyDescent="0.3">
      <c r="A36" s="769" t="s">
        <v>1585</v>
      </c>
      <c r="B36" s="745"/>
      <c r="C36" s="759">
        <v>0</v>
      </c>
      <c r="D36" s="745">
        <v>590184.72</v>
      </c>
      <c r="E36" s="759">
        <v>1</v>
      </c>
      <c r="F36" s="746">
        <v>590184.72</v>
      </c>
    </row>
    <row r="37" spans="1:6" ht="14.4" customHeight="1" x14ac:dyDescent="0.3">
      <c r="A37" s="769" t="s">
        <v>1586</v>
      </c>
      <c r="B37" s="745"/>
      <c r="C37" s="759">
        <v>0</v>
      </c>
      <c r="D37" s="745">
        <v>724.16</v>
      </c>
      <c r="E37" s="759">
        <v>1</v>
      </c>
      <c r="F37" s="746">
        <v>724.16</v>
      </c>
    </row>
    <row r="38" spans="1:6" ht="14.4" customHeight="1" x14ac:dyDescent="0.3">
      <c r="A38" s="769" t="s">
        <v>1587</v>
      </c>
      <c r="B38" s="745"/>
      <c r="C38" s="759">
        <v>0</v>
      </c>
      <c r="D38" s="745">
        <v>51077.399999999994</v>
      </c>
      <c r="E38" s="759">
        <v>1</v>
      </c>
      <c r="F38" s="746">
        <v>51077.399999999994</v>
      </c>
    </row>
    <row r="39" spans="1:6" ht="14.4" customHeight="1" x14ac:dyDescent="0.3">
      <c r="A39" s="769" t="s">
        <v>1588</v>
      </c>
      <c r="B39" s="745">
        <v>9713.52</v>
      </c>
      <c r="C39" s="759">
        <v>1</v>
      </c>
      <c r="D39" s="745"/>
      <c r="E39" s="759">
        <v>0</v>
      </c>
      <c r="F39" s="746">
        <v>9713.52</v>
      </c>
    </row>
    <row r="40" spans="1:6" ht="14.4" customHeight="1" x14ac:dyDescent="0.3">
      <c r="A40" s="769" t="s">
        <v>1589</v>
      </c>
      <c r="B40" s="745"/>
      <c r="C40" s="759">
        <v>0</v>
      </c>
      <c r="D40" s="745">
        <v>159703.20217581542</v>
      </c>
      <c r="E40" s="759">
        <v>1</v>
      </c>
      <c r="F40" s="746">
        <v>159703.20217581542</v>
      </c>
    </row>
    <row r="41" spans="1:6" ht="14.4" customHeight="1" x14ac:dyDescent="0.3">
      <c r="A41" s="769" t="s">
        <v>1590</v>
      </c>
      <c r="B41" s="745"/>
      <c r="C41" s="759">
        <v>0</v>
      </c>
      <c r="D41" s="745">
        <v>12728.600000000002</v>
      </c>
      <c r="E41" s="759">
        <v>1</v>
      </c>
      <c r="F41" s="746">
        <v>12728.600000000002</v>
      </c>
    </row>
    <row r="42" spans="1:6" ht="14.4" customHeight="1" x14ac:dyDescent="0.3">
      <c r="A42" s="769" t="s">
        <v>1591</v>
      </c>
      <c r="B42" s="745"/>
      <c r="C42" s="759">
        <v>0</v>
      </c>
      <c r="D42" s="745">
        <v>1051.5999999999999</v>
      </c>
      <c r="E42" s="759">
        <v>1</v>
      </c>
      <c r="F42" s="746">
        <v>1051.5999999999999</v>
      </c>
    </row>
    <row r="43" spans="1:6" ht="14.4" customHeight="1" x14ac:dyDescent="0.3">
      <c r="A43" s="769" t="s">
        <v>1592</v>
      </c>
      <c r="B43" s="745"/>
      <c r="C43" s="759">
        <v>0</v>
      </c>
      <c r="D43" s="745">
        <v>12978.990000000002</v>
      </c>
      <c r="E43" s="759">
        <v>1</v>
      </c>
      <c r="F43" s="746">
        <v>12978.990000000002</v>
      </c>
    </row>
    <row r="44" spans="1:6" ht="14.4" customHeight="1" x14ac:dyDescent="0.3">
      <c r="A44" s="769" t="s">
        <v>1593</v>
      </c>
      <c r="B44" s="745"/>
      <c r="C44" s="759">
        <v>0</v>
      </c>
      <c r="D44" s="745">
        <v>2919.13</v>
      </c>
      <c r="E44" s="759">
        <v>1</v>
      </c>
      <c r="F44" s="746">
        <v>2919.13</v>
      </c>
    </row>
    <row r="45" spans="1:6" ht="14.4" customHeight="1" x14ac:dyDescent="0.3">
      <c r="A45" s="769" t="s">
        <v>1594</v>
      </c>
      <c r="B45" s="745"/>
      <c r="C45" s="759">
        <v>0</v>
      </c>
      <c r="D45" s="745">
        <v>12180.999999999998</v>
      </c>
      <c r="E45" s="759">
        <v>1</v>
      </c>
      <c r="F45" s="746">
        <v>12180.999999999998</v>
      </c>
    </row>
    <row r="46" spans="1:6" ht="14.4" customHeight="1" x14ac:dyDescent="0.3">
      <c r="A46" s="769" t="s">
        <v>1595</v>
      </c>
      <c r="B46" s="745">
        <v>2303.1130000000003</v>
      </c>
      <c r="C46" s="759">
        <v>0.10973102543257418</v>
      </c>
      <c r="D46" s="745">
        <v>18685.599999999999</v>
      </c>
      <c r="E46" s="759">
        <v>0.89026897456742582</v>
      </c>
      <c r="F46" s="746">
        <v>20988.713</v>
      </c>
    </row>
    <row r="47" spans="1:6" ht="14.4" customHeight="1" x14ac:dyDescent="0.3">
      <c r="A47" s="769" t="s">
        <v>1596</v>
      </c>
      <c r="B47" s="745"/>
      <c r="C47" s="759">
        <v>0</v>
      </c>
      <c r="D47" s="745">
        <v>4606.93</v>
      </c>
      <c r="E47" s="759">
        <v>1</v>
      </c>
      <c r="F47" s="746">
        <v>4606.93</v>
      </c>
    </row>
    <row r="48" spans="1:6" ht="14.4" customHeight="1" x14ac:dyDescent="0.3">
      <c r="A48" s="769" t="s">
        <v>1597</v>
      </c>
      <c r="B48" s="745"/>
      <c r="C48" s="759">
        <v>0</v>
      </c>
      <c r="D48" s="745">
        <v>18765.34</v>
      </c>
      <c r="E48" s="759">
        <v>1</v>
      </c>
      <c r="F48" s="746">
        <v>18765.34</v>
      </c>
    </row>
    <row r="49" spans="1:6" ht="14.4" customHeight="1" x14ac:dyDescent="0.3">
      <c r="A49" s="769" t="s">
        <v>1598</v>
      </c>
      <c r="B49" s="745">
        <v>39476.800000000003</v>
      </c>
      <c r="C49" s="759">
        <v>0.47373145361423519</v>
      </c>
      <c r="D49" s="745">
        <v>43854.799999999996</v>
      </c>
      <c r="E49" s="759">
        <v>0.5262685463857647</v>
      </c>
      <c r="F49" s="746">
        <v>83331.600000000006</v>
      </c>
    </row>
    <row r="50" spans="1:6" ht="14.4" customHeight="1" x14ac:dyDescent="0.3">
      <c r="A50" s="769" t="s">
        <v>1599</v>
      </c>
      <c r="B50" s="745">
        <v>68517.709999999992</v>
      </c>
      <c r="C50" s="759">
        <v>1</v>
      </c>
      <c r="D50" s="745"/>
      <c r="E50" s="759">
        <v>0</v>
      </c>
      <c r="F50" s="746">
        <v>68517.709999999992</v>
      </c>
    </row>
    <row r="51" spans="1:6" ht="14.4" customHeight="1" x14ac:dyDescent="0.3">
      <c r="A51" s="769" t="s">
        <v>1600</v>
      </c>
      <c r="B51" s="745"/>
      <c r="C51" s="759">
        <v>0</v>
      </c>
      <c r="D51" s="745">
        <v>8888.91</v>
      </c>
      <c r="E51" s="759">
        <v>1</v>
      </c>
      <c r="F51" s="746">
        <v>8888.91</v>
      </c>
    </row>
    <row r="52" spans="1:6" ht="14.4" customHeight="1" x14ac:dyDescent="0.3">
      <c r="A52" s="769" t="s">
        <v>1601</v>
      </c>
      <c r="B52" s="745"/>
      <c r="C52" s="759">
        <v>0</v>
      </c>
      <c r="D52" s="745">
        <v>15894.899999999998</v>
      </c>
      <c r="E52" s="759">
        <v>1</v>
      </c>
      <c r="F52" s="746">
        <v>15894.899999999998</v>
      </c>
    </row>
    <row r="53" spans="1:6" ht="14.4" customHeight="1" x14ac:dyDescent="0.3">
      <c r="A53" s="769" t="s">
        <v>1602</v>
      </c>
      <c r="B53" s="745">
        <v>103.31999999999998</v>
      </c>
      <c r="C53" s="759">
        <v>0.49752010401117142</v>
      </c>
      <c r="D53" s="745">
        <v>104.35000000000002</v>
      </c>
      <c r="E53" s="759">
        <v>0.50247989598882847</v>
      </c>
      <c r="F53" s="746">
        <v>207.67000000000002</v>
      </c>
    </row>
    <row r="54" spans="1:6" ht="14.4" customHeight="1" x14ac:dyDescent="0.3">
      <c r="A54" s="769" t="s">
        <v>1603</v>
      </c>
      <c r="B54" s="745"/>
      <c r="C54" s="759">
        <v>0</v>
      </c>
      <c r="D54" s="745">
        <v>3350.09</v>
      </c>
      <c r="E54" s="759">
        <v>1</v>
      </c>
      <c r="F54" s="746">
        <v>3350.09</v>
      </c>
    </row>
    <row r="55" spans="1:6" ht="14.4" customHeight="1" x14ac:dyDescent="0.3">
      <c r="A55" s="769" t="s">
        <v>1604</v>
      </c>
      <c r="B55" s="745"/>
      <c r="C55" s="759">
        <v>0</v>
      </c>
      <c r="D55" s="745">
        <v>8117.28</v>
      </c>
      <c r="E55" s="759">
        <v>1</v>
      </c>
      <c r="F55" s="746">
        <v>8117.28</v>
      </c>
    </row>
    <row r="56" spans="1:6" ht="14.4" customHeight="1" x14ac:dyDescent="0.3">
      <c r="A56" s="769" t="s">
        <v>1605</v>
      </c>
      <c r="B56" s="745">
        <v>163448.12</v>
      </c>
      <c r="C56" s="759">
        <v>0.13281250837959468</v>
      </c>
      <c r="D56" s="745">
        <v>1067219.9999999998</v>
      </c>
      <c r="E56" s="759">
        <v>0.86718749162040543</v>
      </c>
      <c r="F56" s="746">
        <v>1230668.1199999996</v>
      </c>
    </row>
    <row r="57" spans="1:6" ht="14.4" customHeight="1" x14ac:dyDescent="0.3">
      <c r="A57" s="769" t="s">
        <v>1606</v>
      </c>
      <c r="B57" s="745">
        <v>2378.0164039323045</v>
      </c>
      <c r="C57" s="759">
        <v>0.150693508409495</v>
      </c>
      <c r="D57" s="745">
        <v>13402.466969447494</v>
      </c>
      <c r="E57" s="759">
        <v>0.84930649159050497</v>
      </c>
      <c r="F57" s="746">
        <v>15780.483373379799</v>
      </c>
    </row>
    <row r="58" spans="1:6" ht="14.4" customHeight="1" x14ac:dyDescent="0.3">
      <c r="A58" s="769" t="s">
        <v>1607</v>
      </c>
      <c r="B58" s="745">
        <v>4131.6000000000004</v>
      </c>
      <c r="C58" s="759">
        <v>3.3271769748088757E-2</v>
      </c>
      <c r="D58" s="745">
        <v>120045.7440752226</v>
      </c>
      <c r="E58" s="759">
        <v>0.96672823025191124</v>
      </c>
      <c r="F58" s="746">
        <v>124177.3440752226</v>
      </c>
    </row>
    <row r="59" spans="1:6" ht="14.4" customHeight="1" x14ac:dyDescent="0.3">
      <c r="A59" s="769" t="s">
        <v>1608</v>
      </c>
      <c r="B59" s="745">
        <v>3707.880000000001</v>
      </c>
      <c r="C59" s="759">
        <v>6.2525505093599068E-2</v>
      </c>
      <c r="D59" s="745">
        <v>55594</v>
      </c>
      <c r="E59" s="759">
        <v>0.93747449490640089</v>
      </c>
      <c r="F59" s="746">
        <v>59301.880000000005</v>
      </c>
    </row>
    <row r="60" spans="1:6" ht="14.4" customHeight="1" x14ac:dyDescent="0.3">
      <c r="A60" s="769" t="s">
        <v>1609</v>
      </c>
      <c r="B60" s="745"/>
      <c r="C60" s="759">
        <v>0</v>
      </c>
      <c r="D60" s="745">
        <v>20443.192162255997</v>
      </c>
      <c r="E60" s="759">
        <v>1</v>
      </c>
      <c r="F60" s="746">
        <v>20443.192162255997</v>
      </c>
    </row>
    <row r="61" spans="1:6" ht="14.4" customHeight="1" x14ac:dyDescent="0.3">
      <c r="A61" s="769" t="s">
        <v>1610</v>
      </c>
      <c r="B61" s="745"/>
      <c r="C61" s="759">
        <v>0</v>
      </c>
      <c r="D61" s="745">
        <v>43946.319999999992</v>
      </c>
      <c r="E61" s="759">
        <v>1</v>
      </c>
      <c r="F61" s="746">
        <v>43946.319999999992</v>
      </c>
    </row>
    <row r="62" spans="1:6" ht="14.4" customHeight="1" x14ac:dyDescent="0.3">
      <c r="A62" s="769" t="s">
        <v>1611</v>
      </c>
      <c r="B62" s="745"/>
      <c r="C62" s="759">
        <v>0</v>
      </c>
      <c r="D62" s="745">
        <v>82472.972037831918</v>
      </c>
      <c r="E62" s="759">
        <v>1</v>
      </c>
      <c r="F62" s="746">
        <v>82472.972037831918</v>
      </c>
    </row>
    <row r="63" spans="1:6" ht="14.4" customHeight="1" x14ac:dyDescent="0.3">
      <c r="A63" s="769" t="s">
        <v>1612</v>
      </c>
      <c r="B63" s="745">
        <v>454.83999999999992</v>
      </c>
      <c r="C63" s="759">
        <v>1</v>
      </c>
      <c r="D63" s="745"/>
      <c r="E63" s="759">
        <v>0</v>
      </c>
      <c r="F63" s="746">
        <v>454.83999999999992</v>
      </c>
    </row>
    <row r="64" spans="1:6" ht="14.4" customHeight="1" x14ac:dyDescent="0.3">
      <c r="A64" s="769" t="s">
        <v>1613</v>
      </c>
      <c r="B64" s="745"/>
      <c r="C64" s="759">
        <v>0</v>
      </c>
      <c r="D64" s="745">
        <v>224.2</v>
      </c>
      <c r="E64" s="759">
        <v>1</v>
      </c>
      <c r="F64" s="746">
        <v>224.2</v>
      </c>
    </row>
    <row r="65" spans="1:6" ht="14.4" customHeight="1" x14ac:dyDescent="0.3">
      <c r="A65" s="769" t="s">
        <v>1614</v>
      </c>
      <c r="B65" s="745">
        <v>1772.200000000001</v>
      </c>
      <c r="C65" s="759">
        <v>1</v>
      </c>
      <c r="D65" s="745"/>
      <c r="E65" s="759">
        <v>0</v>
      </c>
      <c r="F65" s="746">
        <v>1772.200000000001</v>
      </c>
    </row>
    <row r="66" spans="1:6" ht="14.4" customHeight="1" x14ac:dyDescent="0.3">
      <c r="A66" s="769" t="s">
        <v>1615</v>
      </c>
      <c r="B66" s="745"/>
      <c r="C66" s="759">
        <v>0</v>
      </c>
      <c r="D66" s="745">
        <v>354.52</v>
      </c>
      <c r="E66" s="759">
        <v>1</v>
      </c>
      <c r="F66" s="746">
        <v>354.52</v>
      </c>
    </row>
    <row r="67" spans="1:6" ht="14.4" customHeight="1" x14ac:dyDescent="0.3">
      <c r="A67" s="769" t="s">
        <v>1616</v>
      </c>
      <c r="B67" s="745"/>
      <c r="C67" s="759">
        <v>0</v>
      </c>
      <c r="D67" s="745">
        <v>392.53000000000014</v>
      </c>
      <c r="E67" s="759">
        <v>1</v>
      </c>
      <c r="F67" s="746">
        <v>392.53000000000014</v>
      </c>
    </row>
    <row r="68" spans="1:6" ht="14.4" customHeight="1" x14ac:dyDescent="0.3">
      <c r="A68" s="769" t="s">
        <v>1617</v>
      </c>
      <c r="B68" s="745"/>
      <c r="C68" s="759">
        <v>0</v>
      </c>
      <c r="D68" s="745">
        <v>47.810000000000016</v>
      </c>
      <c r="E68" s="759">
        <v>1</v>
      </c>
      <c r="F68" s="746">
        <v>47.810000000000016</v>
      </c>
    </row>
    <row r="69" spans="1:6" ht="14.4" customHeight="1" x14ac:dyDescent="0.3">
      <c r="A69" s="769" t="s">
        <v>1618</v>
      </c>
      <c r="B69" s="745">
        <v>781.01999999999987</v>
      </c>
      <c r="C69" s="759">
        <v>4.6757781814011266E-2</v>
      </c>
      <c r="D69" s="745">
        <v>15922.509759103377</v>
      </c>
      <c r="E69" s="759">
        <v>0.95324221818598875</v>
      </c>
      <c r="F69" s="746">
        <v>16703.529759103378</v>
      </c>
    </row>
    <row r="70" spans="1:6" ht="14.4" customHeight="1" x14ac:dyDescent="0.3">
      <c r="A70" s="769" t="s">
        <v>1619</v>
      </c>
      <c r="B70" s="745"/>
      <c r="C70" s="759">
        <v>0</v>
      </c>
      <c r="D70" s="745">
        <v>334.63</v>
      </c>
      <c r="E70" s="759">
        <v>1</v>
      </c>
      <c r="F70" s="746">
        <v>334.63</v>
      </c>
    </row>
    <row r="71" spans="1:6" ht="14.4" customHeight="1" x14ac:dyDescent="0.3">
      <c r="A71" s="769" t="s">
        <v>1620</v>
      </c>
      <c r="B71" s="745"/>
      <c r="C71" s="759">
        <v>0</v>
      </c>
      <c r="D71" s="745">
        <v>368.54</v>
      </c>
      <c r="E71" s="759">
        <v>1</v>
      </c>
      <c r="F71" s="746">
        <v>368.54</v>
      </c>
    </row>
    <row r="72" spans="1:6" ht="14.4" customHeight="1" x14ac:dyDescent="0.3">
      <c r="A72" s="769" t="s">
        <v>1621</v>
      </c>
      <c r="B72" s="745">
        <v>333.99000000000007</v>
      </c>
      <c r="C72" s="759">
        <v>1</v>
      </c>
      <c r="D72" s="745"/>
      <c r="E72" s="759">
        <v>0</v>
      </c>
      <c r="F72" s="746">
        <v>333.99000000000007</v>
      </c>
    </row>
    <row r="73" spans="1:6" ht="14.4" customHeight="1" x14ac:dyDescent="0.3">
      <c r="A73" s="769" t="s">
        <v>1622</v>
      </c>
      <c r="B73" s="745"/>
      <c r="C73" s="759">
        <v>0</v>
      </c>
      <c r="D73" s="745">
        <v>480.57000000000005</v>
      </c>
      <c r="E73" s="759">
        <v>1</v>
      </c>
      <c r="F73" s="746">
        <v>480.57000000000005</v>
      </c>
    </row>
    <row r="74" spans="1:6" ht="14.4" customHeight="1" x14ac:dyDescent="0.3">
      <c r="A74" s="769" t="s">
        <v>1623</v>
      </c>
      <c r="B74" s="745"/>
      <c r="C74" s="759">
        <v>0</v>
      </c>
      <c r="D74" s="745">
        <v>4509.42</v>
      </c>
      <c r="E74" s="759">
        <v>1</v>
      </c>
      <c r="F74" s="746">
        <v>4509.42</v>
      </c>
    </row>
    <row r="75" spans="1:6" ht="14.4" customHeight="1" x14ac:dyDescent="0.3">
      <c r="A75" s="769" t="s">
        <v>1624</v>
      </c>
      <c r="B75" s="745"/>
      <c r="C75" s="759">
        <v>0</v>
      </c>
      <c r="D75" s="745">
        <v>314.5</v>
      </c>
      <c r="E75" s="759">
        <v>1</v>
      </c>
      <c r="F75" s="746">
        <v>314.5</v>
      </c>
    </row>
    <row r="76" spans="1:6" ht="14.4" customHeight="1" x14ac:dyDescent="0.3">
      <c r="A76" s="769" t="s">
        <v>1625</v>
      </c>
      <c r="B76" s="745"/>
      <c r="C76" s="759">
        <v>0</v>
      </c>
      <c r="D76" s="745">
        <v>281.43999999999994</v>
      </c>
      <c r="E76" s="759">
        <v>1</v>
      </c>
      <c r="F76" s="746">
        <v>281.43999999999994</v>
      </c>
    </row>
    <row r="77" spans="1:6" ht="14.4" customHeight="1" x14ac:dyDescent="0.3">
      <c r="A77" s="769" t="s">
        <v>1626</v>
      </c>
      <c r="B77" s="745"/>
      <c r="C77" s="759">
        <v>0</v>
      </c>
      <c r="D77" s="745">
        <v>103.38</v>
      </c>
      <c r="E77" s="759">
        <v>1</v>
      </c>
      <c r="F77" s="746">
        <v>103.38</v>
      </c>
    </row>
    <row r="78" spans="1:6" ht="14.4" customHeight="1" x14ac:dyDescent="0.3">
      <c r="A78" s="769" t="s">
        <v>1627</v>
      </c>
      <c r="B78" s="745">
        <v>2789.9999999999995</v>
      </c>
      <c r="C78" s="759">
        <v>4.6682717172164032E-2</v>
      </c>
      <c r="D78" s="745">
        <v>56975.15869268254</v>
      </c>
      <c r="E78" s="759">
        <v>0.95331728282783601</v>
      </c>
      <c r="F78" s="746">
        <v>59765.15869268254</v>
      </c>
    </row>
    <row r="79" spans="1:6" ht="14.4" customHeight="1" x14ac:dyDescent="0.3">
      <c r="A79" s="769" t="s">
        <v>1628</v>
      </c>
      <c r="B79" s="745"/>
      <c r="C79" s="759">
        <v>0</v>
      </c>
      <c r="D79" s="745">
        <v>298.26</v>
      </c>
      <c r="E79" s="759">
        <v>1</v>
      </c>
      <c r="F79" s="746">
        <v>298.26</v>
      </c>
    </row>
    <row r="80" spans="1:6" ht="14.4" customHeight="1" thickBot="1" x14ac:dyDescent="0.35">
      <c r="A80" s="770" t="s">
        <v>1629</v>
      </c>
      <c r="B80" s="761"/>
      <c r="C80" s="762">
        <v>0</v>
      </c>
      <c r="D80" s="761">
        <v>541652.09339807299</v>
      </c>
      <c r="E80" s="762">
        <v>1</v>
      </c>
      <c r="F80" s="763">
        <v>541652.09339807299</v>
      </c>
    </row>
    <row r="81" spans="1:6" ht="14.4" customHeight="1" thickBot="1" x14ac:dyDescent="0.35">
      <c r="A81" s="764" t="s">
        <v>3</v>
      </c>
      <c r="B81" s="765">
        <v>300425.64940393233</v>
      </c>
      <c r="C81" s="766">
        <v>8.281901090645738E-2</v>
      </c>
      <c r="D81" s="765">
        <v>3327070.5753850583</v>
      </c>
      <c r="E81" s="766">
        <v>0.91718098909354284</v>
      </c>
      <c r="F81" s="767">
        <v>3627496.2247889899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9" t="s">
        <v>1992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40"/>
      <c r="M1" s="540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330</v>
      </c>
      <c r="G3" s="47">
        <f>SUBTOTAL(9,G6:G1048576)</f>
        <v>300425.64940393233</v>
      </c>
      <c r="H3" s="48">
        <f>IF(M3=0,0,G3/M3)</f>
        <v>8.2819010906457366E-2</v>
      </c>
      <c r="I3" s="47">
        <f>SUBTOTAL(9,I6:I1048576)</f>
        <v>9267</v>
      </c>
      <c r="J3" s="47">
        <f>SUBTOTAL(9,J6:J1048576)</f>
        <v>3327070.5753850578</v>
      </c>
      <c r="K3" s="48">
        <f>IF(M3=0,0,J3/M3)</f>
        <v>0.91718098909354262</v>
      </c>
      <c r="L3" s="47">
        <f>SUBTOTAL(9,L6:L1048576)</f>
        <v>9597</v>
      </c>
      <c r="M3" s="49">
        <f>SUBTOTAL(9,M6:M1048576)</f>
        <v>3627496.2247889903</v>
      </c>
    </row>
    <row r="4" spans="1:13" ht="14.4" customHeight="1" thickBot="1" x14ac:dyDescent="0.35">
      <c r="A4" s="45"/>
      <c r="B4" s="45"/>
      <c r="C4" s="45"/>
      <c r="D4" s="45"/>
      <c r="E4" s="46"/>
      <c r="F4" s="583" t="s">
        <v>161</v>
      </c>
      <c r="G4" s="584"/>
      <c r="H4" s="585"/>
      <c r="I4" s="586" t="s">
        <v>160</v>
      </c>
      <c r="J4" s="584"/>
      <c r="K4" s="585"/>
      <c r="L4" s="587" t="s">
        <v>3</v>
      </c>
      <c r="M4" s="588"/>
    </row>
    <row r="5" spans="1:13" ht="14.4" customHeight="1" thickBot="1" x14ac:dyDescent="0.35">
      <c r="A5" s="754" t="s">
        <v>162</v>
      </c>
      <c r="B5" s="772" t="s">
        <v>163</v>
      </c>
      <c r="C5" s="772" t="s">
        <v>90</v>
      </c>
      <c r="D5" s="772" t="s">
        <v>164</v>
      </c>
      <c r="E5" s="772" t="s">
        <v>165</v>
      </c>
      <c r="F5" s="773" t="s">
        <v>28</v>
      </c>
      <c r="G5" s="773" t="s">
        <v>14</v>
      </c>
      <c r="H5" s="756" t="s">
        <v>166</v>
      </c>
      <c r="I5" s="755" t="s">
        <v>28</v>
      </c>
      <c r="J5" s="773" t="s">
        <v>14</v>
      </c>
      <c r="K5" s="756" t="s">
        <v>166</v>
      </c>
      <c r="L5" s="755" t="s">
        <v>28</v>
      </c>
      <c r="M5" s="774" t="s">
        <v>14</v>
      </c>
    </row>
    <row r="6" spans="1:13" ht="14.4" customHeight="1" x14ac:dyDescent="0.3">
      <c r="A6" s="733" t="s">
        <v>588</v>
      </c>
      <c r="B6" s="734" t="s">
        <v>1630</v>
      </c>
      <c r="C6" s="734" t="s">
        <v>1631</v>
      </c>
      <c r="D6" s="734" t="s">
        <v>639</v>
      </c>
      <c r="E6" s="734" t="s">
        <v>1632</v>
      </c>
      <c r="F6" s="738"/>
      <c r="G6" s="738"/>
      <c r="H6" s="758">
        <v>0</v>
      </c>
      <c r="I6" s="738">
        <v>55</v>
      </c>
      <c r="J6" s="738">
        <v>2423.2899337702793</v>
      </c>
      <c r="K6" s="758">
        <v>1</v>
      </c>
      <c r="L6" s="738">
        <v>55</v>
      </c>
      <c r="M6" s="739">
        <v>2423.2899337702793</v>
      </c>
    </row>
    <row r="7" spans="1:13" ht="14.4" customHeight="1" x14ac:dyDescent="0.3">
      <c r="A7" s="740" t="s">
        <v>588</v>
      </c>
      <c r="B7" s="741" t="s">
        <v>1633</v>
      </c>
      <c r="C7" s="741" t="s">
        <v>1634</v>
      </c>
      <c r="D7" s="741" t="s">
        <v>1635</v>
      </c>
      <c r="E7" s="741" t="s">
        <v>1636</v>
      </c>
      <c r="F7" s="745"/>
      <c r="G7" s="745"/>
      <c r="H7" s="759">
        <v>0</v>
      </c>
      <c r="I7" s="745">
        <v>2</v>
      </c>
      <c r="J7" s="745">
        <v>528</v>
      </c>
      <c r="K7" s="759">
        <v>1</v>
      </c>
      <c r="L7" s="745">
        <v>2</v>
      </c>
      <c r="M7" s="746">
        <v>528</v>
      </c>
    </row>
    <row r="8" spans="1:13" ht="14.4" customHeight="1" x14ac:dyDescent="0.3">
      <c r="A8" s="740" t="s">
        <v>588</v>
      </c>
      <c r="B8" s="741" t="s">
        <v>1637</v>
      </c>
      <c r="C8" s="741" t="s">
        <v>1638</v>
      </c>
      <c r="D8" s="741" t="s">
        <v>1639</v>
      </c>
      <c r="E8" s="741" t="s">
        <v>1640</v>
      </c>
      <c r="F8" s="745"/>
      <c r="G8" s="745"/>
      <c r="H8" s="759">
        <v>0</v>
      </c>
      <c r="I8" s="745">
        <v>3</v>
      </c>
      <c r="J8" s="745">
        <v>164.4</v>
      </c>
      <c r="K8" s="759">
        <v>1</v>
      </c>
      <c r="L8" s="745">
        <v>3</v>
      </c>
      <c r="M8" s="746">
        <v>164.4</v>
      </c>
    </row>
    <row r="9" spans="1:13" ht="14.4" customHeight="1" x14ac:dyDescent="0.3">
      <c r="A9" s="740" t="s">
        <v>588</v>
      </c>
      <c r="B9" s="741" t="s">
        <v>1641</v>
      </c>
      <c r="C9" s="741" t="s">
        <v>1642</v>
      </c>
      <c r="D9" s="741" t="s">
        <v>1643</v>
      </c>
      <c r="E9" s="741" t="s">
        <v>1644</v>
      </c>
      <c r="F9" s="745"/>
      <c r="G9" s="745"/>
      <c r="H9" s="759">
        <v>0</v>
      </c>
      <c r="I9" s="745">
        <v>3</v>
      </c>
      <c r="J9" s="745">
        <v>148.10999999999999</v>
      </c>
      <c r="K9" s="759">
        <v>1</v>
      </c>
      <c r="L9" s="745">
        <v>3</v>
      </c>
      <c r="M9" s="746">
        <v>148.10999999999999</v>
      </c>
    </row>
    <row r="10" spans="1:13" ht="14.4" customHeight="1" x14ac:dyDescent="0.3">
      <c r="A10" s="740" t="s">
        <v>593</v>
      </c>
      <c r="B10" s="741" t="s">
        <v>1645</v>
      </c>
      <c r="C10" s="741" t="s">
        <v>1646</v>
      </c>
      <c r="D10" s="741" t="s">
        <v>1107</v>
      </c>
      <c r="E10" s="741" t="s">
        <v>1647</v>
      </c>
      <c r="F10" s="745"/>
      <c r="G10" s="745"/>
      <c r="H10" s="759">
        <v>0</v>
      </c>
      <c r="I10" s="745">
        <v>3</v>
      </c>
      <c r="J10" s="745">
        <v>183.03000000000003</v>
      </c>
      <c r="K10" s="759">
        <v>1</v>
      </c>
      <c r="L10" s="745">
        <v>3</v>
      </c>
      <c r="M10" s="746">
        <v>183.03000000000003</v>
      </c>
    </row>
    <row r="11" spans="1:13" ht="14.4" customHeight="1" x14ac:dyDescent="0.3">
      <c r="A11" s="740" t="s">
        <v>593</v>
      </c>
      <c r="B11" s="741" t="s">
        <v>1645</v>
      </c>
      <c r="C11" s="741" t="s">
        <v>1648</v>
      </c>
      <c r="D11" s="741" t="s">
        <v>1107</v>
      </c>
      <c r="E11" s="741" t="s">
        <v>1649</v>
      </c>
      <c r="F11" s="745"/>
      <c r="G11" s="745"/>
      <c r="H11" s="759">
        <v>0</v>
      </c>
      <c r="I11" s="745">
        <v>9</v>
      </c>
      <c r="J11" s="745">
        <v>603.99000000000024</v>
      </c>
      <c r="K11" s="759">
        <v>1</v>
      </c>
      <c r="L11" s="745">
        <v>9</v>
      </c>
      <c r="M11" s="746">
        <v>603.99000000000024</v>
      </c>
    </row>
    <row r="12" spans="1:13" ht="14.4" customHeight="1" x14ac:dyDescent="0.3">
      <c r="A12" s="740" t="s">
        <v>593</v>
      </c>
      <c r="B12" s="741" t="s">
        <v>1650</v>
      </c>
      <c r="C12" s="741" t="s">
        <v>1651</v>
      </c>
      <c r="D12" s="741" t="s">
        <v>785</v>
      </c>
      <c r="E12" s="741" t="s">
        <v>1652</v>
      </c>
      <c r="F12" s="745"/>
      <c r="G12" s="745"/>
      <c r="H12" s="759">
        <v>0</v>
      </c>
      <c r="I12" s="745">
        <v>1780</v>
      </c>
      <c r="J12" s="745">
        <v>120329.08680242811</v>
      </c>
      <c r="K12" s="759">
        <v>1</v>
      </c>
      <c r="L12" s="745">
        <v>1780</v>
      </c>
      <c r="M12" s="746">
        <v>120329.08680242811</v>
      </c>
    </row>
    <row r="13" spans="1:13" ht="14.4" customHeight="1" x14ac:dyDescent="0.3">
      <c r="A13" s="740" t="s">
        <v>593</v>
      </c>
      <c r="B13" s="741" t="s">
        <v>1653</v>
      </c>
      <c r="C13" s="741" t="s">
        <v>1654</v>
      </c>
      <c r="D13" s="741" t="s">
        <v>834</v>
      </c>
      <c r="E13" s="741" t="s">
        <v>1655</v>
      </c>
      <c r="F13" s="745"/>
      <c r="G13" s="745"/>
      <c r="H13" s="759">
        <v>0</v>
      </c>
      <c r="I13" s="745">
        <v>20</v>
      </c>
      <c r="J13" s="745">
        <v>970.00000000000011</v>
      </c>
      <c r="K13" s="759">
        <v>1</v>
      </c>
      <c r="L13" s="745">
        <v>20</v>
      </c>
      <c r="M13" s="746">
        <v>970.00000000000011</v>
      </c>
    </row>
    <row r="14" spans="1:13" ht="14.4" customHeight="1" x14ac:dyDescent="0.3">
      <c r="A14" s="740" t="s">
        <v>593</v>
      </c>
      <c r="B14" s="741" t="s">
        <v>1653</v>
      </c>
      <c r="C14" s="741" t="s">
        <v>1656</v>
      </c>
      <c r="D14" s="741" t="s">
        <v>834</v>
      </c>
      <c r="E14" s="741" t="s">
        <v>1657</v>
      </c>
      <c r="F14" s="745"/>
      <c r="G14" s="745"/>
      <c r="H14" s="759">
        <v>0</v>
      </c>
      <c r="I14" s="745">
        <v>13</v>
      </c>
      <c r="J14" s="745">
        <v>867.49</v>
      </c>
      <c r="K14" s="759">
        <v>1</v>
      </c>
      <c r="L14" s="745">
        <v>13</v>
      </c>
      <c r="M14" s="746">
        <v>867.49</v>
      </c>
    </row>
    <row r="15" spans="1:13" ht="14.4" customHeight="1" x14ac:dyDescent="0.3">
      <c r="A15" s="740" t="s">
        <v>593</v>
      </c>
      <c r="B15" s="741" t="s">
        <v>1658</v>
      </c>
      <c r="C15" s="741" t="s">
        <v>1659</v>
      </c>
      <c r="D15" s="741" t="s">
        <v>1660</v>
      </c>
      <c r="E15" s="741" t="s">
        <v>1661</v>
      </c>
      <c r="F15" s="745"/>
      <c r="G15" s="745"/>
      <c r="H15" s="759">
        <v>0</v>
      </c>
      <c r="I15" s="745">
        <v>2</v>
      </c>
      <c r="J15" s="745">
        <v>1259.3200000000002</v>
      </c>
      <c r="K15" s="759">
        <v>1</v>
      </c>
      <c r="L15" s="745">
        <v>2</v>
      </c>
      <c r="M15" s="746">
        <v>1259.3200000000002</v>
      </c>
    </row>
    <row r="16" spans="1:13" ht="14.4" customHeight="1" x14ac:dyDescent="0.3">
      <c r="A16" s="740" t="s">
        <v>593</v>
      </c>
      <c r="B16" s="741" t="s">
        <v>1662</v>
      </c>
      <c r="C16" s="741" t="s">
        <v>1663</v>
      </c>
      <c r="D16" s="741" t="s">
        <v>1664</v>
      </c>
      <c r="E16" s="741" t="s">
        <v>1665</v>
      </c>
      <c r="F16" s="745"/>
      <c r="G16" s="745"/>
      <c r="H16" s="759">
        <v>0</v>
      </c>
      <c r="I16" s="745">
        <v>112</v>
      </c>
      <c r="J16" s="745">
        <v>45702.188459719138</v>
      </c>
      <c r="K16" s="759">
        <v>1</v>
      </c>
      <c r="L16" s="745">
        <v>112</v>
      </c>
      <c r="M16" s="746">
        <v>45702.188459719138</v>
      </c>
    </row>
    <row r="17" spans="1:13" ht="14.4" customHeight="1" x14ac:dyDescent="0.3">
      <c r="A17" s="740" t="s">
        <v>593</v>
      </c>
      <c r="B17" s="741" t="s">
        <v>1666</v>
      </c>
      <c r="C17" s="741" t="s">
        <v>1667</v>
      </c>
      <c r="D17" s="741" t="s">
        <v>893</v>
      </c>
      <c r="E17" s="741" t="s">
        <v>1668</v>
      </c>
      <c r="F17" s="745"/>
      <c r="G17" s="745"/>
      <c r="H17" s="759">
        <v>0</v>
      </c>
      <c r="I17" s="745">
        <v>21</v>
      </c>
      <c r="J17" s="745">
        <v>69300</v>
      </c>
      <c r="K17" s="759">
        <v>1</v>
      </c>
      <c r="L17" s="745">
        <v>21</v>
      </c>
      <c r="M17" s="746">
        <v>69300</v>
      </c>
    </row>
    <row r="18" spans="1:13" ht="14.4" customHeight="1" x14ac:dyDescent="0.3">
      <c r="A18" s="740" t="s">
        <v>593</v>
      </c>
      <c r="B18" s="741" t="s">
        <v>1666</v>
      </c>
      <c r="C18" s="741" t="s">
        <v>1669</v>
      </c>
      <c r="D18" s="741" t="s">
        <v>895</v>
      </c>
      <c r="E18" s="741" t="s">
        <v>1670</v>
      </c>
      <c r="F18" s="745"/>
      <c r="G18" s="745"/>
      <c r="H18" s="759">
        <v>0</v>
      </c>
      <c r="I18" s="745">
        <v>3</v>
      </c>
      <c r="J18" s="745">
        <v>1226.8499999999999</v>
      </c>
      <c r="K18" s="759">
        <v>1</v>
      </c>
      <c r="L18" s="745">
        <v>3</v>
      </c>
      <c r="M18" s="746">
        <v>1226.8499999999999</v>
      </c>
    </row>
    <row r="19" spans="1:13" ht="14.4" customHeight="1" x14ac:dyDescent="0.3">
      <c r="A19" s="740" t="s">
        <v>593</v>
      </c>
      <c r="B19" s="741" t="s">
        <v>1666</v>
      </c>
      <c r="C19" s="741" t="s">
        <v>1671</v>
      </c>
      <c r="D19" s="741" t="s">
        <v>895</v>
      </c>
      <c r="E19" s="741" t="s">
        <v>1672</v>
      </c>
      <c r="F19" s="745"/>
      <c r="G19" s="745"/>
      <c r="H19" s="759">
        <v>0</v>
      </c>
      <c r="I19" s="745">
        <v>1</v>
      </c>
      <c r="J19" s="745">
        <v>721.2</v>
      </c>
      <c r="K19" s="759">
        <v>1</v>
      </c>
      <c r="L19" s="745">
        <v>1</v>
      </c>
      <c r="M19" s="746">
        <v>721.2</v>
      </c>
    </row>
    <row r="20" spans="1:13" ht="14.4" customHeight="1" x14ac:dyDescent="0.3">
      <c r="A20" s="740" t="s">
        <v>593</v>
      </c>
      <c r="B20" s="741" t="s">
        <v>1673</v>
      </c>
      <c r="C20" s="741" t="s">
        <v>1674</v>
      </c>
      <c r="D20" s="741" t="s">
        <v>1211</v>
      </c>
      <c r="E20" s="741" t="s">
        <v>1212</v>
      </c>
      <c r="F20" s="745">
        <v>2</v>
      </c>
      <c r="G20" s="745">
        <v>453.62000000000012</v>
      </c>
      <c r="H20" s="759">
        <v>1</v>
      </c>
      <c r="I20" s="745"/>
      <c r="J20" s="745"/>
      <c r="K20" s="759">
        <v>0</v>
      </c>
      <c r="L20" s="745">
        <v>2</v>
      </c>
      <c r="M20" s="746">
        <v>453.62000000000012</v>
      </c>
    </row>
    <row r="21" spans="1:13" ht="14.4" customHeight="1" x14ac:dyDescent="0.3">
      <c r="A21" s="740" t="s">
        <v>593</v>
      </c>
      <c r="B21" s="741" t="s">
        <v>1673</v>
      </c>
      <c r="C21" s="741" t="s">
        <v>1675</v>
      </c>
      <c r="D21" s="741" t="s">
        <v>1676</v>
      </c>
      <c r="E21" s="741" t="s">
        <v>1677</v>
      </c>
      <c r="F21" s="745"/>
      <c r="G21" s="745"/>
      <c r="H21" s="759">
        <v>0</v>
      </c>
      <c r="I21" s="745">
        <v>2</v>
      </c>
      <c r="J21" s="745">
        <v>278.2600000000001</v>
      </c>
      <c r="K21" s="759">
        <v>1</v>
      </c>
      <c r="L21" s="745">
        <v>2</v>
      </c>
      <c r="M21" s="746">
        <v>278.2600000000001</v>
      </c>
    </row>
    <row r="22" spans="1:13" ht="14.4" customHeight="1" x14ac:dyDescent="0.3">
      <c r="A22" s="740" t="s">
        <v>593</v>
      </c>
      <c r="B22" s="741" t="s">
        <v>1678</v>
      </c>
      <c r="C22" s="741" t="s">
        <v>1679</v>
      </c>
      <c r="D22" s="741" t="s">
        <v>787</v>
      </c>
      <c r="E22" s="741" t="s">
        <v>1680</v>
      </c>
      <c r="F22" s="745"/>
      <c r="G22" s="745"/>
      <c r="H22" s="759">
        <v>0</v>
      </c>
      <c r="I22" s="745">
        <v>337</v>
      </c>
      <c r="J22" s="745">
        <v>43500.591950680166</v>
      </c>
      <c r="K22" s="759">
        <v>1</v>
      </c>
      <c r="L22" s="745">
        <v>337</v>
      </c>
      <c r="M22" s="746">
        <v>43500.591950680166</v>
      </c>
    </row>
    <row r="23" spans="1:13" ht="14.4" customHeight="1" x14ac:dyDescent="0.3">
      <c r="A23" s="740" t="s">
        <v>593</v>
      </c>
      <c r="B23" s="741" t="s">
        <v>1678</v>
      </c>
      <c r="C23" s="741" t="s">
        <v>1681</v>
      </c>
      <c r="D23" s="741" t="s">
        <v>787</v>
      </c>
      <c r="E23" s="741" t="s">
        <v>1682</v>
      </c>
      <c r="F23" s="745"/>
      <c r="G23" s="745"/>
      <c r="H23" s="759">
        <v>0</v>
      </c>
      <c r="I23" s="745">
        <v>7</v>
      </c>
      <c r="J23" s="745">
        <v>315.70999999999998</v>
      </c>
      <c r="K23" s="759">
        <v>1</v>
      </c>
      <c r="L23" s="745">
        <v>7</v>
      </c>
      <c r="M23" s="746">
        <v>315.70999999999998</v>
      </c>
    </row>
    <row r="24" spans="1:13" ht="14.4" customHeight="1" x14ac:dyDescent="0.3">
      <c r="A24" s="740" t="s">
        <v>593</v>
      </c>
      <c r="B24" s="741" t="s">
        <v>1678</v>
      </c>
      <c r="C24" s="741" t="s">
        <v>1683</v>
      </c>
      <c r="D24" s="741" t="s">
        <v>787</v>
      </c>
      <c r="E24" s="741" t="s">
        <v>1684</v>
      </c>
      <c r="F24" s="745"/>
      <c r="G24" s="745"/>
      <c r="H24" s="759">
        <v>0</v>
      </c>
      <c r="I24" s="745">
        <v>1</v>
      </c>
      <c r="J24" s="745">
        <v>90.380000000000052</v>
      </c>
      <c r="K24" s="759">
        <v>1</v>
      </c>
      <c r="L24" s="745">
        <v>1</v>
      </c>
      <c r="M24" s="746">
        <v>90.380000000000052</v>
      </c>
    </row>
    <row r="25" spans="1:13" ht="14.4" customHeight="1" x14ac:dyDescent="0.3">
      <c r="A25" s="740" t="s">
        <v>593</v>
      </c>
      <c r="B25" s="741" t="s">
        <v>1685</v>
      </c>
      <c r="C25" s="741" t="s">
        <v>1686</v>
      </c>
      <c r="D25" s="741" t="s">
        <v>1687</v>
      </c>
      <c r="E25" s="741" t="s">
        <v>1688</v>
      </c>
      <c r="F25" s="745"/>
      <c r="G25" s="745"/>
      <c r="H25" s="759">
        <v>0</v>
      </c>
      <c r="I25" s="745">
        <v>1</v>
      </c>
      <c r="J25" s="745">
        <v>514.11</v>
      </c>
      <c r="K25" s="759">
        <v>1</v>
      </c>
      <c r="L25" s="745">
        <v>1</v>
      </c>
      <c r="M25" s="746">
        <v>514.11</v>
      </c>
    </row>
    <row r="26" spans="1:13" ht="14.4" customHeight="1" x14ac:dyDescent="0.3">
      <c r="A26" s="740" t="s">
        <v>593</v>
      </c>
      <c r="B26" s="741" t="s">
        <v>1689</v>
      </c>
      <c r="C26" s="741" t="s">
        <v>1690</v>
      </c>
      <c r="D26" s="741" t="s">
        <v>1254</v>
      </c>
      <c r="E26" s="741" t="s">
        <v>1691</v>
      </c>
      <c r="F26" s="745"/>
      <c r="G26" s="745"/>
      <c r="H26" s="759">
        <v>0</v>
      </c>
      <c r="I26" s="745">
        <v>1</v>
      </c>
      <c r="J26" s="745">
        <v>292.38000000000011</v>
      </c>
      <c r="K26" s="759">
        <v>1</v>
      </c>
      <c r="L26" s="745">
        <v>1</v>
      </c>
      <c r="M26" s="746">
        <v>292.38000000000011</v>
      </c>
    </row>
    <row r="27" spans="1:13" ht="14.4" customHeight="1" x14ac:dyDescent="0.3">
      <c r="A27" s="740" t="s">
        <v>593</v>
      </c>
      <c r="B27" s="741" t="s">
        <v>1692</v>
      </c>
      <c r="C27" s="741" t="s">
        <v>1693</v>
      </c>
      <c r="D27" s="741" t="s">
        <v>898</v>
      </c>
      <c r="E27" s="741" t="s">
        <v>1694</v>
      </c>
      <c r="F27" s="745">
        <v>1</v>
      </c>
      <c r="G27" s="745">
        <v>59.900000000000027</v>
      </c>
      <c r="H27" s="759">
        <v>1</v>
      </c>
      <c r="I27" s="745"/>
      <c r="J27" s="745"/>
      <c r="K27" s="759">
        <v>0</v>
      </c>
      <c r="L27" s="745">
        <v>1</v>
      </c>
      <c r="M27" s="746">
        <v>59.900000000000027</v>
      </c>
    </row>
    <row r="28" spans="1:13" ht="14.4" customHeight="1" x14ac:dyDescent="0.3">
      <c r="A28" s="740" t="s">
        <v>593</v>
      </c>
      <c r="B28" s="741" t="s">
        <v>1695</v>
      </c>
      <c r="C28" s="741" t="s">
        <v>1696</v>
      </c>
      <c r="D28" s="741" t="s">
        <v>936</v>
      </c>
      <c r="E28" s="741" t="s">
        <v>1697</v>
      </c>
      <c r="F28" s="745"/>
      <c r="G28" s="745"/>
      <c r="H28" s="759">
        <v>0</v>
      </c>
      <c r="I28" s="745">
        <v>9</v>
      </c>
      <c r="J28" s="745">
        <v>965.9699999999998</v>
      </c>
      <c r="K28" s="759">
        <v>1</v>
      </c>
      <c r="L28" s="745">
        <v>9</v>
      </c>
      <c r="M28" s="746">
        <v>965.9699999999998</v>
      </c>
    </row>
    <row r="29" spans="1:13" ht="14.4" customHeight="1" x14ac:dyDescent="0.3">
      <c r="A29" s="740" t="s">
        <v>593</v>
      </c>
      <c r="B29" s="741" t="s">
        <v>1695</v>
      </c>
      <c r="C29" s="741" t="s">
        <v>1698</v>
      </c>
      <c r="D29" s="741" t="s">
        <v>936</v>
      </c>
      <c r="E29" s="741" t="s">
        <v>1699</v>
      </c>
      <c r="F29" s="745"/>
      <c r="G29" s="745"/>
      <c r="H29" s="759">
        <v>0</v>
      </c>
      <c r="I29" s="745">
        <v>13</v>
      </c>
      <c r="J29" s="745">
        <v>1321.9</v>
      </c>
      <c r="K29" s="759">
        <v>1</v>
      </c>
      <c r="L29" s="745">
        <v>13</v>
      </c>
      <c r="M29" s="746">
        <v>1321.9</v>
      </c>
    </row>
    <row r="30" spans="1:13" ht="14.4" customHeight="1" x14ac:dyDescent="0.3">
      <c r="A30" s="740" t="s">
        <v>593</v>
      </c>
      <c r="B30" s="741" t="s">
        <v>1700</v>
      </c>
      <c r="C30" s="741" t="s">
        <v>1701</v>
      </c>
      <c r="D30" s="741" t="s">
        <v>1702</v>
      </c>
      <c r="E30" s="741" t="s">
        <v>1703</v>
      </c>
      <c r="F30" s="745"/>
      <c r="G30" s="745"/>
      <c r="H30" s="759">
        <v>0</v>
      </c>
      <c r="I30" s="745">
        <v>1</v>
      </c>
      <c r="J30" s="745">
        <v>26.150000000000006</v>
      </c>
      <c r="K30" s="759">
        <v>1</v>
      </c>
      <c r="L30" s="745">
        <v>1</v>
      </c>
      <c r="M30" s="746">
        <v>26.150000000000006</v>
      </c>
    </row>
    <row r="31" spans="1:13" ht="14.4" customHeight="1" x14ac:dyDescent="0.3">
      <c r="A31" s="740" t="s">
        <v>593</v>
      </c>
      <c r="B31" s="741" t="s">
        <v>1700</v>
      </c>
      <c r="C31" s="741" t="s">
        <v>1704</v>
      </c>
      <c r="D31" s="741" t="s">
        <v>1121</v>
      </c>
      <c r="E31" s="741" t="s">
        <v>1703</v>
      </c>
      <c r="F31" s="745"/>
      <c r="G31" s="745"/>
      <c r="H31" s="759">
        <v>0</v>
      </c>
      <c r="I31" s="745">
        <v>1</v>
      </c>
      <c r="J31" s="745">
        <v>36.369999999999997</v>
      </c>
      <c r="K31" s="759">
        <v>1</v>
      </c>
      <c r="L31" s="745">
        <v>1</v>
      </c>
      <c r="M31" s="746">
        <v>36.369999999999997</v>
      </c>
    </row>
    <row r="32" spans="1:13" ht="14.4" customHeight="1" x14ac:dyDescent="0.3">
      <c r="A32" s="740" t="s">
        <v>593</v>
      </c>
      <c r="B32" s="741" t="s">
        <v>1700</v>
      </c>
      <c r="C32" s="741" t="s">
        <v>1705</v>
      </c>
      <c r="D32" s="741" t="s">
        <v>1119</v>
      </c>
      <c r="E32" s="741" t="s">
        <v>1706</v>
      </c>
      <c r="F32" s="745"/>
      <c r="G32" s="745"/>
      <c r="H32" s="759">
        <v>0</v>
      </c>
      <c r="I32" s="745">
        <v>3</v>
      </c>
      <c r="J32" s="745">
        <v>118.18</v>
      </c>
      <c r="K32" s="759">
        <v>1</v>
      </c>
      <c r="L32" s="745">
        <v>3</v>
      </c>
      <c r="M32" s="746">
        <v>118.18</v>
      </c>
    </row>
    <row r="33" spans="1:13" ht="14.4" customHeight="1" x14ac:dyDescent="0.3">
      <c r="A33" s="740" t="s">
        <v>593</v>
      </c>
      <c r="B33" s="741" t="s">
        <v>1707</v>
      </c>
      <c r="C33" s="741" t="s">
        <v>1708</v>
      </c>
      <c r="D33" s="741" t="s">
        <v>757</v>
      </c>
      <c r="E33" s="741" t="s">
        <v>1709</v>
      </c>
      <c r="F33" s="745"/>
      <c r="G33" s="745"/>
      <c r="H33" s="759">
        <v>0</v>
      </c>
      <c r="I33" s="745">
        <v>1</v>
      </c>
      <c r="J33" s="745">
        <v>24.749999999999993</v>
      </c>
      <c r="K33" s="759">
        <v>1</v>
      </c>
      <c r="L33" s="745">
        <v>1</v>
      </c>
      <c r="M33" s="746">
        <v>24.749999999999993</v>
      </c>
    </row>
    <row r="34" spans="1:13" ht="14.4" customHeight="1" x14ac:dyDescent="0.3">
      <c r="A34" s="740" t="s">
        <v>593</v>
      </c>
      <c r="B34" s="741" t="s">
        <v>1710</v>
      </c>
      <c r="C34" s="741" t="s">
        <v>1711</v>
      </c>
      <c r="D34" s="741" t="s">
        <v>662</v>
      </c>
      <c r="E34" s="741" t="s">
        <v>1712</v>
      </c>
      <c r="F34" s="745"/>
      <c r="G34" s="745"/>
      <c r="H34" s="759">
        <v>0</v>
      </c>
      <c r="I34" s="745">
        <v>2</v>
      </c>
      <c r="J34" s="745">
        <v>37.26</v>
      </c>
      <c r="K34" s="759">
        <v>1</v>
      </c>
      <c r="L34" s="745">
        <v>2</v>
      </c>
      <c r="M34" s="746">
        <v>37.26</v>
      </c>
    </row>
    <row r="35" spans="1:13" ht="14.4" customHeight="1" x14ac:dyDescent="0.3">
      <c r="A35" s="740" t="s">
        <v>593</v>
      </c>
      <c r="B35" s="741" t="s">
        <v>1713</v>
      </c>
      <c r="C35" s="741" t="s">
        <v>1714</v>
      </c>
      <c r="D35" s="741" t="s">
        <v>1090</v>
      </c>
      <c r="E35" s="741" t="s">
        <v>1703</v>
      </c>
      <c r="F35" s="745"/>
      <c r="G35" s="745"/>
      <c r="H35" s="759">
        <v>0</v>
      </c>
      <c r="I35" s="745">
        <v>1</v>
      </c>
      <c r="J35" s="745">
        <v>86.09</v>
      </c>
      <c r="K35" s="759">
        <v>1</v>
      </c>
      <c r="L35" s="745">
        <v>1</v>
      </c>
      <c r="M35" s="746">
        <v>86.09</v>
      </c>
    </row>
    <row r="36" spans="1:13" ht="14.4" customHeight="1" x14ac:dyDescent="0.3">
      <c r="A36" s="740" t="s">
        <v>593</v>
      </c>
      <c r="B36" s="741" t="s">
        <v>1713</v>
      </c>
      <c r="C36" s="741" t="s">
        <v>1715</v>
      </c>
      <c r="D36" s="741" t="s">
        <v>1090</v>
      </c>
      <c r="E36" s="741" t="s">
        <v>1716</v>
      </c>
      <c r="F36" s="745"/>
      <c r="G36" s="745"/>
      <c r="H36" s="759">
        <v>0</v>
      </c>
      <c r="I36" s="745">
        <v>2</v>
      </c>
      <c r="J36" s="745">
        <v>444.86000000000018</v>
      </c>
      <c r="K36" s="759">
        <v>1</v>
      </c>
      <c r="L36" s="745">
        <v>2</v>
      </c>
      <c r="M36" s="746">
        <v>444.86000000000018</v>
      </c>
    </row>
    <row r="37" spans="1:13" ht="14.4" customHeight="1" x14ac:dyDescent="0.3">
      <c r="A37" s="740" t="s">
        <v>593</v>
      </c>
      <c r="B37" s="741" t="s">
        <v>1717</v>
      </c>
      <c r="C37" s="741" t="s">
        <v>1718</v>
      </c>
      <c r="D37" s="741" t="s">
        <v>1719</v>
      </c>
      <c r="E37" s="741" t="s">
        <v>1720</v>
      </c>
      <c r="F37" s="745"/>
      <c r="G37" s="745"/>
      <c r="H37" s="759">
        <v>0</v>
      </c>
      <c r="I37" s="745">
        <v>2</v>
      </c>
      <c r="J37" s="745">
        <v>23.680000000000003</v>
      </c>
      <c r="K37" s="759">
        <v>1</v>
      </c>
      <c r="L37" s="745">
        <v>2</v>
      </c>
      <c r="M37" s="746">
        <v>23.680000000000003</v>
      </c>
    </row>
    <row r="38" spans="1:13" ht="14.4" customHeight="1" x14ac:dyDescent="0.3">
      <c r="A38" s="740" t="s">
        <v>593</v>
      </c>
      <c r="B38" s="741" t="s">
        <v>1717</v>
      </c>
      <c r="C38" s="741" t="s">
        <v>1721</v>
      </c>
      <c r="D38" s="741" t="s">
        <v>1719</v>
      </c>
      <c r="E38" s="741" t="s">
        <v>1712</v>
      </c>
      <c r="F38" s="745"/>
      <c r="G38" s="745"/>
      <c r="H38" s="759">
        <v>0</v>
      </c>
      <c r="I38" s="745">
        <v>1</v>
      </c>
      <c r="J38" s="745">
        <v>36.18</v>
      </c>
      <c r="K38" s="759">
        <v>1</v>
      </c>
      <c r="L38" s="745">
        <v>1</v>
      </c>
      <c r="M38" s="746">
        <v>36.18</v>
      </c>
    </row>
    <row r="39" spans="1:13" ht="14.4" customHeight="1" x14ac:dyDescent="0.3">
      <c r="A39" s="740" t="s">
        <v>593</v>
      </c>
      <c r="B39" s="741" t="s">
        <v>1722</v>
      </c>
      <c r="C39" s="741" t="s">
        <v>1723</v>
      </c>
      <c r="D39" s="741" t="s">
        <v>1724</v>
      </c>
      <c r="E39" s="741" t="s">
        <v>1725</v>
      </c>
      <c r="F39" s="745"/>
      <c r="G39" s="745"/>
      <c r="H39" s="759">
        <v>0</v>
      </c>
      <c r="I39" s="745">
        <v>1</v>
      </c>
      <c r="J39" s="745">
        <v>210.47</v>
      </c>
      <c r="K39" s="759">
        <v>1</v>
      </c>
      <c r="L39" s="745">
        <v>1</v>
      </c>
      <c r="M39" s="746">
        <v>210.47</v>
      </c>
    </row>
    <row r="40" spans="1:13" ht="14.4" customHeight="1" x14ac:dyDescent="0.3">
      <c r="A40" s="740" t="s">
        <v>593</v>
      </c>
      <c r="B40" s="741" t="s">
        <v>1726</v>
      </c>
      <c r="C40" s="741" t="s">
        <v>1727</v>
      </c>
      <c r="D40" s="741" t="s">
        <v>682</v>
      </c>
      <c r="E40" s="741" t="s">
        <v>1728</v>
      </c>
      <c r="F40" s="745"/>
      <c r="G40" s="745"/>
      <c r="H40" s="759">
        <v>0</v>
      </c>
      <c r="I40" s="745">
        <v>3</v>
      </c>
      <c r="J40" s="745">
        <v>312.21000000000004</v>
      </c>
      <c r="K40" s="759">
        <v>1</v>
      </c>
      <c r="L40" s="745">
        <v>3</v>
      </c>
      <c r="M40" s="746">
        <v>312.21000000000004</v>
      </c>
    </row>
    <row r="41" spans="1:13" ht="14.4" customHeight="1" x14ac:dyDescent="0.3">
      <c r="A41" s="740" t="s">
        <v>593</v>
      </c>
      <c r="B41" s="741" t="s">
        <v>1729</v>
      </c>
      <c r="C41" s="741" t="s">
        <v>1730</v>
      </c>
      <c r="D41" s="741" t="s">
        <v>1731</v>
      </c>
      <c r="E41" s="741" t="s">
        <v>1732</v>
      </c>
      <c r="F41" s="745"/>
      <c r="G41" s="745"/>
      <c r="H41" s="759">
        <v>0</v>
      </c>
      <c r="I41" s="745">
        <v>4</v>
      </c>
      <c r="J41" s="745">
        <v>5500</v>
      </c>
      <c r="K41" s="759">
        <v>1</v>
      </c>
      <c r="L41" s="745">
        <v>4</v>
      </c>
      <c r="M41" s="746">
        <v>5500</v>
      </c>
    </row>
    <row r="42" spans="1:13" ht="14.4" customHeight="1" x14ac:dyDescent="0.3">
      <c r="A42" s="740" t="s">
        <v>593</v>
      </c>
      <c r="B42" s="741" t="s">
        <v>1630</v>
      </c>
      <c r="C42" s="741" t="s">
        <v>1733</v>
      </c>
      <c r="D42" s="741" t="s">
        <v>639</v>
      </c>
      <c r="E42" s="741" t="s">
        <v>1734</v>
      </c>
      <c r="F42" s="745"/>
      <c r="G42" s="745"/>
      <c r="H42" s="759">
        <v>0</v>
      </c>
      <c r="I42" s="745">
        <v>15</v>
      </c>
      <c r="J42" s="745">
        <v>2137.3500000000004</v>
      </c>
      <c r="K42" s="759">
        <v>1</v>
      </c>
      <c r="L42" s="745">
        <v>15</v>
      </c>
      <c r="M42" s="746">
        <v>2137.3500000000004</v>
      </c>
    </row>
    <row r="43" spans="1:13" ht="14.4" customHeight="1" x14ac:dyDescent="0.3">
      <c r="A43" s="740" t="s">
        <v>593</v>
      </c>
      <c r="B43" s="741" t="s">
        <v>1630</v>
      </c>
      <c r="C43" s="741" t="s">
        <v>1631</v>
      </c>
      <c r="D43" s="741" t="s">
        <v>639</v>
      </c>
      <c r="E43" s="741" t="s">
        <v>1632</v>
      </c>
      <c r="F43" s="745"/>
      <c r="G43" s="745"/>
      <c r="H43" s="759">
        <v>0</v>
      </c>
      <c r="I43" s="745">
        <v>300</v>
      </c>
      <c r="J43" s="745">
        <v>13799.489255994864</v>
      </c>
      <c r="K43" s="759">
        <v>1</v>
      </c>
      <c r="L43" s="745">
        <v>300</v>
      </c>
      <c r="M43" s="746">
        <v>13799.489255994864</v>
      </c>
    </row>
    <row r="44" spans="1:13" ht="14.4" customHeight="1" x14ac:dyDescent="0.3">
      <c r="A44" s="740" t="s">
        <v>593</v>
      </c>
      <c r="B44" s="741" t="s">
        <v>1735</v>
      </c>
      <c r="C44" s="741" t="s">
        <v>1736</v>
      </c>
      <c r="D44" s="741" t="s">
        <v>1737</v>
      </c>
      <c r="E44" s="741" t="s">
        <v>1738</v>
      </c>
      <c r="F44" s="745"/>
      <c r="G44" s="745"/>
      <c r="H44" s="759">
        <v>0</v>
      </c>
      <c r="I44" s="745">
        <v>4</v>
      </c>
      <c r="J44" s="745">
        <v>370.08000000000004</v>
      </c>
      <c r="K44" s="759">
        <v>1</v>
      </c>
      <c r="L44" s="745">
        <v>4</v>
      </c>
      <c r="M44" s="746">
        <v>370.08000000000004</v>
      </c>
    </row>
    <row r="45" spans="1:13" ht="14.4" customHeight="1" x14ac:dyDescent="0.3">
      <c r="A45" s="740" t="s">
        <v>593</v>
      </c>
      <c r="B45" s="741" t="s">
        <v>1735</v>
      </c>
      <c r="C45" s="741" t="s">
        <v>1739</v>
      </c>
      <c r="D45" s="741" t="s">
        <v>1740</v>
      </c>
      <c r="E45" s="741" t="s">
        <v>1741</v>
      </c>
      <c r="F45" s="745"/>
      <c r="G45" s="745"/>
      <c r="H45" s="759">
        <v>0</v>
      </c>
      <c r="I45" s="745">
        <v>2</v>
      </c>
      <c r="J45" s="745">
        <v>185.54000000000002</v>
      </c>
      <c r="K45" s="759">
        <v>1</v>
      </c>
      <c r="L45" s="745">
        <v>2</v>
      </c>
      <c r="M45" s="746">
        <v>185.54000000000002</v>
      </c>
    </row>
    <row r="46" spans="1:13" ht="14.4" customHeight="1" x14ac:dyDescent="0.3">
      <c r="A46" s="740" t="s">
        <v>593</v>
      </c>
      <c r="B46" s="741" t="s">
        <v>1735</v>
      </c>
      <c r="C46" s="741" t="s">
        <v>1742</v>
      </c>
      <c r="D46" s="741" t="s">
        <v>1737</v>
      </c>
      <c r="E46" s="741" t="s">
        <v>1741</v>
      </c>
      <c r="F46" s="745"/>
      <c r="G46" s="745"/>
      <c r="H46" s="759">
        <v>0</v>
      </c>
      <c r="I46" s="745">
        <v>6</v>
      </c>
      <c r="J46" s="745">
        <v>468.68000000000018</v>
      </c>
      <c r="K46" s="759">
        <v>1</v>
      </c>
      <c r="L46" s="745">
        <v>6</v>
      </c>
      <c r="M46" s="746">
        <v>468.68000000000018</v>
      </c>
    </row>
    <row r="47" spans="1:13" ht="14.4" customHeight="1" x14ac:dyDescent="0.3">
      <c r="A47" s="740" t="s">
        <v>593</v>
      </c>
      <c r="B47" s="741" t="s">
        <v>1735</v>
      </c>
      <c r="C47" s="741" t="s">
        <v>1743</v>
      </c>
      <c r="D47" s="741" t="s">
        <v>1737</v>
      </c>
      <c r="E47" s="741" t="s">
        <v>1744</v>
      </c>
      <c r="F47" s="745"/>
      <c r="G47" s="745"/>
      <c r="H47" s="759">
        <v>0</v>
      </c>
      <c r="I47" s="745">
        <v>1</v>
      </c>
      <c r="J47" s="745">
        <v>61.53000000000003</v>
      </c>
      <c r="K47" s="759">
        <v>1</v>
      </c>
      <c r="L47" s="745">
        <v>1</v>
      </c>
      <c r="M47" s="746">
        <v>61.53000000000003</v>
      </c>
    </row>
    <row r="48" spans="1:13" ht="14.4" customHeight="1" x14ac:dyDescent="0.3">
      <c r="A48" s="740" t="s">
        <v>593</v>
      </c>
      <c r="B48" s="741" t="s">
        <v>1745</v>
      </c>
      <c r="C48" s="741" t="s">
        <v>1746</v>
      </c>
      <c r="D48" s="741" t="s">
        <v>1747</v>
      </c>
      <c r="E48" s="741" t="s">
        <v>1748</v>
      </c>
      <c r="F48" s="745"/>
      <c r="G48" s="745"/>
      <c r="H48" s="759">
        <v>0</v>
      </c>
      <c r="I48" s="745">
        <v>48</v>
      </c>
      <c r="J48" s="745">
        <v>590184.72</v>
      </c>
      <c r="K48" s="759">
        <v>1</v>
      </c>
      <c r="L48" s="745">
        <v>48</v>
      </c>
      <c r="M48" s="746">
        <v>590184.72</v>
      </c>
    </row>
    <row r="49" spans="1:13" ht="14.4" customHeight="1" x14ac:dyDescent="0.3">
      <c r="A49" s="740" t="s">
        <v>593</v>
      </c>
      <c r="B49" s="741" t="s">
        <v>1749</v>
      </c>
      <c r="C49" s="741" t="s">
        <v>1750</v>
      </c>
      <c r="D49" s="741" t="s">
        <v>1347</v>
      </c>
      <c r="E49" s="741" t="s">
        <v>1751</v>
      </c>
      <c r="F49" s="745"/>
      <c r="G49" s="745"/>
      <c r="H49" s="759">
        <v>0</v>
      </c>
      <c r="I49" s="745">
        <v>1</v>
      </c>
      <c r="J49" s="745">
        <v>167.55999999999997</v>
      </c>
      <c r="K49" s="759">
        <v>1</v>
      </c>
      <c r="L49" s="745">
        <v>1</v>
      </c>
      <c r="M49" s="746">
        <v>167.55999999999997</v>
      </c>
    </row>
    <row r="50" spans="1:13" ht="14.4" customHeight="1" x14ac:dyDescent="0.3">
      <c r="A50" s="740" t="s">
        <v>593</v>
      </c>
      <c r="B50" s="741" t="s">
        <v>1749</v>
      </c>
      <c r="C50" s="741" t="s">
        <v>1752</v>
      </c>
      <c r="D50" s="741" t="s">
        <v>1753</v>
      </c>
      <c r="E50" s="741" t="s">
        <v>1754</v>
      </c>
      <c r="F50" s="745"/>
      <c r="G50" s="745"/>
      <c r="H50" s="759">
        <v>0</v>
      </c>
      <c r="I50" s="745">
        <v>5</v>
      </c>
      <c r="J50" s="745">
        <v>556.59999999999991</v>
      </c>
      <c r="K50" s="759">
        <v>1</v>
      </c>
      <c r="L50" s="745">
        <v>5</v>
      </c>
      <c r="M50" s="746">
        <v>556.59999999999991</v>
      </c>
    </row>
    <row r="51" spans="1:13" ht="14.4" customHeight="1" x14ac:dyDescent="0.3">
      <c r="A51" s="740" t="s">
        <v>593</v>
      </c>
      <c r="B51" s="741" t="s">
        <v>1755</v>
      </c>
      <c r="C51" s="741" t="s">
        <v>1756</v>
      </c>
      <c r="D51" s="741" t="s">
        <v>1757</v>
      </c>
      <c r="E51" s="741" t="s">
        <v>1758</v>
      </c>
      <c r="F51" s="745"/>
      <c r="G51" s="745"/>
      <c r="H51" s="759">
        <v>0</v>
      </c>
      <c r="I51" s="745">
        <v>111</v>
      </c>
      <c r="J51" s="745">
        <v>51077.399999999994</v>
      </c>
      <c r="K51" s="759">
        <v>1</v>
      </c>
      <c r="L51" s="745">
        <v>111</v>
      </c>
      <c r="M51" s="746">
        <v>51077.399999999994</v>
      </c>
    </row>
    <row r="52" spans="1:13" ht="14.4" customHeight="1" x14ac:dyDescent="0.3">
      <c r="A52" s="740" t="s">
        <v>593</v>
      </c>
      <c r="B52" s="741" t="s">
        <v>1759</v>
      </c>
      <c r="C52" s="741" t="s">
        <v>1760</v>
      </c>
      <c r="D52" s="741" t="s">
        <v>1761</v>
      </c>
      <c r="E52" s="741" t="s">
        <v>1762</v>
      </c>
      <c r="F52" s="745">
        <v>80</v>
      </c>
      <c r="G52" s="745">
        <v>2128.8000000000002</v>
      </c>
      <c r="H52" s="759">
        <v>1</v>
      </c>
      <c r="I52" s="745"/>
      <c r="J52" s="745"/>
      <c r="K52" s="759">
        <v>0</v>
      </c>
      <c r="L52" s="745">
        <v>80</v>
      </c>
      <c r="M52" s="746">
        <v>2128.8000000000002</v>
      </c>
    </row>
    <row r="53" spans="1:13" ht="14.4" customHeight="1" x14ac:dyDescent="0.3">
      <c r="A53" s="740" t="s">
        <v>593</v>
      </c>
      <c r="B53" s="741" t="s">
        <v>1759</v>
      </c>
      <c r="C53" s="741" t="s">
        <v>1763</v>
      </c>
      <c r="D53" s="741" t="s">
        <v>1764</v>
      </c>
      <c r="E53" s="741" t="s">
        <v>1765</v>
      </c>
      <c r="F53" s="745">
        <v>24</v>
      </c>
      <c r="G53" s="745">
        <v>7584.7200000000012</v>
      </c>
      <c r="H53" s="759">
        <v>1</v>
      </c>
      <c r="I53" s="745"/>
      <c r="J53" s="745"/>
      <c r="K53" s="759">
        <v>0</v>
      </c>
      <c r="L53" s="745">
        <v>24</v>
      </c>
      <c r="M53" s="746">
        <v>7584.7200000000012</v>
      </c>
    </row>
    <row r="54" spans="1:13" ht="14.4" customHeight="1" x14ac:dyDescent="0.3">
      <c r="A54" s="740" t="s">
        <v>593</v>
      </c>
      <c r="B54" s="741" t="s">
        <v>1766</v>
      </c>
      <c r="C54" s="741" t="s">
        <v>1767</v>
      </c>
      <c r="D54" s="741" t="s">
        <v>1768</v>
      </c>
      <c r="E54" s="741" t="s">
        <v>1769</v>
      </c>
      <c r="F54" s="745"/>
      <c r="G54" s="745"/>
      <c r="H54" s="759">
        <v>0</v>
      </c>
      <c r="I54" s="745">
        <v>2</v>
      </c>
      <c r="J54" s="745">
        <v>1095.1035234535825</v>
      </c>
      <c r="K54" s="759">
        <v>1</v>
      </c>
      <c r="L54" s="745">
        <v>2</v>
      </c>
      <c r="M54" s="746">
        <v>1095.1035234535825</v>
      </c>
    </row>
    <row r="55" spans="1:13" ht="14.4" customHeight="1" x14ac:dyDescent="0.3">
      <c r="A55" s="740" t="s">
        <v>593</v>
      </c>
      <c r="B55" s="741" t="s">
        <v>1766</v>
      </c>
      <c r="C55" s="741" t="s">
        <v>1770</v>
      </c>
      <c r="D55" s="741" t="s">
        <v>1768</v>
      </c>
      <c r="E55" s="741" t="s">
        <v>1771</v>
      </c>
      <c r="F55" s="745"/>
      <c r="G55" s="745"/>
      <c r="H55" s="759">
        <v>0</v>
      </c>
      <c r="I55" s="745">
        <v>170</v>
      </c>
      <c r="J55" s="745">
        <v>158608.09865236183</v>
      </c>
      <c r="K55" s="759">
        <v>1</v>
      </c>
      <c r="L55" s="745">
        <v>170</v>
      </c>
      <c r="M55" s="746">
        <v>158608.09865236183</v>
      </c>
    </row>
    <row r="56" spans="1:13" ht="14.4" customHeight="1" x14ac:dyDescent="0.3">
      <c r="A56" s="740" t="s">
        <v>593</v>
      </c>
      <c r="B56" s="741" t="s">
        <v>1772</v>
      </c>
      <c r="C56" s="741" t="s">
        <v>1773</v>
      </c>
      <c r="D56" s="741" t="s">
        <v>734</v>
      </c>
      <c r="E56" s="741" t="s">
        <v>1774</v>
      </c>
      <c r="F56" s="745"/>
      <c r="G56" s="745"/>
      <c r="H56" s="759">
        <v>0</v>
      </c>
      <c r="I56" s="745">
        <v>55</v>
      </c>
      <c r="J56" s="745">
        <v>12728.600000000002</v>
      </c>
      <c r="K56" s="759">
        <v>1</v>
      </c>
      <c r="L56" s="745">
        <v>55</v>
      </c>
      <c r="M56" s="746">
        <v>12728.600000000002</v>
      </c>
    </row>
    <row r="57" spans="1:13" ht="14.4" customHeight="1" x14ac:dyDescent="0.3">
      <c r="A57" s="740" t="s">
        <v>593</v>
      </c>
      <c r="B57" s="741" t="s">
        <v>1775</v>
      </c>
      <c r="C57" s="741" t="s">
        <v>1776</v>
      </c>
      <c r="D57" s="741" t="s">
        <v>1777</v>
      </c>
      <c r="E57" s="741" t="s">
        <v>1778</v>
      </c>
      <c r="F57" s="745"/>
      <c r="G57" s="745"/>
      <c r="H57" s="759">
        <v>0</v>
      </c>
      <c r="I57" s="745">
        <v>4</v>
      </c>
      <c r="J57" s="745">
        <v>1051.5999999999999</v>
      </c>
      <c r="K57" s="759">
        <v>1</v>
      </c>
      <c r="L57" s="745">
        <v>4</v>
      </c>
      <c r="M57" s="746">
        <v>1051.5999999999999</v>
      </c>
    </row>
    <row r="58" spans="1:13" ht="14.4" customHeight="1" x14ac:dyDescent="0.3">
      <c r="A58" s="740" t="s">
        <v>593</v>
      </c>
      <c r="B58" s="741" t="s">
        <v>1779</v>
      </c>
      <c r="C58" s="741" t="s">
        <v>1780</v>
      </c>
      <c r="D58" s="741" t="s">
        <v>1781</v>
      </c>
      <c r="E58" s="741" t="s">
        <v>1782</v>
      </c>
      <c r="F58" s="745"/>
      <c r="G58" s="745"/>
      <c r="H58" s="759">
        <v>0</v>
      </c>
      <c r="I58" s="745">
        <v>23</v>
      </c>
      <c r="J58" s="745">
        <v>12978.990000000002</v>
      </c>
      <c r="K58" s="759">
        <v>1</v>
      </c>
      <c r="L58" s="745">
        <v>23</v>
      </c>
      <c r="M58" s="746">
        <v>12978.990000000002</v>
      </c>
    </row>
    <row r="59" spans="1:13" ht="14.4" customHeight="1" x14ac:dyDescent="0.3">
      <c r="A59" s="740" t="s">
        <v>593</v>
      </c>
      <c r="B59" s="741" t="s">
        <v>1783</v>
      </c>
      <c r="C59" s="741" t="s">
        <v>1784</v>
      </c>
      <c r="D59" s="741" t="s">
        <v>1341</v>
      </c>
      <c r="E59" s="741" t="s">
        <v>1785</v>
      </c>
      <c r="F59" s="745"/>
      <c r="G59" s="745"/>
      <c r="H59" s="759">
        <v>0</v>
      </c>
      <c r="I59" s="745">
        <v>9</v>
      </c>
      <c r="J59" s="745">
        <v>2919.13</v>
      </c>
      <c r="K59" s="759">
        <v>1</v>
      </c>
      <c r="L59" s="745">
        <v>9</v>
      </c>
      <c r="M59" s="746">
        <v>2919.13</v>
      </c>
    </row>
    <row r="60" spans="1:13" ht="14.4" customHeight="1" x14ac:dyDescent="0.3">
      <c r="A60" s="740" t="s">
        <v>593</v>
      </c>
      <c r="B60" s="741" t="s">
        <v>1786</v>
      </c>
      <c r="C60" s="741" t="s">
        <v>1787</v>
      </c>
      <c r="D60" s="741" t="s">
        <v>1788</v>
      </c>
      <c r="E60" s="741" t="s">
        <v>1789</v>
      </c>
      <c r="F60" s="745"/>
      <c r="G60" s="745"/>
      <c r="H60" s="759">
        <v>0</v>
      </c>
      <c r="I60" s="745">
        <v>70</v>
      </c>
      <c r="J60" s="745">
        <v>2837.2</v>
      </c>
      <c r="K60" s="759">
        <v>1</v>
      </c>
      <c r="L60" s="745">
        <v>70</v>
      </c>
      <c r="M60" s="746">
        <v>2837.2</v>
      </c>
    </row>
    <row r="61" spans="1:13" ht="14.4" customHeight="1" x14ac:dyDescent="0.3">
      <c r="A61" s="740" t="s">
        <v>593</v>
      </c>
      <c r="B61" s="741" t="s">
        <v>1786</v>
      </c>
      <c r="C61" s="741" t="s">
        <v>1790</v>
      </c>
      <c r="D61" s="741" t="s">
        <v>1788</v>
      </c>
      <c r="E61" s="741" t="s">
        <v>1791</v>
      </c>
      <c r="F61" s="745"/>
      <c r="G61" s="745"/>
      <c r="H61" s="759">
        <v>0</v>
      </c>
      <c r="I61" s="745">
        <v>170</v>
      </c>
      <c r="J61" s="745">
        <v>9343.8000000000011</v>
      </c>
      <c r="K61" s="759">
        <v>1</v>
      </c>
      <c r="L61" s="745">
        <v>170</v>
      </c>
      <c r="M61" s="746">
        <v>9343.8000000000011</v>
      </c>
    </row>
    <row r="62" spans="1:13" ht="14.4" customHeight="1" x14ac:dyDescent="0.3">
      <c r="A62" s="740" t="s">
        <v>593</v>
      </c>
      <c r="B62" s="741" t="s">
        <v>1792</v>
      </c>
      <c r="C62" s="741" t="s">
        <v>1793</v>
      </c>
      <c r="D62" s="741" t="s">
        <v>1794</v>
      </c>
      <c r="E62" s="741" t="s">
        <v>1795</v>
      </c>
      <c r="F62" s="745">
        <v>6</v>
      </c>
      <c r="G62" s="745">
        <v>2303.1130000000003</v>
      </c>
      <c r="H62" s="759">
        <v>1</v>
      </c>
      <c r="I62" s="745"/>
      <c r="J62" s="745"/>
      <c r="K62" s="759">
        <v>0</v>
      </c>
      <c r="L62" s="745">
        <v>6</v>
      </c>
      <c r="M62" s="746">
        <v>2303.1130000000003</v>
      </c>
    </row>
    <row r="63" spans="1:13" ht="14.4" customHeight="1" x14ac:dyDescent="0.3">
      <c r="A63" s="740" t="s">
        <v>593</v>
      </c>
      <c r="B63" s="741" t="s">
        <v>1792</v>
      </c>
      <c r="C63" s="741" t="s">
        <v>1796</v>
      </c>
      <c r="D63" s="741" t="s">
        <v>1797</v>
      </c>
      <c r="E63" s="741" t="s">
        <v>1798</v>
      </c>
      <c r="F63" s="745"/>
      <c r="G63" s="745"/>
      <c r="H63" s="759">
        <v>0</v>
      </c>
      <c r="I63" s="745">
        <v>720</v>
      </c>
      <c r="J63" s="745">
        <v>18685.599999999999</v>
      </c>
      <c r="K63" s="759">
        <v>1</v>
      </c>
      <c r="L63" s="745">
        <v>720</v>
      </c>
      <c r="M63" s="746">
        <v>18685.599999999999</v>
      </c>
    </row>
    <row r="64" spans="1:13" ht="14.4" customHeight="1" x14ac:dyDescent="0.3">
      <c r="A64" s="740" t="s">
        <v>593</v>
      </c>
      <c r="B64" s="741" t="s">
        <v>1799</v>
      </c>
      <c r="C64" s="741" t="s">
        <v>1800</v>
      </c>
      <c r="D64" s="741" t="s">
        <v>1425</v>
      </c>
      <c r="E64" s="741" t="s">
        <v>1801</v>
      </c>
      <c r="F64" s="745"/>
      <c r="G64" s="745"/>
      <c r="H64" s="759">
        <v>0</v>
      </c>
      <c r="I64" s="745">
        <v>3</v>
      </c>
      <c r="J64" s="745">
        <v>4606.93</v>
      </c>
      <c r="K64" s="759">
        <v>1</v>
      </c>
      <c r="L64" s="745">
        <v>3</v>
      </c>
      <c r="M64" s="746">
        <v>4606.93</v>
      </c>
    </row>
    <row r="65" spans="1:13" ht="14.4" customHeight="1" x14ac:dyDescent="0.3">
      <c r="A65" s="740" t="s">
        <v>593</v>
      </c>
      <c r="B65" s="741" t="s">
        <v>1802</v>
      </c>
      <c r="C65" s="741" t="s">
        <v>1803</v>
      </c>
      <c r="D65" s="741" t="s">
        <v>1804</v>
      </c>
      <c r="E65" s="741" t="s">
        <v>1805</v>
      </c>
      <c r="F65" s="745"/>
      <c r="G65" s="745"/>
      <c r="H65" s="759">
        <v>0</v>
      </c>
      <c r="I65" s="745">
        <v>79</v>
      </c>
      <c r="J65" s="745">
        <v>12138.5</v>
      </c>
      <c r="K65" s="759">
        <v>1</v>
      </c>
      <c r="L65" s="745">
        <v>79</v>
      </c>
      <c r="M65" s="746">
        <v>12138.5</v>
      </c>
    </row>
    <row r="66" spans="1:13" ht="14.4" customHeight="1" x14ac:dyDescent="0.3">
      <c r="A66" s="740" t="s">
        <v>593</v>
      </c>
      <c r="B66" s="741" t="s">
        <v>1802</v>
      </c>
      <c r="C66" s="741" t="s">
        <v>1806</v>
      </c>
      <c r="D66" s="741" t="s">
        <v>1804</v>
      </c>
      <c r="E66" s="741" t="s">
        <v>1807</v>
      </c>
      <c r="F66" s="745"/>
      <c r="G66" s="745"/>
      <c r="H66" s="759">
        <v>0</v>
      </c>
      <c r="I66" s="745">
        <v>19</v>
      </c>
      <c r="J66" s="745">
        <v>5772.8</v>
      </c>
      <c r="K66" s="759">
        <v>1</v>
      </c>
      <c r="L66" s="745">
        <v>19</v>
      </c>
      <c r="M66" s="746">
        <v>5772.8</v>
      </c>
    </row>
    <row r="67" spans="1:13" ht="14.4" customHeight="1" x14ac:dyDescent="0.3">
      <c r="A67" s="740" t="s">
        <v>593</v>
      </c>
      <c r="B67" s="741" t="s">
        <v>1802</v>
      </c>
      <c r="C67" s="741" t="s">
        <v>1808</v>
      </c>
      <c r="D67" s="741" t="s">
        <v>1809</v>
      </c>
      <c r="E67" s="741" t="s">
        <v>1810</v>
      </c>
      <c r="F67" s="745"/>
      <c r="G67" s="745"/>
      <c r="H67" s="759">
        <v>0</v>
      </c>
      <c r="I67" s="745">
        <v>3</v>
      </c>
      <c r="J67" s="745">
        <v>854.04</v>
      </c>
      <c r="K67" s="759">
        <v>1</v>
      </c>
      <c r="L67" s="745">
        <v>3</v>
      </c>
      <c r="M67" s="746">
        <v>854.04</v>
      </c>
    </row>
    <row r="68" spans="1:13" ht="14.4" customHeight="1" x14ac:dyDescent="0.3">
      <c r="A68" s="740" t="s">
        <v>593</v>
      </c>
      <c r="B68" s="741" t="s">
        <v>1811</v>
      </c>
      <c r="C68" s="741" t="s">
        <v>1812</v>
      </c>
      <c r="D68" s="741" t="s">
        <v>1813</v>
      </c>
      <c r="E68" s="741" t="s">
        <v>1452</v>
      </c>
      <c r="F68" s="745">
        <v>80</v>
      </c>
      <c r="G68" s="745">
        <v>39476.800000000003</v>
      </c>
      <c r="H68" s="759">
        <v>0.5</v>
      </c>
      <c r="I68" s="745">
        <v>80</v>
      </c>
      <c r="J68" s="745">
        <v>39476.799999999996</v>
      </c>
      <c r="K68" s="759">
        <v>0.49999999999999989</v>
      </c>
      <c r="L68" s="745">
        <v>160</v>
      </c>
      <c r="M68" s="746">
        <v>78953.600000000006</v>
      </c>
    </row>
    <row r="69" spans="1:13" ht="14.4" customHeight="1" x14ac:dyDescent="0.3">
      <c r="A69" s="740" t="s">
        <v>593</v>
      </c>
      <c r="B69" s="741" t="s">
        <v>1811</v>
      </c>
      <c r="C69" s="741" t="s">
        <v>1814</v>
      </c>
      <c r="D69" s="741" t="s">
        <v>1451</v>
      </c>
      <c r="E69" s="741" t="s">
        <v>1452</v>
      </c>
      <c r="F69" s="745"/>
      <c r="G69" s="745"/>
      <c r="H69" s="759">
        <v>0</v>
      </c>
      <c r="I69" s="745">
        <v>20</v>
      </c>
      <c r="J69" s="745">
        <v>4378</v>
      </c>
      <c r="K69" s="759">
        <v>1</v>
      </c>
      <c r="L69" s="745">
        <v>20</v>
      </c>
      <c r="M69" s="746">
        <v>4378</v>
      </c>
    </row>
    <row r="70" spans="1:13" ht="14.4" customHeight="1" x14ac:dyDescent="0.3">
      <c r="A70" s="740" t="s">
        <v>593</v>
      </c>
      <c r="B70" s="741" t="s">
        <v>1815</v>
      </c>
      <c r="C70" s="741" t="s">
        <v>1816</v>
      </c>
      <c r="D70" s="741" t="s">
        <v>1817</v>
      </c>
      <c r="E70" s="741" t="s">
        <v>1818</v>
      </c>
      <c r="F70" s="745">
        <v>5</v>
      </c>
      <c r="G70" s="745">
        <v>68517.709999999992</v>
      </c>
      <c r="H70" s="759">
        <v>1</v>
      </c>
      <c r="I70" s="745"/>
      <c r="J70" s="745"/>
      <c r="K70" s="759">
        <v>0</v>
      </c>
      <c r="L70" s="745">
        <v>5</v>
      </c>
      <c r="M70" s="746">
        <v>68517.709999999992</v>
      </c>
    </row>
    <row r="71" spans="1:13" ht="14.4" customHeight="1" x14ac:dyDescent="0.3">
      <c r="A71" s="740" t="s">
        <v>593</v>
      </c>
      <c r="B71" s="741" t="s">
        <v>1819</v>
      </c>
      <c r="C71" s="741" t="s">
        <v>1820</v>
      </c>
      <c r="D71" s="741" t="s">
        <v>934</v>
      </c>
      <c r="E71" s="741" t="s">
        <v>1821</v>
      </c>
      <c r="F71" s="745"/>
      <c r="G71" s="745"/>
      <c r="H71" s="759">
        <v>0</v>
      </c>
      <c r="I71" s="745">
        <v>15</v>
      </c>
      <c r="J71" s="745">
        <v>8888.91</v>
      </c>
      <c r="K71" s="759">
        <v>1</v>
      </c>
      <c r="L71" s="745">
        <v>15</v>
      </c>
      <c r="M71" s="746">
        <v>8888.91</v>
      </c>
    </row>
    <row r="72" spans="1:13" ht="14.4" customHeight="1" x14ac:dyDescent="0.3">
      <c r="A72" s="740" t="s">
        <v>593</v>
      </c>
      <c r="B72" s="741" t="s">
        <v>1822</v>
      </c>
      <c r="C72" s="741" t="s">
        <v>1823</v>
      </c>
      <c r="D72" s="741" t="s">
        <v>795</v>
      </c>
      <c r="E72" s="741" t="s">
        <v>1824</v>
      </c>
      <c r="F72" s="745"/>
      <c r="G72" s="745"/>
      <c r="H72" s="759">
        <v>0</v>
      </c>
      <c r="I72" s="745">
        <v>30</v>
      </c>
      <c r="J72" s="745">
        <v>15894.899999999998</v>
      </c>
      <c r="K72" s="759">
        <v>1</v>
      </c>
      <c r="L72" s="745">
        <v>30</v>
      </c>
      <c r="M72" s="746">
        <v>15894.899999999998</v>
      </c>
    </row>
    <row r="73" spans="1:13" ht="14.4" customHeight="1" x14ac:dyDescent="0.3">
      <c r="A73" s="740" t="s">
        <v>593</v>
      </c>
      <c r="B73" s="741" t="s">
        <v>1825</v>
      </c>
      <c r="C73" s="741" t="s">
        <v>1826</v>
      </c>
      <c r="D73" s="741" t="s">
        <v>1196</v>
      </c>
      <c r="E73" s="741" t="s">
        <v>1827</v>
      </c>
      <c r="F73" s="745"/>
      <c r="G73" s="745"/>
      <c r="H73" s="759">
        <v>0</v>
      </c>
      <c r="I73" s="745">
        <v>6</v>
      </c>
      <c r="J73" s="745">
        <v>1827.6999999999998</v>
      </c>
      <c r="K73" s="759">
        <v>1</v>
      </c>
      <c r="L73" s="745">
        <v>6</v>
      </c>
      <c r="M73" s="746">
        <v>1827.6999999999998</v>
      </c>
    </row>
    <row r="74" spans="1:13" ht="14.4" customHeight="1" x14ac:dyDescent="0.3">
      <c r="A74" s="740" t="s">
        <v>593</v>
      </c>
      <c r="B74" s="741" t="s">
        <v>1828</v>
      </c>
      <c r="C74" s="741" t="s">
        <v>1829</v>
      </c>
      <c r="D74" s="741" t="s">
        <v>1043</v>
      </c>
      <c r="E74" s="741" t="s">
        <v>1830</v>
      </c>
      <c r="F74" s="745"/>
      <c r="G74" s="745"/>
      <c r="H74" s="759">
        <v>0</v>
      </c>
      <c r="I74" s="745">
        <v>2</v>
      </c>
      <c r="J74" s="745">
        <v>889.9799999999999</v>
      </c>
      <c r="K74" s="759">
        <v>1</v>
      </c>
      <c r="L74" s="745">
        <v>2</v>
      </c>
      <c r="M74" s="746">
        <v>889.9799999999999</v>
      </c>
    </row>
    <row r="75" spans="1:13" ht="14.4" customHeight="1" x14ac:dyDescent="0.3">
      <c r="A75" s="740" t="s">
        <v>593</v>
      </c>
      <c r="B75" s="741" t="s">
        <v>1831</v>
      </c>
      <c r="C75" s="741" t="s">
        <v>1832</v>
      </c>
      <c r="D75" s="741" t="s">
        <v>1183</v>
      </c>
      <c r="E75" s="741" t="s">
        <v>1833</v>
      </c>
      <c r="F75" s="745">
        <v>15</v>
      </c>
      <c r="G75" s="745">
        <v>1022.2464039323042</v>
      </c>
      <c r="H75" s="759">
        <v>1</v>
      </c>
      <c r="I75" s="745"/>
      <c r="J75" s="745"/>
      <c r="K75" s="759">
        <v>0</v>
      </c>
      <c r="L75" s="745">
        <v>15</v>
      </c>
      <c r="M75" s="746">
        <v>1022.2464039323042</v>
      </c>
    </row>
    <row r="76" spans="1:13" ht="14.4" customHeight="1" x14ac:dyDescent="0.3">
      <c r="A76" s="740" t="s">
        <v>593</v>
      </c>
      <c r="B76" s="741" t="s">
        <v>1831</v>
      </c>
      <c r="C76" s="741" t="s">
        <v>1834</v>
      </c>
      <c r="D76" s="741" t="s">
        <v>1835</v>
      </c>
      <c r="E76" s="741" t="s">
        <v>1765</v>
      </c>
      <c r="F76" s="745"/>
      <c r="G76" s="745"/>
      <c r="H76" s="759">
        <v>0</v>
      </c>
      <c r="I76" s="745">
        <v>2</v>
      </c>
      <c r="J76" s="745">
        <v>1059.6799999999998</v>
      </c>
      <c r="K76" s="759">
        <v>1</v>
      </c>
      <c r="L76" s="745">
        <v>2</v>
      </c>
      <c r="M76" s="746">
        <v>1059.6799999999998</v>
      </c>
    </row>
    <row r="77" spans="1:13" ht="14.4" customHeight="1" x14ac:dyDescent="0.3">
      <c r="A77" s="740" t="s">
        <v>593</v>
      </c>
      <c r="B77" s="741" t="s">
        <v>1836</v>
      </c>
      <c r="C77" s="741" t="s">
        <v>1837</v>
      </c>
      <c r="D77" s="741" t="s">
        <v>1838</v>
      </c>
      <c r="E77" s="741" t="s">
        <v>1839</v>
      </c>
      <c r="F77" s="745"/>
      <c r="G77" s="745"/>
      <c r="H77" s="759">
        <v>0</v>
      </c>
      <c r="I77" s="745">
        <v>410</v>
      </c>
      <c r="J77" s="745">
        <v>281014.01666040224</v>
      </c>
      <c r="K77" s="759">
        <v>1</v>
      </c>
      <c r="L77" s="745">
        <v>410</v>
      </c>
      <c r="M77" s="746">
        <v>281014.01666040224</v>
      </c>
    </row>
    <row r="78" spans="1:13" ht="14.4" customHeight="1" x14ac:dyDescent="0.3">
      <c r="A78" s="740" t="s">
        <v>593</v>
      </c>
      <c r="B78" s="741" t="s">
        <v>1840</v>
      </c>
      <c r="C78" s="741" t="s">
        <v>1841</v>
      </c>
      <c r="D78" s="741" t="s">
        <v>1842</v>
      </c>
      <c r="E78" s="741" t="s">
        <v>1843</v>
      </c>
      <c r="F78" s="745"/>
      <c r="G78" s="745"/>
      <c r="H78" s="759">
        <v>0</v>
      </c>
      <c r="I78" s="745">
        <v>51</v>
      </c>
      <c r="J78" s="745">
        <v>23214.18</v>
      </c>
      <c r="K78" s="759">
        <v>1</v>
      </c>
      <c r="L78" s="745">
        <v>51</v>
      </c>
      <c r="M78" s="746">
        <v>23214.18</v>
      </c>
    </row>
    <row r="79" spans="1:13" ht="14.4" customHeight="1" x14ac:dyDescent="0.3">
      <c r="A79" s="740" t="s">
        <v>593</v>
      </c>
      <c r="B79" s="741" t="s">
        <v>1637</v>
      </c>
      <c r="C79" s="741" t="s">
        <v>1844</v>
      </c>
      <c r="D79" s="741" t="s">
        <v>1845</v>
      </c>
      <c r="E79" s="741" t="s">
        <v>1846</v>
      </c>
      <c r="F79" s="745"/>
      <c r="G79" s="745"/>
      <c r="H79" s="759">
        <v>0</v>
      </c>
      <c r="I79" s="745">
        <v>10</v>
      </c>
      <c r="J79" s="745">
        <v>379.18</v>
      </c>
      <c r="K79" s="759">
        <v>1</v>
      </c>
      <c r="L79" s="745">
        <v>10</v>
      </c>
      <c r="M79" s="746">
        <v>379.18</v>
      </c>
    </row>
    <row r="80" spans="1:13" ht="14.4" customHeight="1" x14ac:dyDescent="0.3">
      <c r="A80" s="740" t="s">
        <v>593</v>
      </c>
      <c r="B80" s="741" t="s">
        <v>1637</v>
      </c>
      <c r="C80" s="741" t="s">
        <v>1638</v>
      </c>
      <c r="D80" s="741" t="s">
        <v>1639</v>
      </c>
      <c r="E80" s="741" t="s">
        <v>1640</v>
      </c>
      <c r="F80" s="745"/>
      <c r="G80" s="745"/>
      <c r="H80" s="759">
        <v>0</v>
      </c>
      <c r="I80" s="745">
        <v>85</v>
      </c>
      <c r="J80" s="745">
        <v>4585.2</v>
      </c>
      <c r="K80" s="759">
        <v>1</v>
      </c>
      <c r="L80" s="745">
        <v>85</v>
      </c>
      <c r="M80" s="746">
        <v>4585.2</v>
      </c>
    </row>
    <row r="81" spans="1:13" ht="14.4" customHeight="1" x14ac:dyDescent="0.3">
      <c r="A81" s="740" t="s">
        <v>593</v>
      </c>
      <c r="B81" s="741" t="s">
        <v>1847</v>
      </c>
      <c r="C81" s="741" t="s">
        <v>1848</v>
      </c>
      <c r="D81" s="741" t="s">
        <v>1849</v>
      </c>
      <c r="E81" s="741" t="s">
        <v>1850</v>
      </c>
      <c r="F81" s="745"/>
      <c r="G81" s="745"/>
      <c r="H81" s="759">
        <v>0</v>
      </c>
      <c r="I81" s="745">
        <v>48</v>
      </c>
      <c r="J81" s="745">
        <v>13215.84</v>
      </c>
      <c r="K81" s="759">
        <v>1</v>
      </c>
      <c r="L81" s="745">
        <v>48</v>
      </c>
      <c r="M81" s="746">
        <v>13215.84</v>
      </c>
    </row>
    <row r="82" spans="1:13" ht="14.4" customHeight="1" x14ac:dyDescent="0.3">
      <c r="A82" s="740" t="s">
        <v>593</v>
      </c>
      <c r="B82" s="741" t="s">
        <v>1851</v>
      </c>
      <c r="C82" s="741" t="s">
        <v>1852</v>
      </c>
      <c r="D82" s="741" t="s">
        <v>803</v>
      </c>
      <c r="E82" s="741" t="s">
        <v>1853</v>
      </c>
      <c r="F82" s="745"/>
      <c r="G82" s="745"/>
      <c r="H82" s="759">
        <v>0</v>
      </c>
      <c r="I82" s="745">
        <v>112</v>
      </c>
      <c r="J82" s="745">
        <v>82472.972037831918</v>
      </c>
      <c r="K82" s="759">
        <v>1</v>
      </c>
      <c r="L82" s="745">
        <v>112</v>
      </c>
      <c r="M82" s="746">
        <v>82472.972037831918</v>
      </c>
    </row>
    <row r="83" spans="1:13" ht="14.4" customHeight="1" x14ac:dyDescent="0.3">
      <c r="A83" s="740" t="s">
        <v>593</v>
      </c>
      <c r="B83" s="741" t="s">
        <v>1854</v>
      </c>
      <c r="C83" s="741" t="s">
        <v>1855</v>
      </c>
      <c r="D83" s="741" t="s">
        <v>1856</v>
      </c>
      <c r="E83" s="741" t="s">
        <v>1857</v>
      </c>
      <c r="F83" s="745">
        <v>1</v>
      </c>
      <c r="G83" s="745">
        <v>454.83999999999992</v>
      </c>
      <c r="H83" s="759">
        <v>1</v>
      </c>
      <c r="I83" s="745"/>
      <c r="J83" s="745"/>
      <c r="K83" s="759">
        <v>0</v>
      </c>
      <c r="L83" s="745">
        <v>1</v>
      </c>
      <c r="M83" s="746">
        <v>454.83999999999992</v>
      </c>
    </row>
    <row r="84" spans="1:13" ht="14.4" customHeight="1" x14ac:dyDescent="0.3">
      <c r="A84" s="740" t="s">
        <v>593</v>
      </c>
      <c r="B84" s="741" t="s">
        <v>1858</v>
      </c>
      <c r="C84" s="741" t="s">
        <v>1859</v>
      </c>
      <c r="D84" s="741" t="s">
        <v>1860</v>
      </c>
      <c r="E84" s="741" t="s">
        <v>1861</v>
      </c>
      <c r="F84" s="745"/>
      <c r="G84" s="745"/>
      <c r="H84" s="759">
        <v>0</v>
      </c>
      <c r="I84" s="745">
        <v>1</v>
      </c>
      <c r="J84" s="745">
        <v>224.2</v>
      </c>
      <c r="K84" s="759">
        <v>1</v>
      </c>
      <c r="L84" s="745">
        <v>1</v>
      </c>
      <c r="M84" s="746">
        <v>224.2</v>
      </c>
    </row>
    <row r="85" spans="1:13" ht="14.4" customHeight="1" x14ac:dyDescent="0.3">
      <c r="A85" s="740" t="s">
        <v>593</v>
      </c>
      <c r="B85" s="741" t="s">
        <v>1862</v>
      </c>
      <c r="C85" s="741" t="s">
        <v>1863</v>
      </c>
      <c r="D85" s="741" t="s">
        <v>1864</v>
      </c>
      <c r="E85" s="741" t="s">
        <v>1865</v>
      </c>
      <c r="F85" s="745">
        <v>1</v>
      </c>
      <c r="G85" s="745">
        <v>1772.200000000001</v>
      </c>
      <c r="H85" s="759">
        <v>1</v>
      </c>
      <c r="I85" s="745"/>
      <c r="J85" s="745"/>
      <c r="K85" s="759">
        <v>0</v>
      </c>
      <c r="L85" s="745">
        <v>1</v>
      </c>
      <c r="M85" s="746">
        <v>1772.200000000001</v>
      </c>
    </row>
    <row r="86" spans="1:13" ht="14.4" customHeight="1" x14ac:dyDescent="0.3">
      <c r="A86" s="740" t="s">
        <v>593</v>
      </c>
      <c r="B86" s="741" t="s">
        <v>1866</v>
      </c>
      <c r="C86" s="741" t="s">
        <v>1867</v>
      </c>
      <c r="D86" s="741" t="s">
        <v>1868</v>
      </c>
      <c r="E86" s="741" t="s">
        <v>1869</v>
      </c>
      <c r="F86" s="745"/>
      <c r="G86" s="745"/>
      <c r="H86" s="759">
        <v>0</v>
      </c>
      <c r="I86" s="745">
        <v>1</v>
      </c>
      <c r="J86" s="745">
        <v>354.52</v>
      </c>
      <c r="K86" s="759">
        <v>1</v>
      </c>
      <c r="L86" s="745">
        <v>1</v>
      </c>
      <c r="M86" s="746">
        <v>354.52</v>
      </c>
    </row>
    <row r="87" spans="1:13" ht="14.4" customHeight="1" x14ac:dyDescent="0.3">
      <c r="A87" s="740" t="s">
        <v>593</v>
      </c>
      <c r="B87" s="741" t="s">
        <v>1870</v>
      </c>
      <c r="C87" s="741" t="s">
        <v>1871</v>
      </c>
      <c r="D87" s="741" t="s">
        <v>1872</v>
      </c>
      <c r="E87" s="741" t="s">
        <v>1873</v>
      </c>
      <c r="F87" s="745"/>
      <c r="G87" s="745"/>
      <c r="H87" s="759">
        <v>0</v>
      </c>
      <c r="I87" s="745">
        <v>1</v>
      </c>
      <c r="J87" s="745">
        <v>136.63000000000002</v>
      </c>
      <c r="K87" s="759">
        <v>1</v>
      </c>
      <c r="L87" s="745">
        <v>1</v>
      </c>
      <c r="M87" s="746">
        <v>136.63000000000002</v>
      </c>
    </row>
    <row r="88" spans="1:13" ht="14.4" customHeight="1" x14ac:dyDescent="0.3">
      <c r="A88" s="740" t="s">
        <v>593</v>
      </c>
      <c r="B88" s="741" t="s">
        <v>1870</v>
      </c>
      <c r="C88" s="741" t="s">
        <v>1874</v>
      </c>
      <c r="D88" s="741" t="s">
        <v>1872</v>
      </c>
      <c r="E88" s="741" t="s">
        <v>1875</v>
      </c>
      <c r="F88" s="745"/>
      <c r="G88" s="745"/>
      <c r="H88" s="759">
        <v>0</v>
      </c>
      <c r="I88" s="745">
        <v>1</v>
      </c>
      <c r="J88" s="745">
        <v>255.90000000000012</v>
      </c>
      <c r="K88" s="759">
        <v>1</v>
      </c>
      <c r="L88" s="745">
        <v>1</v>
      </c>
      <c r="M88" s="746">
        <v>255.90000000000012</v>
      </c>
    </row>
    <row r="89" spans="1:13" ht="14.4" customHeight="1" x14ac:dyDescent="0.3">
      <c r="A89" s="740" t="s">
        <v>593</v>
      </c>
      <c r="B89" s="741" t="s">
        <v>1876</v>
      </c>
      <c r="C89" s="741" t="s">
        <v>1877</v>
      </c>
      <c r="D89" s="741" t="s">
        <v>1878</v>
      </c>
      <c r="E89" s="741" t="s">
        <v>1879</v>
      </c>
      <c r="F89" s="745"/>
      <c r="G89" s="745"/>
      <c r="H89" s="759">
        <v>0</v>
      </c>
      <c r="I89" s="745">
        <v>2</v>
      </c>
      <c r="J89" s="745">
        <v>18.320000000000007</v>
      </c>
      <c r="K89" s="759">
        <v>1</v>
      </c>
      <c r="L89" s="745">
        <v>2</v>
      </c>
      <c r="M89" s="746">
        <v>18.320000000000007</v>
      </c>
    </row>
    <row r="90" spans="1:13" ht="14.4" customHeight="1" x14ac:dyDescent="0.3">
      <c r="A90" s="740" t="s">
        <v>593</v>
      </c>
      <c r="B90" s="741" t="s">
        <v>1641</v>
      </c>
      <c r="C90" s="741" t="s">
        <v>1880</v>
      </c>
      <c r="D90" s="741" t="s">
        <v>1643</v>
      </c>
      <c r="E90" s="741" t="s">
        <v>1881</v>
      </c>
      <c r="F90" s="745"/>
      <c r="G90" s="745"/>
      <c r="H90" s="759">
        <v>0</v>
      </c>
      <c r="I90" s="745">
        <v>2</v>
      </c>
      <c r="J90" s="745">
        <v>190.74</v>
      </c>
      <c r="K90" s="759">
        <v>1</v>
      </c>
      <c r="L90" s="745">
        <v>2</v>
      </c>
      <c r="M90" s="746">
        <v>190.74</v>
      </c>
    </row>
    <row r="91" spans="1:13" ht="14.4" customHeight="1" x14ac:dyDescent="0.3">
      <c r="A91" s="740" t="s">
        <v>593</v>
      </c>
      <c r="B91" s="741" t="s">
        <v>1641</v>
      </c>
      <c r="C91" s="741" t="s">
        <v>1882</v>
      </c>
      <c r="D91" s="741" t="s">
        <v>1643</v>
      </c>
      <c r="E91" s="741" t="s">
        <v>1883</v>
      </c>
      <c r="F91" s="745"/>
      <c r="G91" s="745"/>
      <c r="H91" s="759">
        <v>0</v>
      </c>
      <c r="I91" s="745">
        <v>29</v>
      </c>
      <c r="J91" s="745">
        <v>9598.7097591033817</v>
      </c>
      <c r="K91" s="759">
        <v>1</v>
      </c>
      <c r="L91" s="745">
        <v>29</v>
      </c>
      <c r="M91" s="746">
        <v>9598.7097591033817</v>
      </c>
    </row>
    <row r="92" spans="1:13" ht="14.4" customHeight="1" x14ac:dyDescent="0.3">
      <c r="A92" s="740" t="s">
        <v>593</v>
      </c>
      <c r="B92" s="741" t="s">
        <v>1884</v>
      </c>
      <c r="C92" s="741" t="s">
        <v>1885</v>
      </c>
      <c r="D92" s="741" t="s">
        <v>1252</v>
      </c>
      <c r="E92" s="741" t="s">
        <v>1886</v>
      </c>
      <c r="F92" s="745"/>
      <c r="G92" s="745"/>
      <c r="H92" s="759">
        <v>0</v>
      </c>
      <c r="I92" s="745">
        <v>9</v>
      </c>
      <c r="J92" s="745">
        <v>197.9</v>
      </c>
      <c r="K92" s="759">
        <v>1</v>
      </c>
      <c r="L92" s="745">
        <v>9</v>
      </c>
      <c r="M92" s="746">
        <v>197.9</v>
      </c>
    </row>
    <row r="93" spans="1:13" ht="14.4" customHeight="1" x14ac:dyDescent="0.3">
      <c r="A93" s="740" t="s">
        <v>593</v>
      </c>
      <c r="B93" s="741" t="s">
        <v>1884</v>
      </c>
      <c r="C93" s="741" t="s">
        <v>1887</v>
      </c>
      <c r="D93" s="741" t="s">
        <v>1252</v>
      </c>
      <c r="E93" s="741" t="s">
        <v>1888</v>
      </c>
      <c r="F93" s="745"/>
      <c r="G93" s="745"/>
      <c r="H93" s="759">
        <v>0</v>
      </c>
      <c r="I93" s="745">
        <v>3</v>
      </c>
      <c r="J93" s="745">
        <v>136.72999999999999</v>
      </c>
      <c r="K93" s="759">
        <v>1</v>
      </c>
      <c r="L93" s="745">
        <v>3</v>
      </c>
      <c r="M93" s="746">
        <v>136.72999999999999</v>
      </c>
    </row>
    <row r="94" spans="1:13" ht="14.4" customHeight="1" x14ac:dyDescent="0.3">
      <c r="A94" s="740" t="s">
        <v>593</v>
      </c>
      <c r="B94" s="741" t="s">
        <v>1889</v>
      </c>
      <c r="C94" s="741" t="s">
        <v>1890</v>
      </c>
      <c r="D94" s="741" t="s">
        <v>772</v>
      </c>
      <c r="E94" s="741" t="s">
        <v>1706</v>
      </c>
      <c r="F94" s="745"/>
      <c r="G94" s="745"/>
      <c r="H94" s="759">
        <v>0</v>
      </c>
      <c r="I94" s="745">
        <v>2</v>
      </c>
      <c r="J94" s="745">
        <v>40.120000000000005</v>
      </c>
      <c r="K94" s="759">
        <v>1</v>
      </c>
      <c r="L94" s="745">
        <v>2</v>
      </c>
      <c r="M94" s="746">
        <v>40.120000000000005</v>
      </c>
    </row>
    <row r="95" spans="1:13" ht="14.4" customHeight="1" x14ac:dyDescent="0.3">
      <c r="A95" s="740" t="s">
        <v>593</v>
      </c>
      <c r="B95" s="741" t="s">
        <v>1889</v>
      </c>
      <c r="C95" s="741" t="s">
        <v>1891</v>
      </c>
      <c r="D95" s="741" t="s">
        <v>774</v>
      </c>
      <c r="E95" s="741" t="s">
        <v>1892</v>
      </c>
      <c r="F95" s="745"/>
      <c r="G95" s="745"/>
      <c r="H95" s="759">
        <v>0</v>
      </c>
      <c r="I95" s="745">
        <v>10</v>
      </c>
      <c r="J95" s="745">
        <v>273.74</v>
      </c>
      <c r="K95" s="759">
        <v>1</v>
      </c>
      <c r="L95" s="745">
        <v>10</v>
      </c>
      <c r="M95" s="746">
        <v>273.74</v>
      </c>
    </row>
    <row r="96" spans="1:13" ht="14.4" customHeight="1" x14ac:dyDescent="0.3">
      <c r="A96" s="740" t="s">
        <v>593</v>
      </c>
      <c r="B96" s="741" t="s">
        <v>1889</v>
      </c>
      <c r="C96" s="741" t="s">
        <v>1893</v>
      </c>
      <c r="D96" s="741" t="s">
        <v>774</v>
      </c>
      <c r="E96" s="741" t="s">
        <v>1894</v>
      </c>
      <c r="F96" s="745"/>
      <c r="G96" s="745"/>
      <c r="H96" s="759">
        <v>0</v>
      </c>
      <c r="I96" s="745">
        <v>1</v>
      </c>
      <c r="J96" s="745">
        <v>54.679999999999993</v>
      </c>
      <c r="K96" s="759">
        <v>1</v>
      </c>
      <c r="L96" s="745">
        <v>1</v>
      </c>
      <c r="M96" s="746">
        <v>54.679999999999993</v>
      </c>
    </row>
    <row r="97" spans="1:13" ht="14.4" customHeight="1" x14ac:dyDescent="0.3">
      <c r="A97" s="740" t="s">
        <v>593</v>
      </c>
      <c r="B97" s="741" t="s">
        <v>1895</v>
      </c>
      <c r="C97" s="741" t="s">
        <v>1896</v>
      </c>
      <c r="D97" s="741" t="s">
        <v>1897</v>
      </c>
      <c r="E97" s="741" t="s">
        <v>1898</v>
      </c>
      <c r="F97" s="745">
        <v>1</v>
      </c>
      <c r="G97" s="745">
        <v>333.99000000000007</v>
      </c>
      <c r="H97" s="759">
        <v>1</v>
      </c>
      <c r="I97" s="745"/>
      <c r="J97" s="745"/>
      <c r="K97" s="759">
        <v>0</v>
      </c>
      <c r="L97" s="745">
        <v>1</v>
      </c>
      <c r="M97" s="746">
        <v>333.99000000000007</v>
      </c>
    </row>
    <row r="98" spans="1:13" ht="14.4" customHeight="1" x14ac:dyDescent="0.3">
      <c r="A98" s="740" t="s">
        <v>593</v>
      </c>
      <c r="B98" s="741" t="s">
        <v>1899</v>
      </c>
      <c r="C98" s="741" t="s">
        <v>1900</v>
      </c>
      <c r="D98" s="741" t="s">
        <v>1901</v>
      </c>
      <c r="E98" s="741" t="s">
        <v>1902</v>
      </c>
      <c r="F98" s="745"/>
      <c r="G98" s="745"/>
      <c r="H98" s="759">
        <v>0</v>
      </c>
      <c r="I98" s="745">
        <v>17</v>
      </c>
      <c r="J98" s="745">
        <v>429.93000000000006</v>
      </c>
      <c r="K98" s="759">
        <v>1</v>
      </c>
      <c r="L98" s="745">
        <v>17</v>
      </c>
      <c r="M98" s="746">
        <v>429.93000000000006</v>
      </c>
    </row>
    <row r="99" spans="1:13" ht="14.4" customHeight="1" x14ac:dyDescent="0.3">
      <c r="A99" s="740" t="s">
        <v>593</v>
      </c>
      <c r="B99" s="741" t="s">
        <v>1903</v>
      </c>
      <c r="C99" s="741" t="s">
        <v>1904</v>
      </c>
      <c r="D99" s="741" t="s">
        <v>1905</v>
      </c>
      <c r="E99" s="741" t="s">
        <v>1906</v>
      </c>
      <c r="F99" s="745"/>
      <c r="G99" s="745"/>
      <c r="H99" s="759">
        <v>0</v>
      </c>
      <c r="I99" s="745">
        <v>50</v>
      </c>
      <c r="J99" s="745">
        <v>4061.0600000000004</v>
      </c>
      <c r="K99" s="759">
        <v>1</v>
      </c>
      <c r="L99" s="745">
        <v>50</v>
      </c>
      <c r="M99" s="746">
        <v>4061.0600000000004</v>
      </c>
    </row>
    <row r="100" spans="1:13" ht="14.4" customHeight="1" x14ac:dyDescent="0.3">
      <c r="A100" s="740" t="s">
        <v>593</v>
      </c>
      <c r="B100" s="741" t="s">
        <v>1907</v>
      </c>
      <c r="C100" s="741" t="s">
        <v>1908</v>
      </c>
      <c r="D100" s="741" t="s">
        <v>1909</v>
      </c>
      <c r="E100" s="741" t="s">
        <v>1910</v>
      </c>
      <c r="F100" s="745"/>
      <c r="G100" s="745"/>
      <c r="H100" s="759">
        <v>0</v>
      </c>
      <c r="I100" s="745">
        <v>1</v>
      </c>
      <c r="J100" s="745">
        <v>314.5</v>
      </c>
      <c r="K100" s="759">
        <v>1</v>
      </c>
      <c r="L100" s="745">
        <v>1</v>
      </c>
      <c r="M100" s="746">
        <v>314.5</v>
      </c>
    </row>
    <row r="101" spans="1:13" ht="14.4" customHeight="1" x14ac:dyDescent="0.3">
      <c r="A101" s="740" t="s">
        <v>593</v>
      </c>
      <c r="B101" s="741" t="s">
        <v>1911</v>
      </c>
      <c r="C101" s="741" t="s">
        <v>1912</v>
      </c>
      <c r="D101" s="741" t="s">
        <v>1246</v>
      </c>
      <c r="E101" s="741" t="s">
        <v>1913</v>
      </c>
      <c r="F101" s="745"/>
      <c r="G101" s="745"/>
      <c r="H101" s="759">
        <v>0</v>
      </c>
      <c r="I101" s="745">
        <v>2</v>
      </c>
      <c r="J101" s="745">
        <v>150.81999999999996</v>
      </c>
      <c r="K101" s="759">
        <v>1</v>
      </c>
      <c r="L101" s="745">
        <v>2</v>
      </c>
      <c r="M101" s="746">
        <v>150.81999999999996</v>
      </c>
    </row>
    <row r="102" spans="1:13" ht="14.4" customHeight="1" x14ac:dyDescent="0.3">
      <c r="A102" s="740" t="s">
        <v>593</v>
      </c>
      <c r="B102" s="741" t="s">
        <v>1911</v>
      </c>
      <c r="C102" s="741" t="s">
        <v>1914</v>
      </c>
      <c r="D102" s="741" t="s">
        <v>1246</v>
      </c>
      <c r="E102" s="741" t="s">
        <v>1706</v>
      </c>
      <c r="F102" s="745"/>
      <c r="G102" s="745"/>
      <c r="H102" s="759">
        <v>0</v>
      </c>
      <c r="I102" s="745">
        <v>1</v>
      </c>
      <c r="J102" s="745">
        <v>30.22</v>
      </c>
      <c r="K102" s="759">
        <v>1</v>
      </c>
      <c r="L102" s="745">
        <v>1</v>
      </c>
      <c r="M102" s="746">
        <v>30.22</v>
      </c>
    </row>
    <row r="103" spans="1:13" ht="14.4" customHeight="1" x14ac:dyDescent="0.3">
      <c r="A103" s="740" t="s">
        <v>593</v>
      </c>
      <c r="B103" s="741" t="s">
        <v>1911</v>
      </c>
      <c r="C103" s="741" t="s">
        <v>1915</v>
      </c>
      <c r="D103" s="741" t="s">
        <v>1246</v>
      </c>
      <c r="E103" s="741" t="s">
        <v>1916</v>
      </c>
      <c r="F103" s="745"/>
      <c r="G103" s="745"/>
      <c r="H103" s="759">
        <v>0</v>
      </c>
      <c r="I103" s="745">
        <v>1</v>
      </c>
      <c r="J103" s="745">
        <v>100.39999999999998</v>
      </c>
      <c r="K103" s="759">
        <v>1</v>
      </c>
      <c r="L103" s="745">
        <v>1</v>
      </c>
      <c r="M103" s="746">
        <v>100.39999999999998</v>
      </c>
    </row>
    <row r="104" spans="1:13" ht="14.4" customHeight="1" x14ac:dyDescent="0.3">
      <c r="A104" s="740" t="s">
        <v>593</v>
      </c>
      <c r="B104" s="741" t="s">
        <v>1917</v>
      </c>
      <c r="C104" s="741" t="s">
        <v>1918</v>
      </c>
      <c r="D104" s="741" t="s">
        <v>1919</v>
      </c>
      <c r="E104" s="741" t="s">
        <v>1703</v>
      </c>
      <c r="F104" s="745"/>
      <c r="G104" s="745"/>
      <c r="H104" s="759">
        <v>0</v>
      </c>
      <c r="I104" s="745">
        <v>2</v>
      </c>
      <c r="J104" s="745">
        <v>103.38</v>
      </c>
      <c r="K104" s="759">
        <v>1</v>
      </c>
      <c r="L104" s="745">
        <v>2</v>
      </c>
      <c r="M104" s="746">
        <v>103.38</v>
      </c>
    </row>
    <row r="105" spans="1:13" ht="14.4" customHeight="1" x14ac:dyDescent="0.3">
      <c r="A105" s="740" t="s">
        <v>593</v>
      </c>
      <c r="B105" s="741" t="s">
        <v>1920</v>
      </c>
      <c r="C105" s="741" t="s">
        <v>1921</v>
      </c>
      <c r="D105" s="741" t="s">
        <v>1284</v>
      </c>
      <c r="E105" s="741" t="s">
        <v>1285</v>
      </c>
      <c r="F105" s="745"/>
      <c r="G105" s="745"/>
      <c r="H105" s="759">
        <v>0</v>
      </c>
      <c r="I105" s="745">
        <v>34</v>
      </c>
      <c r="J105" s="745">
        <v>1391.28</v>
      </c>
      <c r="K105" s="759">
        <v>1</v>
      </c>
      <c r="L105" s="745">
        <v>34</v>
      </c>
      <c r="M105" s="746">
        <v>1391.28</v>
      </c>
    </row>
    <row r="106" spans="1:13" ht="14.4" customHeight="1" x14ac:dyDescent="0.3">
      <c r="A106" s="740" t="s">
        <v>593</v>
      </c>
      <c r="B106" s="741" t="s">
        <v>1920</v>
      </c>
      <c r="C106" s="741" t="s">
        <v>1922</v>
      </c>
      <c r="D106" s="741" t="s">
        <v>1291</v>
      </c>
      <c r="E106" s="741" t="s">
        <v>1289</v>
      </c>
      <c r="F106" s="745"/>
      <c r="G106" s="745"/>
      <c r="H106" s="759">
        <v>0</v>
      </c>
      <c r="I106" s="745">
        <v>5</v>
      </c>
      <c r="J106" s="745">
        <v>677.99999999999989</v>
      </c>
      <c r="K106" s="759">
        <v>1</v>
      </c>
      <c r="L106" s="745">
        <v>5</v>
      </c>
      <c r="M106" s="746">
        <v>677.99999999999989</v>
      </c>
    </row>
    <row r="107" spans="1:13" ht="14.4" customHeight="1" x14ac:dyDescent="0.3">
      <c r="A107" s="740" t="s">
        <v>593</v>
      </c>
      <c r="B107" s="741" t="s">
        <v>1920</v>
      </c>
      <c r="C107" s="741" t="s">
        <v>1923</v>
      </c>
      <c r="D107" s="741" t="s">
        <v>1924</v>
      </c>
      <c r="E107" s="741" t="s">
        <v>1302</v>
      </c>
      <c r="F107" s="745"/>
      <c r="G107" s="745"/>
      <c r="H107" s="759">
        <v>0</v>
      </c>
      <c r="I107" s="745">
        <v>100</v>
      </c>
      <c r="J107" s="745">
        <v>16443</v>
      </c>
      <c r="K107" s="759">
        <v>1</v>
      </c>
      <c r="L107" s="745">
        <v>100</v>
      </c>
      <c r="M107" s="746">
        <v>16443</v>
      </c>
    </row>
    <row r="108" spans="1:13" ht="14.4" customHeight="1" x14ac:dyDescent="0.3">
      <c r="A108" s="740" t="s">
        <v>593</v>
      </c>
      <c r="B108" s="741" t="s">
        <v>1920</v>
      </c>
      <c r="C108" s="741" t="s">
        <v>1925</v>
      </c>
      <c r="D108" s="741" t="s">
        <v>1306</v>
      </c>
      <c r="E108" s="741" t="s">
        <v>1302</v>
      </c>
      <c r="F108" s="745"/>
      <c r="G108" s="745"/>
      <c r="H108" s="759">
        <v>0</v>
      </c>
      <c r="I108" s="745">
        <v>51</v>
      </c>
      <c r="J108" s="745">
        <v>15055.698400565398</v>
      </c>
      <c r="K108" s="759">
        <v>1</v>
      </c>
      <c r="L108" s="745">
        <v>51</v>
      </c>
      <c r="M108" s="746">
        <v>15055.698400565398</v>
      </c>
    </row>
    <row r="109" spans="1:13" ht="14.4" customHeight="1" x14ac:dyDescent="0.3">
      <c r="A109" s="740" t="s">
        <v>593</v>
      </c>
      <c r="B109" s="741" t="s">
        <v>1920</v>
      </c>
      <c r="C109" s="741" t="s">
        <v>1926</v>
      </c>
      <c r="D109" s="741" t="s">
        <v>1301</v>
      </c>
      <c r="E109" s="741" t="s">
        <v>1302</v>
      </c>
      <c r="F109" s="745"/>
      <c r="G109" s="745"/>
      <c r="H109" s="759">
        <v>0</v>
      </c>
      <c r="I109" s="745">
        <v>25</v>
      </c>
      <c r="J109" s="745">
        <v>8219.75</v>
      </c>
      <c r="K109" s="759">
        <v>1</v>
      </c>
      <c r="L109" s="745">
        <v>25</v>
      </c>
      <c r="M109" s="746">
        <v>8219.75</v>
      </c>
    </row>
    <row r="110" spans="1:13" ht="14.4" customHeight="1" x14ac:dyDescent="0.3">
      <c r="A110" s="740" t="s">
        <v>593</v>
      </c>
      <c r="B110" s="741" t="s">
        <v>1920</v>
      </c>
      <c r="C110" s="741" t="s">
        <v>1927</v>
      </c>
      <c r="D110" s="741" t="s">
        <v>1315</v>
      </c>
      <c r="E110" s="741" t="s">
        <v>1316</v>
      </c>
      <c r="F110" s="745">
        <v>25</v>
      </c>
      <c r="G110" s="745">
        <v>2789.9999999999995</v>
      </c>
      <c r="H110" s="759">
        <v>1</v>
      </c>
      <c r="I110" s="745"/>
      <c r="J110" s="745"/>
      <c r="K110" s="759">
        <v>0</v>
      </c>
      <c r="L110" s="745">
        <v>25</v>
      </c>
      <c r="M110" s="746">
        <v>2789.9999999999995</v>
      </c>
    </row>
    <row r="111" spans="1:13" ht="14.4" customHeight="1" x14ac:dyDescent="0.3">
      <c r="A111" s="740" t="s">
        <v>593</v>
      </c>
      <c r="B111" s="741" t="s">
        <v>1920</v>
      </c>
      <c r="C111" s="741" t="s">
        <v>1928</v>
      </c>
      <c r="D111" s="741" t="s">
        <v>1311</v>
      </c>
      <c r="E111" s="741" t="s">
        <v>1302</v>
      </c>
      <c r="F111" s="745"/>
      <c r="G111" s="745"/>
      <c r="H111" s="759">
        <v>0</v>
      </c>
      <c r="I111" s="745">
        <v>58</v>
      </c>
      <c r="J111" s="745">
        <v>9076.4200000000019</v>
      </c>
      <c r="K111" s="759">
        <v>1</v>
      </c>
      <c r="L111" s="745">
        <v>58</v>
      </c>
      <c r="M111" s="746">
        <v>9076.4200000000019</v>
      </c>
    </row>
    <row r="112" spans="1:13" ht="14.4" customHeight="1" x14ac:dyDescent="0.3">
      <c r="A112" s="740" t="s">
        <v>593</v>
      </c>
      <c r="B112" s="741" t="s">
        <v>1920</v>
      </c>
      <c r="C112" s="741" t="s">
        <v>1929</v>
      </c>
      <c r="D112" s="741" t="s">
        <v>1288</v>
      </c>
      <c r="E112" s="741" t="s">
        <v>1289</v>
      </c>
      <c r="F112" s="745"/>
      <c r="G112" s="745"/>
      <c r="H112" s="759">
        <v>0</v>
      </c>
      <c r="I112" s="745">
        <v>4</v>
      </c>
      <c r="J112" s="745">
        <v>595.84027453564829</v>
      </c>
      <c r="K112" s="759">
        <v>1</v>
      </c>
      <c r="L112" s="745">
        <v>4</v>
      </c>
      <c r="M112" s="746">
        <v>595.84027453564829</v>
      </c>
    </row>
    <row r="113" spans="1:13" ht="14.4" customHeight="1" x14ac:dyDescent="0.3">
      <c r="A113" s="740" t="s">
        <v>593</v>
      </c>
      <c r="B113" s="741" t="s">
        <v>1920</v>
      </c>
      <c r="C113" s="741" t="s">
        <v>1930</v>
      </c>
      <c r="D113" s="741" t="s">
        <v>1294</v>
      </c>
      <c r="E113" s="741" t="s">
        <v>1931</v>
      </c>
      <c r="F113" s="745"/>
      <c r="G113" s="745"/>
      <c r="H113" s="759">
        <v>0</v>
      </c>
      <c r="I113" s="745">
        <v>6</v>
      </c>
      <c r="J113" s="745">
        <v>671.69999999999993</v>
      </c>
      <c r="K113" s="759">
        <v>1</v>
      </c>
      <c r="L113" s="745">
        <v>6</v>
      </c>
      <c r="M113" s="746">
        <v>671.69999999999993</v>
      </c>
    </row>
    <row r="114" spans="1:13" ht="14.4" customHeight="1" x14ac:dyDescent="0.3">
      <c r="A114" s="740" t="s">
        <v>593</v>
      </c>
      <c r="B114" s="741" t="s">
        <v>1920</v>
      </c>
      <c r="C114" s="741" t="s">
        <v>1932</v>
      </c>
      <c r="D114" s="741" t="s">
        <v>1292</v>
      </c>
      <c r="E114" s="741" t="s">
        <v>1931</v>
      </c>
      <c r="F114" s="745"/>
      <c r="G114" s="745"/>
      <c r="H114" s="759">
        <v>0</v>
      </c>
      <c r="I114" s="745">
        <v>5</v>
      </c>
      <c r="J114" s="745">
        <v>559.75</v>
      </c>
      <c r="K114" s="759">
        <v>1</v>
      </c>
      <c r="L114" s="745">
        <v>5</v>
      </c>
      <c r="M114" s="746">
        <v>559.75</v>
      </c>
    </row>
    <row r="115" spans="1:13" ht="14.4" customHeight="1" x14ac:dyDescent="0.3">
      <c r="A115" s="740" t="s">
        <v>593</v>
      </c>
      <c r="B115" s="741" t="s">
        <v>1920</v>
      </c>
      <c r="C115" s="741" t="s">
        <v>1933</v>
      </c>
      <c r="D115" s="741" t="s">
        <v>1282</v>
      </c>
      <c r="E115" s="741" t="s">
        <v>1283</v>
      </c>
      <c r="F115" s="745"/>
      <c r="G115" s="745"/>
      <c r="H115" s="759">
        <v>0</v>
      </c>
      <c r="I115" s="745">
        <v>1</v>
      </c>
      <c r="J115" s="745">
        <v>163.66999999999999</v>
      </c>
      <c r="K115" s="759">
        <v>1</v>
      </c>
      <c r="L115" s="745">
        <v>1</v>
      </c>
      <c r="M115" s="746">
        <v>163.66999999999999</v>
      </c>
    </row>
    <row r="116" spans="1:13" ht="14.4" customHeight="1" x14ac:dyDescent="0.3">
      <c r="A116" s="740" t="s">
        <v>593</v>
      </c>
      <c r="B116" s="741" t="s">
        <v>1920</v>
      </c>
      <c r="C116" s="741" t="s">
        <v>1934</v>
      </c>
      <c r="D116" s="741" t="s">
        <v>1298</v>
      </c>
      <c r="E116" s="741" t="s">
        <v>1283</v>
      </c>
      <c r="F116" s="745"/>
      <c r="G116" s="745"/>
      <c r="H116" s="759">
        <v>0</v>
      </c>
      <c r="I116" s="745">
        <v>13</v>
      </c>
      <c r="J116" s="745">
        <v>1594.9700175815035</v>
      </c>
      <c r="K116" s="759">
        <v>1</v>
      </c>
      <c r="L116" s="745">
        <v>13</v>
      </c>
      <c r="M116" s="746">
        <v>1594.9700175815035</v>
      </c>
    </row>
    <row r="117" spans="1:13" ht="14.4" customHeight="1" x14ac:dyDescent="0.3">
      <c r="A117" s="740" t="s">
        <v>593</v>
      </c>
      <c r="B117" s="741" t="s">
        <v>1920</v>
      </c>
      <c r="C117" s="741" t="s">
        <v>1935</v>
      </c>
      <c r="D117" s="741" t="s">
        <v>1297</v>
      </c>
      <c r="E117" s="741" t="s">
        <v>1283</v>
      </c>
      <c r="F117" s="745"/>
      <c r="G117" s="745"/>
      <c r="H117" s="759">
        <v>0</v>
      </c>
      <c r="I117" s="745">
        <v>16</v>
      </c>
      <c r="J117" s="745">
        <v>1963.0399999999997</v>
      </c>
      <c r="K117" s="759">
        <v>1</v>
      </c>
      <c r="L117" s="745">
        <v>16</v>
      </c>
      <c r="M117" s="746">
        <v>1963.0399999999997</v>
      </c>
    </row>
    <row r="118" spans="1:13" ht="14.4" customHeight="1" x14ac:dyDescent="0.3">
      <c r="A118" s="740" t="s">
        <v>593</v>
      </c>
      <c r="B118" s="741" t="s">
        <v>1920</v>
      </c>
      <c r="C118" s="741" t="s">
        <v>1936</v>
      </c>
      <c r="D118" s="741" t="s">
        <v>1296</v>
      </c>
      <c r="E118" s="741" t="s">
        <v>1283</v>
      </c>
      <c r="F118" s="745"/>
      <c r="G118" s="745"/>
      <c r="H118" s="759">
        <v>0</v>
      </c>
      <c r="I118" s="745">
        <v>2</v>
      </c>
      <c r="J118" s="745">
        <v>291</v>
      </c>
      <c r="K118" s="759">
        <v>1</v>
      </c>
      <c r="L118" s="745">
        <v>2</v>
      </c>
      <c r="M118" s="746">
        <v>291</v>
      </c>
    </row>
    <row r="119" spans="1:13" ht="14.4" customHeight="1" x14ac:dyDescent="0.3">
      <c r="A119" s="740" t="s">
        <v>593</v>
      </c>
      <c r="B119" s="741" t="s">
        <v>1920</v>
      </c>
      <c r="C119" s="741" t="s">
        <v>1937</v>
      </c>
      <c r="D119" s="741" t="s">
        <v>1290</v>
      </c>
      <c r="E119" s="741" t="s">
        <v>1289</v>
      </c>
      <c r="F119" s="745"/>
      <c r="G119" s="745"/>
      <c r="H119" s="759">
        <v>0</v>
      </c>
      <c r="I119" s="745">
        <v>1</v>
      </c>
      <c r="J119" s="745">
        <v>135.6</v>
      </c>
      <c r="K119" s="759">
        <v>1</v>
      </c>
      <c r="L119" s="745">
        <v>1</v>
      </c>
      <c r="M119" s="746">
        <v>135.6</v>
      </c>
    </row>
    <row r="120" spans="1:13" ht="14.4" customHeight="1" x14ac:dyDescent="0.3">
      <c r="A120" s="740" t="s">
        <v>593</v>
      </c>
      <c r="B120" s="741" t="s">
        <v>1920</v>
      </c>
      <c r="C120" s="741" t="s">
        <v>1938</v>
      </c>
      <c r="D120" s="741" t="s">
        <v>1295</v>
      </c>
      <c r="E120" s="741" t="s">
        <v>1285</v>
      </c>
      <c r="F120" s="745"/>
      <c r="G120" s="745"/>
      <c r="H120" s="759">
        <v>0</v>
      </c>
      <c r="I120" s="745">
        <v>4</v>
      </c>
      <c r="J120" s="745">
        <v>135.44</v>
      </c>
      <c r="K120" s="759">
        <v>1</v>
      </c>
      <c r="L120" s="745">
        <v>4</v>
      </c>
      <c r="M120" s="746">
        <v>135.44</v>
      </c>
    </row>
    <row r="121" spans="1:13" ht="14.4" customHeight="1" x14ac:dyDescent="0.3">
      <c r="A121" s="740" t="s">
        <v>596</v>
      </c>
      <c r="B121" s="741" t="s">
        <v>1939</v>
      </c>
      <c r="C121" s="741" t="s">
        <v>1940</v>
      </c>
      <c r="D121" s="741" t="s">
        <v>1941</v>
      </c>
      <c r="E121" s="741" t="s">
        <v>1942</v>
      </c>
      <c r="F121" s="745"/>
      <c r="G121" s="745"/>
      <c r="H121" s="759">
        <v>0</v>
      </c>
      <c r="I121" s="745">
        <v>31</v>
      </c>
      <c r="J121" s="745">
        <v>8490.9001826034837</v>
      </c>
      <c r="K121" s="759">
        <v>1</v>
      </c>
      <c r="L121" s="745">
        <v>31</v>
      </c>
      <c r="M121" s="746">
        <v>8490.9001826034837</v>
      </c>
    </row>
    <row r="122" spans="1:13" ht="14.4" customHeight="1" x14ac:dyDescent="0.3">
      <c r="A122" s="740" t="s">
        <v>596</v>
      </c>
      <c r="B122" s="741" t="s">
        <v>1678</v>
      </c>
      <c r="C122" s="741" t="s">
        <v>1679</v>
      </c>
      <c r="D122" s="741" t="s">
        <v>787</v>
      </c>
      <c r="E122" s="741" t="s">
        <v>1680</v>
      </c>
      <c r="F122" s="745"/>
      <c r="G122" s="745"/>
      <c r="H122" s="759">
        <v>0</v>
      </c>
      <c r="I122" s="745">
        <v>1</v>
      </c>
      <c r="J122" s="745">
        <v>129.32999999999996</v>
      </c>
      <c r="K122" s="759">
        <v>1</v>
      </c>
      <c r="L122" s="745">
        <v>1</v>
      </c>
      <c r="M122" s="746">
        <v>129.32999999999996</v>
      </c>
    </row>
    <row r="123" spans="1:13" ht="14.4" customHeight="1" x14ac:dyDescent="0.3">
      <c r="A123" s="740" t="s">
        <v>596</v>
      </c>
      <c r="B123" s="741" t="s">
        <v>1825</v>
      </c>
      <c r="C123" s="741" t="s">
        <v>1826</v>
      </c>
      <c r="D123" s="741" t="s">
        <v>1196</v>
      </c>
      <c r="E123" s="741" t="s">
        <v>1827</v>
      </c>
      <c r="F123" s="745"/>
      <c r="G123" s="745"/>
      <c r="H123" s="759">
        <v>0</v>
      </c>
      <c r="I123" s="745">
        <v>1</v>
      </c>
      <c r="J123" s="745">
        <v>305.30999999999989</v>
      </c>
      <c r="K123" s="759">
        <v>1</v>
      </c>
      <c r="L123" s="745">
        <v>1</v>
      </c>
      <c r="M123" s="746">
        <v>305.30999999999989</v>
      </c>
    </row>
    <row r="124" spans="1:13" ht="14.4" customHeight="1" x14ac:dyDescent="0.3">
      <c r="A124" s="740" t="s">
        <v>596</v>
      </c>
      <c r="B124" s="741" t="s">
        <v>1828</v>
      </c>
      <c r="C124" s="741" t="s">
        <v>1943</v>
      </c>
      <c r="D124" s="741" t="s">
        <v>1043</v>
      </c>
      <c r="E124" s="741" t="s">
        <v>1944</v>
      </c>
      <c r="F124" s="745"/>
      <c r="G124" s="745"/>
      <c r="H124" s="759">
        <v>0</v>
      </c>
      <c r="I124" s="745">
        <v>1</v>
      </c>
      <c r="J124" s="745">
        <v>107.45999999999998</v>
      </c>
      <c r="K124" s="759">
        <v>1</v>
      </c>
      <c r="L124" s="745">
        <v>1</v>
      </c>
      <c r="M124" s="746">
        <v>107.45999999999998</v>
      </c>
    </row>
    <row r="125" spans="1:13" ht="14.4" customHeight="1" x14ac:dyDescent="0.3">
      <c r="A125" s="740" t="s">
        <v>596</v>
      </c>
      <c r="B125" s="741" t="s">
        <v>1828</v>
      </c>
      <c r="C125" s="741" t="s">
        <v>1829</v>
      </c>
      <c r="D125" s="741" t="s">
        <v>1043</v>
      </c>
      <c r="E125" s="741" t="s">
        <v>1830</v>
      </c>
      <c r="F125" s="745"/>
      <c r="G125" s="745"/>
      <c r="H125" s="759">
        <v>0</v>
      </c>
      <c r="I125" s="745">
        <v>8</v>
      </c>
      <c r="J125" s="745">
        <v>3559.92</v>
      </c>
      <c r="K125" s="759">
        <v>1</v>
      </c>
      <c r="L125" s="745">
        <v>8</v>
      </c>
      <c r="M125" s="746">
        <v>3559.92</v>
      </c>
    </row>
    <row r="126" spans="1:13" ht="14.4" customHeight="1" x14ac:dyDescent="0.3">
      <c r="A126" s="740" t="s">
        <v>596</v>
      </c>
      <c r="B126" s="741" t="s">
        <v>1945</v>
      </c>
      <c r="C126" s="741" t="s">
        <v>1946</v>
      </c>
      <c r="D126" s="741" t="s">
        <v>1947</v>
      </c>
      <c r="E126" s="741" t="s">
        <v>1948</v>
      </c>
      <c r="F126" s="745"/>
      <c r="G126" s="745"/>
      <c r="H126" s="759">
        <v>0</v>
      </c>
      <c r="I126" s="745">
        <v>264</v>
      </c>
      <c r="J126" s="745">
        <v>536659.19999999995</v>
      </c>
      <c r="K126" s="759">
        <v>1</v>
      </c>
      <c r="L126" s="745">
        <v>264</v>
      </c>
      <c r="M126" s="746">
        <v>536659.19999999995</v>
      </c>
    </row>
    <row r="127" spans="1:13" ht="14.4" customHeight="1" x14ac:dyDescent="0.3">
      <c r="A127" s="740" t="s">
        <v>596</v>
      </c>
      <c r="B127" s="741" t="s">
        <v>1831</v>
      </c>
      <c r="C127" s="741" t="s">
        <v>1949</v>
      </c>
      <c r="D127" s="741" t="s">
        <v>1517</v>
      </c>
      <c r="E127" s="741" t="s">
        <v>1950</v>
      </c>
      <c r="F127" s="745">
        <v>13</v>
      </c>
      <c r="G127" s="745">
        <v>765.9699999999998</v>
      </c>
      <c r="H127" s="759">
        <v>1</v>
      </c>
      <c r="I127" s="745"/>
      <c r="J127" s="745"/>
      <c r="K127" s="759">
        <v>0</v>
      </c>
      <c r="L127" s="745">
        <v>13</v>
      </c>
      <c r="M127" s="746">
        <v>765.9699999999998</v>
      </c>
    </row>
    <row r="128" spans="1:13" ht="14.4" customHeight="1" x14ac:dyDescent="0.3">
      <c r="A128" s="740" t="s">
        <v>596</v>
      </c>
      <c r="B128" s="741" t="s">
        <v>1831</v>
      </c>
      <c r="C128" s="741" t="s">
        <v>1951</v>
      </c>
      <c r="D128" s="741" t="s">
        <v>1835</v>
      </c>
      <c r="E128" s="741" t="s">
        <v>1952</v>
      </c>
      <c r="F128" s="745"/>
      <c r="G128" s="745"/>
      <c r="H128" s="759">
        <v>0</v>
      </c>
      <c r="I128" s="745">
        <v>14</v>
      </c>
      <c r="J128" s="745">
        <v>6399.9623231491651</v>
      </c>
      <c r="K128" s="759">
        <v>1</v>
      </c>
      <c r="L128" s="745">
        <v>14</v>
      </c>
      <c r="M128" s="746">
        <v>6399.9623231491651</v>
      </c>
    </row>
    <row r="129" spans="1:13" ht="14.4" customHeight="1" x14ac:dyDescent="0.3">
      <c r="A129" s="740" t="s">
        <v>596</v>
      </c>
      <c r="B129" s="741" t="s">
        <v>1836</v>
      </c>
      <c r="C129" s="741" t="s">
        <v>1953</v>
      </c>
      <c r="D129" s="741" t="s">
        <v>1838</v>
      </c>
      <c r="E129" s="741" t="s">
        <v>1954</v>
      </c>
      <c r="F129" s="745"/>
      <c r="G129" s="745"/>
      <c r="H129" s="759">
        <v>0</v>
      </c>
      <c r="I129" s="745">
        <v>290</v>
      </c>
      <c r="J129" s="745">
        <v>24221.852692719789</v>
      </c>
      <c r="K129" s="759">
        <v>1</v>
      </c>
      <c r="L129" s="745">
        <v>290</v>
      </c>
      <c r="M129" s="746">
        <v>24221.852692719789</v>
      </c>
    </row>
    <row r="130" spans="1:13" ht="14.4" customHeight="1" x14ac:dyDescent="0.3">
      <c r="A130" s="740" t="s">
        <v>596</v>
      </c>
      <c r="B130" s="741" t="s">
        <v>1836</v>
      </c>
      <c r="C130" s="741" t="s">
        <v>1955</v>
      </c>
      <c r="D130" s="741" t="s">
        <v>1838</v>
      </c>
      <c r="E130" s="741" t="s">
        <v>1956</v>
      </c>
      <c r="F130" s="745"/>
      <c r="G130" s="745"/>
      <c r="H130" s="759">
        <v>0</v>
      </c>
      <c r="I130" s="745">
        <v>1480</v>
      </c>
      <c r="J130" s="745">
        <v>218685.02404495084</v>
      </c>
      <c r="K130" s="759">
        <v>1</v>
      </c>
      <c r="L130" s="745">
        <v>1480</v>
      </c>
      <c r="M130" s="746">
        <v>218685.02404495084</v>
      </c>
    </row>
    <row r="131" spans="1:13" ht="14.4" customHeight="1" x14ac:dyDescent="0.3">
      <c r="A131" s="740" t="s">
        <v>596</v>
      </c>
      <c r="B131" s="741" t="s">
        <v>1840</v>
      </c>
      <c r="C131" s="741" t="s">
        <v>1957</v>
      </c>
      <c r="D131" s="741" t="s">
        <v>1096</v>
      </c>
      <c r="E131" s="741" t="s">
        <v>1958</v>
      </c>
      <c r="F131" s="745">
        <v>3</v>
      </c>
      <c r="G131" s="745">
        <v>478.5</v>
      </c>
      <c r="H131" s="759">
        <v>1</v>
      </c>
      <c r="I131" s="745"/>
      <c r="J131" s="745"/>
      <c r="K131" s="759">
        <v>0</v>
      </c>
      <c r="L131" s="745">
        <v>3</v>
      </c>
      <c r="M131" s="746">
        <v>478.5</v>
      </c>
    </row>
    <row r="132" spans="1:13" ht="14.4" customHeight="1" x14ac:dyDescent="0.3">
      <c r="A132" s="740" t="s">
        <v>596</v>
      </c>
      <c r="B132" s="741" t="s">
        <v>1840</v>
      </c>
      <c r="C132" s="741" t="s">
        <v>1959</v>
      </c>
      <c r="D132" s="741" t="s">
        <v>1497</v>
      </c>
      <c r="E132" s="741" t="s">
        <v>1960</v>
      </c>
      <c r="F132" s="745">
        <v>3</v>
      </c>
      <c r="G132" s="745">
        <v>2554.1999999999998</v>
      </c>
      <c r="H132" s="759">
        <v>1</v>
      </c>
      <c r="I132" s="745"/>
      <c r="J132" s="745"/>
      <c r="K132" s="759">
        <v>0</v>
      </c>
      <c r="L132" s="745">
        <v>3</v>
      </c>
      <c r="M132" s="746">
        <v>2554.1999999999998</v>
      </c>
    </row>
    <row r="133" spans="1:13" ht="14.4" customHeight="1" x14ac:dyDescent="0.3">
      <c r="A133" s="740" t="s">
        <v>596</v>
      </c>
      <c r="B133" s="741" t="s">
        <v>1840</v>
      </c>
      <c r="C133" s="741" t="s">
        <v>1841</v>
      </c>
      <c r="D133" s="741" t="s">
        <v>1842</v>
      </c>
      <c r="E133" s="741" t="s">
        <v>1843</v>
      </c>
      <c r="F133" s="745"/>
      <c r="G133" s="745"/>
      <c r="H133" s="759">
        <v>0</v>
      </c>
      <c r="I133" s="745">
        <v>86</v>
      </c>
      <c r="J133" s="745">
        <v>44094.597072371398</v>
      </c>
      <c r="K133" s="759">
        <v>1</v>
      </c>
      <c r="L133" s="745">
        <v>86</v>
      </c>
      <c r="M133" s="746">
        <v>44094.597072371398</v>
      </c>
    </row>
    <row r="134" spans="1:13" ht="14.4" customHeight="1" x14ac:dyDescent="0.3">
      <c r="A134" s="740" t="s">
        <v>596</v>
      </c>
      <c r="B134" s="741" t="s">
        <v>1840</v>
      </c>
      <c r="C134" s="741" t="s">
        <v>1961</v>
      </c>
      <c r="D134" s="741" t="s">
        <v>1842</v>
      </c>
      <c r="E134" s="741" t="s">
        <v>1958</v>
      </c>
      <c r="F134" s="745"/>
      <c r="G134" s="745"/>
      <c r="H134" s="759">
        <v>0</v>
      </c>
      <c r="I134" s="745">
        <v>102</v>
      </c>
      <c r="J134" s="745">
        <v>10592.561692796808</v>
      </c>
      <c r="K134" s="759">
        <v>1</v>
      </c>
      <c r="L134" s="745">
        <v>102</v>
      </c>
      <c r="M134" s="746">
        <v>10592.561692796808</v>
      </c>
    </row>
    <row r="135" spans="1:13" ht="14.4" customHeight="1" x14ac:dyDescent="0.3">
      <c r="A135" s="740" t="s">
        <v>596</v>
      </c>
      <c r="B135" s="741" t="s">
        <v>1840</v>
      </c>
      <c r="C135" s="741" t="s">
        <v>1962</v>
      </c>
      <c r="D135" s="741" t="s">
        <v>1842</v>
      </c>
      <c r="E135" s="741" t="s">
        <v>1963</v>
      </c>
      <c r="F135" s="745"/>
      <c r="G135" s="745"/>
      <c r="H135" s="759"/>
      <c r="I135" s="745">
        <v>0</v>
      </c>
      <c r="J135" s="745">
        <v>0</v>
      </c>
      <c r="K135" s="759"/>
      <c r="L135" s="745">
        <v>0</v>
      </c>
      <c r="M135" s="746">
        <v>0</v>
      </c>
    </row>
    <row r="136" spans="1:13" ht="14.4" customHeight="1" x14ac:dyDescent="0.3">
      <c r="A136" s="740" t="s">
        <v>596</v>
      </c>
      <c r="B136" s="741" t="s">
        <v>1633</v>
      </c>
      <c r="C136" s="741" t="s">
        <v>1634</v>
      </c>
      <c r="D136" s="741" t="s">
        <v>1635</v>
      </c>
      <c r="E136" s="741" t="s">
        <v>1636</v>
      </c>
      <c r="F136" s="745"/>
      <c r="G136" s="745"/>
      <c r="H136" s="759">
        <v>0</v>
      </c>
      <c r="I136" s="745">
        <v>146</v>
      </c>
      <c r="J136" s="745">
        <v>31614</v>
      </c>
      <c r="K136" s="759">
        <v>1</v>
      </c>
      <c r="L136" s="745">
        <v>146</v>
      </c>
      <c r="M136" s="746">
        <v>31614</v>
      </c>
    </row>
    <row r="137" spans="1:13" ht="14.4" customHeight="1" x14ac:dyDescent="0.3">
      <c r="A137" s="740" t="s">
        <v>596</v>
      </c>
      <c r="B137" s="741" t="s">
        <v>1633</v>
      </c>
      <c r="C137" s="741" t="s">
        <v>1964</v>
      </c>
      <c r="D137" s="741" t="s">
        <v>1474</v>
      </c>
      <c r="E137" s="741" t="s">
        <v>1965</v>
      </c>
      <c r="F137" s="745">
        <v>2</v>
      </c>
      <c r="G137" s="745">
        <v>1235.9600000000005</v>
      </c>
      <c r="H137" s="759">
        <v>1</v>
      </c>
      <c r="I137" s="745"/>
      <c r="J137" s="745"/>
      <c r="K137" s="759">
        <v>0</v>
      </c>
      <c r="L137" s="745">
        <v>2</v>
      </c>
      <c r="M137" s="746">
        <v>1235.9600000000005</v>
      </c>
    </row>
    <row r="138" spans="1:13" ht="14.4" customHeight="1" x14ac:dyDescent="0.3">
      <c r="A138" s="740" t="s">
        <v>596</v>
      </c>
      <c r="B138" s="741" t="s">
        <v>1637</v>
      </c>
      <c r="C138" s="741" t="s">
        <v>1638</v>
      </c>
      <c r="D138" s="741" t="s">
        <v>1639</v>
      </c>
      <c r="E138" s="741" t="s">
        <v>1640</v>
      </c>
      <c r="F138" s="745"/>
      <c r="G138" s="745"/>
      <c r="H138" s="759">
        <v>0</v>
      </c>
      <c r="I138" s="745">
        <v>90</v>
      </c>
      <c r="J138" s="745">
        <v>4794.7204585364461</v>
      </c>
      <c r="K138" s="759">
        <v>1</v>
      </c>
      <c r="L138" s="745">
        <v>90</v>
      </c>
      <c r="M138" s="746">
        <v>4794.7204585364461</v>
      </c>
    </row>
    <row r="139" spans="1:13" ht="14.4" customHeight="1" x14ac:dyDescent="0.3">
      <c r="A139" s="740" t="s">
        <v>596</v>
      </c>
      <c r="B139" s="741" t="s">
        <v>1847</v>
      </c>
      <c r="C139" s="741" t="s">
        <v>1966</v>
      </c>
      <c r="D139" s="741" t="s">
        <v>1849</v>
      </c>
      <c r="E139" s="741" t="s">
        <v>1967</v>
      </c>
      <c r="F139" s="745"/>
      <c r="G139" s="745"/>
      <c r="H139" s="759">
        <v>0</v>
      </c>
      <c r="I139" s="745">
        <v>1</v>
      </c>
      <c r="J139" s="745">
        <v>165.00000000000003</v>
      </c>
      <c r="K139" s="759">
        <v>1</v>
      </c>
      <c r="L139" s="745">
        <v>1</v>
      </c>
      <c r="M139" s="746">
        <v>165.00000000000003</v>
      </c>
    </row>
    <row r="140" spans="1:13" ht="14.4" customHeight="1" x14ac:dyDescent="0.3">
      <c r="A140" s="740" t="s">
        <v>596</v>
      </c>
      <c r="B140" s="741" t="s">
        <v>1847</v>
      </c>
      <c r="C140" s="741" t="s">
        <v>1848</v>
      </c>
      <c r="D140" s="741" t="s">
        <v>1849</v>
      </c>
      <c r="E140" s="741" t="s">
        <v>1850</v>
      </c>
      <c r="F140" s="745"/>
      <c r="G140" s="745"/>
      <c r="H140" s="759">
        <v>0</v>
      </c>
      <c r="I140" s="745">
        <v>44</v>
      </c>
      <c r="J140" s="745">
        <v>12214.179999999998</v>
      </c>
      <c r="K140" s="759">
        <v>1</v>
      </c>
      <c r="L140" s="745">
        <v>44</v>
      </c>
      <c r="M140" s="746">
        <v>12214.179999999998</v>
      </c>
    </row>
    <row r="141" spans="1:13" ht="14.4" customHeight="1" x14ac:dyDescent="0.3">
      <c r="A141" s="740" t="s">
        <v>596</v>
      </c>
      <c r="B141" s="741" t="s">
        <v>1641</v>
      </c>
      <c r="C141" s="741" t="s">
        <v>1642</v>
      </c>
      <c r="D141" s="741" t="s">
        <v>1643</v>
      </c>
      <c r="E141" s="741" t="s">
        <v>1644</v>
      </c>
      <c r="F141" s="745"/>
      <c r="G141" s="745"/>
      <c r="H141" s="759">
        <v>0</v>
      </c>
      <c r="I141" s="745">
        <v>48</v>
      </c>
      <c r="J141" s="745">
        <v>2369.7599999999998</v>
      </c>
      <c r="K141" s="759">
        <v>1</v>
      </c>
      <c r="L141" s="745">
        <v>48</v>
      </c>
      <c r="M141" s="746">
        <v>2369.7599999999998</v>
      </c>
    </row>
    <row r="142" spans="1:13" ht="14.4" customHeight="1" x14ac:dyDescent="0.3">
      <c r="A142" s="740" t="s">
        <v>596</v>
      </c>
      <c r="B142" s="741" t="s">
        <v>1641</v>
      </c>
      <c r="C142" s="741" t="s">
        <v>1968</v>
      </c>
      <c r="D142" s="741" t="s">
        <v>1643</v>
      </c>
      <c r="E142" s="741" t="s">
        <v>1969</v>
      </c>
      <c r="F142" s="745"/>
      <c r="G142" s="745"/>
      <c r="H142" s="759">
        <v>0</v>
      </c>
      <c r="I142" s="745">
        <v>5</v>
      </c>
      <c r="J142" s="745">
        <v>336.59999999999997</v>
      </c>
      <c r="K142" s="759">
        <v>1</v>
      </c>
      <c r="L142" s="745">
        <v>5</v>
      </c>
      <c r="M142" s="746">
        <v>336.59999999999997</v>
      </c>
    </row>
    <row r="143" spans="1:13" ht="14.4" customHeight="1" x14ac:dyDescent="0.3">
      <c r="A143" s="740" t="s">
        <v>596</v>
      </c>
      <c r="B143" s="741" t="s">
        <v>1641</v>
      </c>
      <c r="C143" s="741" t="s">
        <v>1882</v>
      </c>
      <c r="D143" s="741" t="s">
        <v>1643</v>
      </c>
      <c r="E143" s="741" t="s">
        <v>1883</v>
      </c>
      <c r="F143" s="745"/>
      <c r="G143" s="745"/>
      <c r="H143" s="759">
        <v>0</v>
      </c>
      <c r="I143" s="745">
        <v>2</v>
      </c>
      <c r="J143" s="745">
        <v>661.98</v>
      </c>
      <c r="K143" s="759">
        <v>1</v>
      </c>
      <c r="L143" s="745">
        <v>2</v>
      </c>
      <c r="M143" s="746">
        <v>661.98</v>
      </c>
    </row>
    <row r="144" spans="1:13" ht="14.4" customHeight="1" x14ac:dyDescent="0.3">
      <c r="A144" s="740" t="s">
        <v>596</v>
      </c>
      <c r="B144" s="741" t="s">
        <v>1641</v>
      </c>
      <c r="C144" s="741" t="s">
        <v>1970</v>
      </c>
      <c r="D144" s="741" t="s">
        <v>1971</v>
      </c>
      <c r="E144" s="741" t="s">
        <v>1972</v>
      </c>
      <c r="F144" s="745">
        <v>2</v>
      </c>
      <c r="G144" s="745">
        <v>254.17</v>
      </c>
      <c r="H144" s="759">
        <v>1</v>
      </c>
      <c r="I144" s="745"/>
      <c r="J144" s="745"/>
      <c r="K144" s="759">
        <v>0</v>
      </c>
      <c r="L144" s="745">
        <v>2</v>
      </c>
      <c r="M144" s="746">
        <v>254.17</v>
      </c>
    </row>
    <row r="145" spans="1:13" ht="14.4" customHeight="1" x14ac:dyDescent="0.3">
      <c r="A145" s="740" t="s">
        <v>596</v>
      </c>
      <c r="B145" s="741" t="s">
        <v>1903</v>
      </c>
      <c r="C145" s="741" t="s">
        <v>1973</v>
      </c>
      <c r="D145" s="741" t="s">
        <v>1519</v>
      </c>
      <c r="E145" s="741" t="s">
        <v>1974</v>
      </c>
      <c r="F145" s="745"/>
      <c r="G145" s="745"/>
      <c r="H145" s="759">
        <v>0</v>
      </c>
      <c r="I145" s="745">
        <v>4</v>
      </c>
      <c r="J145" s="745">
        <v>197.85000000000005</v>
      </c>
      <c r="K145" s="759">
        <v>1</v>
      </c>
      <c r="L145" s="745">
        <v>4</v>
      </c>
      <c r="M145" s="746">
        <v>197.85000000000005</v>
      </c>
    </row>
    <row r="146" spans="1:13" ht="14.4" customHeight="1" x14ac:dyDescent="0.3">
      <c r="A146" s="740" t="s">
        <v>599</v>
      </c>
      <c r="B146" s="741" t="s">
        <v>1939</v>
      </c>
      <c r="C146" s="741" t="s">
        <v>1940</v>
      </c>
      <c r="D146" s="741" t="s">
        <v>1941</v>
      </c>
      <c r="E146" s="741" t="s">
        <v>1942</v>
      </c>
      <c r="F146" s="745"/>
      <c r="G146" s="745"/>
      <c r="H146" s="759">
        <v>0</v>
      </c>
      <c r="I146" s="745">
        <v>37</v>
      </c>
      <c r="J146" s="745">
        <v>10134.299529430398</v>
      </c>
      <c r="K146" s="759">
        <v>1</v>
      </c>
      <c r="L146" s="745">
        <v>37</v>
      </c>
      <c r="M146" s="746">
        <v>10134.299529430398</v>
      </c>
    </row>
    <row r="147" spans="1:13" ht="14.4" customHeight="1" x14ac:dyDescent="0.3">
      <c r="A147" s="740" t="s">
        <v>599</v>
      </c>
      <c r="B147" s="741" t="s">
        <v>1678</v>
      </c>
      <c r="C147" s="741" t="s">
        <v>1679</v>
      </c>
      <c r="D147" s="741" t="s">
        <v>787</v>
      </c>
      <c r="E147" s="741" t="s">
        <v>1680</v>
      </c>
      <c r="F147" s="745"/>
      <c r="G147" s="745"/>
      <c r="H147" s="759">
        <v>0</v>
      </c>
      <c r="I147" s="745">
        <v>13</v>
      </c>
      <c r="J147" s="745">
        <v>1677.77</v>
      </c>
      <c r="K147" s="759">
        <v>1</v>
      </c>
      <c r="L147" s="745">
        <v>13</v>
      </c>
      <c r="M147" s="746">
        <v>1677.77</v>
      </c>
    </row>
    <row r="148" spans="1:13" ht="14.4" customHeight="1" x14ac:dyDescent="0.3">
      <c r="A148" s="740" t="s">
        <v>599</v>
      </c>
      <c r="B148" s="741" t="s">
        <v>1825</v>
      </c>
      <c r="C148" s="741" t="s">
        <v>1826</v>
      </c>
      <c r="D148" s="741" t="s">
        <v>1196</v>
      </c>
      <c r="E148" s="741" t="s">
        <v>1827</v>
      </c>
      <c r="F148" s="745"/>
      <c r="G148" s="745"/>
      <c r="H148" s="759">
        <v>0</v>
      </c>
      <c r="I148" s="745">
        <v>3</v>
      </c>
      <c r="J148" s="745">
        <v>913.85000000000025</v>
      </c>
      <c r="K148" s="759">
        <v>1</v>
      </c>
      <c r="L148" s="745">
        <v>3</v>
      </c>
      <c r="M148" s="746">
        <v>913.85000000000025</v>
      </c>
    </row>
    <row r="149" spans="1:13" ht="14.4" customHeight="1" x14ac:dyDescent="0.3">
      <c r="A149" s="740" t="s">
        <v>599</v>
      </c>
      <c r="B149" s="741" t="s">
        <v>1828</v>
      </c>
      <c r="C149" s="741" t="s">
        <v>1829</v>
      </c>
      <c r="D149" s="741" t="s">
        <v>1043</v>
      </c>
      <c r="E149" s="741" t="s">
        <v>1830</v>
      </c>
      <c r="F149" s="745"/>
      <c r="G149" s="745"/>
      <c r="H149" s="759">
        <v>0</v>
      </c>
      <c r="I149" s="745">
        <v>6</v>
      </c>
      <c r="J149" s="745">
        <v>2669.94</v>
      </c>
      <c r="K149" s="759">
        <v>1</v>
      </c>
      <c r="L149" s="745">
        <v>6</v>
      </c>
      <c r="M149" s="746">
        <v>2669.94</v>
      </c>
    </row>
    <row r="150" spans="1:13" ht="14.4" customHeight="1" x14ac:dyDescent="0.3">
      <c r="A150" s="740" t="s">
        <v>599</v>
      </c>
      <c r="B150" s="741" t="s">
        <v>1945</v>
      </c>
      <c r="C150" s="741" t="s">
        <v>1946</v>
      </c>
      <c r="D150" s="741" t="s">
        <v>1947</v>
      </c>
      <c r="E150" s="741" t="s">
        <v>1948</v>
      </c>
      <c r="F150" s="745"/>
      <c r="G150" s="745"/>
      <c r="H150" s="759">
        <v>0</v>
      </c>
      <c r="I150" s="745">
        <v>261</v>
      </c>
      <c r="J150" s="745">
        <v>530560.79999999993</v>
      </c>
      <c r="K150" s="759">
        <v>1</v>
      </c>
      <c r="L150" s="745">
        <v>261</v>
      </c>
      <c r="M150" s="746">
        <v>530560.79999999993</v>
      </c>
    </row>
    <row r="151" spans="1:13" ht="14.4" customHeight="1" x14ac:dyDescent="0.3">
      <c r="A151" s="740" t="s">
        <v>599</v>
      </c>
      <c r="B151" s="741" t="s">
        <v>1831</v>
      </c>
      <c r="C151" s="741" t="s">
        <v>1949</v>
      </c>
      <c r="D151" s="741" t="s">
        <v>1517</v>
      </c>
      <c r="E151" s="741" t="s">
        <v>1950</v>
      </c>
      <c r="F151" s="745">
        <v>10</v>
      </c>
      <c r="G151" s="745">
        <v>589.80000000000007</v>
      </c>
      <c r="H151" s="759">
        <v>1</v>
      </c>
      <c r="I151" s="745"/>
      <c r="J151" s="745"/>
      <c r="K151" s="759">
        <v>0</v>
      </c>
      <c r="L151" s="745">
        <v>10</v>
      </c>
      <c r="M151" s="746">
        <v>589.80000000000007</v>
      </c>
    </row>
    <row r="152" spans="1:13" ht="14.4" customHeight="1" x14ac:dyDescent="0.3">
      <c r="A152" s="740" t="s">
        <v>599</v>
      </c>
      <c r="B152" s="741" t="s">
        <v>1831</v>
      </c>
      <c r="C152" s="741" t="s">
        <v>1951</v>
      </c>
      <c r="D152" s="741" t="s">
        <v>1835</v>
      </c>
      <c r="E152" s="741" t="s">
        <v>1952</v>
      </c>
      <c r="F152" s="745"/>
      <c r="G152" s="745"/>
      <c r="H152" s="759">
        <v>0</v>
      </c>
      <c r="I152" s="745">
        <v>13</v>
      </c>
      <c r="J152" s="745">
        <v>5942.8246462983288</v>
      </c>
      <c r="K152" s="759">
        <v>1</v>
      </c>
      <c r="L152" s="745">
        <v>13</v>
      </c>
      <c r="M152" s="746">
        <v>5942.8246462983288</v>
      </c>
    </row>
    <row r="153" spans="1:13" ht="14.4" customHeight="1" x14ac:dyDescent="0.3">
      <c r="A153" s="740" t="s">
        <v>599</v>
      </c>
      <c r="B153" s="741" t="s">
        <v>1836</v>
      </c>
      <c r="C153" s="741" t="s">
        <v>1955</v>
      </c>
      <c r="D153" s="741" t="s">
        <v>1838</v>
      </c>
      <c r="E153" s="741" t="s">
        <v>1956</v>
      </c>
      <c r="F153" s="745"/>
      <c r="G153" s="745"/>
      <c r="H153" s="759">
        <v>0</v>
      </c>
      <c r="I153" s="745">
        <v>120</v>
      </c>
      <c r="J153" s="745">
        <v>17731.2</v>
      </c>
      <c r="K153" s="759">
        <v>1</v>
      </c>
      <c r="L153" s="745">
        <v>120</v>
      </c>
      <c r="M153" s="746">
        <v>17731.2</v>
      </c>
    </row>
    <row r="154" spans="1:13" ht="14.4" customHeight="1" x14ac:dyDescent="0.3">
      <c r="A154" s="740" t="s">
        <v>599</v>
      </c>
      <c r="B154" s="741" t="s">
        <v>1840</v>
      </c>
      <c r="C154" s="741" t="s">
        <v>1841</v>
      </c>
      <c r="D154" s="741" t="s">
        <v>1842</v>
      </c>
      <c r="E154" s="741" t="s">
        <v>1843</v>
      </c>
      <c r="F154" s="745"/>
      <c r="G154" s="745"/>
      <c r="H154" s="759">
        <v>0</v>
      </c>
      <c r="I154" s="745">
        <v>52</v>
      </c>
      <c r="J154" s="745">
        <v>26266.014144742792</v>
      </c>
      <c r="K154" s="759">
        <v>1</v>
      </c>
      <c r="L154" s="745">
        <v>52</v>
      </c>
      <c r="M154" s="746">
        <v>26266.014144742792</v>
      </c>
    </row>
    <row r="155" spans="1:13" ht="14.4" customHeight="1" x14ac:dyDescent="0.3">
      <c r="A155" s="740" t="s">
        <v>599</v>
      </c>
      <c r="B155" s="741" t="s">
        <v>1840</v>
      </c>
      <c r="C155" s="741" t="s">
        <v>1961</v>
      </c>
      <c r="D155" s="741" t="s">
        <v>1842</v>
      </c>
      <c r="E155" s="741" t="s">
        <v>1958</v>
      </c>
      <c r="F155" s="745"/>
      <c r="G155" s="745"/>
      <c r="H155" s="759">
        <v>0</v>
      </c>
      <c r="I155" s="745">
        <v>88</v>
      </c>
      <c r="J155" s="745">
        <v>9254.9611653115953</v>
      </c>
      <c r="K155" s="759">
        <v>1</v>
      </c>
      <c r="L155" s="745">
        <v>88</v>
      </c>
      <c r="M155" s="746">
        <v>9254.9611653115953</v>
      </c>
    </row>
    <row r="156" spans="1:13" ht="14.4" customHeight="1" x14ac:dyDescent="0.3">
      <c r="A156" s="740" t="s">
        <v>599</v>
      </c>
      <c r="B156" s="741" t="s">
        <v>1633</v>
      </c>
      <c r="C156" s="741" t="s">
        <v>1634</v>
      </c>
      <c r="D156" s="741" t="s">
        <v>1635</v>
      </c>
      <c r="E156" s="741" t="s">
        <v>1636</v>
      </c>
      <c r="F156" s="745"/>
      <c r="G156" s="745"/>
      <c r="H156" s="759">
        <v>0</v>
      </c>
      <c r="I156" s="745">
        <v>87</v>
      </c>
      <c r="J156" s="745">
        <v>15268</v>
      </c>
      <c r="K156" s="759">
        <v>1</v>
      </c>
      <c r="L156" s="745">
        <v>87</v>
      </c>
      <c r="M156" s="746">
        <v>15268</v>
      </c>
    </row>
    <row r="157" spans="1:13" ht="14.4" customHeight="1" x14ac:dyDescent="0.3">
      <c r="A157" s="740" t="s">
        <v>599</v>
      </c>
      <c r="B157" s="741" t="s">
        <v>1637</v>
      </c>
      <c r="C157" s="741" t="s">
        <v>1638</v>
      </c>
      <c r="D157" s="741" t="s">
        <v>1639</v>
      </c>
      <c r="E157" s="741" t="s">
        <v>1640</v>
      </c>
      <c r="F157" s="745"/>
      <c r="G157" s="745"/>
      <c r="H157" s="759">
        <v>0</v>
      </c>
      <c r="I157" s="745">
        <v>154</v>
      </c>
      <c r="J157" s="745">
        <v>8341.4413442585756</v>
      </c>
      <c r="K157" s="759">
        <v>1</v>
      </c>
      <c r="L157" s="745">
        <v>154</v>
      </c>
      <c r="M157" s="746">
        <v>8341.4413442585756</v>
      </c>
    </row>
    <row r="158" spans="1:13" ht="14.4" customHeight="1" x14ac:dyDescent="0.3">
      <c r="A158" s="740" t="s">
        <v>599</v>
      </c>
      <c r="B158" s="741" t="s">
        <v>1847</v>
      </c>
      <c r="C158" s="741" t="s">
        <v>1966</v>
      </c>
      <c r="D158" s="741" t="s">
        <v>1849</v>
      </c>
      <c r="E158" s="741" t="s">
        <v>1967</v>
      </c>
      <c r="F158" s="745"/>
      <c r="G158" s="745"/>
      <c r="H158" s="759">
        <v>0</v>
      </c>
      <c r="I158" s="745">
        <v>2</v>
      </c>
      <c r="J158" s="745">
        <v>412.5</v>
      </c>
      <c r="K158" s="759">
        <v>1</v>
      </c>
      <c r="L158" s="745">
        <v>2</v>
      </c>
      <c r="M158" s="746">
        <v>412.5</v>
      </c>
    </row>
    <row r="159" spans="1:13" ht="14.4" customHeight="1" x14ac:dyDescent="0.3">
      <c r="A159" s="740" t="s">
        <v>599</v>
      </c>
      <c r="B159" s="741" t="s">
        <v>1847</v>
      </c>
      <c r="C159" s="741" t="s">
        <v>1848</v>
      </c>
      <c r="D159" s="741" t="s">
        <v>1849</v>
      </c>
      <c r="E159" s="741" t="s">
        <v>1850</v>
      </c>
      <c r="F159" s="745"/>
      <c r="G159" s="745"/>
      <c r="H159" s="759">
        <v>0</v>
      </c>
      <c r="I159" s="745">
        <v>31</v>
      </c>
      <c r="J159" s="745">
        <v>8485.4</v>
      </c>
      <c r="K159" s="759">
        <v>1</v>
      </c>
      <c r="L159" s="745">
        <v>31</v>
      </c>
      <c r="M159" s="746">
        <v>8485.4</v>
      </c>
    </row>
    <row r="160" spans="1:13" ht="14.4" customHeight="1" x14ac:dyDescent="0.3">
      <c r="A160" s="740" t="s">
        <v>599</v>
      </c>
      <c r="B160" s="741" t="s">
        <v>1641</v>
      </c>
      <c r="C160" s="741" t="s">
        <v>1642</v>
      </c>
      <c r="D160" s="741" t="s">
        <v>1643</v>
      </c>
      <c r="E160" s="741" t="s">
        <v>1644</v>
      </c>
      <c r="F160" s="745"/>
      <c r="G160" s="745"/>
      <c r="H160" s="759">
        <v>0</v>
      </c>
      <c r="I160" s="745">
        <v>53</v>
      </c>
      <c r="J160" s="745">
        <v>2616.6099999999997</v>
      </c>
      <c r="K160" s="759">
        <v>1</v>
      </c>
      <c r="L160" s="745">
        <v>53</v>
      </c>
      <c r="M160" s="746">
        <v>2616.6099999999997</v>
      </c>
    </row>
    <row r="161" spans="1:13" ht="14.4" customHeight="1" x14ac:dyDescent="0.3">
      <c r="A161" s="740" t="s">
        <v>599</v>
      </c>
      <c r="B161" s="741" t="s">
        <v>1641</v>
      </c>
      <c r="C161" s="741" t="s">
        <v>1975</v>
      </c>
      <c r="D161" s="741" t="s">
        <v>1971</v>
      </c>
      <c r="E161" s="741" t="s">
        <v>1976</v>
      </c>
      <c r="F161" s="745">
        <v>3</v>
      </c>
      <c r="G161" s="745">
        <v>400.19999999999993</v>
      </c>
      <c r="H161" s="759">
        <v>1</v>
      </c>
      <c r="I161" s="745"/>
      <c r="J161" s="745"/>
      <c r="K161" s="759">
        <v>0</v>
      </c>
      <c r="L161" s="745">
        <v>3</v>
      </c>
      <c r="M161" s="746">
        <v>400.19999999999993</v>
      </c>
    </row>
    <row r="162" spans="1:13" ht="14.4" customHeight="1" x14ac:dyDescent="0.3">
      <c r="A162" s="740" t="s">
        <v>599</v>
      </c>
      <c r="B162" s="741" t="s">
        <v>1641</v>
      </c>
      <c r="C162" s="741" t="s">
        <v>1970</v>
      </c>
      <c r="D162" s="741" t="s">
        <v>1971</v>
      </c>
      <c r="E162" s="741" t="s">
        <v>1972</v>
      </c>
      <c r="F162" s="745">
        <v>1</v>
      </c>
      <c r="G162" s="745">
        <v>126.65000000000002</v>
      </c>
      <c r="H162" s="759">
        <v>1</v>
      </c>
      <c r="I162" s="745"/>
      <c r="J162" s="745"/>
      <c r="K162" s="759">
        <v>0</v>
      </c>
      <c r="L162" s="745">
        <v>1</v>
      </c>
      <c r="M162" s="746">
        <v>126.65000000000002</v>
      </c>
    </row>
    <row r="163" spans="1:13" ht="14.4" customHeight="1" x14ac:dyDescent="0.3">
      <c r="A163" s="740" t="s">
        <v>599</v>
      </c>
      <c r="B163" s="741" t="s">
        <v>1903</v>
      </c>
      <c r="C163" s="741" t="s">
        <v>1973</v>
      </c>
      <c r="D163" s="741" t="s">
        <v>1519</v>
      </c>
      <c r="E163" s="741" t="s">
        <v>1974</v>
      </c>
      <c r="F163" s="745"/>
      <c r="G163" s="745"/>
      <c r="H163" s="759">
        <v>0</v>
      </c>
      <c r="I163" s="745">
        <v>3</v>
      </c>
      <c r="J163" s="745">
        <v>150.51000000000005</v>
      </c>
      <c r="K163" s="759">
        <v>1</v>
      </c>
      <c r="L163" s="745">
        <v>3</v>
      </c>
      <c r="M163" s="746">
        <v>150.51000000000005</v>
      </c>
    </row>
    <row r="164" spans="1:13" ht="14.4" customHeight="1" x14ac:dyDescent="0.3">
      <c r="A164" s="740" t="s">
        <v>602</v>
      </c>
      <c r="B164" s="741" t="s">
        <v>1977</v>
      </c>
      <c r="C164" s="741" t="s">
        <v>1978</v>
      </c>
      <c r="D164" s="741" t="s">
        <v>1979</v>
      </c>
      <c r="E164" s="741" t="s">
        <v>1898</v>
      </c>
      <c r="F164" s="745"/>
      <c r="G164" s="745"/>
      <c r="H164" s="759">
        <v>0</v>
      </c>
      <c r="I164" s="745">
        <v>2</v>
      </c>
      <c r="J164" s="745">
        <v>298.26</v>
      </c>
      <c r="K164" s="759">
        <v>1</v>
      </c>
      <c r="L164" s="745">
        <v>2</v>
      </c>
      <c r="M164" s="746">
        <v>298.26</v>
      </c>
    </row>
    <row r="165" spans="1:13" ht="14.4" customHeight="1" x14ac:dyDescent="0.3">
      <c r="A165" s="740" t="s">
        <v>602</v>
      </c>
      <c r="B165" s="741" t="s">
        <v>1939</v>
      </c>
      <c r="C165" s="741" t="s">
        <v>1980</v>
      </c>
      <c r="D165" s="741" t="s">
        <v>1981</v>
      </c>
      <c r="E165" s="741" t="s">
        <v>1982</v>
      </c>
      <c r="F165" s="745"/>
      <c r="G165" s="745"/>
      <c r="H165" s="759">
        <v>0</v>
      </c>
      <c r="I165" s="745">
        <v>12</v>
      </c>
      <c r="J165" s="745">
        <v>692.40000000000009</v>
      </c>
      <c r="K165" s="759">
        <v>1</v>
      </c>
      <c r="L165" s="745">
        <v>12</v>
      </c>
      <c r="M165" s="746">
        <v>692.40000000000009</v>
      </c>
    </row>
    <row r="166" spans="1:13" ht="14.4" customHeight="1" x14ac:dyDescent="0.3">
      <c r="A166" s="740" t="s">
        <v>602</v>
      </c>
      <c r="B166" s="741" t="s">
        <v>1983</v>
      </c>
      <c r="C166" s="741" t="s">
        <v>1984</v>
      </c>
      <c r="D166" s="741" t="s">
        <v>714</v>
      </c>
      <c r="E166" s="741" t="s">
        <v>1985</v>
      </c>
      <c r="F166" s="745"/>
      <c r="G166" s="745"/>
      <c r="H166" s="759">
        <v>0</v>
      </c>
      <c r="I166" s="745">
        <v>1</v>
      </c>
      <c r="J166" s="745">
        <v>104.35000000000002</v>
      </c>
      <c r="K166" s="759">
        <v>1</v>
      </c>
      <c r="L166" s="745">
        <v>1</v>
      </c>
      <c r="M166" s="746">
        <v>104.35000000000002</v>
      </c>
    </row>
    <row r="167" spans="1:13" ht="14.4" customHeight="1" x14ac:dyDescent="0.3">
      <c r="A167" s="740" t="s">
        <v>602</v>
      </c>
      <c r="B167" s="741" t="s">
        <v>1983</v>
      </c>
      <c r="C167" s="741" t="s">
        <v>1986</v>
      </c>
      <c r="D167" s="741" t="s">
        <v>714</v>
      </c>
      <c r="E167" s="741" t="s">
        <v>1985</v>
      </c>
      <c r="F167" s="745">
        <v>1</v>
      </c>
      <c r="G167" s="745">
        <v>103.31999999999998</v>
      </c>
      <c r="H167" s="759">
        <v>1</v>
      </c>
      <c r="I167" s="745"/>
      <c r="J167" s="745"/>
      <c r="K167" s="759">
        <v>0</v>
      </c>
      <c r="L167" s="745">
        <v>1</v>
      </c>
      <c r="M167" s="746">
        <v>103.31999999999998</v>
      </c>
    </row>
    <row r="168" spans="1:13" ht="14.4" customHeight="1" x14ac:dyDescent="0.3">
      <c r="A168" s="740" t="s">
        <v>602</v>
      </c>
      <c r="B168" s="741" t="s">
        <v>1633</v>
      </c>
      <c r="C168" s="741" t="s">
        <v>1634</v>
      </c>
      <c r="D168" s="741" t="s">
        <v>1635</v>
      </c>
      <c r="E168" s="741" t="s">
        <v>1636</v>
      </c>
      <c r="F168" s="745"/>
      <c r="G168" s="745"/>
      <c r="H168" s="759">
        <v>0</v>
      </c>
      <c r="I168" s="745">
        <v>5</v>
      </c>
      <c r="J168" s="745">
        <v>1012</v>
      </c>
      <c r="K168" s="759">
        <v>1</v>
      </c>
      <c r="L168" s="745">
        <v>5</v>
      </c>
      <c r="M168" s="746">
        <v>1012</v>
      </c>
    </row>
    <row r="169" spans="1:13" ht="14.4" customHeight="1" x14ac:dyDescent="0.3">
      <c r="A169" s="740" t="s">
        <v>602</v>
      </c>
      <c r="B169" s="741" t="s">
        <v>1637</v>
      </c>
      <c r="C169" s="741" t="s">
        <v>1844</v>
      </c>
      <c r="D169" s="741" t="s">
        <v>1845</v>
      </c>
      <c r="E169" s="741" t="s">
        <v>1846</v>
      </c>
      <c r="F169" s="745"/>
      <c r="G169" s="745"/>
      <c r="H169" s="759">
        <v>0</v>
      </c>
      <c r="I169" s="745">
        <v>2</v>
      </c>
      <c r="J169" s="745">
        <v>78.490359460972854</v>
      </c>
      <c r="K169" s="759">
        <v>1</v>
      </c>
      <c r="L169" s="745">
        <v>2</v>
      </c>
      <c r="M169" s="746">
        <v>78.490359460972854</v>
      </c>
    </row>
    <row r="170" spans="1:13" ht="14.4" customHeight="1" x14ac:dyDescent="0.3">
      <c r="A170" s="740" t="s">
        <v>602</v>
      </c>
      <c r="B170" s="741" t="s">
        <v>1637</v>
      </c>
      <c r="C170" s="741" t="s">
        <v>1638</v>
      </c>
      <c r="D170" s="741" t="s">
        <v>1639</v>
      </c>
      <c r="E170" s="741" t="s">
        <v>1640</v>
      </c>
      <c r="F170" s="745"/>
      <c r="G170" s="745"/>
      <c r="H170" s="759">
        <v>0</v>
      </c>
      <c r="I170" s="745">
        <v>30</v>
      </c>
      <c r="J170" s="745">
        <v>1631.5200000000004</v>
      </c>
      <c r="K170" s="759">
        <v>1</v>
      </c>
      <c r="L170" s="745">
        <v>30</v>
      </c>
      <c r="M170" s="746">
        <v>1631.5200000000004</v>
      </c>
    </row>
    <row r="171" spans="1:13" ht="14.4" customHeight="1" x14ac:dyDescent="0.3">
      <c r="A171" s="740" t="s">
        <v>602</v>
      </c>
      <c r="B171" s="741" t="s">
        <v>1847</v>
      </c>
      <c r="C171" s="741" t="s">
        <v>1848</v>
      </c>
      <c r="D171" s="741" t="s">
        <v>1849</v>
      </c>
      <c r="E171" s="741" t="s">
        <v>1850</v>
      </c>
      <c r="F171" s="745"/>
      <c r="G171" s="745"/>
      <c r="H171" s="759">
        <v>0</v>
      </c>
      <c r="I171" s="745">
        <v>26</v>
      </c>
      <c r="J171" s="745">
        <v>6959.26</v>
      </c>
      <c r="K171" s="759">
        <v>1</v>
      </c>
      <c r="L171" s="745">
        <v>26</v>
      </c>
      <c r="M171" s="746">
        <v>6959.26</v>
      </c>
    </row>
    <row r="172" spans="1:13" ht="14.4" customHeight="1" x14ac:dyDescent="0.3">
      <c r="A172" s="740" t="s">
        <v>602</v>
      </c>
      <c r="B172" s="741" t="s">
        <v>1876</v>
      </c>
      <c r="C172" s="741" t="s">
        <v>1987</v>
      </c>
      <c r="D172" s="741" t="s">
        <v>1988</v>
      </c>
      <c r="E172" s="741" t="s">
        <v>1989</v>
      </c>
      <c r="F172" s="745"/>
      <c r="G172" s="745"/>
      <c r="H172" s="759">
        <v>0</v>
      </c>
      <c r="I172" s="745">
        <v>1</v>
      </c>
      <c r="J172" s="745">
        <v>29.490000000000006</v>
      </c>
      <c r="K172" s="759">
        <v>1</v>
      </c>
      <c r="L172" s="745">
        <v>1</v>
      </c>
      <c r="M172" s="746">
        <v>29.490000000000006</v>
      </c>
    </row>
    <row r="173" spans="1:13" ht="14.4" customHeight="1" x14ac:dyDescent="0.3">
      <c r="A173" s="740" t="s">
        <v>602</v>
      </c>
      <c r="B173" s="741" t="s">
        <v>1899</v>
      </c>
      <c r="C173" s="741" t="s">
        <v>1900</v>
      </c>
      <c r="D173" s="741" t="s">
        <v>1901</v>
      </c>
      <c r="E173" s="741" t="s">
        <v>1902</v>
      </c>
      <c r="F173" s="745"/>
      <c r="G173" s="745"/>
      <c r="H173" s="759">
        <v>0</v>
      </c>
      <c r="I173" s="745">
        <v>2</v>
      </c>
      <c r="J173" s="745">
        <v>50.639999999999986</v>
      </c>
      <c r="K173" s="759">
        <v>1</v>
      </c>
      <c r="L173" s="745">
        <v>2</v>
      </c>
      <c r="M173" s="746">
        <v>50.639999999999986</v>
      </c>
    </row>
    <row r="174" spans="1:13" ht="14.4" customHeight="1" x14ac:dyDescent="0.3">
      <c r="A174" s="740" t="s">
        <v>602</v>
      </c>
      <c r="B174" s="741" t="s">
        <v>1903</v>
      </c>
      <c r="C174" s="741" t="s">
        <v>1973</v>
      </c>
      <c r="D174" s="741" t="s">
        <v>1519</v>
      </c>
      <c r="E174" s="741" t="s">
        <v>1974</v>
      </c>
      <c r="F174" s="745"/>
      <c r="G174" s="745"/>
      <c r="H174" s="759">
        <v>0</v>
      </c>
      <c r="I174" s="745">
        <v>2</v>
      </c>
      <c r="J174" s="745">
        <v>100.00000000000006</v>
      </c>
      <c r="K174" s="759">
        <v>1</v>
      </c>
      <c r="L174" s="745">
        <v>2</v>
      </c>
      <c r="M174" s="746">
        <v>100.00000000000006</v>
      </c>
    </row>
    <row r="175" spans="1:13" ht="14.4" customHeight="1" x14ac:dyDescent="0.3">
      <c r="A175" s="740" t="s">
        <v>605</v>
      </c>
      <c r="B175" s="741" t="s">
        <v>1825</v>
      </c>
      <c r="C175" s="741" t="s">
        <v>1826</v>
      </c>
      <c r="D175" s="741" t="s">
        <v>1196</v>
      </c>
      <c r="E175" s="741" t="s">
        <v>1827</v>
      </c>
      <c r="F175" s="745"/>
      <c r="G175" s="745"/>
      <c r="H175" s="759">
        <v>0</v>
      </c>
      <c r="I175" s="745">
        <v>1</v>
      </c>
      <c r="J175" s="745">
        <v>303.23</v>
      </c>
      <c r="K175" s="759">
        <v>1</v>
      </c>
      <c r="L175" s="745">
        <v>1</v>
      </c>
      <c r="M175" s="746">
        <v>303.23</v>
      </c>
    </row>
    <row r="176" spans="1:13" ht="14.4" customHeight="1" x14ac:dyDescent="0.3">
      <c r="A176" s="740" t="s">
        <v>605</v>
      </c>
      <c r="B176" s="741" t="s">
        <v>1828</v>
      </c>
      <c r="C176" s="741" t="s">
        <v>1829</v>
      </c>
      <c r="D176" s="741" t="s">
        <v>1043</v>
      </c>
      <c r="E176" s="741" t="s">
        <v>1830</v>
      </c>
      <c r="F176" s="745"/>
      <c r="G176" s="745"/>
      <c r="H176" s="759">
        <v>0</v>
      </c>
      <c r="I176" s="745">
        <v>2</v>
      </c>
      <c r="J176" s="745">
        <v>889.98</v>
      </c>
      <c r="K176" s="759">
        <v>1</v>
      </c>
      <c r="L176" s="745">
        <v>2</v>
      </c>
      <c r="M176" s="746">
        <v>889.98</v>
      </c>
    </row>
    <row r="177" spans="1:13" ht="14.4" customHeight="1" x14ac:dyDescent="0.3">
      <c r="A177" s="740" t="s">
        <v>605</v>
      </c>
      <c r="B177" s="741" t="s">
        <v>1945</v>
      </c>
      <c r="C177" s="741" t="s">
        <v>1990</v>
      </c>
      <c r="D177" s="741" t="s">
        <v>1554</v>
      </c>
      <c r="E177" s="741" t="s">
        <v>1991</v>
      </c>
      <c r="F177" s="745">
        <v>46</v>
      </c>
      <c r="G177" s="745">
        <v>163448.12</v>
      </c>
      <c r="H177" s="759">
        <v>1</v>
      </c>
      <c r="I177" s="745"/>
      <c r="J177" s="745"/>
      <c r="K177" s="759">
        <v>0</v>
      </c>
      <c r="L177" s="745">
        <v>46</v>
      </c>
      <c r="M177" s="746">
        <v>163448.12</v>
      </c>
    </row>
    <row r="178" spans="1:13" ht="14.4" customHeight="1" x14ac:dyDescent="0.3">
      <c r="A178" s="740" t="s">
        <v>605</v>
      </c>
      <c r="B178" s="741" t="s">
        <v>1840</v>
      </c>
      <c r="C178" s="741" t="s">
        <v>1959</v>
      </c>
      <c r="D178" s="741" t="s">
        <v>1497</v>
      </c>
      <c r="E178" s="741" t="s">
        <v>1960</v>
      </c>
      <c r="F178" s="745">
        <v>1</v>
      </c>
      <c r="G178" s="745">
        <v>1098.9000000000001</v>
      </c>
      <c r="H178" s="759">
        <v>1</v>
      </c>
      <c r="I178" s="745"/>
      <c r="J178" s="745"/>
      <c r="K178" s="759">
        <v>0</v>
      </c>
      <c r="L178" s="745">
        <v>1</v>
      </c>
      <c r="M178" s="746">
        <v>1098.9000000000001</v>
      </c>
    </row>
    <row r="179" spans="1:13" ht="14.4" customHeight="1" x14ac:dyDescent="0.3">
      <c r="A179" s="740" t="s">
        <v>605</v>
      </c>
      <c r="B179" s="741" t="s">
        <v>1840</v>
      </c>
      <c r="C179" s="741" t="s">
        <v>1841</v>
      </c>
      <c r="D179" s="741" t="s">
        <v>1842</v>
      </c>
      <c r="E179" s="741" t="s">
        <v>1843</v>
      </c>
      <c r="F179" s="745"/>
      <c r="G179" s="745"/>
      <c r="H179" s="759">
        <v>0</v>
      </c>
      <c r="I179" s="745">
        <v>11</v>
      </c>
      <c r="J179" s="745">
        <v>5963.43</v>
      </c>
      <c r="K179" s="759">
        <v>1</v>
      </c>
      <c r="L179" s="745">
        <v>11</v>
      </c>
      <c r="M179" s="746">
        <v>5963.43</v>
      </c>
    </row>
    <row r="180" spans="1:13" ht="14.4" customHeight="1" x14ac:dyDescent="0.3">
      <c r="A180" s="740" t="s">
        <v>605</v>
      </c>
      <c r="B180" s="741" t="s">
        <v>1840</v>
      </c>
      <c r="C180" s="741" t="s">
        <v>1961</v>
      </c>
      <c r="D180" s="741" t="s">
        <v>1842</v>
      </c>
      <c r="E180" s="741" t="s">
        <v>1958</v>
      </c>
      <c r="F180" s="745"/>
      <c r="G180" s="745"/>
      <c r="H180" s="759">
        <v>0</v>
      </c>
      <c r="I180" s="745">
        <v>6</v>
      </c>
      <c r="J180" s="745">
        <v>660</v>
      </c>
      <c r="K180" s="759">
        <v>1</v>
      </c>
      <c r="L180" s="745">
        <v>6</v>
      </c>
      <c r="M180" s="746">
        <v>660</v>
      </c>
    </row>
    <row r="181" spans="1:13" ht="14.4" customHeight="1" x14ac:dyDescent="0.3">
      <c r="A181" s="740" t="s">
        <v>605</v>
      </c>
      <c r="B181" s="741" t="s">
        <v>1633</v>
      </c>
      <c r="C181" s="741" t="s">
        <v>1634</v>
      </c>
      <c r="D181" s="741" t="s">
        <v>1635</v>
      </c>
      <c r="E181" s="741" t="s">
        <v>1636</v>
      </c>
      <c r="F181" s="745"/>
      <c r="G181" s="745"/>
      <c r="H181" s="759">
        <v>0</v>
      </c>
      <c r="I181" s="745">
        <v>33</v>
      </c>
      <c r="J181" s="745">
        <v>7172</v>
      </c>
      <c r="K181" s="759">
        <v>1</v>
      </c>
      <c r="L181" s="745">
        <v>33</v>
      </c>
      <c r="M181" s="746">
        <v>7172</v>
      </c>
    </row>
    <row r="182" spans="1:13" ht="14.4" customHeight="1" x14ac:dyDescent="0.3">
      <c r="A182" s="740" t="s">
        <v>605</v>
      </c>
      <c r="B182" s="741" t="s">
        <v>1633</v>
      </c>
      <c r="C182" s="741" t="s">
        <v>1964</v>
      </c>
      <c r="D182" s="741" t="s">
        <v>1474</v>
      </c>
      <c r="E182" s="741" t="s">
        <v>1965</v>
      </c>
      <c r="F182" s="745">
        <v>4</v>
      </c>
      <c r="G182" s="745">
        <v>2471.9200000000005</v>
      </c>
      <c r="H182" s="759">
        <v>1</v>
      </c>
      <c r="I182" s="745"/>
      <c r="J182" s="745"/>
      <c r="K182" s="759">
        <v>0</v>
      </c>
      <c r="L182" s="745">
        <v>4</v>
      </c>
      <c r="M182" s="746">
        <v>2471.9200000000005</v>
      </c>
    </row>
    <row r="183" spans="1:13" ht="14.4" customHeight="1" x14ac:dyDescent="0.3">
      <c r="A183" s="740" t="s">
        <v>605</v>
      </c>
      <c r="B183" s="741" t="s">
        <v>1637</v>
      </c>
      <c r="C183" s="741" t="s">
        <v>1638</v>
      </c>
      <c r="D183" s="741" t="s">
        <v>1639</v>
      </c>
      <c r="E183" s="741" t="s">
        <v>1640</v>
      </c>
      <c r="F183" s="745"/>
      <c r="G183" s="745"/>
      <c r="H183" s="759">
        <v>0</v>
      </c>
      <c r="I183" s="745">
        <v>9</v>
      </c>
      <c r="J183" s="745">
        <v>468.24</v>
      </c>
      <c r="K183" s="759">
        <v>1</v>
      </c>
      <c r="L183" s="745">
        <v>9</v>
      </c>
      <c r="M183" s="746">
        <v>468.24</v>
      </c>
    </row>
    <row r="184" spans="1:13" ht="14.4" customHeight="1" x14ac:dyDescent="0.3">
      <c r="A184" s="740" t="s">
        <v>605</v>
      </c>
      <c r="B184" s="741" t="s">
        <v>1847</v>
      </c>
      <c r="C184" s="741" t="s">
        <v>1966</v>
      </c>
      <c r="D184" s="741" t="s">
        <v>1849</v>
      </c>
      <c r="E184" s="741" t="s">
        <v>1967</v>
      </c>
      <c r="F184" s="745"/>
      <c r="G184" s="745"/>
      <c r="H184" s="759">
        <v>0</v>
      </c>
      <c r="I184" s="745">
        <v>3</v>
      </c>
      <c r="J184" s="745">
        <v>742.5</v>
      </c>
      <c r="K184" s="759">
        <v>1</v>
      </c>
      <c r="L184" s="745">
        <v>3</v>
      </c>
      <c r="M184" s="746">
        <v>742.5</v>
      </c>
    </row>
    <row r="185" spans="1:13" ht="14.4" customHeight="1" thickBot="1" x14ac:dyDescent="0.35">
      <c r="A185" s="747" t="s">
        <v>605</v>
      </c>
      <c r="B185" s="748" t="s">
        <v>1847</v>
      </c>
      <c r="C185" s="748" t="s">
        <v>1848</v>
      </c>
      <c r="D185" s="748" t="s">
        <v>1849</v>
      </c>
      <c r="E185" s="748" t="s">
        <v>1850</v>
      </c>
      <c r="F185" s="752"/>
      <c r="G185" s="752"/>
      <c r="H185" s="760">
        <v>0</v>
      </c>
      <c r="I185" s="752">
        <v>6</v>
      </c>
      <c r="J185" s="752">
        <v>1751.64</v>
      </c>
      <c r="K185" s="760">
        <v>1</v>
      </c>
      <c r="L185" s="752">
        <v>6</v>
      </c>
      <c r="M185" s="753">
        <v>1751.64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9" t="s">
        <v>254</v>
      </c>
      <c r="B1" s="579"/>
      <c r="C1" s="579"/>
      <c r="D1" s="579"/>
      <c r="E1" s="579"/>
      <c r="F1" s="541"/>
      <c r="G1" s="541"/>
      <c r="H1" s="541"/>
      <c r="I1" s="541"/>
      <c r="J1" s="572"/>
      <c r="K1" s="572"/>
      <c r="L1" s="572"/>
      <c r="M1" s="572"/>
      <c r="N1" s="572"/>
      <c r="O1" s="572"/>
      <c r="P1" s="572"/>
      <c r="Q1" s="572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43" t="s">
        <v>3</v>
      </c>
      <c r="B3" s="447">
        <f>SUM(B6:B1048576)</f>
        <v>5928</v>
      </c>
      <c r="C3" s="448">
        <f>SUM(C6:C1048576)</f>
        <v>808</v>
      </c>
      <c r="D3" s="448">
        <f>SUM(D6:D1048576)</f>
        <v>434</v>
      </c>
      <c r="E3" s="449">
        <f>SUM(E6:E1048576)</f>
        <v>0</v>
      </c>
      <c r="F3" s="446">
        <f>IF(SUM($B3:$E3)=0,"",B3/SUM($B3:$E3))</f>
        <v>0.82677824267782429</v>
      </c>
      <c r="G3" s="444">
        <f t="shared" ref="G3:I3" si="0">IF(SUM($B3:$E3)=0,"",C3/SUM($B3:$E3))</f>
        <v>0.11269177126917712</v>
      </c>
      <c r="H3" s="444">
        <f t="shared" si="0"/>
        <v>6.0529986052998606E-2</v>
      </c>
      <c r="I3" s="445">
        <f t="shared" si="0"/>
        <v>0</v>
      </c>
      <c r="J3" s="448">
        <f>SUM(J6:J1048576)</f>
        <v>619</v>
      </c>
      <c r="K3" s="448">
        <f>SUM(K6:K1048576)</f>
        <v>305</v>
      </c>
      <c r="L3" s="448">
        <f>SUM(L6:L1048576)</f>
        <v>434</v>
      </c>
      <c r="M3" s="449">
        <f>SUM(M6:M1048576)</f>
        <v>0</v>
      </c>
      <c r="N3" s="446">
        <f>IF(SUM($J3:$M3)=0,"",J3/SUM($J3:$M3))</f>
        <v>0.45581737849779086</v>
      </c>
      <c r="O3" s="444">
        <f t="shared" ref="O3:Q3" si="1">IF(SUM($J3:$M3)=0,"",K3/SUM($J3:$M3))</f>
        <v>0.22459499263622976</v>
      </c>
      <c r="P3" s="444">
        <f t="shared" si="1"/>
        <v>0.31958762886597936</v>
      </c>
      <c r="Q3" s="445">
        <f t="shared" si="1"/>
        <v>0</v>
      </c>
    </row>
    <row r="4" spans="1:17" ht="14.4" customHeight="1" thickBot="1" x14ac:dyDescent="0.35">
      <c r="A4" s="442"/>
      <c r="B4" s="592" t="s">
        <v>256</v>
      </c>
      <c r="C4" s="593"/>
      <c r="D4" s="593"/>
      <c r="E4" s="594"/>
      <c r="F4" s="589" t="s">
        <v>261</v>
      </c>
      <c r="G4" s="590"/>
      <c r="H4" s="590"/>
      <c r="I4" s="591"/>
      <c r="J4" s="592" t="s">
        <v>262</v>
      </c>
      <c r="K4" s="593"/>
      <c r="L4" s="593"/>
      <c r="M4" s="594"/>
      <c r="N4" s="589" t="s">
        <v>263</v>
      </c>
      <c r="O4" s="590"/>
      <c r="P4" s="590"/>
      <c r="Q4" s="591"/>
    </row>
    <row r="5" spans="1:17" ht="14.4" customHeight="1" thickBot="1" x14ac:dyDescent="0.35">
      <c r="A5" s="775" t="s">
        <v>255</v>
      </c>
      <c r="B5" s="776" t="s">
        <v>257</v>
      </c>
      <c r="C5" s="776" t="s">
        <v>258</v>
      </c>
      <c r="D5" s="776" t="s">
        <v>259</v>
      </c>
      <c r="E5" s="777" t="s">
        <v>260</v>
      </c>
      <c r="F5" s="778" t="s">
        <v>257</v>
      </c>
      <c r="G5" s="779" t="s">
        <v>258</v>
      </c>
      <c r="H5" s="779" t="s">
        <v>259</v>
      </c>
      <c r="I5" s="780" t="s">
        <v>260</v>
      </c>
      <c r="J5" s="776" t="s">
        <v>257</v>
      </c>
      <c r="K5" s="776" t="s">
        <v>258</v>
      </c>
      <c r="L5" s="776" t="s">
        <v>259</v>
      </c>
      <c r="M5" s="777" t="s">
        <v>260</v>
      </c>
      <c r="N5" s="778" t="s">
        <v>257</v>
      </c>
      <c r="O5" s="779" t="s">
        <v>258</v>
      </c>
      <c r="P5" s="779" t="s">
        <v>259</v>
      </c>
      <c r="Q5" s="780" t="s">
        <v>260</v>
      </c>
    </row>
    <row r="6" spans="1:17" ht="14.4" customHeight="1" x14ac:dyDescent="0.3">
      <c r="A6" s="784" t="s">
        <v>1993</v>
      </c>
      <c r="B6" s="790"/>
      <c r="C6" s="738"/>
      <c r="D6" s="738"/>
      <c r="E6" s="739"/>
      <c r="F6" s="787"/>
      <c r="G6" s="758"/>
      <c r="H6" s="758"/>
      <c r="I6" s="793"/>
      <c r="J6" s="790"/>
      <c r="K6" s="738"/>
      <c r="L6" s="738"/>
      <c r="M6" s="739"/>
      <c r="N6" s="787"/>
      <c r="O6" s="758"/>
      <c r="P6" s="758"/>
      <c r="Q6" s="781"/>
    </row>
    <row r="7" spans="1:17" ht="14.4" customHeight="1" x14ac:dyDescent="0.3">
      <c r="A7" s="785" t="s">
        <v>1994</v>
      </c>
      <c r="B7" s="791">
        <v>53</v>
      </c>
      <c r="C7" s="745"/>
      <c r="D7" s="745"/>
      <c r="E7" s="746"/>
      <c r="F7" s="788">
        <v>1</v>
      </c>
      <c r="G7" s="759">
        <v>0</v>
      </c>
      <c r="H7" s="759">
        <v>0</v>
      </c>
      <c r="I7" s="794">
        <v>0</v>
      </c>
      <c r="J7" s="791">
        <v>21</v>
      </c>
      <c r="K7" s="745"/>
      <c r="L7" s="745"/>
      <c r="M7" s="746"/>
      <c r="N7" s="788">
        <v>1</v>
      </c>
      <c r="O7" s="759">
        <v>0</v>
      </c>
      <c r="P7" s="759">
        <v>0</v>
      </c>
      <c r="Q7" s="782">
        <v>0</v>
      </c>
    </row>
    <row r="8" spans="1:17" ht="14.4" customHeight="1" x14ac:dyDescent="0.3">
      <c r="A8" s="785" t="s">
        <v>1995</v>
      </c>
      <c r="B8" s="791">
        <v>1952</v>
      </c>
      <c r="C8" s="745">
        <v>702</v>
      </c>
      <c r="D8" s="745">
        <v>434</v>
      </c>
      <c r="E8" s="746"/>
      <c r="F8" s="788">
        <v>0.63212435233160624</v>
      </c>
      <c r="G8" s="759">
        <v>0.22733160621761658</v>
      </c>
      <c r="H8" s="759">
        <v>0.1405440414507772</v>
      </c>
      <c r="I8" s="794">
        <v>0</v>
      </c>
      <c r="J8" s="791">
        <v>110</v>
      </c>
      <c r="K8" s="745">
        <v>269</v>
      </c>
      <c r="L8" s="745">
        <v>434</v>
      </c>
      <c r="M8" s="746"/>
      <c r="N8" s="788">
        <v>0.13530135301353013</v>
      </c>
      <c r="O8" s="759">
        <v>0.33087330873308735</v>
      </c>
      <c r="P8" s="759">
        <v>0.53382533825338252</v>
      </c>
      <c r="Q8" s="782">
        <v>0</v>
      </c>
    </row>
    <row r="9" spans="1:17" ht="14.4" customHeight="1" x14ac:dyDescent="0.3">
      <c r="A9" s="785" t="s">
        <v>1996</v>
      </c>
      <c r="B9" s="791">
        <v>2026</v>
      </c>
      <c r="C9" s="745">
        <v>29</v>
      </c>
      <c r="D9" s="745"/>
      <c r="E9" s="746"/>
      <c r="F9" s="788">
        <v>0.98588807785888077</v>
      </c>
      <c r="G9" s="759">
        <v>1.4111922141119221E-2</v>
      </c>
      <c r="H9" s="759">
        <v>0</v>
      </c>
      <c r="I9" s="794">
        <v>0</v>
      </c>
      <c r="J9" s="791">
        <v>188</v>
      </c>
      <c r="K9" s="745">
        <v>12</v>
      </c>
      <c r="L9" s="745"/>
      <c r="M9" s="746"/>
      <c r="N9" s="788">
        <v>0.94</v>
      </c>
      <c r="O9" s="759">
        <v>0.06</v>
      </c>
      <c r="P9" s="759">
        <v>0</v>
      </c>
      <c r="Q9" s="782">
        <v>0</v>
      </c>
    </row>
    <row r="10" spans="1:17" ht="14.4" customHeight="1" x14ac:dyDescent="0.3">
      <c r="A10" s="785" t="s">
        <v>1997</v>
      </c>
      <c r="B10" s="791">
        <v>1465</v>
      </c>
      <c r="C10" s="745">
        <v>66</v>
      </c>
      <c r="D10" s="745"/>
      <c r="E10" s="746"/>
      <c r="F10" s="788">
        <v>0.95689092096668849</v>
      </c>
      <c r="G10" s="759">
        <v>4.3109079033311563E-2</v>
      </c>
      <c r="H10" s="759">
        <v>0</v>
      </c>
      <c r="I10" s="794">
        <v>0</v>
      </c>
      <c r="J10" s="791">
        <v>146</v>
      </c>
      <c r="K10" s="745">
        <v>20</v>
      </c>
      <c r="L10" s="745"/>
      <c r="M10" s="746"/>
      <c r="N10" s="788">
        <v>0.87951807228915657</v>
      </c>
      <c r="O10" s="759">
        <v>0.12048192771084337</v>
      </c>
      <c r="P10" s="759">
        <v>0</v>
      </c>
      <c r="Q10" s="782">
        <v>0</v>
      </c>
    </row>
    <row r="11" spans="1:17" ht="14.4" customHeight="1" x14ac:dyDescent="0.3">
      <c r="A11" s="785" t="s">
        <v>1998</v>
      </c>
      <c r="B11" s="791">
        <v>210</v>
      </c>
      <c r="C11" s="745">
        <v>7</v>
      </c>
      <c r="D11" s="745"/>
      <c r="E11" s="746"/>
      <c r="F11" s="788">
        <v>0.967741935483871</v>
      </c>
      <c r="G11" s="759">
        <v>3.2258064516129031E-2</v>
      </c>
      <c r="H11" s="759">
        <v>0</v>
      </c>
      <c r="I11" s="794">
        <v>0</v>
      </c>
      <c r="J11" s="791">
        <v>70</v>
      </c>
      <c r="K11" s="745">
        <v>3</v>
      </c>
      <c r="L11" s="745"/>
      <c r="M11" s="746"/>
      <c r="N11" s="788">
        <v>0.95890410958904104</v>
      </c>
      <c r="O11" s="759">
        <v>4.1095890410958902E-2</v>
      </c>
      <c r="P11" s="759">
        <v>0</v>
      </c>
      <c r="Q11" s="782">
        <v>0</v>
      </c>
    </row>
    <row r="12" spans="1:17" ht="14.4" customHeight="1" thickBot="1" x14ac:dyDescent="0.35">
      <c r="A12" s="786" t="s">
        <v>1999</v>
      </c>
      <c r="B12" s="792">
        <v>222</v>
      </c>
      <c r="C12" s="752">
        <v>4</v>
      </c>
      <c r="D12" s="752"/>
      <c r="E12" s="753"/>
      <c r="F12" s="789">
        <v>0.98230088495575218</v>
      </c>
      <c r="G12" s="760">
        <v>1.7699115044247787E-2</v>
      </c>
      <c r="H12" s="760">
        <v>0</v>
      </c>
      <c r="I12" s="795">
        <v>0</v>
      </c>
      <c r="J12" s="792">
        <v>84</v>
      </c>
      <c r="K12" s="752">
        <v>1</v>
      </c>
      <c r="L12" s="752"/>
      <c r="M12" s="753"/>
      <c r="N12" s="789">
        <v>0.9882352941176471</v>
      </c>
      <c r="O12" s="760">
        <v>1.1764705882352941E-2</v>
      </c>
      <c r="P12" s="760">
        <v>0</v>
      </c>
      <c r="Q12" s="7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9" t="s">
        <v>177</v>
      </c>
      <c r="B1" s="579"/>
      <c r="C1" s="579"/>
      <c r="D1" s="579"/>
      <c r="E1" s="579"/>
      <c r="F1" s="579"/>
      <c r="G1" s="579"/>
      <c r="H1" s="579"/>
      <c r="I1" s="541"/>
      <c r="J1" s="541"/>
      <c r="K1" s="541"/>
      <c r="L1" s="541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6" t="s">
        <v>15</v>
      </c>
      <c r="D3" s="595"/>
      <c r="E3" s="595" t="s">
        <v>16</v>
      </c>
      <c r="F3" s="595"/>
      <c r="G3" s="595"/>
      <c r="H3" s="595"/>
      <c r="I3" s="595" t="s">
        <v>190</v>
      </c>
      <c r="J3" s="595"/>
      <c r="K3" s="595"/>
      <c r="L3" s="59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2">
        <v>7</v>
      </c>
      <c r="B5" s="723" t="s">
        <v>2000</v>
      </c>
      <c r="C5" s="726">
        <v>7987425.0599999875</v>
      </c>
      <c r="D5" s="726">
        <v>3077</v>
      </c>
      <c r="E5" s="726">
        <v>6399111.9099999871</v>
      </c>
      <c r="F5" s="796">
        <v>0.80114828770612556</v>
      </c>
      <c r="G5" s="726">
        <v>2253</v>
      </c>
      <c r="H5" s="796">
        <v>0.73220669483262923</v>
      </c>
      <c r="I5" s="726">
        <v>1588313.1500000006</v>
      </c>
      <c r="J5" s="796">
        <v>0.19885171229387447</v>
      </c>
      <c r="K5" s="726">
        <v>824</v>
      </c>
      <c r="L5" s="796">
        <v>0.26779330516737082</v>
      </c>
      <c r="M5" s="726" t="s">
        <v>74</v>
      </c>
      <c r="N5" s="270"/>
    </row>
    <row r="6" spans="1:14" ht="14.4" customHeight="1" x14ac:dyDescent="0.3">
      <c r="A6" s="722">
        <v>7</v>
      </c>
      <c r="B6" s="723" t="s">
        <v>2001</v>
      </c>
      <c r="C6" s="726">
        <v>7987425.0599999875</v>
      </c>
      <c r="D6" s="726">
        <v>3076</v>
      </c>
      <c r="E6" s="726">
        <v>6399111.9099999871</v>
      </c>
      <c r="F6" s="796">
        <v>0.80114828770612556</v>
      </c>
      <c r="G6" s="726">
        <v>2252</v>
      </c>
      <c r="H6" s="796">
        <v>0.73211963589076723</v>
      </c>
      <c r="I6" s="726">
        <v>1588313.1500000006</v>
      </c>
      <c r="J6" s="796">
        <v>0.19885171229387447</v>
      </c>
      <c r="K6" s="726">
        <v>824</v>
      </c>
      <c r="L6" s="796">
        <v>0.26788036410923277</v>
      </c>
      <c r="M6" s="726" t="s">
        <v>1</v>
      </c>
      <c r="N6" s="270"/>
    </row>
    <row r="7" spans="1:14" ht="14.4" customHeight="1" x14ac:dyDescent="0.3">
      <c r="A7" s="722">
        <v>7</v>
      </c>
      <c r="B7" s="723" t="s">
        <v>2002</v>
      </c>
      <c r="C7" s="726">
        <v>0</v>
      </c>
      <c r="D7" s="726">
        <v>1</v>
      </c>
      <c r="E7" s="726">
        <v>0</v>
      </c>
      <c r="F7" s="796" t="s">
        <v>576</v>
      </c>
      <c r="G7" s="726">
        <v>1</v>
      </c>
      <c r="H7" s="796">
        <v>1</v>
      </c>
      <c r="I7" s="726" t="s">
        <v>576</v>
      </c>
      <c r="J7" s="796" t="s">
        <v>576</v>
      </c>
      <c r="K7" s="726" t="s">
        <v>576</v>
      </c>
      <c r="L7" s="796">
        <v>0</v>
      </c>
      <c r="M7" s="726" t="s">
        <v>1</v>
      </c>
      <c r="N7" s="270"/>
    </row>
    <row r="8" spans="1:14" ht="14.4" customHeight="1" x14ac:dyDescent="0.3">
      <c r="A8" s="722" t="s">
        <v>2003</v>
      </c>
      <c r="B8" s="723" t="s">
        <v>3</v>
      </c>
      <c r="C8" s="726">
        <v>7987425.0599999875</v>
      </c>
      <c r="D8" s="726">
        <v>3077</v>
      </c>
      <c r="E8" s="726">
        <v>6399111.9099999871</v>
      </c>
      <c r="F8" s="796">
        <v>0.80114828770612556</v>
      </c>
      <c r="G8" s="726">
        <v>2253</v>
      </c>
      <c r="H8" s="796">
        <v>0.73220669483262923</v>
      </c>
      <c r="I8" s="726">
        <v>1588313.1500000006</v>
      </c>
      <c r="J8" s="796">
        <v>0.19885171229387447</v>
      </c>
      <c r="K8" s="726">
        <v>824</v>
      </c>
      <c r="L8" s="796">
        <v>0.26779330516737082</v>
      </c>
      <c r="M8" s="726" t="s">
        <v>587</v>
      </c>
      <c r="N8" s="270"/>
    </row>
    <row r="10" spans="1:14" ht="14.4" customHeight="1" x14ac:dyDescent="0.3">
      <c r="A10" s="722">
        <v>7</v>
      </c>
      <c r="B10" s="723" t="s">
        <v>2000</v>
      </c>
      <c r="C10" s="726" t="s">
        <v>576</v>
      </c>
      <c r="D10" s="726" t="s">
        <v>576</v>
      </c>
      <c r="E10" s="726" t="s">
        <v>576</v>
      </c>
      <c r="F10" s="796" t="s">
        <v>576</v>
      </c>
      <c r="G10" s="726" t="s">
        <v>576</v>
      </c>
      <c r="H10" s="796" t="s">
        <v>576</v>
      </c>
      <c r="I10" s="726" t="s">
        <v>576</v>
      </c>
      <c r="J10" s="796" t="s">
        <v>576</v>
      </c>
      <c r="K10" s="726" t="s">
        <v>576</v>
      </c>
      <c r="L10" s="796" t="s">
        <v>576</v>
      </c>
      <c r="M10" s="726" t="s">
        <v>74</v>
      </c>
      <c r="N10" s="270"/>
    </row>
    <row r="11" spans="1:14" ht="14.4" customHeight="1" x14ac:dyDescent="0.3">
      <c r="A11" s="722" t="s">
        <v>2004</v>
      </c>
      <c r="B11" s="723" t="s">
        <v>2001</v>
      </c>
      <c r="C11" s="726">
        <v>94037.26999999996</v>
      </c>
      <c r="D11" s="726">
        <v>247</v>
      </c>
      <c r="E11" s="726">
        <v>79527.01999999996</v>
      </c>
      <c r="F11" s="796">
        <v>0.84569681786806439</v>
      </c>
      <c r="G11" s="726">
        <v>188</v>
      </c>
      <c r="H11" s="796">
        <v>0.76113360323886636</v>
      </c>
      <c r="I11" s="726">
        <v>14510.25</v>
      </c>
      <c r="J11" s="796">
        <v>0.15430318213193564</v>
      </c>
      <c r="K11" s="726">
        <v>59</v>
      </c>
      <c r="L11" s="796">
        <v>0.23886639676113361</v>
      </c>
      <c r="M11" s="726" t="s">
        <v>1</v>
      </c>
      <c r="N11" s="270"/>
    </row>
    <row r="12" spans="1:14" ht="14.4" customHeight="1" x14ac:dyDescent="0.3">
      <c r="A12" s="722" t="s">
        <v>2004</v>
      </c>
      <c r="B12" s="723" t="s">
        <v>2002</v>
      </c>
      <c r="C12" s="726">
        <v>0</v>
      </c>
      <c r="D12" s="726">
        <v>1</v>
      </c>
      <c r="E12" s="726">
        <v>0</v>
      </c>
      <c r="F12" s="796" t="s">
        <v>576</v>
      </c>
      <c r="G12" s="726">
        <v>1</v>
      </c>
      <c r="H12" s="796">
        <v>1</v>
      </c>
      <c r="I12" s="726" t="s">
        <v>576</v>
      </c>
      <c r="J12" s="796" t="s">
        <v>576</v>
      </c>
      <c r="K12" s="726" t="s">
        <v>576</v>
      </c>
      <c r="L12" s="796">
        <v>0</v>
      </c>
      <c r="M12" s="726" t="s">
        <v>1</v>
      </c>
      <c r="N12" s="270"/>
    </row>
    <row r="13" spans="1:14" ht="14.4" customHeight="1" x14ac:dyDescent="0.3">
      <c r="A13" s="722" t="s">
        <v>2004</v>
      </c>
      <c r="B13" s="723" t="s">
        <v>2005</v>
      </c>
      <c r="C13" s="726">
        <v>94037.26999999996</v>
      </c>
      <c r="D13" s="726">
        <v>248</v>
      </c>
      <c r="E13" s="726">
        <v>79527.01999999996</v>
      </c>
      <c r="F13" s="796">
        <v>0.84569681786806439</v>
      </c>
      <c r="G13" s="726">
        <v>189</v>
      </c>
      <c r="H13" s="796">
        <v>0.76209677419354838</v>
      </c>
      <c r="I13" s="726">
        <v>14510.25</v>
      </c>
      <c r="J13" s="796">
        <v>0.15430318213193564</v>
      </c>
      <c r="K13" s="726">
        <v>59</v>
      </c>
      <c r="L13" s="796">
        <v>0.23790322580645162</v>
      </c>
      <c r="M13" s="726" t="s">
        <v>591</v>
      </c>
      <c r="N13" s="270"/>
    </row>
    <row r="14" spans="1:14" ht="14.4" customHeight="1" x14ac:dyDescent="0.3">
      <c r="A14" s="722" t="s">
        <v>576</v>
      </c>
      <c r="B14" s="723" t="s">
        <v>576</v>
      </c>
      <c r="C14" s="726" t="s">
        <v>576</v>
      </c>
      <c r="D14" s="726" t="s">
        <v>576</v>
      </c>
      <c r="E14" s="726" t="s">
        <v>576</v>
      </c>
      <c r="F14" s="796" t="s">
        <v>576</v>
      </c>
      <c r="G14" s="726" t="s">
        <v>576</v>
      </c>
      <c r="H14" s="796" t="s">
        <v>576</v>
      </c>
      <c r="I14" s="726" t="s">
        <v>576</v>
      </c>
      <c r="J14" s="796" t="s">
        <v>576</v>
      </c>
      <c r="K14" s="726" t="s">
        <v>576</v>
      </c>
      <c r="L14" s="796" t="s">
        <v>576</v>
      </c>
      <c r="M14" s="726" t="s">
        <v>592</v>
      </c>
      <c r="N14" s="270"/>
    </row>
    <row r="15" spans="1:14" ht="14.4" customHeight="1" x14ac:dyDescent="0.3">
      <c r="A15" s="722" t="s">
        <v>2006</v>
      </c>
      <c r="B15" s="723" t="s">
        <v>2001</v>
      </c>
      <c r="C15" s="726">
        <v>7893387.789999987</v>
      </c>
      <c r="D15" s="726">
        <v>2829</v>
      </c>
      <c r="E15" s="726">
        <v>6319584.8899999866</v>
      </c>
      <c r="F15" s="796">
        <v>0.80061756220898872</v>
      </c>
      <c r="G15" s="726">
        <v>2064</v>
      </c>
      <c r="H15" s="796">
        <v>0.72958642629904558</v>
      </c>
      <c r="I15" s="726">
        <v>1573802.9000000004</v>
      </c>
      <c r="J15" s="796">
        <v>0.19938243779101128</v>
      </c>
      <c r="K15" s="726">
        <v>765</v>
      </c>
      <c r="L15" s="796">
        <v>0.27041357370095442</v>
      </c>
      <c r="M15" s="726" t="s">
        <v>1</v>
      </c>
      <c r="N15" s="270"/>
    </row>
    <row r="16" spans="1:14" ht="14.4" customHeight="1" x14ac:dyDescent="0.3">
      <c r="A16" s="722" t="s">
        <v>2006</v>
      </c>
      <c r="B16" s="723" t="s">
        <v>2007</v>
      </c>
      <c r="C16" s="726">
        <v>7893387.789999987</v>
      </c>
      <c r="D16" s="726">
        <v>2829</v>
      </c>
      <c r="E16" s="726">
        <v>6319584.8899999866</v>
      </c>
      <c r="F16" s="796">
        <v>0.80061756220898872</v>
      </c>
      <c r="G16" s="726">
        <v>2064</v>
      </c>
      <c r="H16" s="796">
        <v>0.72958642629904558</v>
      </c>
      <c r="I16" s="726">
        <v>1573802.9000000004</v>
      </c>
      <c r="J16" s="796">
        <v>0.19938243779101128</v>
      </c>
      <c r="K16" s="726">
        <v>765</v>
      </c>
      <c r="L16" s="796">
        <v>0.27041357370095442</v>
      </c>
      <c r="M16" s="726" t="s">
        <v>591</v>
      </c>
      <c r="N16" s="270"/>
    </row>
    <row r="17" spans="1:14" ht="14.4" customHeight="1" x14ac:dyDescent="0.3">
      <c r="A17" s="722" t="s">
        <v>576</v>
      </c>
      <c r="B17" s="723" t="s">
        <v>576</v>
      </c>
      <c r="C17" s="726" t="s">
        <v>576</v>
      </c>
      <c r="D17" s="726" t="s">
        <v>576</v>
      </c>
      <c r="E17" s="726" t="s">
        <v>576</v>
      </c>
      <c r="F17" s="796" t="s">
        <v>576</v>
      </c>
      <c r="G17" s="726" t="s">
        <v>576</v>
      </c>
      <c r="H17" s="796" t="s">
        <v>576</v>
      </c>
      <c r="I17" s="726" t="s">
        <v>576</v>
      </c>
      <c r="J17" s="796" t="s">
        <v>576</v>
      </c>
      <c r="K17" s="726" t="s">
        <v>576</v>
      </c>
      <c r="L17" s="796" t="s">
        <v>576</v>
      </c>
      <c r="M17" s="726" t="s">
        <v>592</v>
      </c>
      <c r="N17" s="270"/>
    </row>
    <row r="18" spans="1:14" ht="14.4" customHeight="1" x14ac:dyDescent="0.3">
      <c r="A18" s="722" t="s">
        <v>2003</v>
      </c>
      <c r="B18" s="723" t="s">
        <v>2008</v>
      </c>
      <c r="C18" s="726">
        <v>7987425.0599999866</v>
      </c>
      <c r="D18" s="726">
        <v>3077</v>
      </c>
      <c r="E18" s="726">
        <v>6399111.9099999862</v>
      </c>
      <c r="F18" s="796">
        <v>0.80114828770612556</v>
      </c>
      <c r="G18" s="726">
        <v>2253</v>
      </c>
      <c r="H18" s="796">
        <v>0.73220669483262923</v>
      </c>
      <c r="I18" s="726">
        <v>1588313.1500000004</v>
      </c>
      <c r="J18" s="796">
        <v>0.19885171229387447</v>
      </c>
      <c r="K18" s="726">
        <v>824</v>
      </c>
      <c r="L18" s="796">
        <v>0.26779330516737082</v>
      </c>
      <c r="M18" s="726" t="s">
        <v>587</v>
      </c>
      <c r="N18" s="270"/>
    </row>
    <row r="19" spans="1:14" ht="14.4" customHeight="1" x14ac:dyDescent="0.3">
      <c r="A19" s="797" t="s">
        <v>2009</v>
      </c>
    </row>
    <row r="20" spans="1:14" ht="14.4" customHeight="1" x14ac:dyDescent="0.3">
      <c r="A20" s="798" t="s">
        <v>2010</v>
      </c>
    </row>
    <row r="21" spans="1:14" ht="14.4" customHeight="1" x14ac:dyDescent="0.3">
      <c r="A21" s="797" t="s">
        <v>2011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9" t="s">
        <v>191</v>
      </c>
      <c r="B1" s="579"/>
      <c r="C1" s="579"/>
      <c r="D1" s="579"/>
      <c r="E1" s="579"/>
      <c r="F1" s="579"/>
      <c r="G1" s="579"/>
      <c r="H1" s="579"/>
      <c r="I1" s="579"/>
      <c r="J1" s="541"/>
      <c r="K1" s="541"/>
      <c r="L1" s="541"/>
      <c r="M1" s="541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6" t="s">
        <v>15</v>
      </c>
      <c r="C3" s="598"/>
      <c r="D3" s="595"/>
      <c r="E3" s="261"/>
      <c r="F3" s="595" t="s">
        <v>16</v>
      </c>
      <c r="G3" s="595"/>
      <c r="H3" s="595"/>
      <c r="I3" s="595"/>
      <c r="J3" s="595" t="s">
        <v>190</v>
      </c>
      <c r="K3" s="595"/>
      <c r="L3" s="595"/>
      <c r="M3" s="597"/>
    </row>
    <row r="4" spans="1:13" ht="14.4" customHeight="1" thickBot="1" x14ac:dyDescent="0.35">
      <c r="A4" s="775" t="s">
        <v>167</v>
      </c>
      <c r="B4" s="776" t="s">
        <v>19</v>
      </c>
      <c r="C4" s="802"/>
      <c r="D4" s="776" t="s">
        <v>20</v>
      </c>
      <c r="E4" s="802"/>
      <c r="F4" s="776" t="s">
        <v>19</v>
      </c>
      <c r="G4" s="779" t="s">
        <v>2</v>
      </c>
      <c r="H4" s="776" t="s">
        <v>20</v>
      </c>
      <c r="I4" s="779" t="s">
        <v>2</v>
      </c>
      <c r="J4" s="776" t="s">
        <v>19</v>
      </c>
      <c r="K4" s="779" t="s">
        <v>2</v>
      </c>
      <c r="L4" s="776" t="s">
        <v>20</v>
      </c>
      <c r="M4" s="780" t="s">
        <v>2</v>
      </c>
    </row>
    <row r="5" spans="1:13" ht="14.4" customHeight="1" x14ac:dyDescent="0.3">
      <c r="A5" s="799" t="s">
        <v>2012</v>
      </c>
      <c r="B5" s="790">
        <v>5268.9099999999989</v>
      </c>
      <c r="C5" s="734">
        <v>1</v>
      </c>
      <c r="D5" s="803">
        <v>12</v>
      </c>
      <c r="E5" s="806" t="s">
        <v>2012</v>
      </c>
      <c r="F5" s="790">
        <v>553.65</v>
      </c>
      <c r="G5" s="758">
        <v>0.1050786595329964</v>
      </c>
      <c r="H5" s="738">
        <v>9</v>
      </c>
      <c r="I5" s="781">
        <v>0.75</v>
      </c>
      <c r="J5" s="809">
        <v>4715.2599999999993</v>
      </c>
      <c r="K5" s="758">
        <v>0.89492134046700367</v>
      </c>
      <c r="L5" s="738">
        <v>3</v>
      </c>
      <c r="M5" s="781">
        <v>0.25</v>
      </c>
    </row>
    <row r="6" spans="1:13" ht="14.4" customHeight="1" x14ac:dyDescent="0.3">
      <c r="A6" s="800" t="s">
        <v>2013</v>
      </c>
      <c r="B6" s="791">
        <v>701550.37</v>
      </c>
      <c r="C6" s="741">
        <v>1</v>
      </c>
      <c r="D6" s="804">
        <v>303</v>
      </c>
      <c r="E6" s="807" t="s">
        <v>2013</v>
      </c>
      <c r="F6" s="791">
        <v>575356.78</v>
      </c>
      <c r="G6" s="759">
        <v>0.82012183957653684</v>
      </c>
      <c r="H6" s="745">
        <v>224</v>
      </c>
      <c r="I6" s="782">
        <v>0.73927392739273923</v>
      </c>
      <c r="J6" s="810">
        <v>126193.59</v>
      </c>
      <c r="K6" s="759">
        <v>0.17987816042346325</v>
      </c>
      <c r="L6" s="745">
        <v>79</v>
      </c>
      <c r="M6" s="782">
        <v>0.26072607260726072</v>
      </c>
    </row>
    <row r="7" spans="1:13" ht="14.4" customHeight="1" x14ac:dyDescent="0.3">
      <c r="A7" s="800" t="s">
        <v>2014</v>
      </c>
      <c r="B7" s="791">
        <v>141.09</v>
      </c>
      <c r="C7" s="741">
        <v>1</v>
      </c>
      <c r="D7" s="804">
        <v>1</v>
      </c>
      <c r="E7" s="807" t="s">
        <v>2014</v>
      </c>
      <c r="F7" s="791">
        <v>141.09</v>
      </c>
      <c r="G7" s="759">
        <v>1</v>
      </c>
      <c r="H7" s="745">
        <v>1</v>
      </c>
      <c r="I7" s="782">
        <v>1</v>
      </c>
      <c r="J7" s="810"/>
      <c r="K7" s="759">
        <v>0</v>
      </c>
      <c r="L7" s="745"/>
      <c r="M7" s="782">
        <v>0</v>
      </c>
    </row>
    <row r="8" spans="1:13" ht="14.4" customHeight="1" x14ac:dyDescent="0.3">
      <c r="A8" s="800" t="s">
        <v>2015</v>
      </c>
      <c r="B8" s="791">
        <v>41093.730000000003</v>
      </c>
      <c r="C8" s="741">
        <v>1</v>
      </c>
      <c r="D8" s="804">
        <v>13</v>
      </c>
      <c r="E8" s="807" t="s">
        <v>2015</v>
      </c>
      <c r="F8" s="791">
        <v>34405.01</v>
      </c>
      <c r="G8" s="759">
        <v>0.83723258998392214</v>
      </c>
      <c r="H8" s="745">
        <v>9</v>
      </c>
      <c r="I8" s="782">
        <v>0.69230769230769229</v>
      </c>
      <c r="J8" s="810">
        <v>6688.7199999999993</v>
      </c>
      <c r="K8" s="759">
        <v>0.16276741001607786</v>
      </c>
      <c r="L8" s="745">
        <v>4</v>
      </c>
      <c r="M8" s="782">
        <v>0.30769230769230771</v>
      </c>
    </row>
    <row r="9" spans="1:13" ht="14.4" customHeight="1" x14ac:dyDescent="0.3">
      <c r="A9" s="800" t="s">
        <v>2016</v>
      </c>
      <c r="B9" s="791">
        <v>1720136.0899999999</v>
      </c>
      <c r="C9" s="741">
        <v>1</v>
      </c>
      <c r="D9" s="804">
        <v>625</v>
      </c>
      <c r="E9" s="807" t="s">
        <v>2016</v>
      </c>
      <c r="F9" s="791">
        <v>1356745.4999999998</v>
      </c>
      <c r="G9" s="759">
        <v>0.78874311624959859</v>
      </c>
      <c r="H9" s="745">
        <v>451</v>
      </c>
      <c r="I9" s="782">
        <v>0.72160000000000002</v>
      </c>
      <c r="J9" s="810">
        <v>363390.59</v>
      </c>
      <c r="K9" s="759">
        <v>0.21125688375040144</v>
      </c>
      <c r="L9" s="745">
        <v>174</v>
      </c>
      <c r="M9" s="782">
        <v>0.27839999999999998</v>
      </c>
    </row>
    <row r="10" spans="1:13" ht="14.4" customHeight="1" x14ac:dyDescent="0.3">
      <c r="A10" s="800" t="s">
        <v>2017</v>
      </c>
      <c r="B10" s="791">
        <v>115.26</v>
      </c>
      <c r="C10" s="741">
        <v>1</v>
      </c>
      <c r="D10" s="804">
        <v>1</v>
      </c>
      <c r="E10" s="807" t="s">
        <v>2017</v>
      </c>
      <c r="F10" s="791"/>
      <c r="G10" s="759">
        <v>0</v>
      </c>
      <c r="H10" s="745"/>
      <c r="I10" s="782">
        <v>0</v>
      </c>
      <c r="J10" s="810">
        <v>115.26</v>
      </c>
      <c r="K10" s="759">
        <v>1</v>
      </c>
      <c r="L10" s="745">
        <v>1</v>
      </c>
      <c r="M10" s="782">
        <v>1</v>
      </c>
    </row>
    <row r="11" spans="1:13" ht="14.4" customHeight="1" x14ac:dyDescent="0.3">
      <c r="A11" s="800" t="s">
        <v>2018</v>
      </c>
      <c r="B11" s="791">
        <v>819.07</v>
      </c>
      <c r="C11" s="741">
        <v>1</v>
      </c>
      <c r="D11" s="804">
        <v>1</v>
      </c>
      <c r="E11" s="807" t="s">
        <v>2018</v>
      </c>
      <c r="F11" s="791">
        <v>819.07</v>
      </c>
      <c r="G11" s="759">
        <v>1</v>
      </c>
      <c r="H11" s="745">
        <v>1</v>
      </c>
      <c r="I11" s="782">
        <v>1</v>
      </c>
      <c r="J11" s="810"/>
      <c r="K11" s="759">
        <v>0</v>
      </c>
      <c r="L11" s="745"/>
      <c r="M11" s="782">
        <v>0</v>
      </c>
    </row>
    <row r="12" spans="1:13" ht="14.4" customHeight="1" x14ac:dyDescent="0.3">
      <c r="A12" s="800" t="s">
        <v>2019</v>
      </c>
      <c r="B12" s="791">
        <v>147.16</v>
      </c>
      <c r="C12" s="741">
        <v>1</v>
      </c>
      <c r="D12" s="804">
        <v>1</v>
      </c>
      <c r="E12" s="807" t="s">
        <v>2019</v>
      </c>
      <c r="F12" s="791">
        <v>147.16</v>
      </c>
      <c r="G12" s="759">
        <v>1</v>
      </c>
      <c r="H12" s="745">
        <v>1</v>
      </c>
      <c r="I12" s="782">
        <v>1</v>
      </c>
      <c r="J12" s="810"/>
      <c r="K12" s="759">
        <v>0</v>
      </c>
      <c r="L12" s="745"/>
      <c r="M12" s="782">
        <v>0</v>
      </c>
    </row>
    <row r="13" spans="1:13" ht="14.4" customHeight="1" x14ac:dyDescent="0.3">
      <c r="A13" s="800" t="s">
        <v>2020</v>
      </c>
      <c r="B13" s="791">
        <v>2721.97</v>
      </c>
      <c r="C13" s="741">
        <v>1</v>
      </c>
      <c r="D13" s="804">
        <v>9</v>
      </c>
      <c r="E13" s="807" t="s">
        <v>2020</v>
      </c>
      <c r="F13" s="791">
        <v>2360.29</v>
      </c>
      <c r="G13" s="759">
        <v>0.86712564796819958</v>
      </c>
      <c r="H13" s="745">
        <v>6</v>
      </c>
      <c r="I13" s="782">
        <v>0.66666666666666663</v>
      </c>
      <c r="J13" s="810">
        <v>361.67999999999995</v>
      </c>
      <c r="K13" s="759">
        <v>0.13287435203180048</v>
      </c>
      <c r="L13" s="745">
        <v>3</v>
      </c>
      <c r="M13" s="782">
        <v>0.33333333333333331</v>
      </c>
    </row>
    <row r="14" spans="1:13" ht="14.4" customHeight="1" x14ac:dyDescent="0.3">
      <c r="A14" s="800" t="s">
        <v>2021</v>
      </c>
      <c r="B14" s="791">
        <v>1123.26</v>
      </c>
      <c r="C14" s="741">
        <v>1</v>
      </c>
      <c r="D14" s="804">
        <v>5</v>
      </c>
      <c r="E14" s="807" t="s">
        <v>2021</v>
      </c>
      <c r="F14" s="791">
        <v>1123.26</v>
      </c>
      <c r="G14" s="759">
        <v>1</v>
      </c>
      <c r="H14" s="745">
        <v>5</v>
      </c>
      <c r="I14" s="782">
        <v>1</v>
      </c>
      <c r="J14" s="810"/>
      <c r="K14" s="759">
        <v>0</v>
      </c>
      <c r="L14" s="745"/>
      <c r="M14" s="782">
        <v>0</v>
      </c>
    </row>
    <row r="15" spans="1:13" ht="14.4" customHeight="1" x14ac:dyDescent="0.3">
      <c r="A15" s="800" t="s">
        <v>2022</v>
      </c>
      <c r="B15" s="791">
        <v>918.98</v>
      </c>
      <c r="C15" s="741">
        <v>1</v>
      </c>
      <c r="D15" s="804">
        <v>8</v>
      </c>
      <c r="E15" s="807" t="s">
        <v>2022</v>
      </c>
      <c r="F15" s="791">
        <v>918.98</v>
      </c>
      <c r="G15" s="759">
        <v>1</v>
      </c>
      <c r="H15" s="745">
        <v>8</v>
      </c>
      <c r="I15" s="782">
        <v>1</v>
      </c>
      <c r="J15" s="810"/>
      <c r="K15" s="759">
        <v>0</v>
      </c>
      <c r="L15" s="745"/>
      <c r="M15" s="782">
        <v>0</v>
      </c>
    </row>
    <row r="16" spans="1:13" ht="14.4" customHeight="1" x14ac:dyDescent="0.3">
      <c r="A16" s="800" t="s">
        <v>2023</v>
      </c>
      <c r="B16" s="791">
        <v>61927.599999999991</v>
      </c>
      <c r="C16" s="741">
        <v>1</v>
      </c>
      <c r="D16" s="804">
        <v>31</v>
      </c>
      <c r="E16" s="807" t="s">
        <v>2023</v>
      </c>
      <c r="F16" s="791">
        <v>45730.539999999994</v>
      </c>
      <c r="G16" s="759">
        <v>0.73845167582790228</v>
      </c>
      <c r="H16" s="745">
        <v>18</v>
      </c>
      <c r="I16" s="782">
        <v>0.58064516129032262</v>
      </c>
      <c r="J16" s="810">
        <v>16197.06</v>
      </c>
      <c r="K16" s="759">
        <v>0.26154832417209778</v>
      </c>
      <c r="L16" s="745">
        <v>13</v>
      </c>
      <c r="M16" s="782">
        <v>0.41935483870967744</v>
      </c>
    </row>
    <row r="17" spans="1:13" ht="14.4" customHeight="1" x14ac:dyDescent="0.3">
      <c r="A17" s="800" t="s">
        <v>2024</v>
      </c>
      <c r="B17" s="791">
        <v>130.75</v>
      </c>
      <c r="C17" s="741">
        <v>1</v>
      </c>
      <c r="D17" s="804">
        <v>2</v>
      </c>
      <c r="E17" s="807" t="s">
        <v>2024</v>
      </c>
      <c r="F17" s="791">
        <v>130.75</v>
      </c>
      <c r="G17" s="759">
        <v>1</v>
      </c>
      <c r="H17" s="745">
        <v>2</v>
      </c>
      <c r="I17" s="782">
        <v>1</v>
      </c>
      <c r="J17" s="810"/>
      <c r="K17" s="759">
        <v>0</v>
      </c>
      <c r="L17" s="745"/>
      <c r="M17" s="782">
        <v>0</v>
      </c>
    </row>
    <row r="18" spans="1:13" ht="14.4" customHeight="1" x14ac:dyDescent="0.3">
      <c r="A18" s="800" t="s">
        <v>2025</v>
      </c>
      <c r="B18" s="791">
        <v>856464.62999999977</v>
      </c>
      <c r="C18" s="741">
        <v>1</v>
      </c>
      <c r="D18" s="804">
        <v>327</v>
      </c>
      <c r="E18" s="807" t="s">
        <v>2025</v>
      </c>
      <c r="F18" s="791">
        <v>627191.95999999973</v>
      </c>
      <c r="G18" s="759">
        <v>0.73230339938264577</v>
      </c>
      <c r="H18" s="745">
        <v>222</v>
      </c>
      <c r="I18" s="782">
        <v>0.67889908256880738</v>
      </c>
      <c r="J18" s="810">
        <v>229272.67</v>
      </c>
      <c r="K18" s="759">
        <v>0.26769660061735423</v>
      </c>
      <c r="L18" s="745">
        <v>105</v>
      </c>
      <c r="M18" s="782">
        <v>0.32110091743119268</v>
      </c>
    </row>
    <row r="19" spans="1:13" ht="14.4" customHeight="1" x14ac:dyDescent="0.3">
      <c r="A19" s="800" t="s">
        <v>2026</v>
      </c>
      <c r="B19" s="791">
        <v>720784.98</v>
      </c>
      <c r="C19" s="741">
        <v>1</v>
      </c>
      <c r="D19" s="804">
        <v>249</v>
      </c>
      <c r="E19" s="807" t="s">
        <v>2026</v>
      </c>
      <c r="F19" s="791">
        <v>543129.92999999993</v>
      </c>
      <c r="G19" s="759">
        <v>0.75352559372144512</v>
      </c>
      <c r="H19" s="745">
        <v>180</v>
      </c>
      <c r="I19" s="782">
        <v>0.72289156626506024</v>
      </c>
      <c r="J19" s="810">
        <v>177655.05000000002</v>
      </c>
      <c r="K19" s="759">
        <v>0.24647440627855483</v>
      </c>
      <c r="L19" s="745">
        <v>69</v>
      </c>
      <c r="M19" s="782">
        <v>0.27710843373493976</v>
      </c>
    </row>
    <row r="20" spans="1:13" ht="14.4" customHeight="1" x14ac:dyDescent="0.3">
      <c r="A20" s="800" t="s">
        <v>2027</v>
      </c>
      <c r="B20" s="791">
        <v>334994.44</v>
      </c>
      <c r="C20" s="741">
        <v>1</v>
      </c>
      <c r="D20" s="804">
        <v>115</v>
      </c>
      <c r="E20" s="807" t="s">
        <v>2027</v>
      </c>
      <c r="F20" s="791">
        <v>240004.69000000003</v>
      </c>
      <c r="G20" s="759">
        <v>0.7164438012762242</v>
      </c>
      <c r="H20" s="745">
        <v>76</v>
      </c>
      <c r="I20" s="782">
        <v>0.66086956521739126</v>
      </c>
      <c r="J20" s="810">
        <v>94989.749999999985</v>
      </c>
      <c r="K20" s="759">
        <v>0.2835561987237758</v>
      </c>
      <c r="L20" s="745">
        <v>39</v>
      </c>
      <c r="M20" s="782">
        <v>0.33913043478260868</v>
      </c>
    </row>
    <row r="21" spans="1:13" ht="14.4" customHeight="1" x14ac:dyDescent="0.3">
      <c r="A21" s="800" t="s">
        <v>2028</v>
      </c>
      <c r="B21" s="791">
        <v>1331.0900000000001</v>
      </c>
      <c r="C21" s="741">
        <v>1</v>
      </c>
      <c r="D21" s="804">
        <v>11</v>
      </c>
      <c r="E21" s="807" t="s">
        <v>2028</v>
      </c>
      <c r="F21" s="791">
        <v>949.55000000000007</v>
      </c>
      <c r="G21" s="759">
        <v>0.7133627327979325</v>
      </c>
      <c r="H21" s="745">
        <v>8</v>
      </c>
      <c r="I21" s="782">
        <v>0.72727272727272729</v>
      </c>
      <c r="J21" s="810">
        <v>381.53999999999996</v>
      </c>
      <c r="K21" s="759">
        <v>0.28663726720206745</v>
      </c>
      <c r="L21" s="745">
        <v>3</v>
      </c>
      <c r="M21" s="782">
        <v>0.27272727272727271</v>
      </c>
    </row>
    <row r="22" spans="1:13" ht="14.4" customHeight="1" x14ac:dyDescent="0.3">
      <c r="A22" s="800" t="s">
        <v>2029</v>
      </c>
      <c r="B22" s="791">
        <v>1709.0700000000002</v>
      </c>
      <c r="C22" s="741">
        <v>1</v>
      </c>
      <c r="D22" s="804">
        <v>3</v>
      </c>
      <c r="E22" s="807" t="s">
        <v>2029</v>
      </c>
      <c r="F22" s="791">
        <v>1709.0700000000002</v>
      </c>
      <c r="G22" s="759">
        <v>1</v>
      </c>
      <c r="H22" s="745">
        <v>3</v>
      </c>
      <c r="I22" s="782">
        <v>1</v>
      </c>
      <c r="J22" s="810"/>
      <c r="K22" s="759">
        <v>0</v>
      </c>
      <c r="L22" s="745"/>
      <c r="M22" s="782">
        <v>0</v>
      </c>
    </row>
    <row r="23" spans="1:13" ht="14.4" customHeight="1" x14ac:dyDescent="0.3">
      <c r="A23" s="800" t="s">
        <v>2030</v>
      </c>
      <c r="B23" s="791">
        <v>1844064.1999999995</v>
      </c>
      <c r="C23" s="741">
        <v>1</v>
      </c>
      <c r="D23" s="804">
        <v>599</v>
      </c>
      <c r="E23" s="807" t="s">
        <v>2030</v>
      </c>
      <c r="F23" s="791">
        <v>1586016.7999999996</v>
      </c>
      <c r="G23" s="759">
        <v>0.86006593479771476</v>
      </c>
      <c r="H23" s="745">
        <v>477</v>
      </c>
      <c r="I23" s="782">
        <v>0.79632721202003343</v>
      </c>
      <c r="J23" s="810">
        <v>258047.4</v>
      </c>
      <c r="K23" s="759">
        <v>0.1399340652022853</v>
      </c>
      <c r="L23" s="745">
        <v>122</v>
      </c>
      <c r="M23" s="782">
        <v>0.2036727879799666</v>
      </c>
    </row>
    <row r="24" spans="1:13" ht="14.4" customHeight="1" x14ac:dyDescent="0.3">
      <c r="A24" s="800" t="s">
        <v>2031</v>
      </c>
      <c r="B24" s="791">
        <v>1133.18</v>
      </c>
      <c r="C24" s="741">
        <v>1</v>
      </c>
      <c r="D24" s="804">
        <v>9</v>
      </c>
      <c r="E24" s="807" t="s">
        <v>2031</v>
      </c>
      <c r="F24" s="791">
        <v>876.59</v>
      </c>
      <c r="G24" s="759">
        <v>0.77356642369261719</v>
      </c>
      <c r="H24" s="745">
        <v>8</v>
      </c>
      <c r="I24" s="782">
        <v>0.88888888888888884</v>
      </c>
      <c r="J24" s="810">
        <v>256.58999999999997</v>
      </c>
      <c r="K24" s="759">
        <v>0.22643357630738273</v>
      </c>
      <c r="L24" s="745">
        <v>1</v>
      </c>
      <c r="M24" s="782">
        <v>0.1111111111111111</v>
      </c>
    </row>
    <row r="25" spans="1:13" ht="14.4" customHeight="1" x14ac:dyDescent="0.3">
      <c r="A25" s="800" t="s">
        <v>2032</v>
      </c>
      <c r="B25" s="791">
        <v>372.96000000000004</v>
      </c>
      <c r="C25" s="741">
        <v>1</v>
      </c>
      <c r="D25" s="804">
        <v>3</v>
      </c>
      <c r="E25" s="807" t="s">
        <v>2032</v>
      </c>
      <c r="F25" s="791">
        <v>340.15000000000003</v>
      </c>
      <c r="G25" s="759">
        <v>0.91202809952809949</v>
      </c>
      <c r="H25" s="745">
        <v>2</v>
      </c>
      <c r="I25" s="782">
        <v>0.66666666666666663</v>
      </c>
      <c r="J25" s="810">
        <v>32.81</v>
      </c>
      <c r="K25" s="759">
        <v>8.7971900471900469E-2</v>
      </c>
      <c r="L25" s="745">
        <v>1</v>
      </c>
      <c r="M25" s="782">
        <v>0.33333333333333331</v>
      </c>
    </row>
    <row r="26" spans="1:13" ht="14.4" customHeight="1" x14ac:dyDescent="0.3">
      <c r="A26" s="800" t="s">
        <v>2033</v>
      </c>
      <c r="B26" s="791">
        <v>584.58999999999992</v>
      </c>
      <c r="C26" s="741">
        <v>1</v>
      </c>
      <c r="D26" s="804">
        <v>5</v>
      </c>
      <c r="E26" s="807" t="s">
        <v>2033</v>
      </c>
      <c r="F26" s="791">
        <v>283.93</v>
      </c>
      <c r="G26" s="759">
        <v>0.48569082604902591</v>
      </c>
      <c r="H26" s="745">
        <v>2</v>
      </c>
      <c r="I26" s="782">
        <v>0.4</v>
      </c>
      <c r="J26" s="810">
        <v>300.65999999999997</v>
      </c>
      <c r="K26" s="759">
        <v>0.5143091739509742</v>
      </c>
      <c r="L26" s="745">
        <v>3</v>
      </c>
      <c r="M26" s="782">
        <v>0.6</v>
      </c>
    </row>
    <row r="27" spans="1:13" ht="14.4" customHeight="1" x14ac:dyDescent="0.3">
      <c r="A27" s="800" t="s">
        <v>2034</v>
      </c>
      <c r="B27" s="791">
        <v>398.63</v>
      </c>
      <c r="C27" s="741">
        <v>1</v>
      </c>
      <c r="D27" s="804">
        <v>3</v>
      </c>
      <c r="E27" s="807" t="s">
        <v>2034</v>
      </c>
      <c r="F27" s="791">
        <v>398.63</v>
      </c>
      <c r="G27" s="759">
        <v>1</v>
      </c>
      <c r="H27" s="745">
        <v>3</v>
      </c>
      <c r="I27" s="782">
        <v>1</v>
      </c>
      <c r="J27" s="810"/>
      <c r="K27" s="759">
        <v>0</v>
      </c>
      <c r="L27" s="745"/>
      <c r="M27" s="782">
        <v>0</v>
      </c>
    </row>
    <row r="28" spans="1:13" ht="14.4" customHeight="1" x14ac:dyDescent="0.3">
      <c r="A28" s="800" t="s">
        <v>2035</v>
      </c>
      <c r="B28" s="791">
        <v>476511.7199999998</v>
      </c>
      <c r="C28" s="741">
        <v>1</v>
      </c>
      <c r="D28" s="804">
        <v>161</v>
      </c>
      <c r="E28" s="807" t="s">
        <v>2035</v>
      </c>
      <c r="F28" s="791">
        <v>373695.49999999983</v>
      </c>
      <c r="G28" s="759">
        <v>0.78423149802065728</v>
      </c>
      <c r="H28" s="745">
        <v>110</v>
      </c>
      <c r="I28" s="782">
        <v>0.68322981366459623</v>
      </c>
      <c r="J28" s="810">
        <v>102816.21999999999</v>
      </c>
      <c r="K28" s="759">
        <v>0.21576850197934277</v>
      </c>
      <c r="L28" s="745">
        <v>51</v>
      </c>
      <c r="M28" s="782">
        <v>0.31677018633540371</v>
      </c>
    </row>
    <row r="29" spans="1:13" ht="14.4" customHeight="1" x14ac:dyDescent="0.3">
      <c r="A29" s="800" t="s">
        <v>2036</v>
      </c>
      <c r="B29" s="791">
        <v>630.6</v>
      </c>
      <c r="C29" s="741">
        <v>1</v>
      </c>
      <c r="D29" s="804">
        <v>6</v>
      </c>
      <c r="E29" s="807" t="s">
        <v>2036</v>
      </c>
      <c r="F29" s="791">
        <v>199.96</v>
      </c>
      <c r="G29" s="759">
        <v>0.31709483032032987</v>
      </c>
      <c r="H29" s="745">
        <v>1</v>
      </c>
      <c r="I29" s="782">
        <v>0.16666666666666666</v>
      </c>
      <c r="J29" s="810">
        <v>430.64</v>
      </c>
      <c r="K29" s="759">
        <v>0.68290516967967008</v>
      </c>
      <c r="L29" s="745">
        <v>5</v>
      </c>
      <c r="M29" s="782">
        <v>0.83333333333333337</v>
      </c>
    </row>
    <row r="30" spans="1:13" ht="14.4" customHeight="1" x14ac:dyDescent="0.3">
      <c r="A30" s="800" t="s">
        <v>2037</v>
      </c>
      <c r="B30" s="791">
        <v>6165.1600000000017</v>
      </c>
      <c r="C30" s="741">
        <v>1</v>
      </c>
      <c r="D30" s="804">
        <v>26</v>
      </c>
      <c r="E30" s="807" t="s">
        <v>2037</v>
      </c>
      <c r="F30" s="791">
        <v>5977.2400000000016</v>
      </c>
      <c r="G30" s="759">
        <v>0.96951903924634564</v>
      </c>
      <c r="H30" s="745">
        <v>25</v>
      </c>
      <c r="I30" s="782">
        <v>0.96153846153846156</v>
      </c>
      <c r="J30" s="810">
        <v>187.92</v>
      </c>
      <c r="K30" s="759">
        <v>3.0480960753654397E-2</v>
      </c>
      <c r="L30" s="745">
        <v>1</v>
      </c>
      <c r="M30" s="782">
        <v>3.8461538461538464E-2</v>
      </c>
    </row>
    <row r="31" spans="1:13" ht="14.4" customHeight="1" x14ac:dyDescent="0.3">
      <c r="A31" s="800" t="s">
        <v>2038</v>
      </c>
      <c r="B31" s="791">
        <v>4676.24</v>
      </c>
      <c r="C31" s="741">
        <v>1</v>
      </c>
      <c r="D31" s="804">
        <v>28</v>
      </c>
      <c r="E31" s="807" t="s">
        <v>2038</v>
      </c>
      <c r="F31" s="791">
        <v>2960.04</v>
      </c>
      <c r="G31" s="759">
        <v>0.63299574016731397</v>
      </c>
      <c r="H31" s="745">
        <v>18</v>
      </c>
      <c r="I31" s="782">
        <v>0.6428571428571429</v>
      </c>
      <c r="J31" s="810">
        <v>1716.2</v>
      </c>
      <c r="K31" s="759">
        <v>0.36700425983268614</v>
      </c>
      <c r="L31" s="745">
        <v>10</v>
      </c>
      <c r="M31" s="782">
        <v>0.35714285714285715</v>
      </c>
    </row>
    <row r="32" spans="1:13" ht="14.4" customHeight="1" x14ac:dyDescent="0.3">
      <c r="A32" s="800" t="s">
        <v>2039</v>
      </c>
      <c r="B32" s="791">
        <v>2581.2599999999998</v>
      </c>
      <c r="C32" s="741">
        <v>1</v>
      </c>
      <c r="D32" s="804">
        <v>23</v>
      </c>
      <c r="E32" s="807" t="s">
        <v>2039</v>
      </c>
      <c r="F32" s="791">
        <v>1174.3699999999999</v>
      </c>
      <c r="G32" s="759">
        <v>0.45495998078457806</v>
      </c>
      <c r="H32" s="745">
        <v>15</v>
      </c>
      <c r="I32" s="782">
        <v>0.65217391304347827</v>
      </c>
      <c r="J32" s="810">
        <v>1406.8899999999999</v>
      </c>
      <c r="K32" s="759">
        <v>0.54504001921542189</v>
      </c>
      <c r="L32" s="745">
        <v>8</v>
      </c>
      <c r="M32" s="782">
        <v>0.34782608695652173</v>
      </c>
    </row>
    <row r="33" spans="1:13" ht="14.4" customHeight="1" x14ac:dyDescent="0.3">
      <c r="A33" s="800" t="s">
        <v>2040</v>
      </c>
      <c r="B33" s="791">
        <v>1146725.1700000002</v>
      </c>
      <c r="C33" s="741">
        <v>1</v>
      </c>
      <c r="D33" s="804">
        <v>416</v>
      </c>
      <c r="E33" s="807" t="s">
        <v>2040</v>
      </c>
      <c r="F33" s="791">
        <v>947505.44000000018</v>
      </c>
      <c r="G33" s="759">
        <v>0.82627072710019966</v>
      </c>
      <c r="H33" s="745">
        <v>308</v>
      </c>
      <c r="I33" s="782">
        <v>0.74038461538461542</v>
      </c>
      <c r="J33" s="810">
        <v>199219.72999999998</v>
      </c>
      <c r="K33" s="759">
        <v>0.17372927289980036</v>
      </c>
      <c r="L33" s="745">
        <v>108</v>
      </c>
      <c r="M33" s="782">
        <v>0.25961538461538464</v>
      </c>
    </row>
    <row r="34" spans="1:13" ht="14.4" customHeight="1" x14ac:dyDescent="0.3">
      <c r="A34" s="800" t="s">
        <v>2041</v>
      </c>
      <c r="B34" s="791">
        <v>4282.59</v>
      </c>
      <c r="C34" s="741">
        <v>1</v>
      </c>
      <c r="D34" s="804">
        <v>19</v>
      </c>
      <c r="E34" s="807" t="s">
        <v>2041</v>
      </c>
      <c r="F34" s="791">
        <v>2634.8700000000003</v>
      </c>
      <c r="G34" s="759">
        <v>0.61525151835688219</v>
      </c>
      <c r="H34" s="745">
        <v>11</v>
      </c>
      <c r="I34" s="782">
        <v>0.57894736842105265</v>
      </c>
      <c r="J34" s="810">
        <v>1647.72</v>
      </c>
      <c r="K34" s="759">
        <v>0.38474848164311781</v>
      </c>
      <c r="L34" s="745">
        <v>8</v>
      </c>
      <c r="M34" s="782">
        <v>0.42105263157894735</v>
      </c>
    </row>
    <row r="35" spans="1:13" ht="14.4" customHeight="1" x14ac:dyDescent="0.3">
      <c r="A35" s="800" t="s">
        <v>2042</v>
      </c>
      <c r="B35" s="791">
        <v>16589.55</v>
      </c>
      <c r="C35" s="741">
        <v>1</v>
      </c>
      <c r="D35" s="804">
        <v>19</v>
      </c>
      <c r="E35" s="807" t="s">
        <v>2042</v>
      </c>
      <c r="F35" s="791">
        <v>16217.01</v>
      </c>
      <c r="G35" s="759">
        <v>0.97754369467526248</v>
      </c>
      <c r="H35" s="745">
        <v>17</v>
      </c>
      <c r="I35" s="782">
        <v>0.89473684210526316</v>
      </c>
      <c r="J35" s="810">
        <v>372.54</v>
      </c>
      <c r="K35" s="759">
        <v>2.2456305324737563E-2</v>
      </c>
      <c r="L35" s="745">
        <v>2</v>
      </c>
      <c r="M35" s="782">
        <v>0.10526315789473684</v>
      </c>
    </row>
    <row r="36" spans="1:13" ht="14.4" customHeight="1" x14ac:dyDescent="0.3">
      <c r="A36" s="800" t="s">
        <v>2043</v>
      </c>
      <c r="B36" s="791">
        <v>893.88</v>
      </c>
      <c r="C36" s="741">
        <v>1</v>
      </c>
      <c r="D36" s="804">
        <v>8</v>
      </c>
      <c r="E36" s="807" t="s">
        <v>2043</v>
      </c>
      <c r="F36" s="791">
        <v>707.97</v>
      </c>
      <c r="G36" s="759">
        <v>0.7920190629614714</v>
      </c>
      <c r="H36" s="745">
        <v>6</v>
      </c>
      <c r="I36" s="782">
        <v>0.75</v>
      </c>
      <c r="J36" s="810">
        <v>185.91</v>
      </c>
      <c r="K36" s="759">
        <v>0.20798093703852866</v>
      </c>
      <c r="L36" s="745">
        <v>2</v>
      </c>
      <c r="M36" s="782">
        <v>0.25</v>
      </c>
    </row>
    <row r="37" spans="1:13" ht="14.4" customHeight="1" x14ac:dyDescent="0.3">
      <c r="A37" s="800" t="s">
        <v>2044</v>
      </c>
      <c r="B37" s="791">
        <v>299.83999999999997</v>
      </c>
      <c r="C37" s="741">
        <v>1</v>
      </c>
      <c r="D37" s="804">
        <v>1</v>
      </c>
      <c r="E37" s="807" t="s">
        <v>2044</v>
      </c>
      <c r="F37" s="791"/>
      <c r="G37" s="759">
        <v>0</v>
      </c>
      <c r="H37" s="745"/>
      <c r="I37" s="782">
        <v>0</v>
      </c>
      <c r="J37" s="810">
        <v>299.83999999999997</v>
      </c>
      <c r="K37" s="759">
        <v>1</v>
      </c>
      <c r="L37" s="745">
        <v>1</v>
      </c>
      <c r="M37" s="782">
        <v>1</v>
      </c>
    </row>
    <row r="38" spans="1:13" ht="14.4" customHeight="1" x14ac:dyDescent="0.3">
      <c r="A38" s="800" t="s">
        <v>2045</v>
      </c>
      <c r="B38" s="791">
        <v>113.2</v>
      </c>
      <c r="C38" s="741">
        <v>1</v>
      </c>
      <c r="D38" s="804">
        <v>1</v>
      </c>
      <c r="E38" s="807" t="s">
        <v>2045</v>
      </c>
      <c r="F38" s="791">
        <v>113.2</v>
      </c>
      <c r="G38" s="759">
        <v>1</v>
      </c>
      <c r="H38" s="745">
        <v>1</v>
      </c>
      <c r="I38" s="782">
        <v>1</v>
      </c>
      <c r="J38" s="810"/>
      <c r="K38" s="759">
        <v>0</v>
      </c>
      <c r="L38" s="745"/>
      <c r="M38" s="782">
        <v>0</v>
      </c>
    </row>
    <row r="39" spans="1:13" ht="14.4" customHeight="1" x14ac:dyDescent="0.3">
      <c r="A39" s="800" t="s">
        <v>2046</v>
      </c>
      <c r="B39" s="791">
        <v>1569.69</v>
      </c>
      <c r="C39" s="741">
        <v>1</v>
      </c>
      <c r="D39" s="804">
        <v>9</v>
      </c>
      <c r="E39" s="807" t="s">
        <v>2046</v>
      </c>
      <c r="F39" s="791">
        <v>546.15</v>
      </c>
      <c r="G39" s="759">
        <v>0.34793494256827778</v>
      </c>
      <c r="H39" s="745">
        <v>3</v>
      </c>
      <c r="I39" s="782">
        <v>0.33333333333333331</v>
      </c>
      <c r="J39" s="810">
        <v>1023.5400000000001</v>
      </c>
      <c r="K39" s="759">
        <v>0.65206505743172216</v>
      </c>
      <c r="L39" s="745">
        <v>6</v>
      </c>
      <c r="M39" s="782">
        <v>0.66666666666666663</v>
      </c>
    </row>
    <row r="40" spans="1:13" ht="14.4" customHeight="1" x14ac:dyDescent="0.3">
      <c r="A40" s="800" t="s">
        <v>2047</v>
      </c>
      <c r="B40" s="791">
        <v>141.09</v>
      </c>
      <c r="C40" s="741">
        <v>1</v>
      </c>
      <c r="D40" s="804">
        <v>1</v>
      </c>
      <c r="E40" s="807" t="s">
        <v>2047</v>
      </c>
      <c r="F40" s="791"/>
      <c r="G40" s="759">
        <v>0</v>
      </c>
      <c r="H40" s="745"/>
      <c r="I40" s="782">
        <v>0</v>
      </c>
      <c r="J40" s="810">
        <v>141.09</v>
      </c>
      <c r="K40" s="759">
        <v>1</v>
      </c>
      <c r="L40" s="745">
        <v>1</v>
      </c>
      <c r="M40" s="782">
        <v>1</v>
      </c>
    </row>
    <row r="41" spans="1:13" ht="14.4" customHeight="1" x14ac:dyDescent="0.3">
      <c r="A41" s="800" t="s">
        <v>2048</v>
      </c>
      <c r="B41" s="791">
        <v>25026.659999999996</v>
      </c>
      <c r="C41" s="741">
        <v>1</v>
      </c>
      <c r="D41" s="804">
        <v>13</v>
      </c>
      <c r="E41" s="807" t="s">
        <v>2048</v>
      </c>
      <c r="F41" s="791">
        <v>25026.659999999996</v>
      </c>
      <c r="G41" s="759">
        <v>1</v>
      </c>
      <c r="H41" s="745">
        <v>13</v>
      </c>
      <c r="I41" s="782">
        <v>1</v>
      </c>
      <c r="J41" s="810"/>
      <c r="K41" s="759">
        <v>0</v>
      </c>
      <c r="L41" s="745"/>
      <c r="M41" s="782">
        <v>0</v>
      </c>
    </row>
    <row r="42" spans="1:13" ht="14.4" customHeight="1" x14ac:dyDescent="0.3">
      <c r="A42" s="800" t="s">
        <v>2049</v>
      </c>
      <c r="B42" s="791">
        <v>3020.12</v>
      </c>
      <c r="C42" s="741">
        <v>1</v>
      </c>
      <c r="D42" s="804">
        <v>9</v>
      </c>
      <c r="E42" s="807" t="s">
        <v>2049</v>
      </c>
      <c r="F42" s="791">
        <v>3020.12</v>
      </c>
      <c r="G42" s="759">
        <v>1</v>
      </c>
      <c r="H42" s="745">
        <v>9</v>
      </c>
      <c r="I42" s="782">
        <v>1</v>
      </c>
      <c r="J42" s="810"/>
      <c r="K42" s="759">
        <v>0</v>
      </c>
      <c r="L42" s="745"/>
      <c r="M42" s="782">
        <v>0</v>
      </c>
    </row>
    <row r="43" spans="1:13" ht="14.4" customHeight="1" thickBot="1" x14ac:dyDescent="0.35">
      <c r="A43" s="801" t="s">
        <v>2050</v>
      </c>
      <c r="B43" s="792">
        <v>266.28000000000003</v>
      </c>
      <c r="C43" s="748">
        <v>1</v>
      </c>
      <c r="D43" s="805">
        <v>1</v>
      </c>
      <c r="E43" s="808" t="s">
        <v>2050</v>
      </c>
      <c r="F43" s="792"/>
      <c r="G43" s="760">
        <v>0</v>
      </c>
      <c r="H43" s="752"/>
      <c r="I43" s="783">
        <v>0</v>
      </c>
      <c r="J43" s="811">
        <v>266.28000000000003</v>
      </c>
      <c r="K43" s="760">
        <v>1</v>
      </c>
      <c r="L43" s="752">
        <v>1</v>
      </c>
      <c r="M43" s="78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0" t="s">
        <v>3431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2"/>
      <c r="B3" s="603"/>
      <c r="C3" s="603"/>
      <c r="D3" s="603"/>
      <c r="E3" s="603"/>
      <c r="F3" s="603"/>
      <c r="G3" s="603"/>
      <c r="H3" s="603"/>
      <c r="I3" s="603"/>
      <c r="J3" s="603"/>
      <c r="K3" s="604" t="s">
        <v>159</v>
      </c>
      <c r="L3" s="605"/>
      <c r="M3" s="70">
        <f>SUBTOTAL(9,M7:M1048576)</f>
        <v>7987425.0599999977</v>
      </c>
      <c r="N3" s="70">
        <f>SUBTOTAL(9,N7:N1048576)</f>
        <v>10598</v>
      </c>
      <c r="O3" s="70">
        <f>SUBTOTAL(9,O7:O1048576)</f>
        <v>3077</v>
      </c>
      <c r="P3" s="70">
        <f>SUBTOTAL(9,P7:P1048576)</f>
        <v>6399111.9099999992</v>
      </c>
      <c r="Q3" s="71">
        <f>IF(M3=0,0,P3/M3)</f>
        <v>0.80114828770612601</v>
      </c>
      <c r="R3" s="70">
        <f>SUBTOTAL(9,R7:R1048576)</f>
        <v>7708</v>
      </c>
      <c r="S3" s="71">
        <f>IF(N3=0,0,R3/N3)</f>
        <v>0.72730703906397431</v>
      </c>
      <c r="T3" s="70">
        <f>SUBTOTAL(9,T7:T1048576)</f>
        <v>2253</v>
      </c>
      <c r="U3" s="72">
        <f>IF(O3=0,0,T3/O3)</f>
        <v>0.73220669483262923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6" t="s">
        <v>15</v>
      </c>
      <c r="N4" s="607"/>
      <c r="O4" s="607"/>
      <c r="P4" s="608" t="s">
        <v>21</v>
      </c>
      <c r="Q4" s="607"/>
      <c r="R4" s="607"/>
      <c r="S4" s="607"/>
      <c r="T4" s="607"/>
      <c r="U4" s="609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9" t="s">
        <v>22</v>
      </c>
      <c r="Q5" s="600"/>
      <c r="R5" s="599" t="s">
        <v>13</v>
      </c>
      <c r="S5" s="600"/>
      <c r="T5" s="599" t="s">
        <v>20</v>
      </c>
      <c r="U5" s="601"/>
    </row>
    <row r="6" spans="1:21" s="330" customFormat="1" ht="14.4" customHeight="1" thickBot="1" x14ac:dyDescent="0.35">
      <c r="A6" s="812" t="s">
        <v>23</v>
      </c>
      <c r="B6" s="813" t="s">
        <v>5</v>
      </c>
      <c r="C6" s="812" t="s">
        <v>24</v>
      </c>
      <c r="D6" s="813" t="s">
        <v>6</v>
      </c>
      <c r="E6" s="813" t="s">
        <v>193</v>
      </c>
      <c r="F6" s="813" t="s">
        <v>25</v>
      </c>
      <c r="G6" s="813" t="s">
        <v>26</v>
      </c>
      <c r="H6" s="813" t="s">
        <v>8</v>
      </c>
      <c r="I6" s="813" t="s">
        <v>10</v>
      </c>
      <c r="J6" s="813" t="s">
        <v>11</v>
      </c>
      <c r="K6" s="813" t="s">
        <v>12</v>
      </c>
      <c r="L6" s="813" t="s">
        <v>27</v>
      </c>
      <c r="M6" s="814" t="s">
        <v>14</v>
      </c>
      <c r="N6" s="815" t="s">
        <v>28</v>
      </c>
      <c r="O6" s="815" t="s">
        <v>28</v>
      </c>
      <c r="P6" s="815" t="s">
        <v>14</v>
      </c>
      <c r="Q6" s="815" t="s">
        <v>2</v>
      </c>
      <c r="R6" s="815" t="s">
        <v>28</v>
      </c>
      <c r="S6" s="815" t="s">
        <v>2</v>
      </c>
      <c r="T6" s="815" t="s">
        <v>28</v>
      </c>
      <c r="U6" s="816" t="s">
        <v>2</v>
      </c>
    </row>
    <row r="7" spans="1:21" ht="14.4" customHeight="1" x14ac:dyDescent="0.3">
      <c r="A7" s="817">
        <v>7</v>
      </c>
      <c r="B7" s="818" t="s">
        <v>2000</v>
      </c>
      <c r="C7" s="818" t="s">
        <v>2004</v>
      </c>
      <c r="D7" s="819" t="s">
        <v>3429</v>
      </c>
      <c r="E7" s="820" t="s">
        <v>2013</v>
      </c>
      <c r="F7" s="818" t="s">
        <v>2001</v>
      </c>
      <c r="G7" s="818" t="s">
        <v>2051</v>
      </c>
      <c r="H7" s="818" t="s">
        <v>576</v>
      </c>
      <c r="I7" s="818" t="s">
        <v>2052</v>
      </c>
      <c r="J7" s="818" t="s">
        <v>2053</v>
      </c>
      <c r="K7" s="818" t="s">
        <v>2054</v>
      </c>
      <c r="L7" s="821">
        <v>271.74</v>
      </c>
      <c r="M7" s="821">
        <v>271.74</v>
      </c>
      <c r="N7" s="818">
        <v>1</v>
      </c>
      <c r="O7" s="822">
        <v>1</v>
      </c>
      <c r="P7" s="821"/>
      <c r="Q7" s="823">
        <v>0</v>
      </c>
      <c r="R7" s="818"/>
      <c r="S7" s="823">
        <v>0</v>
      </c>
      <c r="T7" s="822"/>
      <c r="U7" s="231">
        <v>0</v>
      </c>
    </row>
    <row r="8" spans="1:21" ht="14.4" customHeight="1" x14ac:dyDescent="0.3">
      <c r="A8" s="740">
        <v>7</v>
      </c>
      <c r="B8" s="741" t="s">
        <v>2000</v>
      </c>
      <c r="C8" s="741" t="s">
        <v>2004</v>
      </c>
      <c r="D8" s="824" t="s">
        <v>3429</v>
      </c>
      <c r="E8" s="825" t="s">
        <v>2013</v>
      </c>
      <c r="F8" s="741" t="s">
        <v>2001</v>
      </c>
      <c r="G8" s="741" t="s">
        <v>2055</v>
      </c>
      <c r="H8" s="741" t="s">
        <v>622</v>
      </c>
      <c r="I8" s="741" t="s">
        <v>2056</v>
      </c>
      <c r="J8" s="741" t="s">
        <v>1919</v>
      </c>
      <c r="K8" s="741" t="s">
        <v>1716</v>
      </c>
      <c r="L8" s="742">
        <v>207.45</v>
      </c>
      <c r="M8" s="742">
        <v>207.45</v>
      </c>
      <c r="N8" s="741">
        <v>1</v>
      </c>
      <c r="O8" s="826">
        <v>0.5</v>
      </c>
      <c r="P8" s="742">
        <v>207.45</v>
      </c>
      <c r="Q8" s="759">
        <v>1</v>
      </c>
      <c r="R8" s="741">
        <v>1</v>
      </c>
      <c r="S8" s="759">
        <v>1</v>
      </c>
      <c r="T8" s="826">
        <v>0.5</v>
      </c>
      <c r="U8" s="782">
        <v>1</v>
      </c>
    </row>
    <row r="9" spans="1:21" ht="14.4" customHeight="1" x14ac:dyDescent="0.3">
      <c r="A9" s="740">
        <v>7</v>
      </c>
      <c r="B9" s="741" t="s">
        <v>2000</v>
      </c>
      <c r="C9" s="741" t="s">
        <v>2004</v>
      </c>
      <c r="D9" s="824" t="s">
        <v>3429</v>
      </c>
      <c r="E9" s="825" t="s">
        <v>2013</v>
      </c>
      <c r="F9" s="741" t="s">
        <v>2001</v>
      </c>
      <c r="G9" s="741" t="s">
        <v>2057</v>
      </c>
      <c r="H9" s="741" t="s">
        <v>576</v>
      </c>
      <c r="I9" s="741" t="s">
        <v>2058</v>
      </c>
      <c r="J9" s="741" t="s">
        <v>2059</v>
      </c>
      <c r="K9" s="741" t="s">
        <v>2060</v>
      </c>
      <c r="L9" s="742">
        <v>80.760000000000005</v>
      </c>
      <c r="M9" s="742">
        <v>80.760000000000005</v>
      </c>
      <c r="N9" s="741">
        <v>1</v>
      </c>
      <c r="O9" s="826">
        <v>0.5</v>
      </c>
      <c r="P9" s="742">
        <v>80.760000000000005</v>
      </c>
      <c r="Q9" s="759">
        <v>1</v>
      </c>
      <c r="R9" s="741">
        <v>1</v>
      </c>
      <c r="S9" s="759">
        <v>1</v>
      </c>
      <c r="T9" s="826">
        <v>0.5</v>
      </c>
      <c r="U9" s="782">
        <v>1</v>
      </c>
    </row>
    <row r="10" spans="1:21" ht="14.4" customHeight="1" x14ac:dyDescent="0.3">
      <c r="A10" s="740">
        <v>7</v>
      </c>
      <c r="B10" s="741" t="s">
        <v>2000</v>
      </c>
      <c r="C10" s="741" t="s">
        <v>2004</v>
      </c>
      <c r="D10" s="824" t="s">
        <v>3429</v>
      </c>
      <c r="E10" s="825" t="s">
        <v>2013</v>
      </c>
      <c r="F10" s="741" t="s">
        <v>2001</v>
      </c>
      <c r="G10" s="741" t="s">
        <v>2061</v>
      </c>
      <c r="H10" s="741" t="s">
        <v>576</v>
      </c>
      <c r="I10" s="741" t="s">
        <v>2062</v>
      </c>
      <c r="J10" s="741" t="s">
        <v>926</v>
      </c>
      <c r="K10" s="741" t="s">
        <v>2063</v>
      </c>
      <c r="L10" s="742">
        <v>185.26</v>
      </c>
      <c r="M10" s="742">
        <v>185.26</v>
      </c>
      <c r="N10" s="741">
        <v>1</v>
      </c>
      <c r="O10" s="826">
        <v>1</v>
      </c>
      <c r="P10" s="742">
        <v>185.26</v>
      </c>
      <c r="Q10" s="759">
        <v>1</v>
      </c>
      <c r="R10" s="741">
        <v>1</v>
      </c>
      <c r="S10" s="759">
        <v>1</v>
      </c>
      <c r="T10" s="826">
        <v>1</v>
      </c>
      <c r="U10" s="782">
        <v>1</v>
      </c>
    </row>
    <row r="11" spans="1:21" ht="14.4" customHeight="1" x14ac:dyDescent="0.3">
      <c r="A11" s="740">
        <v>7</v>
      </c>
      <c r="B11" s="741" t="s">
        <v>2000</v>
      </c>
      <c r="C11" s="741" t="s">
        <v>2004</v>
      </c>
      <c r="D11" s="824" t="s">
        <v>3429</v>
      </c>
      <c r="E11" s="825" t="s">
        <v>2013</v>
      </c>
      <c r="F11" s="741" t="s">
        <v>2001</v>
      </c>
      <c r="G11" s="741" t="s">
        <v>2061</v>
      </c>
      <c r="H11" s="741" t="s">
        <v>576</v>
      </c>
      <c r="I11" s="741" t="s">
        <v>2064</v>
      </c>
      <c r="J11" s="741" t="s">
        <v>926</v>
      </c>
      <c r="K11" s="741" t="s">
        <v>2063</v>
      </c>
      <c r="L11" s="742">
        <v>301.2</v>
      </c>
      <c r="M11" s="742">
        <v>301.2</v>
      </c>
      <c r="N11" s="741">
        <v>1</v>
      </c>
      <c r="O11" s="826">
        <v>0.5</v>
      </c>
      <c r="P11" s="742">
        <v>301.2</v>
      </c>
      <c r="Q11" s="759">
        <v>1</v>
      </c>
      <c r="R11" s="741">
        <v>1</v>
      </c>
      <c r="S11" s="759">
        <v>1</v>
      </c>
      <c r="T11" s="826">
        <v>0.5</v>
      </c>
      <c r="U11" s="782">
        <v>1</v>
      </c>
    </row>
    <row r="12" spans="1:21" ht="14.4" customHeight="1" x14ac:dyDescent="0.3">
      <c r="A12" s="740">
        <v>7</v>
      </c>
      <c r="B12" s="741" t="s">
        <v>2000</v>
      </c>
      <c r="C12" s="741" t="s">
        <v>2004</v>
      </c>
      <c r="D12" s="824" t="s">
        <v>3429</v>
      </c>
      <c r="E12" s="825" t="s">
        <v>2013</v>
      </c>
      <c r="F12" s="741" t="s">
        <v>2001</v>
      </c>
      <c r="G12" s="741" t="s">
        <v>2065</v>
      </c>
      <c r="H12" s="741" t="s">
        <v>576</v>
      </c>
      <c r="I12" s="741" t="s">
        <v>2066</v>
      </c>
      <c r="J12" s="741" t="s">
        <v>2067</v>
      </c>
      <c r="K12" s="741" t="s">
        <v>2068</v>
      </c>
      <c r="L12" s="742">
        <v>522.53</v>
      </c>
      <c r="M12" s="742">
        <v>522.53</v>
      </c>
      <c r="N12" s="741">
        <v>1</v>
      </c>
      <c r="O12" s="826">
        <v>0.5</v>
      </c>
      <c r="P12" s="742">
        <v>522.53</v>
      </c>
      <c r="Q12" s="759">
        <v>1</v>
      </c>
      <c r="R12" s="741">
        <v>1</v>
      </c>
      <c r="S12" s="759">
        <v>1</v>
      </c>
      <c r="T12" s="826">
        <v>0.5</v>
      </c>
      <c r="U12" s="782">
        <v>1</v>
      </c>
    </row>
    <row r="13" spans="1:21" ht="14.4" customHeight="1" x14ac:dyDescent="0.3">
      <c r="A13" s="740">
        <v>7</v>
      </c>
      <c r="B13" s="741" t="s">
        <v>2000</v>
      </c>
      <c r="C13" s="741" t="s">
        <v>2004</v>
      </c>
      <c r="D13" s="824" t="s">
        <v>3429</v>
      </c>
      <c r="E13" s="825" t="s">
        <v>2018</v>
      </c>
      <c r="F13" s="741" t="s">
        <v>2001</v>
      </c>
      <c r="G13" s="741" t="s">
        <v>2069</v>
      </c>
      <c r="H13" s="741" t="s">
        <v>622</v>
      </c>
      <c r="I13" s="741" t="s">
        <v>2070</v>
      </c>
      <c r="J13" s="741" t="s">
        <v>2071</v>
      </c>
      <c r="K13" s="741" t="s">
        <v>2072</v>
      </c>
      <c r="L13" s="742">
        <v>819.07</v>
      </c>
      <c r="M13" s="742">
        <v>819.07</v>
      </c>
      <c r="N13" s="741">
        <v>1</v>
      </c>
      <c r="O13" s="826">
        <v>1</v>
      </c>
      <c r="P13" s="742">
        <v>819.07</v>
      </c>
      <c r="Q13" s="759">
        <v>1</v>
      </c>
      <c r="R13" s="741">
        <v>1</v>
      </c>
      <c r="S13" s="759">
        <v>1</v>
      </c>
      <c r="T13" s="826">
        <v>1</v>
      </c>
      <c r="U13" s="782">
        <v>1</v>
      </c>
    </row>
    <row r="14" spans="1:21" ht="14.4" customHeight="1" x14ac:dyDescent="0.3">
      <c r="A14" s="740">
        <v>7</v>
      </c>
      <c r="B14" s="741" t="s">
        <v>2000</v>
      </c>
      <c r="C14" s="741" t="s">
        <v>2004</v>
      </c>
      <c r="D14" s="824" t="s">
        <v>3429</v>
      </c>
      <c r="E14" s="825" t="s">
        <v>2020</v>
      </c>
      <c r="F14" s="741" t="s">
        <v>2001</v>
      </c>
      <c r="G14" s="741" t="s">
        <v>2073</v>
      </c>
      <c r="H14" s="741" t="s">
        <v>576</v>
      </c>
      <c r="I14" s="741" t="s">
        <v>2074</v>
      </c>
      <c r="J14" s="741" t="s">
        <v>2075</v>
      </c>
      <c r="K14" s="741" t="s">
        <v>1703</v>
      </c>
      <c r="L14" s="742">
        <v>35.11</v>
      </c>
      <c r="M14" s="742">
        <v>105.33</v>
      </c>
      <c r="N14" s="741">
        <v>3</v>
      </c>
      <c r="O14" s="826">
        <v>0.5</v>
      </c>
      <c r="P14" s="742">
        <v>105.33</v>
      </c>
      <c r="Q14" s="759">
        <v>1</v>
      </c>
      <c r="R14" s="741">
        <v>3</v>
      </c>
      <c r="S14" s="759">
        <v>1</v>
      </c>
      <c r="T14" s="826">
        <v>0.5</v>
      </c>
      <c r="U14" s="782">
        <v>1</v>
      </c>
    </row>
    <row r="15" spans="1:21" ht="14.4" customHeight="1" x14ac:dyDescent="0.3">
      <c r="A15" s="740">
        <v>7</v>
      </c>
      <c r="B15" s="741" t="s">
        <v>2000</v>
      </c>
      <c r="C15" s="741" t="s">
        <v>2004</v>
      </c>
      <c r="D15" s="824" t="s">
        <v>3429</v>
      </c>
      <c r="E15" s="825" t="s">
        <v>2020</v>
      </c>
      <c r="F15" s="741" t="s">
        <v>2001</v>
      </c>
      <c r="G15" s="741" t="s">
        <v>2076</v>
      </c>
      <c r="H15" s="741" t="s">
        <v>576</v>
      </c>
      <c r="I15" s="741" t="s">
        <v>2077</v>
      </c>
      <c r="J15" s="741" t="s">
        <v>2078</v>
      </c>
      <c r="K15" s="741" t="s">
        <v>2079</v>
      </c>
      <c r="L15" s="742">
        <v>254.37</v>
      </c>
      <c r="M15" s="742">
        <v>508.74</v>
      </c>
      <c r="N15" s="741">
        <v>2</v>
      </c>
      <c r="O15" s="826">
        <v>0.5</v>
      </c>
      <c r="P15" s="742">
        <v>508.74</v>
      </c>
      <c r="Q15" s="759">
        <v>1</v>
      </c>
      <c r="R15" s="741">
        <v>2</v>
      </c>
      <c r="S15" s="759">
        <v>1</v>
      </c>
      <c r="T15" s="826">
        <v>0.5</v>
      </c>
      <c r="U15" s="782">
        <v>1</v>
      </c>
    </row>
    <row r="16" spans="1:21" ht="14.4" customHeight="1" x14ac:dyDescent="0.3">
      <c r="A16" s="740">
        <v>7</v>
      </c>
      <c r="B16" s="741" t="s">
        <v>2000</v>
      </c>
      <c r="C16" s="741" t="s">
        <v>2004</v>
      </c>
      <c r="D16" s="824" t="s">
        <v>3429</v>
      </c>
      <c r="E16" s="825" t="s">
        <v>2020</v>
      </c>
      <c r="F16" s="741" t="s">
        <v>2001</v>
      </c>
      <c r="G16" s="741" t="s">
        <v>2080</v>
      </c>
      <c r="H16" s="741" t="s">
        <v>576</v>
      </c>
      <c r="I16" s="741" t="s">
        <v>2081</v>
      </c>
      <c r="J16" s="741" t="s">
        <v>2082</v>
      </c>
      <c r="K16" s="741" t="s">
        <v>2083</v>
      </c>
      <c r="L16" s="742">
        <v>78.33</v>
      </c>
      <c r="M16" s="742">
        <v>78.33</v>
      </c>
      <c r="N16" s="741">
        <v>1</v>
      </c>
      <c r="O16" s="826">
        <v>1</v>
      </c>
      <c r="P16" s="742"/>
      <c r="Q16" s="759">
        <v>0</v>
      </c>
      <c r="R16" s="741"/>
      <c r="S16" s="759">
        <v>0</v>
      </c>
      <c r="T16" s="826"/>
      <c r="U16" s="782">
        <v>0</v>
      </c>
    </row>
    <row r="17" spans="1:21" ht="14.4" customHeight="1" x14ac:dyDescent="0.3">
      <c r="A17" s="740">
        <v>7</v>
      </c>
      <c r="B17" s="741" t="s">
        <v>2000</v>
      </c>
      <c r="C17" s="741" t="s">
        <v>2004</v>
      </c>
      <c r="D17" s="824" t="s">
        <v>3429</v>
      </c>
      <c r="E17" s="825" t="s">
        <v>2020</v>
      </c>
      <c r="F17" s="741" t="s">
        <v>2001</v>
      </c>
      <c r="G17" s="741" t="s">
        <v>2084</v>
      </c>
      <c r="H17" s="741" t="s">
        <v>622</v>
      </c>
      <c r="I17" s="741" t="s">
        <v>2085</v>
      </c>
      <c r="J17" s="741" t="s">
        <v>2086</v>
      </c>
      <c r="K17" s="741" t="s">
        <v>2087</v>
      </c>
      <c r="L17" s="742">
        <v>107.34</v>
      </c>
      <c r="M17" s="742">
        <v>322.02</v>
      </c>
      <c r="N17" s="741">
        <v>3</v>
      </c>
      <c r="O17" s="826">
        <v>1.5</v>
      </c>
      <c r="P17" s="742">
        <v>322.02</v>
      </c>
      <c r="Q17" s="759">
        <v>1</v>
      </c>
      <c r="R17" s="741">
        <v>3</v>
      </c>
      <c r="S17" s="759">
        <v>1</v>
      </c>
      <c r="T17" s="826">
        <v>1.5</v>
      </c>
      <c r="U17" s="782">
        <v>1</v>
      </c>
    </row>
    <row r="18" spans="1:21" ht="14.4" customHeight="1" x14ac:dyDescent="0.3">
      <c r="A18" s="740">
        <v>7</v>
      </c>
      <c r="B18" s="741" t="s">
        <v>2000</v>
      </c>
      <c r="C18" s="741" t="s">
        <v>2004</v>
      </c>
      <c r="D18" s="824" t="s">
        <v>3429</v>
      </c>
      <c r="E18" s="825" t="s">
        <v>2020</v>
      </c>
      <c r="F18" s="741" t="s">
        <v>2001</v>
      </c>
      <c r="G18" s="741" t="s">
        <v>2088</v>
      </c>
      <c r="H18" s="741" t="s">
        <v>576</v>
      </c>
      <c r="I18" s="741" t="s">
        <v>2089</v>
      </c>
      <c r="J18" s="741" t="s">
        <v>2090</v>
      </c>
      <c r="K18" s="741" t="s">
        <v>2091</v>
      </c>
      <c r="L18" s="742">
        <v>73.989999999999995</v>
      </c>
      <c r="M18" s="742">
        <v>147.97999999999999</v>
      </c>
      <c r="N18" s="741">
        <v>2</v>
      </c>
      <c r="O18" s="826">
        <v>0.5</v>
      </c>
      <c r="P18" s="742">
        <v>147.97999999999999</v>
      </c>
      <c r="Q18" s="759">
        <v>1</v>
      </c>
      <c r="R18" s="741">
        <v>2</v>
      </c>
      <c r="S18" s="759">
        <v>1</v>
      </c>
      <c r="T18" s="826">
        <v>0.5</v>
      </c>
      <c r="U18" s="782">
        <v>1</v>
      </c>
    </row>
    <row r="19" spans="1:21" ht="14.4" customHeight="1" x14ac:dyDescent="0.3">
      <c r="A19" s="740">
        <v>7</v>
      </c>
      <c r="B19" s="741" t="s">
        <v>2000</v>
      </c>
      <c r="C19" s="741" t="s">
        <v>2004</v>
      </c>
      <c r="D19" s="824" t="s">
        <v>3429</v>
      </c>
      <c r="E19" s="825" t="s">
        <v>2020</v>
      </c>
      <c r="F19" s="741" t="s">
        <v>2001</v>
      </c>
      <c r="G19" s="741" t="s">
        <v>2092</v>
      </c>
      <c r="H19" s="741" t="s">
        <v>576</v>
      </c>
      <c r="I19" s="741" t="s">
        <v>2093</v>
      </c>
      <c r="J19" s="741" t="s">
        <v>2094</v>
      </c>
      <c r="K19" s="741" t="s">
        <v>2095</v>
      </c>
      <c r="L19" s="742">
        <v>46.03</v>
      </c>
      <c r="M19" s="742">
        <v>138.09</v>
      </c>
      <c r="N19" s="741">
        <v>3</v>
      </c>
      <c r="O19" s="826">
        <v>0.5</v>
      </c>
      <c r="P19" s="742"/>
      <c r="Q19" s="759">
        <v>0</v>
      </c>
      <c r="R19" s="741"/>
      <c r="S19" s="759">
        <v>0</v>
      </c>
      <c r="T19" s="826"/>
      <c r="U19" s="782">
        <v>0</v>
      </c>
    </row>
    <row r="20" spans="1:21" ht="14.4" customHeight="1" x14ac:dyDescent="0.3">
      <c r="A20" s="740">
        <v>7</v>
      </c>
      <c r="B20" s="741" t="s">
        <v>2000</v>
      </c>
      <c r="C20" s="741" t="s">
        <v>2004</v>
      </c>
      <c r="D20" s="824" t="s">
        <v>3429</v>
      </c>
      <c r="E20" s="825" t="s">
        <v>2020</v>
      </c>
      <c r="F20" s="741" t="s">
        <v>2001</v>
      </c>
      <c r="G20" s="741" t="s">
        <v>2096</v>
      </c>
      <c r="H20" s="741" t="s">
        <v>576</v>
      </c>
      <c r="I20" s="741" t="s">
        <v>2097</v>
      </c>
      <c r="J20" s="741" t="s">
        <v>714</v>
      </c>
      <c r="K20" s="741" t="s">
        <v>2098</v>
      </c>
      <c r="L20" s="742">
        <v>48.42</v>
      </c>
      <c r="M20" s="742">
        <v>338.94</v>
      </c>
      <c r="N20" s="741">
        <v>7</v>
      </c>
      <c r="O20" s="826">
        <v>1.5</v>
      </c>
      <c r="P20" s="742">
        <v>193.68</v>
      </c>
      <c r="Q20" s="759">
        <v>0.57142857142857151</v>
      </c>
      <c r="R20" s="741">
        <v>4</v>
      </c>
      <c r="S20" s="759">
        <v>0.5714285714285714</v>
      </c>
      <c r="T20" s="826">
        <v>1</v>
      </c>
      <c r="U20" s="782">
        <v>0.66666666666666663</v>
      </c>
    </row>
    <row r="21" spans="1:21" ht="14.4" customHeight="1" x14ac:dyDescent="0.3">
      <c r="A21" s="740">
        <v>7</v>
      </c>
      <c r="B21" s="741" t="s">
        <v>2000</v>
      </c>
      <c r="C21" s="741" t="s">
        <v>2004</v>
      </c>
      <c r="D21" s="824" t="s">
        <v>3429</v>
      </c>
      <c r="E21" s="825" t="s">
        <v>2020</v>
      </c>
      <c r="F21" s="741" t="s">
        <v>2001</v>
      </c>
      <c r="G21" s="741" t="s">
        <v>2099</v>
      </c>
      <c r="H21" s="741" t="s">
        <v>576</v>
      </c>
      <c r="I21" s="741" t="s">
        <v>2100</v>
      </c>
      <c r="J21" s="741" t="s">
        <v>666</v>
      </c>
      <c r="K21" s="741" t="s">
        <v>2101</v>
      </c>
      <c r="L21" s="742">
        <v>108.44</v>
      </c>
      <c r="M21" s="742">
        <v>325.32</v>
      </c>
      <c r="N21" s="741">
        <v>3</v>
      </c>
      <c r="O21" s="826">
        <v>0.5</v>
      </c>
      <c r="P21" s="742">
        <v>325.32</v>
      </c>
      <c r="Q21" s="759">
        <v>1</v>
      </c>
      <c r="R21" s="741">
        <v>3</v>
      </c>
      <c r="S21" s="759">
        <v>1</v>
      </c>
      <c r="T21" s="826">
        <v>0.5</v>
      </c>
      <c r="U21" s="782">
        <v>1</v>
      </c>
    </row>
    <row r="22" spans="1:21" ht="14.4" customHeight="1" x14ac:dyDescent="0.3">
      <c r="A22" s="740">
        <v>7</v>
      </c>
      <c r="B22" s="741" t="s">
        <v>2000</v>
      </c>
      <c r="C22" s="741" t="s">
        <v>2004</v>
      </c>
      <c r="D22" s="824" t="s">
        <v>3429</v>
      </c>
      <c r="E22" s="825" t="s">
        <v>2020</v>
      </c>
      <c r="F22" s="741" t="s">
        <v>2001</v>
      </c>
      <c r="G22" s="741" t="s">
        <v>2102</v>
      </c>
      <c r="H22" s="741" t="s">
        <v>576</v>
      </c>
      <c r="I22" s="741" t="s">
        <v>2103</v>
      </c>
      <c r="J22" s="741" t="s">
        <v>2104</v>
      </c>
      <c r="K22" s="741" t="s">
        <v>2105</v>
      </c>
      <c r="L22" s="742">
        <v>99.11</v>
      </c>
      <c r="M22" s="742">
        <v>99.11</v>
      </c>
      <c r="N22" s="741">
        <v>1</v>
      </c>
      <c r="O22" s="826">
        <v>0.5</v>
      </c>
      <c r="P22" s="742">
        <v>99.11</v>
      </c>
      <c r="Q22" s="759">
        <v>1</v>
      </c>
      <c r="R22" s="741">
        <v>1</v>
      </c>
      <c r="S22" s="759">
        <v>1</v>
      </c>
      <c r="T22" s="826">
        <v>0.5</v>
      </c>
      <c r="U22" s="782">
        <v>1</v>
      </c>
    </row>
    <row r="23" spans="1:21" ht="14.4" customHeight="1" x14ac:dyDescent="0.3">
      <c r="A23" s="740">
        <v>7</v>
      </c>
      <c r="B23" s="741" t="s">
        <v>2000</v>
      </c>
      <c r="C23" s="741" t="s">
        <v>2004</v>
      </c>
      <c r="D23" s="824" t="s">
        <v>3429</v>
      </c>
      <c r="E23" s="825" t="s">
        <v>2020</v>
      </c>
      <c r="F23" s="741" t="s">
        <v>2001</v>
      </c>
      <c r="G23" s="741" t="s">
        <v>2106</v>
      </c>
      <c r="H23" s="741" t="s">
        <v>576</v>
      </c>
      <c r="I23" s="741" t="s">
        <v>2107</v>
      </c>
      <c r="J23" s="741" t="s">
        <v>1420</v>
      </c>
      <c r="K23" s="741" t="s">
        <v>2108</v>
      </c>
      <c r="L23" s="742">
        <v>219.37</v>
      </c>
      <c r="M23" s="742">
        <v>658.11</v>
      </c>
      <c r="N23" s="741">
        <v>3</v>
      </c>
      <c r="O23" s="826">
        <v>0.5</v>
      </c>
      <c r="P23" s="742">
        <v>658.11</v>
      </c>
      <c r="Q23" s="759">
        <v>1</v>
      </c>
      <c r="R23" s="741">
        <v>3</v>
      </c>
      <c r="S23" s="759">
        <v>1</v>
      </c>
      <c r="T23" s="826">
        <v>0.5</v>
      </c>
      <c r="U23" s="782">
        <v>1</v>
      </c>
    </row>
    <row r="24" spans="1:21" ht="14.4" customHeight="1" x14ac:dyDescent="0.3">
      <c r="A24" s="740">
        <v>7</v>
      </c>
      <c r="B24" s="741" t="s">
        <v>2000</v>
      </c>
      <c r="C24" s="741" t="s">
        <v>2004</v>
      </c>
      <c r="D24" s="824" t="s">
        <v>3429</v>
      </c>
      <c r="E24" s="825" t="s">
        <v>2020</v>
      </c>
      <c r="F24" s="741" t="s">
        <v>2001</v>
      </c>
      <c r="G24" s="741" t="s">
        <v>2109</v>
      </c>
      <c r="H24" s="741" t="s">
        <v>622</v>
      </c>
      <c r="I24" s="741" t="s">
        <v>1885</v>
      </c>
      <c r="J24" s="741" t="s">
        <v>1252</v>
      </c>
      <c r="K24" s="741" t="s">
        <v>1886</v>
      </c>
      <c r="L24" s="742">
        <v>0</v>
      </c>
      <c r="M24" s="742">
        <v>0</v>
      </c>
      <c r="N24" s="741">
        <v>2</v>
      </c>
      <c r="O24" s="826">
        <v>0.5</v>
      </c>
      <c r="P24" s="742"/>
      <c r="Q24" s="759"/>
      <c r="R24" s="741"/>
      <c r="S24" s="759">
        <v>0</v>
      </c>
      <c r="T24" s="826"/>
      <c r="U24" s="782">
        <v>0</v>
      </c>
    </row>
    <row r="25" spans="1:21" ht="14.4" customHeight="1" x14ac:dyDescent="0.3">
      <c r="A25" s="740">
        <v>7</v>
      </c>
      <c r="B25" s="741" t="s">
        <v>2000</v>
      </c>
      <c r="C25" s="741" t="s">
        <v>2004</v>
      </c>
      <c r="D25" s="824" t="s">
        <v>3429</v>
      </c>
      <c r="E25" s="825" t="s">
        <v>2020</v>
      </c>
      <c r="F25" s="741" t="s">
        <v>2001</v>
      </c>
      <c r="G25" s="741" t="s">
        <v>2109</v>
      </c>
      <c r="H25" s="741" t="s">
        <v>576</v>
      </c>
      <c r="I25" s="741" t="s">
        <v>2110</v>
      </c>
      <c r="J25" s="741" t="s">
        <v>2111</v>
      </c>
      <c r="K25" s="741" t="s">
        <v>1886</v>
      </c>
      <c r="L25" s="742">
        <v>0</v>
      </c>
      <c r="M25" s="742">
        <v>0</v>
      </c>
      <c r="N25" s="741">
        <v>2</v>
      </c>
      <c r="O25" s="826">
        <v>0.5</v>
      </c>
      <c r="P25" s="742">
        <v>0</v>
      </c>
      <c r="Q25" s="759"/>
      <c r="R25" s="741">
        <v>2</v>
      </c>
      <c r="S25" s="759">
        <v>1</v>
      </c>
      <c r="T25" s="826">
        <v>0.5</v>
      </c>
      <c r="U25" s="782">
        <v>1</v>
      </c>
    </row>
    <row r="26" spans="1:21" ht="14.4" customHeight="1" x14ac:dyDescent="0.3">
      <c r="A26" s="740">
        <v>7</v>
      </c>
      <c r="B26" s="741" t="s">
        <v>2000</v>
      </c>
      <c r="C26" s="741" t="s">
        <v>2004</v>
      </c>
      <c r="D26" s="824" t="s">
        <v>3429</v>
      </c>
      <c r="E26" s="825" t="s">
        <v>2020</v>
      </c>
      <c r="F26" s="741" t="s">
        <v>2001</v>
      </c>
      <c r="G26" s="741" t="s">
        <v>2112</v>
      </c>
      <c r="H26" s="741" t="s">
        <v>576</v>
      </c>
      <c r="I26" s="741" t="s">
        <v>2113</v>
      </c>
      <c r="J26" s="741" t="s">
        <v>2114</v>
      </c>
      <c r="K26" s="741" t="s">
        <v>2115</v>
      </c>
      <c r="L26" s="742">
        <v>0</v>
      </c>
      <c r="M26" s="742">
        <v>0</v>
      </c>
      <c r="N26" s="741">
        <v>1</v>
      </c>
      <c r="O26" s="826">
        <v>0.5</v>
      </c>
      <c r="P26" s="742"/>
      <c r="Q26" s="759"/>
      <c r="R26" s="741"/>
      <c r="S26" s="759">
        <v>0</v>
      </c>
      <c r="T26" s="826"/>
      <c r="U26" s="782">
        <v>0</v>
      </c>
    </row>
    <row r="27" spans="1:21" ht="14.4" customHeight="1" x14ac:dyDescent="0.3">
      <c r="A27" s="740">
        <v>7</v>
      </c>
      <c r="B27" s="741" t="s">
        <v>2000</v>
      </c>
      <c r="C27" s="741" t="s">
        <v>2004</v>
      </c>
      <c r="D27" s="824" t="s">
        <v>3429</v>
      </c>
      <c r="E27" s="825" t="s">
        <v>2024</v>
      </c>
      <c r="F27" s="741" t="s">
        <v>2001</v>
      </c>
      <c r="G27" s="741" t="s">
        <v>2116</v>
      </c>
      <c r="H27" s="741" t="s">
        <v>576</v>
      </c>
      <c r="I27" s="741" t="s">
        <v>2117</v>
      </c>
      <c r="J27" s="741" t="s">
        <v>1385</v>
      </c>
      <c r="K27" s="741" t="s">
        <v>2118</v>
      </c>
      <c r="L27" s="742">
        <v>48.09</v>
      </c>
      <c r="M27" s="742">
        <v>96.18</v>
      </c>
      <c r="N27" s="741">
        <v>2</v>
      </c>
      <c r="O27" s="826">
        <v>1</v>
      </c>
      <c r="P27" s="742">
        <v>96.18</v>
      </c>
      <c r="Q27" s="759">
        <v>1</v>
      </c>
      <c r="R27" s="741">
        <v>2</v>
      </c>
      <c r="S27" s="759">
        <v>1</v>
      </c>
      <c r="T27" s="826">
        <v>1</v>
      </c>
      <c r="U27" s="782">
        <v>1</v>
      </c>
    </row>
    <row r="28" spans="1:21" ht="14.4" customHeight="1" x14ac:dyDescent="0.3">
      <c r="A28" s="740">
        <v>7</v>
      </c>
      <c r="B28" s="741" t="s">
        <v>2000</v>
      </c>
      <c r="C28" s="741" t="s">
        <v>2004</v>
      </c>
      <c r="D28" s="824" t="s">
        <v>3429</v>
      </c>
      <c r="E28" s="825" t="s">
        <v>2026</v>
      </c>
      <c r="F28" s="741" t="s">
        <v>2001</v>
      </c>
      <c r="G28" s="741" t="s">
        <v>2051</v>
      </c>
      <c r="H28" s="741" t="s">
        <v>622</v>
      </c>
      <c r="I28" s="741" t="s">
        <v>2119</v>
      </c>
      <c r="J28" s="741" t="s">
        <v>1347</v>
      </c>
      <c r="K28" s="741" t="s">
        <v>2120</v>
      </c>
      <c r="L28" s="742">
        <v>154.36000000000001</v>
      </c>
      <c r="M28" s="742">
        <v>771.80000000000007</v>
      </c>
      <c r="N28" s="741">
        <v>5</v>
      </c>
      <c r="O28" s="826">
        <v>2.5</v>
      </c>
      <c r="P28" s="742">
        <v>463.08000000000004</v>
      </c>
      <c r="Q28" s="759">
        <v>0.6</v>
      </c>
      <c r="R28" s="741">
        <v>3</v>
      </c>
      <c r="S28" s="759">
        <v>0.6</v>
      </c>
      <c r="T28" s="826">
        <v>1.5</v>
      </c>
      <c r="U28" s="782">
        <v>0.6</v>
      </c>
    </row>
    <row r="29" spans="1:21" ht="14.4" customHeight="1" x14ac:dyDescent="0.3">
      <c r="A29" s="740">
        <v>7</v>
      </c>
      <c r="B29" s="741" t="s">
        <v>2000</v>
      </c>
      <c r="C29" s="741" t="s">
        <v>2004</v>
      </c>
      <c r="D29" s="824" t="s">
        <v>3429</v>
      </c>
      <c r="E29" s="825" t="s">
        <v>2026</v>
      </c>
      <c r="F29" s="741" t="s">
        <v>2001</v>
      </c>
      <c r="G29" s="741" t="s">
        <v>2121</v>
      </c>
      <c r="H29" s="741" t="s">
        <v>576</v>
      </c>
      <c r="I29" s="741" t="s">
        <v>2122</v>
      </c>
      <c r="J29" s="741" t="s">
        <v>2123</v>
      </c>
      <c r="K29" s="741" t="s">
        <v>2124</v>
      </c>
      <c r="L29" s="742">
        <v>70.540000000000006</v>
      </c>
      <c r="M29" s="742">
        <v>141.08000000000001</v>
      </c>
      <c r="N29" s="741">
        <v>2</v>
      </c>
      <c r="O29" s="826">
        <v>1</v>
      </c>
      <c r="P29" s="742">
        <v>141.08000000000001</v>
      </c>
      <c r="Q29" s="759">
        <v>1</v>
      </c>
      <c r="R29" s="741">
        <v>2</v>
      </c>
      <c r="S29" s="759">
        <v>1</v>
      </c>
      <c r="T29" s="826">
        <v>1</v>
      </c>
      <c r="U29" s="782">
        <v>1</v>
      </c>
    </row>
    <row r="30" spans="1:21" ht="14.4" customHeight="1" x14ac:dyDescent="0.3">
      <c r="A30" s="740">
        <v>7</v>
      </c>
      <c r="B30" s="741" t="s">
        <v>2000</v>
      </c>
      <c r="C30" s="741" t="s">
        <v>2004</v>
      </c>
      <c r="D30" s="824" t="s">
        <v>3429</v>
      </c>
      <c r="E30" s="825" t="s">
        <v>2026</v>
      </c>
      <c r="F30" s="741" t="s">
        <v>2001</v>
      </c>
      <c r="G30" s="741" t="s">
        <v>2125</v>
      </c>
      <c r="H30" s="741" t="s">
        <v>576</v>
      </c>
      <c r="I30" s="741" t="s">
        <v>2126</v>
      </c>
      <c r="J30" s="741" t="s">
        <v>1144</v>
      </c>
      <c r="K30" s="741" t="s">
        <v>2127</v>
      </c>
      <c r="L30" s="742">
        <v>123.2</v>
      </c>
      <c r="M30" s="742">
        <v>492.8</v>
      </c>
      <c r="N30" s="741">
        <v>4</v>
      </c>
      <c r="O30" s="826">
        <v>0.5</v>
      </c>
      <c r="P30" s="742">
        <v>492.8</v>
      </c>
      <c r="Q30" s="759">
        <v>1</v>
      </c>
      <c r="R30" s="741">
        <v>4</v>
      </c>
      <c r="S30" s="759">
        <v>1</v>
      </c>
      <c r="T30" s="826">
        <v>0.5</v>
      </c>
      <c r="U30" s="782">
        <v>1</v>
      </c>
    </row>
    <row r="31" spans="1:21" ht="14.4" customHeight="1" x14ac:dyDescent="0.3">
      <c r="A31" s="740">
        <v>7</v>
      </c>
      <c r="B31" s="741" t="s">
        <v>2000</v>
      </c>
      <c r="C31" s="741" t="s">
        <v>2004</v>
      </c>
      <c r="D31" s="824" t="s">
        <v>3429</v>
      </c>
      <c r="E31" s="825" t="s">
        <v>2026</v>
      </c>
      <c r="F31" s="741" t="s">
        <v>2001</v>
      </c>
      <c r="G31" s="741" t="s">
        <v>2125</v>
      </c>
      <c r="H31" s="741" t="s">
        <v>576</v>
      </c>
      <c r="I31" s="741" t="s">
        <v>2126</v>
      </c>
      <c r="J31" s="741" t="s">
        <v>1144</v>
      </c>
      <c r="K31" s="741" t="s">
        <v>2127</v>
      </c>
      <c r="L31" s="742">
        <v>79.48</v>
      </c>
      <c r="M31" s="742">
        <v>476.88</v>
      </c>
      <c r="N31" s="741">
        <v>6</v>
      </c>
      <c r="O31" s="826">
        <v>1</v>
      </c>
      <c r="P31" s="742">
        <v>476.88</v>
      </c>
      <c r="Q31" s="759">
        <v>1</v>
      </c>
      <c r="R31" s="741">
        <v>6</v>
      </c>
      <c r="S31" s="759">
        <v>1</v>
      </c>
      <c r="T31" s="826">
        <v>1</v>
      </c>
      <c r="U31" s="782">
        <v>1</v>
      </c>
    </row>
    <row r="32" spans="1:21" ht="14.4" customHeight="1" x14ac:dyDescent="0.3">
      <c r="A32" s="740">
        <v>7</v>
      </c>
      <c r="B32" s="741" t="s">
        <v>2000</v>
      </c>
      <c r="C32" s="741" t="s">
        <v>2004</v>
      </c>
      <c r="D32" s="824" t="s">
        <v>3429</v>
      </c>
      <c r="E32" s="825" t="s">
        <v>2026</v>
      </c>
      <c r="F32" s="741" t="s">
        <v>2001</v>
      </c>
      <c r="G32" s="741" t="s">
        <v>2125</v>
      </c>
      <c r="H32" s="741" t="s">
        <v>576</v>
      </c>
      <c r="I32" s="741" t="s">
        <v>2128</v>
      </c>
      <c r="J32" s="741" t="s">
        <v>1144</v>
      </c>
      <c r="K32" s="741" t="s">
        <v>2127</v>
      </c>
      <c r="L32" s="742">
        <v>79.48</v>
      </c>
      <c r="M32" s="742">
        <v>238.44</v>
      </c>
      <c r="N32" s="741">
        <v>3</v>
      </c>
      <c r="O32" s="826">
        <v>0.5</v>
      </c>
      <c r="P32" s="742">
        <v>238.44</v>
      </c>
      <c r="Q32" s="759">
        <v>1</v>
      </c>
      <c r="R32" s="741">
        <v>3</v>
      </c>
      <c r="S32" s="759">
        <v>1</v>
      </c>
      <c r="T32" s="826">
        <v>0.5</v>
      </c>
      <c r="U32" s="782">
        <v>1</v>
      </c>
    </row>
    <row r="33" spans="1:21" ht="14.4" customHeight="1" x14ac:dyDescent="0.3">
      <c r="A33" s="740">
        <v>7</v>
      </c>
      <c r="B33" s="741" t="s">
        <v>2000</v>
      </c>
      <c r="C33" s="741" t="s">
        <v>2004</v>
      </c>
      <c r="D33" s="824" t="s">
        <v>3429</v>
      </c>
      <c r="E33" s="825" t="s">
        <v>2026</v>
      </c>
      <c r="F33" s="741" t="s">
        <v>2001</v>
      </c>
      <c r="G33" s="741" t="s">
        <v>2129</v>
      </c>
      <c r="H33" s="741" t="s">
        <v>576</v>
      </c>
      <c r="I33" s="741" t="s">
        <v>2130</v>
      </c>
      <c r="J33" s="741" t="s">
        <v>805</v>
      </c>
      <c r="K33" s="741" t="s">
        <v>2131</v>
      </c>
      <c r="L33" s="742">
        <v>182.22</v>
      </c>
      <c r="M33" s="742">
        <v>182.22</v>
      </c>
      <c r="N33" s="741">
        <v>1</v>
      </c>
      <c r="O33" s="826">
        <v>1</v>
      </c>
      <c r="P33" s="742">
        <v>182.22</v>
      </c>
      <c r="Q33" s="759">
        <v>1</v>
      </c>
      <c r="R33" s="741">
        <v>1</v>
      </c>
      <c r="S33" s="759">
        <v>1</v>
      </c>
      <c r="T33" s="826">
        <v>1</v>
      </c>
      <c r="U33" s="782">
        <v>1</v>
      </c>
    </row>
    <row r="34" spans="1:21" ht="14.4" customHeight="1" x14ac:dyDescent="0.3">
      <c r="A34" s="740">
        <v>7</v>
      </c>
      <c r="B34" s="741" t="s">
        <v>2000</v>
      </c>
      <c r="C34" s="741" t="s">
        <v>2004</v>
      </c>
      <c r="D34" s="824" t="s">
        <v>3429</v>
      </c>
      <c r="E34" s="825" t="s">
        <v>2026</v>
      </c>
      <c r="F34" s="741" t="s">
        <v>2001</v>
      </c>
      <c r="G34" s="741" t="s">
        <v>2129</v>
      </c>
      <c r="H34" s="741" t="s">
        <v>576</v>
      </c>
      <c r="I34" s="741" t="s">
        <v>2132</v>
      </c>
      <c r="J34" s="741" t="s">
        <v>805</v>
      </c>
      <c r="K34" s="741" t="s">
        <v>2131</v>
      </c>
      <c r="L34" s="742">
        <v>182.22</v>
      </c>
      <c r="M34" s="742">
        <v>728.88</v>
      </c>
      <c r="N34" s="741">
        <v>4</v>
      </c>
      <c r="O34" s="826">
        <v>3</v>
      </c>
      <c r="P34" s="742">
        <v>546.66</v>
      </c>
      <c r="Q34" s="759">
        <v>0.75</v>
      </c>
      <c r="R34" s="741">
        <v>3</v>
      </c>
      <c r="S34" s="759">
        <v>0.75</v>
      </c>
      <c r="T34" s="826">
        <v>2.5</v>
      </c>
      <c r="U34" s="782">
        <v>0.83333333333333337</v>
      </c>
    </row>
    <row r="35" spans="1:21" ht="14.4" customHeight="1" x14ac:dyDescent="0.3">
      <c r="A35" s="740">
        <v>7</v>
      </c>
      <c r="B35" s="741" t="s">
        <v>2000</v>
      </c>
      <c r="C35" s="741" t="s">
        <v>2004</v>
      </c>
      <c r="D35" s="824" t="s">
        <v>3429</v>
      </c>
      <c r="E35" s="825" t="s">
        <v>2026</v>
      </c>
      <c r="F35" s="741" t="s">
        <v>2001</v>
      </c>
      <c r="G35" s="741" t="s">
        <v>2133</v>
      </c>
      <c r="H35" s="741" t="s">
        <v>576</v>
      </c>
      <c r="I35" s="741" t="s">
        <v>2134</v>
      </c>
      <c r="J35" s="741" t="s">
        <v>2135</v>
      </c>
      <c r="K35" s="741" t="s">
        <v>2136</v>
      </c>
      <c r="L35" s="742">
        <v>29.13</v>
      </c>
      <c r="M35" s="742">
        <v>349.56</v>
      </c>
      <c r="N35" s="741">
        <v>12</v>
      </c>
      <c r="O35" s="826">
        <v>2</v>
      </c>
      <c r="P35" s="742">
        <v>349.56</v>
      </c>
      <c r="Q35" s="759">
        <v>1</v>
      </c>
      <c r="R35" s="741">
        <v>12</v>
      </c>
      <c r="S35" s="759">
        <v>1</v>
      </c>
      <c r="T35" s="826">
        <v>2</v>
      </c>
      <c r="U35" s="782">
        <v>1</v>
      </c>
    </row>
    <row r="36" spans="1:21" ht="14.4" customHeight="1" x14ac:dyDescent="0.3">
      <c r="A36" s="740">
        <v>7</v>
      </c>
      <c r="B36" s="741" t="s">
        <v>2000</v>
      </c>
      <c r="C36" s="741" t="s">
        <v>2004</v>
      </c>
      <c r="D36" s="824" t="s">
        <v>3429</v>
      </c>
      <c r="E36" s="825" t="s">
        <v>2026</v>
      </c>
      <c r="F36" s="741" t="s">
        <v>2001</v>
      </c>
      <c r="G36" s="741" t="s">
        <v>2137</v>
      </c>
      <c r="H36" s="741" t="s">
        <v>576</v>
      </c>
      <c r="I36" s="741" t="s">
        <v>2138</v>
      </c>
      <c r="J36" s="741" t="s">
        <v>2139</v>
      </c>
      <c r="K36" s="741" t="s">
        <v>2140</v>
      </c>
      <c r="L36" s="742">
        <v>848.49</v>
      </c>
      <c r="M36" s="742">
        <v>1696.98</v>
      </c>
      <c r="N36" s="741">
        <v>2</v>
      </c>
      <c r="O36" s="826">
        <v>0.5</v>
      </c>
      <c r="P36" s="742">
        <v>1696.98</v>
      </c>
      <c r="Q36" s="759">
        <v>1</v>
      </c>
      <c r="R36" s="741">
        <v>2</v>
      </c>
      <c r="S36" s="759">
        <v>1</v>
      </c>
      <c r="T36" s="826">
        <v>0.5</v>
      </c>
      <c r="U36" s="782">
        <v>1</v>
      </c>
    </row>
    <row r="37" spans="1:21" ht="14.4" customHeight="1" x14ac:dyDescent="0.3">
      <c r="A37" s="740">
        <v>7</v>
      </c>
      <c r="B37" s="741" t="s">
        <v>2000</v>
      </c>
      <c r="C37" s="741" t="s">
        <v>2004</v>
      </c>
      <c r="D37" s="824" t="s">
        <v>3429</v>
      </c>
      <c r="E37" s="825" t="s">
        <v>2026</v>
      </c>
      <c r="F37" s="741" t="s">
        <v>2001</v>
      </c>
      <c r="G37" s="741" t="s">
        <v>2137</v>
      </c>
      <c r="H37" s="741" t="s">
        <v>576</v>
      </c>
      <c r="I37" s="741" t="s">
        <v>2141</v>
      </c>
      <c r="J37" s="741" t="s">
        <v>2139</v>
      </c>
      <c r="K37" s="741" t="s">
        <v>2140</v>
      </c>
      <c r="L37" s="742">
        <v>848.49</v>
      </c>
      <c r="M37" s="742">
        <v>1696.98</v>
      </c>
      <c r="N37" s="741">
        <v>2</v>
      </c>
      <c r="O37" s="826">
        <v>0.5</v>
      </c>
      <c r="P37" s="742">
        <v>1696.98</v>
      </c>
      <c r="Q37" s="759">
        <v>1</v>
      </c>
      <c r="R37" s="741">
        <v>2</v>
      </c>
      <c r="S37" s="759">
        <v>1</v>
      </c>
      <c r="T37" s="826">
        <v>0.5</v>
      </c>
      <c r="U37" s="782">
        <v>1</v>
      </c>
    </row>
    <row r="38" spans="1:21" ht="14.4" customHeight="1" x14ac:dyDescent="0.3">
      <c r="A38" s="740">
        <v>7</v>
      </c>
      <c r="B38" s="741" t="s">
        <v>2000</v>
      </c>
      <c r="C38" s="741" t="s">
        <v>2004</v>
      </c>
      <c r="D38" s="824" t="s">
        <v>3429</v>
      </c>
      <c r="E38" s="825" t="s">
        <v>2026</v>
      </c>
      <c r="F38" s="741" t="s">
        <v>2001</v>
      </c>
      <c r="G38" s="741" t="s">
        <v>2142</v>
      </c>
      <c r="H38" s="741" t="s">
        <v>576</v>
      </c>
      <c r="I38" s="741" t="s">
        <v>2143</v>
      </c>
      <c r="J38" s="741" t="s">
        <v>2144</v>
      </c>
      <c r="K38" s="741" t="s">
        <v>2145</v>
      </c>
      <c r="L38" s="742">
        <v>55.01</v>
      </c>
      <c r="M38" s="742">
        <v>165.03</v>
      </c>
      <c r="N38" s="741">
        <v>3</v>
      </c>
      <c r="O38" s="826">
        <v>1</v>
      </c>
      <c r="P38" s="742">
        <v>165.03</v>
      </c>
      <c r="Q38" s="759">
        <v>1</v>
      </c>
      <c r="R38" s="741">
        <v>3</v>
      </c>
      <c r="S38" s="759">
        <v>1</v>
      </c>
      <c r="T38" s="826">
        <v>1</v>
      </c>
      <c r="U38" s="782">
        <v>1</v>
      </c>
    </row>
    <row r="39" spans="1:21" ht="14.4" customHeight="1" x14ac:dyDescent="0.3">
      <c r="A39" s="740">
        <v>7</v>
      </c>
      <c r="B39" s="741" t="s">
        <v>2000</v>
      </c>
      <c r="C39" s="741" t="s">
        <v>2004</v>
      </c>
      <c r="D39" s="824" t="s">
        <v>3429</v>
      </c>
      <c r="E39" s="825" t="s">
        <v>2026</v>
      </c>
      <c r="F39" s="741" t="s">
        <v>2001</v>
      </c>
      <c r="G39" s="741" t="s">
        <v>2146</v>
      </c>
      <c r="H39" s="741" t="s">
        <v>576</v>
      </c>
      <c r="I39" s="741" t="s">
        <v>2147</v>
      </c>
      <c r="J39" s="741" t="s">
        <v>2148</v>
      </c>
      <c r="K39" s="741" t="s">
        <v>2149</v>
      </c>
      <c r="L39" s="742">
        <v>34.15</v>
      </c>
      <c r="M39" s="742">
        <v>68.3</v>
      </c>
      <c r="N39" s="741">
        <v>2</v>
      </c>
      <c r="O39" s="826">
        <v>0.5</v>
      </c>
      <c r="P39" s="742">
        <v>68.3</v>
      </c>
      <c r="Q39" s="759">
        <v>1</v>
      </c>
      <c r="R39" s="741">
        <v>2</v>
      </c>
      <c r="S39" s="759">
        <v>1</v>
      </c>
      <c r="T39" s="826">
        <v>0.5</v>
      </c>
      <c r="U39" s="782">
        <v>1</v>
      </c>
    </row>
    <row r="40" spans="1:21" ht="14.4" customHeight="1" x14ac:dyDescent="0.3">
      <c r="A40" s="740">
        <v>7</v>
      </c>
      <c r="B40" s="741" t="s">
        <v>2000</v>
      </c>
      <c r="C40" s="741" t="s">
        <v>2004</v>
      </c>
      <c r="D40" s="824" t="s">
        <v>3429</v>
      </c>
      <c r="E40" s="825" t="s">
        <v>2026</v>
      </c>
      <c r="F40" s="741" t="s">
        <v>2001</v>
      </c>
      <c r="G40" s="741" t="s">
        <v>2116</v>
      </c>
      <c r="H40" s="741" t="s">
        <v>576</v>
      </c>
      <c r="I40" s="741" t="s">
        <v>2117</v>
      </c>
      <c r="J40" s="741" t="s">
        <v>1385</v>
      </c>
      <c r="K40" s="741" t="s">
        <v>2118</v>
      </c>
      <c r="L40" s="742">
        <v>48.09</v>
      </c>
      <c r="M40" s="742">
        <v>96.18</v>
      </c>
      <c r="N40" s="741">
        <v>2</v>
      </c>
      <c r="O40" s="826">
        <v>0.5</v>
      </c>
      <c r="P40" s="742">
        <v>96.18</v>
      </c>
      <c r="Q40" s="759">
        <v>1</v>
      </c>
      <c r="R40" s="741">
        <v>2</v>
      </c>
      <c r="S40" s="759">
        <v>1</v>
      </c>
      <c r="T40" s="826">
        <v>0.5</v>
      </c>
      <c r="U40" s="782">
        <v>1</v>
      </c>
    </row>
    <row r="41" spans="1:21" ht="14.4" customHeight="1" x14ac:dyDescent="0.3">
      <c r="A41" s="740">
        <v>7</v>
      </c>
      <c r="B41" s="741" t="s">
        <v>2000</v>
      </c>
      <c r="C41" s="741" t="s">
        <v>2004</v>
      </c>
      <c r="D41" s="824" t="s">
        <v>3429</v>
      </c>
      <c r="E41" s="825" t="s">
        <v>2026</v>
      </c>
      <c r="F41" s="741" t="s">
        <v>2001</v>
      </c>
      <c r="G41" s="741" t="s">
        <v>2150</v>
      </c>
      <c r="H41" s="741" t="s">
        <v>576</v>
      </c>
      <c r="I41" s="741" t="s">
        <v>2151</v>
      </c>
      <c r="J41" s="741" t="s">
        <v>2152</v>
      </c>
      <c r="K41" s="741" t="s">
        <v>2153</v>
      </c>
      <c r="L41" s="742">
        <v>0</v>
      </c>
      <c r="M41" s="742">
        <v>0</v>
      </c>
      <c r="N41" s="741">
        <v>1</v>
      </c>
      <c r="O41" s="826">
        <v>1</v>
      </c>
      <c r="P41" s="742">
        <v>0</v>
      </c>
      <c r="Q41" s="759"/>
      <c r="R41" s="741">
        <v>1</v>
      </c>
      <c r="S41" s="759">
        <v>1</v>
      </c>
      <c r="T41" s="826">
        <v>1</v>
      </c>
      <c r="U41" s="782">
        <v>1</v>
      </c>
    </row>
    <row r="42" spans="1:21" ht="14.4" customHeight="1" x14ac:dyDescent="0.3">
      <c r="A42" s="740">
        <v>7</v>
      </c>
      <c r="B42" s="741" t="s">
        <v>2000</v>
      </c>
      <c r="C42" s="741" t="s">
        <v>2004</v>
      </c>
      <c r="D42" s="824" t="s">
        <v>3429</v>
      </c>
      <c r="E42" s="825" t="s">
        <v>2026</v>
      </c>
      <c r="F42" s="741" t="s">
        <v>2001</v>
      </c>
      <c r="G42" s="741" t="s">
        <v>2154</v>
      </c>
      <c r="H42" s="741" t="s">
        <v>576</v>
      </c>
      <c r="I42" s="741" t="s">
        <v>2155</v>
      </c>
      <c r="J42" s="741" t="s">
        <v>2156</v>
      </c>
      <c r="K42" s="741" t="s">
        <v>2157</v>
      </c>
      <c r="L42" s="742">
        <v>64.56</v>
      </c>
      <c r="M42" s="742">
        <v>193.68</v>
      </c>
      <c r="N42" s="741">
        <v>3</v>
      </c>
      <c r="O42" s="826">
        <v>0.5</v>
      </c>
      <c r="P42" s="742">
        <v>193.68</v>
      </c>
      <c r="Q42" s="759">
        <v>1</v>
      </c>
      <c r="R42" s="741">
        <v>3</v>
      </c>
      <c r="S42" s="759">
        <v>1</v>
      </c>
      <c r="T42" s="826">
        <v>0.5</v>
      </c>
      <c r="U42" s="782">
        <v>1</v>
      </c>
    </row>
    <row r="43" spans="1:21" ht="14.4" customHeight="1" x14ac:dyDescent="0.3">
      <c r="A43" s="740">
        <v>7</v>
      </c>
      <c r="B43" s="741" t="s">
        <v>2000</v>
      </c>
      <c r="C43" s="741" t="s">
        <v>2004</v>
      </c>
      <c r="D43" s="824" t="s">
        <v>3429</v>
      </c>
      <c r="E43" s="825" t="s">
        <v>2026</v>
      </c>
      <c r="F43" s="741" t="s">
        <v>2001</v>
      </c>
      <c r="G43" s="741" t="s">
        <v>2158</v>
      </c>
      <c r="H43" s="741" t="s">
        <v>622</v>
      </c>
      <c r="I43" s="741" t="s">
        <v>1669</v>
      </c>
      <c r="J43" s="741" t="s">
        <v>895</v>
      </c>
      <c r="K43" s="741" t="s">
        <v>1670</v>
      </c>
      <c r="L43" s="742">
        <v>490.89</v>
      </c>
      <c r="M43" s="742">
        <v>490.89</v>
      </c>
      <c r="N43" s="741">
        <v>1</v>
      </c>
      <c r="O43" s="826">
        <v>0.5</v>
      </c>
      <c r="P43" s="742">
        <v>490.89</v>
      </c>
      <c r="Q43" s="759">
        <v>1</v>
      </c>
      <c r="R43" s="741">
        <v>1</v>
      </c>
      <c r="S43" s="759">
        <v>1</v>
      </c>
      <c r="T43" s="826">
        <v>0.5</v>
      </c>
      <c r="U43" s="782">
        <v>1</v>
      </c>
    </row>
    <row r="44" spans="1:21" ht="14.4" customHeight="1" x14ac:dyDescent="0.3">
      <c r="A44" s="740">
        <v>7</v>
      </c>
      <c r="B44" s="741" t="s">
        <v>2000</v>
      </c>
      <c r="C44" s="741" t="s">
        <v>2004</v>
      </c>
      <c r="D44" s="824" t="s">
        <v>3429</v>
      </c>
      <c r="E44" s="825" t="s">
        <v>2026</v>
      </c>
      <c r="F44" s="741" t="s">
        <v>2001</v>
      </c>
      <c r="G44" s="741" t="s">
        <v>2096</v>
      </c>
      <c r="H44" s="741" t="s">
        <v>622</v>
      </c>
      <c r="I44" s="741" t="s">
        <v>1984</v>
      </c>
      <c r="J44" s="741" t="s">
        <v>714</v>
      </c>
      <c r="K44" s="741" t="s">
        <v>1985</v>
      </c>
      <c r="L44" s="742">
        <v>48.42</v>
      </c>
      <c r="M44" s="742">
        <v>581.04</v>
      </c>
      <c r="N44" s="741">
        <v>12</v>
      </c>
      <c r="O44" s="826">
        <v>3</v>
      </c>
      <c r="P44" s="742">
        <v>581.04</v>
      </c>
      <c r="Q44" s="759">
        <v>1</v>
      </c>
      <c r="R44" s="741">
        <v>12</v>
      </c>
      <c r="S44" s="759">
        <v>1</v>
      </c>
      <c r="T44" s="826">
        <v>3</v>
      </c>
      <c r="U44" s="782">
        <v>1</v>
      </c>
    </row>
    <row r="45" spans="1:21" ht="14.4" customHeight="1" x14ac:dyDescent="0.3">
      <c r="A45" s="740">
        <v>7</v>
      </c>
      <c r="B45" s="741" t="s">
        <v>2000</v>
      </c>
      <c r="C45" s="741" t="s">
        <v>2004</v>
      </c>
      <c r="D45" s="824" t="s">
        <v>3429</v>
      </c>
      <c r="E45" s="825" t="s">
        <v>2026</v>
      </c>
      <c r="F45" s="741" t="s">
        <v>2001</v>
      </c>
      <c r="G45" s="741" t="s">
        <v>2159</v>
      </c>
      <c r="H45" s="741" t="s">
        <v>622</v>
      </c>
      <c r="I45" s="741" t="s">
        <v>2160</v>
      </c>
      <c r="J45" s="741" t="s">
        <v>2161</v>
      </c>
      <c r="K45" s="741" t="s">
        <v>2162</v>
      </c>
      <c r="L45" s="742">
        <v>205.84</v>
      </c>
      <c r="M45" s="742">
        <v>823.36</v>
      </c>
      <c r="N45" s="741">
        <v>4</v>
      </c>
      <c r="O45" s="826">
        <v>1</v>
      </c>
      <c r="P45" s="742">
        <v>823.36</v>
      </c>
      <c r="Q45" s="759">
        <v>1</v>
      </c>
      <c r="R45" s="741">
        <v>4</v>
      </c>
      <c r="S45" s="759">
        <v>1</v>
      </c>
      <c r="T45" s="826">
        <v>1</v>
      </c>
      <c r="U45" s="782">
        <v>1</v>
      </c>
    </row>
    <row r="46" spans="1:21" ht="14.4" customHeight="1" x14ac:dyDescent="0.3">
      <c r="A46" s="740">
        <v>7</v>
      </c>
      <c r="B46" s="741" t="s">
        <v>2000</v>
      </c>
      <c r="C46" s="741" t="s">
        <v>2004</v>
      </c>
      <c r="D46" s="824" t="s">
        <v>3429</v>
      </c>
      <c r="E46" s="825" t="s">
        <v>2026</v>
      </c>
      <c r="F46" s="741" t="s">
        <v>2001</v>
      </c>
      <c r="G46" s="741" t="s">
        <v>2159</v>
      </c>
      <c r="H46" s="741" t="s">
        <v>622</v>
      </c>
      <c r="I46" s="741" t="s">
        <v>2163</v>
      </c>
      <c r="J46" s="741" t="s">
        <v>2161</v>
      </c>
      <c r="K46" s="741" t="s">
        <v>2164</v>
      </c>
      <c r="L46" s="742">
        <v>102.93</v>
      </c>
      <c r="M46" s="742">
        <v>205.86</v>
      </c>
      <c r="N46" s="741">
        <v>2</v>
      </c>
      <c r="O46" s="826">
        <v>0.5</v>
      </c>
      <c r="P46" s="742"/>
      <c r="Q46" s="759">
        <v>0</v>
      </c>
      <c r="R46" s="741"/>
      <c r="S46" s="759">
        <v>0</v>
      </c>
      <c r="T46" s="826"/>
      <c r="U46" s="782">
        <v>0</v>
      </c>
    </row>
    <row r="47" spans="1:21" ht="14.4" customHeight="1" x14ac:dyDescent="0.3">
      <c r="A47" s="740">
        <v>7</v>
      </c>
      <c r="B47" s="741" t="s">
        <v>2000</v>
      </c>
      <c r="C47" s="741" t="s">
        <v>2004</v>
      </c>
      <c r="D47" s="824" t="s">
        <v>3429</v>
      </c>
      <c r="E47" s="825" t="s">
        <v>2026</v>
      </c>
      <c r="F47" s="741" t="s">
        <v>2001</v>
      </c>
      <c r="G47" s="741" t="s">
        <v>2159</v>
      </c>
      <c r="H47" s="741" t="s">
        <v>622</v>
      </c>
      <c r="I47" s="741" t="s">
        <v>2165</v>
      </c>
      <c r="J47" s="741" t="s">
        <v>2161</v>
      </c>
      <c r="K47" s="741" t="s">
        <v>2162</v>
      </c>
      <c r="L47" s="742">
        <v>115.18</v>
      </c>
      <c r="M47" s="742">
        <v>230.36</v>
      </c>
      <c r="N47" s="741">
        <v>2</v>
      </c>
      <c r="O47" s="826">
        <v>0.5</v>
      </c>
      <c r="P47" s="742">
        <v>230.36</v>
      </c>
      <c r="Q47" s="759">
        <v>1</v>
      </c>
      <c r="R47" s="741">
        <v>2</v>
      </c>
      <c r="S47" s="759">
        <v>1</v>
      </c>
      <c r="T47" s="826">
        <v>0.5</v>
      </c>
      <c r="U47" s="782">
        <v>1</v>
      </c>
    </row>
    <row r="48" spans="1:21" ht="14.4" customHeight="1" x14ac:dyDescent="0.3">
      <c r="A48" s="740">
        <v>7</v>
      </c>
      <c r="B48" s="741" t="s">
        <v>2000</v>
      </c>
      <c r="C48" s="741" t="s">
        <v>2004</v>
      </c>
      <c r="D48" s="824" t="s">
        <v>3429</v>
      </c>
      <c r="E48" s="825" t="s">
        <v>2026</v>
      </c>
      <c r="F48" s="741" t="s">
        <v>2001</v>
      </c>
      <c r="G48" s="741" t="s">
        <v>2069</v>
      </c>
      <c r="H48" s="741" t="s">
        <v>622</v>
      </c>
      <c r="I48" s="741" t="s">
        <v>2070</v>
      </c>
      <c r="J48" s="741" t="s">
        <v>2071</v>
      </c>
      <c r="K48" s="741" t="s">
        <v>2072</v>
      </c>
      <c r="L48" s="742">
        <v>819.07</v>
      </c>
      <c r="M48" s="742">
        <v>819.07</v>
      </c>
      <c r="N48" s="741">
        <v>1</v>
      </c>
      <c r="O48" s="826">
        <v>1</v>
      </c>
      <c r="P48" s="742">
        <v>819.07</v>
      </c>
      <c r="Q48" s="759">
        <v>1</v>
      </c>
      <c r="R48" s="741">
        <v>1</v>
      </c>
      <c r="S48" s="759">
        <v>1</v>
      </c>
      <c r="T48" s="826">
        <v>1</v>
      </c>
      <c r="U48" s="782">
        <v>1</v>
      </c>
    </row>
    <row r="49" spans="1:21" ht="14.4" customHeight="1" x14ac:dyDescent="0.3">
      <c r="A49" s="740">
        <v>7</v>
      </c>
      <c r="B49" s="741" t="s">
        <v>2000</v>
      </c>
      <c r="C49" s="741" t="s">
        <v>2004</v>
      </c>
      <c r="D49" s="824" t="s">
        <v>3429</v>
      </c>
      <c r="E49" s="825" t="s">
        <v>2026</v>
      </c>
      <c r="F49" s="741" t="s">
        <v>2001</v>
      </c>
      <c r="G49" s="741" t="s">
        <v>2102</v>
      </c>
      <c r="H49" s="741" t="s">
        <v>576</v>
      </c>
      <c r="I49" s="741" t="s">
        <v>2103</v>
      </c>
      <c r="J49" s="741" t="s">
        <v>2104</v>
      </c>
      <c r="K49" s="741" t="s">
        <v>2105</v>
      </c>
      <c r="L49" s="742">
        <v>99.11</v>
      </c>
      <c r="M49" s="742">
        <v>297.33</v>
      </c>
      <c r="N49" s="741">
        <v>3</v>
      </c>
      <c r="O49" s="826">
        <v>0.5</v>
      </c>
      <c r="P49" s="742">
        <v>297.33</v>
      </c>
      <c r="Q49" s="759">
        <v>1</v>
      </c>
      <c r="R49" s="741">
        <v>3</v>
      </c>
      <c r="S49" s="759">
        <v>1</v>
      </c>
      <c r="T49" s="826">
        <v>0.5</v>
      </c>
      <c r="U49" s="782">
        <v>1</v>
      </c>
    </row>
    <row r="50" spans="1:21" ht="14.4" customHeight="1" x14ac:dyDescent="0.3">
      <c r="A50" s="740">
        <v>7</v>
      </c>
      <c r="B50" s="741" t="s">
        <v>2000</v>
      </c>
      <c r="C50" s="741" t="s">
        <v>2004</v>
      </c>
      <c r="D50" s="824" t="s">
        <v>3429</v>
      </c>
      <c r="E50" s="825" t="s">
        <v>2026</v>
      </c>
      <c r="F50" s="741" t="s">
        <v>2001</v>
      </c>
      <c r="G50" s="741" t="s">
        <v>2102</v>
      </c>
      <c r="H50" s="741" t="s">
        <v>576</v>
      </c>
      <c r="I50" s="741" t="s">
        <v>2103</v>
      </c>
      <c r="J50" s="741" t="s">
        <v>2104</v>
      </c>
      <c r="K50" s="741" t="s">
        <v>2105</v>
      </c>
      <c r="L50" s="742">
        <v>87.67</v>
      </c>
      <c r="M50" s="742">
        <v>263.01</v>
      </c>
      <c r="N50" s="741">
        <v>3</v>
      </c>
      <c r="O50" s="826">
        <v>0.5</v>
      </c>
      <c r="P50" s="742">
        <v>263.01</v>
      </c>
      <c r="Q50" s="759">
        <v>1</v>
      </c>
      <c r="R50" s="741">
        <v>3</v>
      </c>
      <c r="S50" s="759">
        <v>1</v>
      </c>
      <c r="T50" s="826">
        <v>0.5</v>
      </c>
      <c r="U50" s="782">
        <v>1</v>
      </c>
    </row>
    <row r="51" spans="1:21" ht="14.4" customHeight="1" x14ac:dyDescent="0.3">
      <c r="A51" s="740">
        <v>7</v>
      </c>
      <c r="B51" s="741" t="s">
        <v>2000</v>
      </c>
      <c r="C51" s="741" t="s">
        <v>2004</v>
      </c>
      <c r="D51" s="824" t="s">
        <v>3429</v>
      </c>
      <c r="E51" s="825" t="s">
        <v>2026</v>
      </c>
      <c r="F51" s="741" t="s">
        <v>2001</v>
      </c>
      <c r="G51" s="741" t="s">
        <v>2166</v>
      </c>
      <c r="H51" s="741" t="s">
        <v>576</v>
      </c>
      <c r="I51" s="741" t="s">
        <v>2167</v>
      </c>
      <c r="J51" s="741" t="s">
        <v>2168</v>
      </c>
      <c r="K51" s="741" t="s">
        <v>2169</v>
      </c>
      <c r="L51" s="742">
        <v>61.97</v>
      </c>
      <c r="M51" s="742">
        <v>123.94</v>
      </c>
      <c r="N51" s="741">
        <v>2</v>
      </c>
      <c r="O51" s="826">
        <v>1.5</v>
      </c>
      <c r="P51" s="742">
        <v>123.94</v>
      </c>
      <c r="Q51" s="759">
        <v>1</v>
      </c>
      <c r="R51" s="741">
        <v>2</v>
      </c>
      <c r="S51" s="759">
        <v>1</v>
      </c>
      <c r="T51" s="826">
        <v>1.5</v>
      </c>
      <c r="U51" s="782">
        <v>1</v>
      </c>
    </row>
    <row r="52" spans="1:21" ht="14.4" customHeight="1" x14ac:dyDescent="0.3">
      <c r="A52" s="740">
        <v>7</v>
      </c>
      <c r="B52" s="741" t="s">
        <v>2000</v>
      </c>
      <c r="C52" s="741" t="s">
        <v>2004</v>
      </c>
      <c r="D52" s="824" t="s">
        <v>3429</v>
      </c>
      <c r="E52" s="825" t="s">
        <v>2026</v>
      </c>
      <c r="F52" s="741" t="s">
        <v>2001</v>
      </c>
      <c r="G52" s="741" t="s">
        <v>2166</v>
      </c>
      <c r="H52" s="741" t="s">
        <v>576</v>
      </c>
      <c r="I52" s="741" t="s">
        <v>2170</v>
      </c>
      <c r="J52" s="741" t="s">
        <v>2168</v>
      </c>
      <c r="K52" s="741" t="s">
        <v>2171</v>
      </c>
      <c r="L52" s="742">
        <v>61.97</v>
      </c>
      <c r="M52" s="742">
        <v>61.97</v>
      </c>
      <c r="N52" s="741">
        <v>1</v>
      </c>
      <c r="O52" s="826">
        <v>0.5</v>
      </c>
      <c r="P52" s="742">
        <v>61.97</v>
      </c>
      <c r="Q52" s="759">
        <v>1</v>
      </c>
      <c r="R52" s="741">
        <v>1</v>
      </c>
      <c r="S52" s="759">
        <v>1</v>
      </c>
      <c r="T52" s="826">
        <v>0.5</v>
      </c>
      <c r="U52" s="782">
        <v>1</v>
      </c>
    </row>
    <row r="53" spans="1:21" ht="14.4" customHeight="1" x14ac:dyDescent="0.3">
      <c r="A53" s="740">
        <v>7</v>
      </c>
      <c r="B53" s="741" t="s">
        <v>2000</v>
      </c>
      <c r="C53" s="741" t="s">
        <v>2004</v>
      </c>
      <c r="D53" s="824" t="s">
        <v>3429</v>
      </c>
      <c r="E53" s="825" t="s">
        <v>2026</v>
      </c>
      <c r="F53" s="741" t="s">
        <v>2001</v>
      </c>
      <c r="G53" s="741" t="s">
        <v>2172</v>
      </c>
      <c r="H53" s="741" t="s">
        <v>576</v>
      </c>
      <c r="I53" s="741" t="s">
        <v>2173</v>
      </c>
      <c r="J53" s="741" t="s">
        <v>2174</v>
      </c>
      <c r="K53" s="741" t="s">
        <v>2175</v>
      </c>
      <c r="L53" s="742">
        <v>187.92</v>
      </c>
      <c r="M53" s="742">
        <v>375.84</v>
      </c>
      <c r="N53" s="741">
        <v>2</v>
      </c>
      <c r="O53" s="826">
        <v>0.5</v>
      </c>
      <c r="P53" s="742">
        <v>375.84</v>
      </c>
      <c r="Q53" s="759">
        <v>1</v>
      </c>
      <c r="R53" s="741">
        <v>2</v>
      </c>
      <c r="S53" s="759">
        <v>1</v>
      </c>
      <c r="T53" s="826">
        <v>0.5</v>
      </c>
      <c r="U53" s="782">
        <v>1</v>
      </c>
    </row>
    <row r="54" spans="1:21" ht="14.4" customHeight="1" x14ac:dyDescent="0.3">
      <c r="A54" s="740">
        <v>7</v>
      </c>
      <c r="B54" s="741" t="s">
        <v>2000</v>
      </c>
      <c r="C54" s="741" t="s">
        <v>2004</v>
      </c>
      <c r="D54" s="824" t="s">
        <v>3429</v>
      </c>
      <c r="E54" s="825" t="s">
        <v>2026</v>
      </c>
      <c r="F54" s="741" t="s">
        <v>2001</v>
      </c>
      <c r="G54" s="741" t="s">
        <v>2172</v>
      </c>
      <c r="H54" s="741" t="s">
        <v>576</v>
      </c>
      <c r="I54" s="741" t="s">
        <v>2176</v>
      </c>
      <c r="J54" s="741" t="s">
        <v>2177</v>
      </c>
      <c r="K54" s="741" t="s">
        <v>2178</v>
      </c>
      <c r="L54" s="742">
        <v>93.96</v>
      </c>
      <c r="M54" s="742">
        <v>281.88</v>
      </c>
      <c r="N54" s="741">
        <v>3</v>
      </c>
      <c r="O54" s="826">
        <v>1</v>
      </c>
      <c r="P54" s="742">
        <v>281.88</v>
      </c>
      <c r="Q54" s="759">
        <v>1</v>
      </c>
      <c r="R54" s="741">
        <v>3</v>
      </c>
      <c r="S54" s="759">
        <v>1</v>
      </c>
      <c r="T54" s="826">
        <v>1</v>
      </c>
      <c r="U54" s="782">
        <v>1</v>
      </c>
    </row>
    <row r="55" spans="1:21" ht="14.4" customHeight="1" x14ac:dyDescent="0.3">
      <c r="A55" s="740">
        <v>7</v>
      </c>
      <c r="B55" s="741" t="s">
        <v>2000</v>
      </c>
      <c r="C55" s="741" t="s">
        <v>2004</v>
      </c>
      <c r="D55" s="824" t="s">
        <v>3429</v>
      </c>
      <c r="E55" s="825" t="s">
        <v>2026</v>
      </c>
      <c r="F55" s="741" t="s">
        <v>2001</v>
      </c>
      <c r="G55" s="741" t="s">
        <v>2179</v>
      </c>
      <c r="H55" s="741" t="s">
        <v>576</v>
      </c>
      <c r="I55" s="741" t="s">
        <v>2180</v>
      </c>
      <c r="J55" s="741" t="s">
        <v>2181</v>
      </c>
      <c r="K55" s="741" t="s">
        <v>2182</v>
      </c>
      <c r="L55" s="742">
        <v>264</v>
      </c>
      <c r="M55" s="742">
        <v>264</v>
      </c>
      <c r="N55" s="741">
        <v>1</v>
      </c>
      <c r="O55" s="826">
        <v>0.5</v>
      </c>
      <c r="P55" s="742">
        <v>264</v>
      </c>
      <c r="Q55" s="759">
        <v>1</v>
      </c>
      <c r="R55" s="741">
        <v>1</v>
      </c>
      <c r="S55" s="759">
        <v>1</v>
      </c>
      <c r="T55" s="826">
        <v>0.5</v>
      </c>
      <c r="U55" s="782">
        <v>1</v>
      </c>
    </row>
    <row r="56" spans="1:21" ht="14.4" customHeight="1" x14ac:dyDescent="0.3">
      <c r="A56" s="740">
        <v>7</v>
      </c>
      <c r="B56" s="741" t="s">
        <v>2000</v>
      </c>
      <c r="C56" s="741" t="s">
        <v>2004</v>
      </c>
      <c r="D56" s="824" t="s">
        <v>3429</v>
      </c>
      <c r="E56" s="825" t="s">
        <v>2026</v>
      </c>
      <c r="F56" s="741" t="s">
        <v>2001</v>
      </c>
      <c r="G56" s="741" t="s">
        <v>2179</v>
      </c>
      <c r="H56" s="741" t="s">
        <v>576</v>
      </c>
      <c r="I56" s="741" t="s">
        <v>2180</v>
      </c>
      <c r="J56" s="741" t="s">
        <v>2181</v>
      </c>
      <c r="K56" s="741" t="s">
        <v>2182</v>
      </c>
      <c r="L56" s="742">
        <v>170.32</v>
      </c>
      <c r="M56" s="742">
        <v>340.64</v>
      </c>
      <c r="N56" s="741">
        <v>2</v>
      </c>
      <c r="O56" s="826">
        <v>1.5</v>
      </c>
      <c r="P56" s="742">
        <v>340.64</v>
      </c>
      <c r="Q56" s="759">
        <v>1</v>
      </c>
      <c r="R56" s="741">
        <v>2</v>
      </c>
      <c r="S56" s="759">
        <v>1</v>
      </c>
      <c r="T56" s="826">
        <v>1.5</v>
      </c>
      <c r="U56" s="782">
        <v>1</v>
      </c>
    </row>
    <row r="57" spans="1:21" ht="14.4" customHeight="1" x14ac:dyDescent="0.3">
      <c r="A57" s="740">
        <v>7</v>
      </c>
      <c r="B57" s="741" t="s">
        <v>2000</v>
      </c>
      <c r="C57" s="741" t="s">
        <v>2004</v>
      </c>
      <c r="D57" s="824" t="s">
        <v>3429</v>
      </c>
      <c r="E57" s="825" t="s">
        <v>2026</v>
      </c>
      <c r="F57" s="741" t="s">
        <v>2001</v>
      </c>
      <c r="G57" s="741" t="s">
        <v>2183</v>
      </c>
      <c r="H57" s="741" t="s">
        <v>576</v>
      </c>
      <c r="I57" s="741" t="s">
        <v>2184</v>
      </c>
      <c r="J57" s="741" t="s">
        <v>2185</v>
      </c>
      <c r="K57" s="741" t="s">
        <v>2186</v>
      </c>
      <c r="L57" s="742">
        <v>271.94</v>
      </c>
      <c r="M57" s="742">
        <v>1087.76</v>
      </c>
      <c r="N57" s="741">
        <v>4</v>
      </c>
      <c r="O57" s="826">
        <v>1.5</v>
      </c>
      <c r="P57" s="742">
        <v>1087.76</v>
      </c>
      <c r="Q57" s="759">
        <v>1</v>
      </c>
      <c r="R57" s="741">
        <v>4</v>
      </c>
      <c r="S57" s="759">
        <v>1</v>
      </c>
      <c r="T57" s="826">
        <v>1.5</v>
      </c>
      <c r="U57" s="782">
        <v>1</v>
      </c>
    </row>
    <row r="58" spans="1:21" ht="14.4" customHeight="1" x14ac:dyDescent="0.3">
      <c r="A58" s="740">
        <v>7</v>
      </c>
      <c r="B58" s="741" t="s">
        <v>2000</v>
      </c>
      <c r="C58" s="741" t="s">
        <v>2004</v>
      </c>
      <c r="D58" s="824" t="s">
        <v>3429</v>
      </c>
      <c r="E58" s="825" t="s">
        <v>2026</v>
      </c>
      <c r="F58" s="741" t="s">
        <v>2001</v>
      </c>
      <c r="G58" s="741" t="s">
        <v>2109</v>
      </c>
      <c r="H58" s="741" t="s">
        <v>576</v>
      </c>
      <c r="I58" s="741" t="s">
        <v>2187</v>
      </c>
      <c r="J58" s="741" t="s">
        <v>2188</v>
      </c>
      <c r="K58" s="741" t="s">
        <v>2189</v>
      </c>
      <c r="L58" s="742">
        <v>0</v>
      </c>
      <c r="M58" s="742">
        <v>0</v>
      </c>
      <c r="N58" s="741">
        <v>1</v>
      </c>
      <c r="O58" s="826">
        <v>0.5</v>
      </c>
      <c r="P58" s="742">
        <v>0</v>
      </c>
      <c r="Q58" s="759"/>
      <c r="R58" s="741">
        <v>1</v>
      </c>
      <c r="S58" s="759">
        <v>1</v>
      </c>
      <c r="T58" s="826">
        <v>0.5</v>
      </c>
      <c r="U58" s="782">
        <v>1</v>
      </c>
    </row>
    <row r="59" spans="1:21" ht="14.4" customHeight="1" x14ac:dyDescent="0.3">
      <c r="A59" s="740">
        <v>7</v>
      </c>
      <c r="B59" s="741" t="s">
        <v>2000</v>
      </c>
      <c r="C59" s="741" t="s">
        <v>2004</v>
      </c>
      <c r="D59" s="824" t="s">
        <v>3429</v>
      </c>
      <c r="E59" s="825" t="s">
        <v>2026</v>
      </c>
      <c r="F59" s="741" t="s">
        <v>2001</v>
      </c>
      <c r="G59" s="741" t="s">
        <v>2190</v>
      </c>
      <c r="H59" s="741" t="s">
        <v>622</v>
      </c>
      <c r="I59" s="741" t="s">
        <v>2191</v>
      </c>
      <c r="J59" s="741" t="s">
        <v>1979</v>
      </c>
      <c r="K59" s="741" t="s">
        <v>2192</v>
      </c>
      <c r="L59" s="742">
        <v>53.57</v>
      </c>
      <c r="M59" s="742">
        <v>160.71</v>
      </c>
      <c r="N59" s="741">
        <v>3</v>
      </c>
      <c r="O59" s="826">
        <v>0.5</v>
      </c>
      <c r="P59" s="742">
        <v>160.71</v>
      </c>
      <c r="Q59" s="759">
        <v>1</v>
      </c>
      <c r="R59" s="741">
        <v>3</v>
      </c>
      <c r="S59" s="759">
        <v>1</v>
      </c>
      <c r="T59" s="826">
        <v>0.5</v>
      </c>
      <c r="U59" s="782">
        <v>1</v>
      </c>
    </row>
    <row r="60" spans="1:21" ht="14.4" customHeight="1" x14ac:dyDescent="0.3">
      <c r="A60" s="740">
        <v>7</v>
      </c>
      <c r="B60" s="741" t="s">
        <v>2000</v>
      </c>
      <c r="C60" s="741" t="s">
        <v>2004</v>
      </c>
      <c r="D60" s="824" t="s">
        <v>3429</v>
      </c>
      <c r="E60" s="825" t="s">
        <v>2026</v>
      </c>
      <c r="F60" s="741" t="s">
        <v>2001</v>
      </c>
      <c r="G60" s="741" t="s">
        <v>2190</v>
      </c>
      <c r="H60" s="741" t="s">
        <v>622</v>
      </c>
      <c r="I60" s="741" t="s">
        <v>1978</v>
      </c>
      <c r="J60" s="741" t="s">
        <v>1979</v>
      </c>
      <c r="K60" s="741" t="s">
        <v>1898</v>
      </c>
      <c r="L60" s="742">
        <v>133.94</v>
      </c>
      <c r="M60" s="742">
        <v>401.82</v>
      </c>
      <c r="N60" s="741">
        <v>3</v>
      </c>
      <c r="O60" s="826">
        <v>1</v>
      </c>
      <c r="P60" s="742">
        <v>401.82</v>
      </c>
      <c r="Q60" s="759">
        <v>1</v>
      </c>
      <c r="R60" s="741">
        <v>3</v>
      </c>
      <c r="S60" s="759">
        <v>1</v>
      </c>
      <c r="T60" s="826">
        <v>1</v>
      </c>
      <c r="U60" s="782">
        <v>1</v>
      </c>
    </row>
    <row r="61" spans="1:21" ht="14.4" customHeight="1" x14ac:dyDescent="0.3">
      <c r="A61" s="740">
        <v>7</v>
      </c>
      <c r="B61" s="741" t="s">
        <v>2000</v>
      </c>
      <c r="C61" s="741" t="s">
        <v>2004</v>
      </c>
      <c r="D61" s="824" t="s">
        <v>3429</v>
      </c>
      <c r="E61" s="825" t="s">
        <v>2026</v>
      </c>
      <c r="F61" s="741" t="s">
        <v>2001</v>
      </c>
      <c r="G61" s="741" t="s">
        <v>2193</v>
      </c>
      <c r="H61" s="741" t="s">
        <v>576</v>
      </c>
      <c r="I61" s="741" t="s">
        <v>2194</v>
      </c>
      <c r="J61" s="741" t="s">
        <v>2195</v>
      </c>
      <c r="K61" s="741" t="s">
        <v>2196</v>
      </c>
      <c r="L61" s="742">
        <v>299.83999999999997</v>
      </c>
      <c r="M61" s="742">
        <v>2398.7199999999998</v>
      </c>
      <c r="N61" s="741">
        <v>8</v>
      </c>
      <c r="O61" s="826">
        <v>3</v>
      </c>
      <c r="P61" s="742">
        <v>2398.7199999999998</v>
      </c>
      <c r="Q61" s="759">
        <v>1</v>
      </c>
      <c r="R61" s="741">
        <v>8</v>
      </c>
      <c r="S61" s="759">
        <v>1</v>
      </c>
      <c r="T61" s="826">
        <v>3</v>
      </c>
      <c r="U61" s="782">
        <v>1</v>
      </c>
    </row>
    <row r="62" spans="1:21" ht="14.4" customHeight="1" x14ac:dyDescent="0.3">
      <c r="A62" s="740">
        <v>7</v>
      </c>
      <c r="B62" s="741" t="s">
        <v>2000</v>
      </c>
      <c r="C62" s="741" t="s">
        <v>2004</v>
      </c>
      <c r="D62" s="824" t="s">
        <v>3429</v>
      </c>
      <c r="E62" s="825" t="s">
        <v>2026</v>
      </c>
      <c r="F62" s="741" t="s">
        <v>2001</v>
      </c>
      <c r="G62" s="741" t="s">
        <v>2193</v>
      </c>
      <c r="H62" s="741" t="s">
        <v>576</v>
      </c>
      <c r="I62" s="741" t="s">
        <v>2197</v>
      </c>
      <c r="J62" s="741" t="s">
        <v>2198</v>
      </c>
      <c r="K62" s="741" t="s">
        <v>2199</v>
      </c>
      <c r="L62" s="742">
        <v>95.29</v>
      </c>
      <c r="M62" s="742">
        <v>190.58</v>
      </c>
      <c r="N62" s="741">
        <v>2</v>
      </c>
      <c r="O62" s="826">
        <v>0.5</v>
      </c>
      <c r="P62" s="742">
        <v>190.58</v>
      </c>
      <c r="Q62" s="759">
        <v>1</v>
      </c>
      <c r="R62" s="741">
        <v>2</v>
      </c>
      <c r="S62" s="759">
        <v>1</v>
      </c>
      <c r="T62" s="826">
        <v>0.5</v>
      </c>
      <c r="U62" s="782">
        <v>1</v>
      </c>
    </row>
    <row r="63" spans="1:21" ht="14.4" customHeight="1" x14ac:dyDescent="0.3">
      <c r="A63" s="740">
        <v>7</v>
      </c>
      <c r="B63" s="741" t="s">
        <v>2000</v>
      </c>
      <c r="C63" s="741" t="s">
        <v>2004</v>
      </c>
      <c r="D63" s="824" t="s">
        <v>3429</v>
      </c>
      <c r="E63" s="825" t="s">
        <v>2028</v>
      </c>
      <c r="F63" s="741" t="s">
        <v>2001</v>
      </c>
      <c r="G63" s="741" t="s">
        <v>2051</v>
      </c>
      <c r="H63" s="741" t="s">
        <v>622</v>
      </c>
      <c r="I63" s="741" t="s">
        <v>2119</v>
      </c>
      <c r="J63" s="741" t="s">
        <v>1347</v>
      </c>
      <c r="K63" s="741" t="s">
        <v>2120</v>
      </c>
      <c r="L63" s="742">
        <v>154.36000000000001</v>
      </c>
      <c r="M63" s="742">
        <v>154.36000000000001</v>
      </c>
      <c r="N63" s="741">
        <v>1</v>
      </c>
      <c r="O63" s="826">
        <v>0.5</v>
      </c>
      <c r="P63" s="742">
        <v>154.36000000000001</v>
      </c>
      <c r="Q63" s="759">
        <v>1</v>
      </c>
      <c r="R63" s="741">
        <v>1</v>
      </c>
      <c r="S63" s="759">
        <v>1</v>
      </c>
      <c r="T63" s="826">
        <v>0.5</v>
      </c>
      <c r="U63" s="782">
        <v>1</v>
      </c>
    </row>
    <row r="64" spans="1:21" ht="14.4" customHeight="1" x14ac:dyDescent="0.3">
      <c r="A64" s="740">
        <v>7</v>
      </c>
      <c r="B64" s="741" t="s">
        <v>2000</v>
      </c>
      <c r="C64" s="741" t="s">
        <v>2004</v>
      </c>
      <c r="D64" s="824" t="s">
        <v>3429</v>
      </c>
      <c r="E64" s="825" t="s">
        <v>2028</v>
      </c>
      <c r="F64" s="741" t="s">
        <v>2001</v>
      </c>
      <c r="G64" s="741" t="s">
        <v>2051</v>
      </c>
      <c r="H64" s="741" t="s">
        <v>576</v>
      </c>
      <c r="I64" s="741" t="s">
        <v>2200</v>
      </c>
      <c r="J64" s="741" t="s">
        <v>712</v>
      </c>
      <c r="K64" s="741" t="s">
        <v>2120</v>
      </c>
      <c r="L64" s="742">
        <v>0</v>
      </c>
      <c r="M64" s="742">
        <v>0</v>
      </c>
      <c r="N64" s="741">
        <v>1</v>
      </c>
      <c r="O64" s="826">
        <v>0.5</v>
      </c>
      <c r="P64" s="742">
        <v>0</v>
      </c>
      <c r="Q64" s="759"/>
      <c r="R64" s="741">
        <v>1</v>
      </c>
      <c r="S64" s="759">
        <v>1</v>
      </c>
      <c r="T64" s="826">
        <v>0.5</v>
      </c>
      <c r="U64" s="782">
        <v>1</v>
      </c>
    </row>
    <row r="65" spans="1:21" ht="14.4" customHeight="1" x14ac:dyDescent="0.3">
      <c r="A65" s="740">
        <v>7</v>
      </c>
      <c r="B65" s="741" t="s">
        <v>2000</v>
      </c>
      <c r="C65" s="741" t="s">
        <v>2004</v>
      </c>
      <c r="D65" s="824" t="s">
        <v>3429</v>
      </c>
      <c r="E65" s="825" t="s">
        <v>2028</v>
      </c>
      <c r="F65" s="741" t="s">
        <v>2001</v>
      </c>
      <c r="G65" s="741" t="s">
        <v>2121</v>
      </c>
      <c r="H65" s="741" t="s">
        <v>622</v>
      </c>
      <c r="I65" s="741" t="s">
        <v>2201</v>
      </c>
      <c r="J65" s="741" t="s">
        <v>2202</v>
      </c>
      <c r="K65" s="741" t="s">
        <v>2203</v>
      </c>
      <c r="L65" s="742">
        <v>141.09</v>
      </c>
      <c r="M65" s="742">
        <v>141.09</v>
      </c>
      <c r="N65" s="741">
        <v>1</v>
      </c>
      <c r="O65" s="826">
        <v>0.5</v>
      </c>
      <c r="P65" s="742">
        <v>141.09</v>
      </c>
      <c r="Q65" s="759">
        <v>1</v>
      </c>
      <c r="R65" s="741">
        <v>1</v>
      </c>
      <c r="S65" s="759">
        <v>1</v>
      </c>
      <c r="T65" s="826">
        <v>0.5</v>
      </c>
      <c r="U65" s="782">
        <v>1</v>
      </c>
    </row>
    <row r="66" spans="1:21" ht="14.4" customHeight="1" x14ac:dyDescent="0.3">
      <c r="A66" s="740">
        <v>7</v>
      </c>
      <c r="B66" s="741" t="s">
        <v>2000</v>
      </c>
      <c r="C66" s="741" t="s">
        <v>2004</v>
      </c>
      <c r="D66" s="824" t="s">
        <v>3429</v>
      </c>
      <c r="E66" s="825" t="s">
        <v>2028</v>
      </c>
      <c r="F66" s="741" t="s">
        <v>2001</v>
      </c>
      <c r="G66" s="741" t="s">
        <v>2142</v>
      </c>
      <c r="H66" s="741" t="s">
        <v>576</v>
      </c>
      <c r="I66" s="741" t="s">
        <v>2204</v>
      </c>
      <c r="J66" s="741" t="s">
        <v>2205</v>
      </c>
      <c r="K66" s="741" t="s">
        <v>2206</v>
      </c>
      <c r="L66" s="742">
        <v>33</v>
      </c>
      <c r="M66" s="742">
        <v>99</v>
      </c>
      <c r="N66" s="741">
        <v>3</v>
      </c>
      <c r="O66" s="826">
        <v>1</v>
      </c>
      <c r="P66" s="742">
        <v>99</v>
      </c>
      <c r="Q66" s="759">
        <v>1</v>
      </c>
      <c r="R66" s="741">
        <v>3</v>
      </c>
      <c r="S66" s="759">
        <v>1</v>
      </c>
      <c r="T66" s="826">
        <v>1</v>
      </c>
      <c r="U66" s="782">
        <v>1</v>
      </c>
    </row>
    <row r="67" spans="1:21" ht="14.4" customHeight="1" x14ac:dyDescent="0.3">
      <c r="A67" s="740">
        <v>7</v>
      </c>
      <c r="B67" s="741" t="s">
        <v>2000</v>
      </c>
      <c r="C67" s="741" t="s">
        <v>2004</v>
      </c>
      <c r="D67" s="824" t="s">
        <v>3429</v>
      </c>
      <c r="E67" s="825" t="s">
        <v>2028</v>
      </c>
      <c r="F67" s="741" t="s">
        <v>2001</v>
      </c>
      <c r="G67" s="741" t="s">
        <v>2116</v>
      </c>
      <c r="H67" s="741" t="s">
        <v>576</v>
      </c>
      <c r="I67" s="741" t="s">
        <v>2117</v>
      </c>
      <c r="J67" s="741" t="s">
        <v>1385</v>
      </c>
      <c r="K67" s="741" t="s">
        <v>2118</v>
      </c>
      <c r="L67" s="742">
        <v>48.09</v>
      </c>
      <c r="M67" s="742">
        <v>48.09</v>
      </c>
      <c r="N67" s="741">
        <v>1</v>
      </c>
      <c r="O67" s="826">
        <v>1</v>
      </c>
      <c r="P67" s="742">
        <v>48.09</v>
      </c>
      <c r="Q67" s="759">
        <v>1</v>
      </c>
      <c r="R67" s="741">
        <v>1</v>
      </c>
      <c r="S67" s="759">
        <v>1</v>
      </c>
      <c r="T67" s="826">
        <v>1</v>
      </c>
      <c r="U67" s="782">
        <v>1</v>
      </c>
    </row>
    <row r="68" spans="1:21" ht="14.4" customHeight="1" x14ac:dyDescent="0.3">
      <c r="A68" s="740">
        <v>7</v>
      </c>
      <c r="B68" s="741" t="s">
        <v>2000</v>
      </c>
      <c r="C68" s="741" t="s">
        <v>2004</v>
      </c>
      <c r="D68" s="824" t="s">
        <v>3429</v>
      </c>
      <c r="E68" s="825" t="s">
        <v>2028</v>
      </c>
      <c r="F68" s="741" t="s">
        <v>2001</v>
      </c>
      <c r="G68" s="741" t="s">
        <v>2116</v>
      </c>
      <c r="H68" s="741" t="s">
        <v>576</v>
      </c>
      <c r="I68" s="741" t="s">
        <v>2207</v>
      </c>
      <c r="J68" s="741" t="s">
        <v>2208</v>
      </c>
      <c r="K68" s="741" t="s">
        <v>2209</v>
      </c>
      <c r="L68" s="742">
        <v>89.91</v>
      </c>
      <c r="M68" s="742">
        <v>89.91</v>
      </c>
      <c r="N68" s="741">
        <v>1</v>
      </c>
      <c r="O68" s="826">
        <v>1</v>
      </c>
      <c r="P68" s="742"/>
      <c r="Q68" s="759">
        <v>0</v>
      </c>
      <c r="R68" s="741"/>
      <c r="S68" s="759">
        <v>0</v>
      </c>
      <c r="T68" s="826"/>
      <c r="U68" s="782">
        <v>0</v>
      </c>
    </row>
    <row r="69" spans="1:21" ht="14.4" customHeight="1" x14ac:dyDescent="0.3">
      <c r="A69" s="740">
        <v>7</v>
      </c>
      <c r="B69" s="741" t="s">
        <v>2000</v>
      </c>
      <c r="C69" s="741" t="s">
        <v>2004</v>
      </c>
      <c r="D69" s="824" t="s">
        <v>3429</v>
      </c>
      <c r="E69" s="825" t="s">
        <v>2028</v>
      </c>
      <c r="F69" s="741" t="s">
        <v>2001</v>
      </c>
      <c r="G69" s="741" t="s">
        <v>2210</v>
      </c>
      <c r="H69" s="741" t="s">
        <v>576</v>
      </c>
      <c r="I69" s="741" t="s">
        <v>2211</v>
      </c>
      <c r="J69" s="741" t="s">
        <v>2212</v>
      </c>
      <c r="K69" s="741" t="s">
        <v>2213</v>
      </c>
      <c r="L69" s="742">
        <v>98.75</v>
      </c>
      <c r="M69" s="742">
        <v>98.75</v>
      </c>
      <c r="N69" s="741">
        <v>1</v>
      </c>
      <c r="O69" s="826">
        <v>0.5</v>
      </c>
      <c r="P69" s="742">
        <v>98.75</v>
      </c>
      <c r="Q69" s="759">
        <v>1</v>
      </c>
      <c r="R69" s="741">
        <v>1</v>
      </c>
      <c r="S69" s="759">
        <v>1</v>
      </c>
      <c r="T69" s="826">
        <v>0.5</v>
      </c>
      <c r="U69" s="782">
        <v>1</v>
      </c>
    </row>
    <row r="70" spans="1:21" ht="14.4" customHeight="1" x14ac:dyDescent="0.3">
      <c r="A70" s="740">
        <v>7</v>
      </c>
      <c r="B70" s="741" t="s">
        <v>2000</v>
      </c>
      <c r="C70" s="741" t="s">
        <v>2004</v>
      </c>
      <c r="D70" s="824" t="s">
        <v>3429</v>
      </c>
      <c r="E70" s="825" t="s">
        <v>2028</v>
      </c>
      <c r="F70" s="741" t="s">
        <v>2001</v>
      </c>
      <c r="G70" s="741" t="s">
        <v>2214</v>
      </c>
      <c r="H70" s="741" t="s">
        <v>576</v>
      </c>
      <c r="I70" s="741" t="s">
        <v>2215</v>
      </c>
      <c r="J70" s="741" t="s">
        <v>2216</v>
      </c>
      <c r="K70" s="741" t="s">
        <v>2217</v>
      </c>
      <c r="L70" s="742">
        <v>126.59</v>
      </c>
      <c r="M70" s="742">
        <v>126.59</v>
      </c>
      <c r="N70" s="741">
        <v>1</v>
      </c>
      <c r="O70" s="826">
        <v>1</v>
      </c>
      <c r="P70" s="742">
        <v>126.59</v>
      </c>
      <c r="Q70" s="759">
        <v>1</v>
      </c>
      <c r="R70" s="741">
        <v>1</v>
      </c>
      <c r="S70" s="759">
        <v>1</v>
      </c>
      <c r="T70" s="826">
        <v>1</v>
      </c>
      <c r="U70" s="782">
        <v>1</v>
      </c>
    </row>
    <row r="71" spans="1:21" ht="14.4" customHeight="1" x14ac:dyDescent="0.3">
      <c r="A71" s="740">
        <v>7</v>
      </c>
      <c r="B71" s="741" t="s">
        <v>2000</v>
      </c>
      <c r="C71" s="741" t="s">
        <v>2004</v>
      </c>
      <c r="D71" s="824" t="s">
        <v>3429</v>
      </c>
      <c r="E71" s="825" t="s">
        <v>2028</v>
      </c>
      <c r="F71" s="741" t="s">
        <v>2001</v>
      </c>
      <c r="G71" s="741" t="s">
        <v>2218</v>
      </c>
      <c r="H71" s="741" t="s">
        <v>576</v>
      </c>
      <c r="I71" s="741" t="s">
        <v>2219</v>
      </c>
      <c r="J71" s="741" t="s">
        <v>2220</v>
      </c>
      <c r="K71" s="741" t="s">
        <v>2221</v>
      </c>
      <c r="L71" s="742">
        <v>0</v>
      </c>
      <c r="M71" s="742">
        <v>0</v>
      </c>
      <c r="N71" s="741">
        <v>2</v>
      </c>
      <c r="O71" s="826">
        <v>1</v>
      </c>
      <c r="P71" s="742">
        <v>0</v>
      </c>
      <c r="Q71" s="759"/>
      <c r="R71" s="741">
        <v>2</v>
      </c>
      <c r="S71" s="759">
        <v>1</v>
      </c>
      <c r="T71" s="826">
        <v>1</v>
      </c>
      <c r="U71" s="782">
        <v>1</v>
      </c>
    </row>
    <row r="72" spans="1:21" ht="14.4" customHeight="1" x14ac:dyDescent="0.3">
      <c r="A72" s="740">
        <v>7</v>
      </c>
      <c r="B72" s="741" t="s">
        <v>2000</v>
      </c>
      <c r="C72" s="741" t="s">
        <v>2004</v>
      </c>
      <c r="D72" s="824" t="s">
        <v>3429</v>
      </c>
      <c r="E72" s="825" t="s">
        <v>2028</v>
      </c>
      <c r="F72" s="741" t="s">
        <v>2001</v>
      </c>
      <c r="G72" s="741" t="s">
        <v>2222</v>
      </c>
      <c r="H72" s="741" t="s">
        <v>576</v>
      </c>
      <c r="I72" s="741" t="s">
        <v>2223</v>
      </c>
      <c r="J72" s="741" t="s">
        <v>2224</v>
      </c>
      <c r="K72" s="741" t="s">
        <v>2225</v>
      </c>
      <c r="L72" s="742">
        <v>59.78</v>
      </c>
      <c r="M72" s="742">
        <v>59.78</v>
      </c>
      <c r="N72" s="741">
        <v>1</v>
      </c>
      <c r="O72" s="826">
        <v>0.5</v>
      </c>
      <c r="P72" s="742">
        <v>59.78</v>
      </c>
      <c r="Q72" s="759">
        <v>1</v>
      </c>
      <c r="R72" s="741">
        <v>1</v>
      </c>
      <c r="S72" s="759">
        <v>1</v>
      </c>
      <c r="T72" s="826">
        <v>0.5</v>
      </c>
      <c r="U72" s="782">
        <v>1</v>
      </c>
    </row>
    <row r="73" spans="1:21" ht="14.4" customHeight="1" x14ac:dyDescent="0.3">
      <c r="A73" s="740">
        <v>7</v>
      </c>
      <c r="B73" s="741" t="s">
        <v>2000</v>
      </c>
      <c r="C73" s="741" t="s">
        <v>2004</v>
      </c>
      <c r="D73" s="824" t="s">
        <v>3429</v>
      </c>
      <c r="E73" s="825" t="s">
        <v>2028</v>
      </c>
      <c r="F73" s="741" t="s">
        <v>2001</v>
      </c>
      <c r="G73" s="741" t="s">
        <v>2226</v>
      </c>
      <c r="H73" s="741" t="s">
        <v>622</v>
      </c>
      <c r="I73" s="741" t="s">
        <v>1973</v>
      </c>
      <c r="J73" s="741" t="s">
        <v>1519</v>
      </c>
      <c r="K73" s="741" t="s">
        <v>1974</v>
      </c>
      <c r="L73" s="742">
        <v>63.75</v>
      </c>
      <c r="M73" s="742">
        <v>63.75</v>
      </c>
      <c r="N73" s="741">
        <v>1</v>
      </c>
      <c r="O73" s="826">
        <v>1</v>
      </c>
      <c r="P73" s="742">
        <v>63.75</v>
      </c>
      <c r="Q73" s="759">
        <v>1</v>
      </c>
      <c r="R73" s="741">
        <v>1</v>
      </c>
      <c r="S73" s="759">
        <v>1</v>
      </c>
      <c r="T73" s="826">
        <v>1</v>
      </c>
      <c r="U73" s="782">
        <v>1</v>
      </c>
    </row>
    <row r="74" spans="1:21" ht="14.4" customHeight="1" x14ac:dyDescent="0.3">
      <c r="A74" s="740">
        <v>7</v>
      </c>
      <c r="B74" s="741" t="s">
        <v>2000</v>
      </c>
      <c r="C74" s="741" t="s">
        <v>2004</v>
      </c>
      <c r="D74" s="824" t="s">
        <v>3429</v>
      </c>
      <c r="E74" s="825" t="s">
        <v>2028</v>
      </c>
      <c r="F74" s="741" t="s">
        <v>2001</v>
      </c>
      <c r="G74" s="741" t="s">
        <v>2227</v>
      </c>
      <c r="H74" s="741" t="s">
        <v>576</v>
      </c>
      <c r="I74" s="741" t="s">
        <v>2228</v>
      </c>
      <c r="J74" s="741" t="s">
        <v>878</v>
      </c>
      <c r="K74" s="741" t="s">
        <v>2229</v>
      </c>
      <c r="L74" s="742">
        <v>79.069999999999993</v>
      </c>
      <c r="M74" s="742">
        <v>316.27999999999997</v>
      </c>
      <c r="N74" s="741">
        <v>4</v>
      </c>
      <c r="O74" s="826">
        <v>1.5</v>
      </c>
      <c r="P74" s="742">
        <v>158.13999999999999</v>
      </c>
      <c r="Q74" s="759">
        <v>0.5</v>
      </c>
      <c r="R74" s="741">
        <v>2</v>
      </c>
      <c r="S74" s="759">
        <v>0.5</v>
      </c>
      <c r="T74" s="826">
        <v>0.5</v>
      </c>
      <c r="U74" s="782">
        <v>0.33333333333333331</v>
      </c>
    </row>
    <row r="75" spans="1:21" ht="14.4" customHeight="1" x14ac:dyDescent="0.3">
      <c r="A75" s="740">
        <v>7</v>
      </c>
      <c r="B75" s="741" t="s">
        <v>2000</v>
      </c>
      <c r="C75" s="741" t="s">
        <v>2004</v>
      </c>
      <c r="D75" s="824" t="s">
        <v>3429</v>
      </c>
      <c r="E75" s="825" t="s">
        <v>2028</v>
      </c>
      <c r="F75" s="741" t="s">
        <v>2001</v>
      </c>
      <c r="G75" s="741" t="s">
        <v>2193</v>
      </c>
      <c r="H75" s="741" t="s">
        <v>576</v>
      </c>
      <c r="I75" s="741" t="s">
        <v>2230</v>
      </c>
      <c r="J75" s="741" t="s">
        <v>2231</v>
      </c>
      <c r="K75" s="741" t="s">
        <v>2232</v>
      </c>
      <c r="L75" s="742">
        <v>33.549999999999997</v>
      </c>
      <c r="M75" s="742">
        <v>33.549999999999997</v>
      </c>
      <c r="N75" s="741">
        <v>1</v>
      </c>
      <c r="O75" s="826">
        <v>0.5</v>
      </c>
      <c r="P75" s="742"/>
      <c r="Q75" s="759">
        <v>0</v>
      </c>
      <c r="R75" s="741"/>
      <c r="S75" s="759">
        <v>0</v>
      </c>
      <c r="T75" s="826"/>
      <c r="U75" s="782">
        <v>0</v>
      </c>
    </row>
    <row r="76" spans="1:21" ht="14.4" customHeight="1" x14ac:dyDescent="0.3">
      <c r="A76" s="740">
        <v>7</v>
      </c>
      <c r="B76" s="741" t="s">
        <v>2000</v>
      </c>
      <c r="C76" s="741" t="s">
        <v>2004</v>
      </c>
      <c r="D76" s="824" t="s">
        <v>3429</v>
      </c>
      <c r="E76" s="825" t="s">
        <v>2028</v>
      </c>
      <c r="F76" s="741" t="s">
        <v>2001</v>
      </c>
      <c r="G76" s="741" t="s">
        <v>2193</v>
      </c>
      <c r="H76" s="741" t="s">
        <v>576</v>
      </c>
      <c r="I76" s="741" t="s">
        <v>2233</v>
      </c>
      <c r="J76" s="741" t="s">
        <v>2195</v>
      </c>
      <c r="K76" s="741" t="s">
        <v>2234</v>
      </c>
      <c r="L76" s="742">
        <v>99.94</v>
      </c>
      <c r="M76" s="742">
        <v>99.94</v>
      </c>
      <c r="N76" s="741">
        <v>1</v>
      </c>
      <c r="O76" s="826">
        <v>0.5</v>
      </c>
      <c r="P76" s="742"/>
      <c r="Q76" s="759">
        <v>0</v>
      </c>
      <c r="R76" s="741"/>
      <c r="S76" s="759">
        <v>0</v>
      </c>
      <c r="T76" s="826"/>
      <c r="U76" s="782">
        <v>0</v>
      </c>
    </row>
    <row r="77" spans="1:21" ht="14.4" customHeight="1" x14ac:dyDescent="0.3">
      <c r="A77" s="740">
        <v>7</v>
      </c>
      <c r="B77" s="741" t="s">
        <v>2000</v>
      </c>
      <c r="C77" s="741" t="s">
        <v>2004</v>
      </c>
      <c r="D77" s="824" t="s">
        <v>3429</v>
      </c>
      <c r="E77" s="825" t="s">
        <v>2032</v>
      </c>
      <c r="F77" s="741" t="s">
        <v>2001</v>
      </c>
      <c r="G77" s="741" t="s">
        <v>2235</v>
      </c>
      <c r="H77" s="741" t="s">
        <v>576</v>
      </c>
      <c r="I77" s="741" t="s">
        <v>2236</v>
      </c>
      <c r="J77" s="741" t="s">
        <v>2237</v>
      </c>
      <c r="K77" s="741" t="s">
        <v>2238</v>
      </c>
      <c r="L77" s="742">
        <v>32.81</v>
      </c>
      <c r="M77" s="742">
        <v>65.62</v>
      </c>
      <c r="N77" s="741">
        <v>2</v>
      </c>
      <c r="O77" s="826">
        <v>1.5</v>
      </c>
      <c r="P77" s="742">
        <v>32.81</v>
      </c>
      <c r="Q77" s="759">
        <v>0.5</v>
      </c>
      <c r="R77" s="741">
        <v>1</v>
      </c>
      <c r="S77" s="759">
        <v>0.5</v>
      </c>
      <c r="T77" s="826">
        <v>0.5</v>
      </c>
      <c r="U77" s="782">
        <v>0.33333333333333331</v>
      </c>
    </row>
    <row r="78" spans="1:21" ht="14.4" customHeight="1" x14ac:dyDescent="0.3">
      <c r="A78" s="740">
        <v>7</v>
      </c>
      <c r="B78" s="741" t="s">
        <v>2000</v>
      </c>
      <c r="C78" s="741" t="s">
        <v>2004</v>
      </c>
      <c r="D78" s="824" t="s">
        <v>3429</v>
      </c>
      <c r="E78" s="825" t="s">
        <v>2032</v>
      </c>
      <c r="F78" s="741" t="s">
        <v>2001</v>
      </c>
      <c r="G78" s="741" t="s">
        <v>2239</v>
      </c>
      <c r="H78" s="741" t="s">
        <v>622</v>
      </c>
      <c r="I78" s="741" t="s">
        <v>2240</v>
      </c>
      <c r="J78" s="741" t="s">
        <v>2241</v>
      </c>
      <c r="K78" s="741" t="s">
        <v>2242</v>
      </c>
      <c r="L78" s="742">
        <v>77.790000000000006</v>
      </c>
      <c r="M78" s="742">
        <v>155.58000000000001</v>
      </c>
      <c r="N78" s="741">
        <v>2</v>
      </c>
      <c r="O78" s="826">
        <v>0.5</v>
      </c>
      <c r="P78" s="742">
        <v>155.58000000000001</v>
      </c>
      <c r="Q78" s="759">
        <v>1</v>
      </c>
      <c r="R78" s="741">
        <v>2</v>
      </c>
      <c r="S78" s="759">
        <v>1</v>
      </c>
      <c r="T78" s="826">
        <v>0.5</v>
      </c>
      <c r="U78" s="782">
        <v>1</v>
      </c>
    </row>
    <row r="79" spans="1:21" ht="14.4" customHeight="1" x14ac:dyDescent="0.3">
      <c r="A79" s="740">
        <v>7</v>
      </c>
      <c r="B79" s="741" t="s">
        <v>2000</v>
      </c>
      <c r="C79" s="741" t="s">
        <v>2004</v>
      </c>
      <c r="D79" s="824" t="s">
        <v>3429</v>
      </c>
      <c r="E79" s="825" t="s">
        <v>2034</v>
      </c>
      <c r="F79" s="741" t="s">
        <v>2001</v>
      </c>
      <c r="G79" s="741" t="s">
        <v>2051</v>
      </c>
      <c r="H79" s="741" t="s">
        <v>622</v>
      </c>
      <c r="I79" s="741" t="s">
        <v>2119</v>
      </c>
      <c r="J79" s="741" t="s">
        <v>1347</v>
      </c>
      <c r="K79" s="741" t="s">
        <v>2120</v>
      </c>
      <c r="L79" s="742">
        <v>154.36000000000001</v>
      </c>
      <c r="M79" s="742">
        <v>308.72000000000003</v>
      </c>
      <c r="N79" s="741">
        <v>2</v>
      </c>
      <c r="O79" s="826">
        <v>1</v>
      </c>
      <c r="P79" s="742">
        <v>308.72000000000003</v>
      </c>
      <c r="Q79" s="759">
        <v>1</v>
      </c>
      <c r="R79" s="741">
        <v>2</v>
      </c>
      <c r="S79" s="759">
        <v>1</v>
      </c>
      <c r="T79" s="826">
        <v>1</v>
      </c>
      <c r="U79" s="782">
        <v>1</v>
      </c>
    </row>
    <row r="80" spans="1:21" ht="14.4" customHeight="1" x14ac:dyDescent="0.3">
      <c r="A80" s="740">
        <v>7</v>
      </c>
      <c r="B80" s="741" t="s">
        <v>2000</v>
      </c>
      <c r="C80" s="741" t="s">
        <v>2004</v>
      </c>
      <c r="D80" s="824" t="s">
        <v>3429</v>
      </c>
      <c r="E80" s="825" t="s">
        <v>2034</v>
      </c>
      <c r="F80" s="741" t="s">
        <v>2001</v>
      </c>
      <c r="G80" s="741" t="s">
        <v>2051</v>
      </c>
      <c r="H80" s="741" t="s">
        <v>576</v>
      </c>
      <c r="I80" s="741" t="s">
        <v>2200</v>
      </c>
      <c r="J80" s="741" t="s">
        <v>712</v>
      </c>
      <c r="K80" s="741" t="s">
        <v>2120</v>
      </c>
      <c r="L80" s="742">
        <v>0</v>
      </c>
      <c r="M80" s="742">
        <v>0</v>
      </c>
      <c r="N80" s="741">
        <v>1</v>
      </c>
      <c r="O80" s="826">
        <v>1</v>
      </c>
      <c r="P80" s="742">
        <v>0</v>
      </c>
      <c r="Q80" s="759"/>
      <c r="R80" s="741">
        <v>1</v>
      </c>
      <c r="S80" s="759">
        <v>1</v>
      </c>
      <c r="T80" s="826">
        <v>1</v>
      </c>
      <c r="U80" s="782">
        <v>1</v>
      </c>
    </row>
    <row r="81" spans="1:21" ht="14.4" customHeight="1" x14ac:dyDescent="0.3">
      <c r="A81" s="740">
        <v>7</v>
      </c>
      <c r="B81" s="741" t="s">
        <v>2000</v>
      </c>
      <c r="C81" s="741" t="s">
        <v>2004</v>
      </c>
      <c r="D81" s="824" t="s">
        <v>3429</v>
      </c>
      <c r="E81" s="825" t="s">
        <v>2034</v>
      </c>
      <c r="F81" s="741" t="s">
        <v>2001</v>
      </c>
      <c r="G81" s="741" t="s">
        <v>2116</v>
      </c>
      <c r="H81" s="741" t="s">
        <v>576</v>
      </c>
      <c r="I81" s="741" t="s">
        <v>2207</v>
      </c>
      <c r="J81" s="741" t="s">
        <v>2208</v>
      </c>
      <c r="K81" s="741" t="s">
        <v>2209</v>
      </c>
      <c r="L81" s="742">
        <v>89.91</v>
      </c>
      <c r="M81" s="742">
        <v>89.91</v>
      </c>
      <c r="N81" s="741">
        <v>1</v>
      </c>
      <c r="O81" s="826">
        <v>1</v>
      </c>
      <c r="P81" s="742">
        <v>89.91</v>
      </c>
      <c r="Q81" s="759">
        <v>1</v>
      </c>
      <c r="R81" s="741">
        <v>1</v>
      </c>
      <c r="S81" s="759">
        <v>1</v>
      </c>
      <c r="T81" s="826">
        <v>1</v>
      </c>
      <c r="U81" s="782">
        <v>1</v>
      </c>
    </row>
    <row r="82" spans="1:21" ht="14.4" customHeight="1" x14ac:dyDescent="0.3">
      <c r="A82" s="740">
        <v>7</v>
      </c>
      <c r="B82" s="741" t="s">
        <v>2000</v>
      </c>
      <c r="C82" s="741" t="s">
        <v>2004</v>
      </c>
      <c r="D82" s="824" t="s">
        <v>3429</v>
      </c>
      <c r="E82" s="825" t="s">
        <v>2037</v>
      </c>
      <c r="F82" s="741" t="s">
        <v>2001</v>
      </c>
      <c r="G82" s="741" t="s">
        <v>2243</v>
      </c>
      <c r="H82" s="741" t="s">
        <v>576</v>
      </c>
      <c r="I82" s="741" t="s">
        <v>2244</v>
      </c>
      <c r="J82" s="741" t="s">
        <v>2245</v>
      </c>
      <c r="K82" s="741" t="s">
        <v>2246</v>
      </c>
      <c r="L82" s="742">
        <v>57.76</v>
      </c>
      <c r="M82" s="742">
        <v>57.76</v>
      </c>
      <c r="N82" s="741">
        <v>1</v>
      </c>
      <c r="O82" s="826">
        <v>0.5</v>
      </c>
      <c r="P82" s="742">
        <v>57.76</v>
      </c>
      <c r="Q82" s="759">
        <v>1</v>
      </c>
      <c r="R82" s="741">
        <v>1</v>
      </c>
      <c r="S82" s="759">
        <v>1</v>
      </c>
      <c r="T82" s="826">
        <v>0.5</v>
      </c>
      <c r="U82" s="782">
        <v>1</v>
      </c>
    </row>
    <row r="83" spans="1:21" ht="14.4" customHeight="1" x14ac:dyDescent="0.3">
      <c r="A83" s="740">
        <v>7</v>
      </c>
      <c r="B83" s="741" t="s">
        <v>2000</v>
      </c>
      <c r="C83" s="741" t="s">
        <v>2004</v>
      </c>
      <c r="D83" s="824" t="s">
        <v>3429</v>
      </c>
      <c r="E83" s="825" t="s">
        <v>2037</v>
      </c>
      <c r="F83" s="741" t="s">
        <v>2001</v>
      </c>
      <c r="G83" s="741" t="s">
        <v>2247</v>
      </c>
      <c r="H83" s="741" t="s">
        <v>576</v>
      </c>
      <c r="I83" s="741" t="s">
        <v>2248</v>
      </c>
      <c r="J83" s="741" t="s">
        <v>2249</v>
      </c>
      <c r="K83" s="741" t="s">
        <v>2250</v>
      </c>
      <c r="L83" s="742">
        <v>0</v>
      </c>
      <c r="M83" s="742">
        <v>0</v>
      </c>
      <c r="N83" s="741">
        <v>3</v>
      </c>
      <c r="O83" s="826">
        <v>3</v>
      </c>
      <c r="P83" s="742">
        <v>0</v>
      </c>
      <c r="Q83" s="759"/>
      <c r="R83" s="741">
        <v>3</v>
      </c>
      <c r="S83" s="759">
        <v>1</v>
      </c>
      <c r="T83" s="826">
        <v>3</v>
      </c>
      <c r="U83" s="782">
        <v>1</v>
      </c>
    </row>
    <row r="84" spans="1:21" ht="14.4" customHeight="1" x14ac:dyDescent="0.3">
      <c r="A84" s="740">
        <v>7</v>
      </c>
      <c r="B84" s="741" t="s">
        <v>2000</v>
      </c>
      <c r="C84" s="741" t="s">
        <v>2004</v>
      </c>
      <c r="D84" s="824" t="s">
        <v>3429</v>
      </c>
      <c r="E84" s="825" t="s">
        <v>2037</v>
      </c>
      <c r="F84" s="741" t="s">
        <v>2001</v>
      </c>
      <c r="G84" s="741" t="s">
        <v>2247</v>
      </c>
      <c r="H84" s="741" t="s">
        <v>576</v>
      </c>
      <c r="I84" s="741" t="s">
        <v>2251</v>
      </c>
      <c r="J84" s="741" t="s">
        <v>2249</v>
      </c>
      <c r="K84" s="741" t="s">
        <v>2250</v>
      </c>
      <c r="L84" s="742">
        <v>281.88</v>
      </c>
      <c r="M84" s="742">
        <v>5919.4800000000014</v>
      </c>
      <c r="N84" s="741">
        <v>21</v>
      </c>
      <c r="O84" s="826">
        <v>20.5</v>
      </c>
      <c r="P84" s="742">
        <v>5919.4800000000014</v>
      </c>
      <c r="Q84" s="759">
        <v>1</v>
      </c>
      <c r="R84" s="741">
        <v>21</v>
      </c>
      <c r="S84" s="759">
        <v>1</v>
      </c>
      <c r="T84" s="826">
        <v>20.5</v>
      </c>
      <c r="U84" s="782">
        <v>1</v>
      </c>
    </row>
    <row r="85" spans="1:21" ht="14.4" customHeight="1" x14ac:dyDescent="0.3">
      <c r="A85" s="740">
        <v>7</v>
      </c>
      <c r="B85" s="741" t="s">
        <v>2000</v>
      </c>
      <c r="C85" s="741" t="s">
        <v>2004</v>
      </c>
      <c r="D85" s="824" t="s">
        <v>3429</v>
      </c>
      <c r="E85" s="825" t="s">
        <v>2037</v>
      </c>
      <c r="F85" s="741" t="s">
        <v>2001</v>
      </c>
      <c r="G85" s="741" t="s">
        <v>2150</v>
      </c>
      <c r="H85" s="741" t="s">
        <v>576</v>
      </c>
      <c r="I85" s="741" t="s">
        <v>2151</v>
      </c>
      <c r="J85" s="741" t="s">
        <v>2152</v>
      </c>
      <c r="K85" s="741" t="s">
        <v>2153</v>
      </c>
      <c r="L85" s="742">
        <v>0</v>
      </c>
      <c r="M85" s="742">
        <v>0</v>
      </c>
      <c r="N85" s="741">
        <v>1</v>
      </c>
      <c r="O85" s="826">
        <v>1</v>
      </c>
      <c r="P85" s="742">
        <v>0</v>
      </c>
      <c r="Q85" s="759"/>
      <c r="R85" s="741">
        <v>1</v>
      </c>
      <c r="S85" s="759">
        <v>1</v>
      </c>
      <c r="T85" s="826">
        <v>1</v>
      </c>
      <c r="U85" s="782">
        <v>1</v>
      </c>
    </row>
    <row r="86" spans="1:21" ht="14.4" customHeight="1" x14ac:dyDescent="0.3">
      <c r="A86" s="740">
        <v>7</v>
      </c>
      <c r="B86" s="741" t="s">
        <v>2000</v>
      </c>
      <c r="C86" s="741" t="s">
        <v>2004</v>
      </c>
      <c r="D86" s="824" t="s">
        <v>3429</v>
      </c>
      <c r="E86" s="825" t="s">
        <v>2037</v>
      </c>
      <c r="F86" s="741" t="s">
        <v>2001</v>
      </c>
      <c r="G86" s="741" t="s">
        <v>2172</v>
      </c>
      <c r="H86" s="741" t="s">
        <v>576</v>
      </c>
      <c r="I86" s="741" t="s">
        <v>2173</v>
      </c>
      <c r="J86" s="741" t="s">
        <v>2174</v>
      </c>
      <c r="K86" s="741" t="s">
        <v>2175</v>
      </c>
      <c r="L86" s="742">
        <v>187.92</v>
      </c>
      <c r="M86" s="742">
        <v>187.92</v>
      </c>
      <c r="N86" s="741">
        <v>1</v>
      </c>
      <c r="O86" s="826">
        <v>1</v>
      </c>
      <c r="P86" s="742"/>
      <c r="Q86" s="759">
        <v>0</v>
      </c>
      <c r="R86" s="741"/>
      <c r="S86" s="759">
        <v>0</v>
      </c>
      <c r="T86" s="826"/>
      <c r="U86" s="782">
        <v>0</v>
      </c>
    </row>
    <row r="87" spans="1:21" ht="14.4" customHeight="1" x14ac:dyDescent="0.3">
      <c r="A87" s="740">
        <v>7</v>
      </c>
      <c r="B87" s="741" t="s">
        <v>2000</v>
      </c>
      <c r="C87" s="741" t="s">
        <v>2004</v>
      </c>
      <c r="D87" s="824" t="s">
        <v>3429</v>
      </c>
      <c r="E87" s="825" t="s">
        <v>2038</v>
      </c>
      <c r="F87" s="741" t="s">
        <v>2001</v>
      </c>
      <c r="G87" s="741" t="s">
        <v>2252</v>
      </c>
      <c r="H87" s="741" t="s">
        <v>622</v>
      </c>
      <c r="I87" s="741" t="s">
        <v>2253</v>
      </c>
      <c r="J87" s="741" t="s">
        <v>2254</v>
      </c>
      <c r="K87" s="741" t="s">
        <v>2255</v>
      </c>
      <c r="L87" s="742">
        <v>85.7</v>
      </c>
      <c r="M87" s="742">
        <v>85.7</v>
      </c>
      <c r="N87" s="741">
        <v>1</v>
      </c>
      <c r="O87" s="826">
        <v>0.5</v>
      </c>
      <c r="P87" s="742">
        <v>85.7</v>
      </c>
      <c r="Q87" s="759">
        <v>1</v>
      </c>
      <c r="R87" s="741">
        <v>1</v>
      </c>
      <c r="S87" s="759">
        <v>1</v>
      </c>
      <c r="T87" s="826">
        <v>0.5</v>
      </c>
      <c r="U87" s="782">
        <v>1</v>
      </c>
    </row>
    <row r="88" spans="1:21" ht="14.4" customHeight="1" x14ac:dyDescent="0.3">
      <c r="A88" s="740">
        <v>7</v>
      </c>
      <c r="B88" s="741" t="s">
        <v>2000</v>
      </c>
      <c r="C88" s="741" t="s">
        <v>2004</v>
      </c>
      <c r="D88" s="824" t="s">
        <v>3429</v>
      </c>
      <c r="E88" s="825" t="s">
        <v>2038</v>
      </c>
      <c r="F88" s="741" t="s">
        <v>2001</v>
      </c>
      <c r="G88" s="741" t="s">
        <v>2051</v>
      </c>
      <c r="H88" s="741" t="s">
        <v>576</v>
      </c>
      <c r="I88" s="741" t="s">
        <v>2200</v>
      </c>
      <c r="J88" s="741" t="s">
        <v>712</v>
      </c>
      <c r="K88" s="741" t="s">
        <v>2120</v>
      </c>
      <c r="L88" s="742">
        <v>0</v>
      </c>
      <c r="M88" s="742">
        <v>0</v>
      </c>
      <c r="N88" s="741">
        <v>1</v>
      </c>
      <c r="O88" s="826">
        <v>0.5</v>
      </c>
      <c r="P88" s="742">
        <v>0</v>
      </c>
      <c r="Q88" s="759"/>
      <c r="R88" s="741">
        <v>1</v>
      </c>
      <c r="S88" s="759">
        <v>1</v>
      </c>
      <c r="T88" s="826">
        <v>0.5</v>
      </c>
      <c r="U88" s="782">
        <v>1</v>
      </c>
    </row>
    <row r="89" spans="1:21" ht="14.4" customHeight="1" x14ac:dyDescent="0.3">
      <c r="A89" s="740">
        <v>7</v>
      </c>
      <c r="B89" s="741" t="s">
        <v>2000</v>
      </c>
      <c r="C89" s="741" t="s">
        <v>2004</v>
      </c>
      <c r="D89" s="824" t="s">
        <v>3429</v>
      </c>
      <c r="E89" s="825" t="s">
        <v>2038</v>
      </c>
      <c r="F89" s="741" t="s">
        <v>2001</v>
      </c>
      <c r="G89" s="741" t="s">
        <v>2121</v>
      </c>
      <c r="H89" s="741" t="s">
        <v>622</v>
      </c>
      <c r="I89" s="741" t="s">
        <v>2256</v>
      </c>
      <c r="J89" s="741" t="s">
        <v>2202</v>
      </c>
      <c r="K89" s="741" t="s">
        <v>2257</v>
      </c>
      <c r="L89" s="742">
        <v>70.540000000000006</v>
      </c>
      <c r="M89" s="742">
        <v>634.86</v>
      </c>
      <c r="N89" s="741">
        <v>9</v>
      </c>
      <c r="O89" s="826">
        <v>3</v>
      </c>
      <c r="P89" s="742">
        <v>564.32000000000005</v>
      </c>
      <c r="Q89" s="759">
        <v>0.88888888888888895</v>
      </c>
      <c r="R89" s="741">
        <v>8</v>
      </c>
      <c r="S89" s="759">
        <v>0.88888888888888884</v>
      </c>
      <c r="T89" s="826">
        <v>2.5</v>
      </c>
      <c r="U89" s="782">
        <v>0.83333333333333337</v>
      </c>
    </row>
    <row r="90" spans="1:21" ht="14.4" customHeight="1" x14ac:dyDescent="0.3">
      <c r="A90" s="740">
        <v>7</v>
      </c>
      <c r="B90" s="741" t="s">
        <v>2000</v>
      </c>
      <c r="C90" s="741" t="s">
        <v>2004</v>
      </c>
      <c r="D90" s="824" t="s">
        <v>3429</v>
      </c>
      <c r="E90" s="825" t="s">
        <v>2038</v>
      </c>
      <c r="F90" s="741" t="s">
        <v>2001</v>
      </c>
      <c r="G90" s="741" t="s">
        <v>2121</v>
      </c>
      <c r="H90" s="741" t="s">
        <v>622</v>
      </c>
      <c r="I90" s="741" t="s">
        <v>2201</v>
      </c>
      <c r="J90" s="741" t="s">
        <v>2202</v>
      </c>
      <c r="K90" s="741" t="s">
        <v>2203</v>
      </c>
      <c r="L90" s="742">
        <v>141.09</v>
      </c>
      <c r="M90" s="742">
        <v>282.18</v>
      </c>
      <c r="N90" s="741">
        <v>2</v>
      </c>
      <c r="O90" s="826">
        <v>0.5</v>
      </c>
      <c r="P90" s="742">
        <v>282.18</v>
      </c>
      <c r="Q90" s="759">
        <v>1</v>
      </c>
      <c r="R90" s="741">
        <v>2</v>
      </c>
      <c r="S90" s="759">
        <v>1</v>
      </c>
      <c r="T90" s="826">
        <v>0.5</v>
      </c>
      <c r="U90" s="782">
        <v>1</v>
      </c>
    </row>
    <row r="91" spans="1:21" ht="14.4" customHeight="1" x14ac:dyDescent="0.3">
      <c r="A91" s="740">
        <v>7</v>
      </c>
      <c r="B91" s="741" t="s">
        <v>2000</v>
      </c>
      <c r="C91" s="741" t="s">
        <v>2004</v>
      </c>
      <c r="D91" s="824" t="s">
        <v>3429</v>
      </c>
      <c r="E91" s="825" t="s">
        <v>2038</v>
      </c>
      <c r="F91" s="741" t="s">
        <v>2001</v>
      </c>
      <c r="G91" s="741" t="s">
        <v>2258</v>
      </c>
      <c r="H91" s="741" t="s">
        <v>576</v>
      </c>
      <c r="I91" s="741" t="s">
        <v>2259</v>
      </c>
      <c r="J91" s="741" t="s">
        <v>2260</v>
      </c>
      <c r="K91" s="741" t="s">
        <v>2261</v>
      </c>
      <c r="L91" s="742">
        <v>0</v>
      </c>
      <c r="M91" s="742">
        <v>0</v>
      </c>
      <c r="N91" s="741">
        <v>1</v>
      </c>
      <c r="O91" s="826">
        <v>0.5</v>
      </c>
      <c r="P91" s="742">
        <v>0</v>
      </c>
      <c r="Q91" s="759"/>
      <c r="R91" s="741">
        <v>1</v>
      </c>
      <c r="S91" s="759">
        <v>1</v>
      </c>
      <c r="T91" s="826">
        <v>0.5</v>
      </c>
      <c r="U91" s="782">
        <v>1</v>
      </c>
    </row>
    <row r="92" spans="1:21" ht="14.4" customHeight="1" x14ac:dyDescent="0.3">
      <c r="A92" s="740">
        <v>7</v>
      </c>
      <c r="B92" s="741" t="s">
        <v>2000</v>
      </c>
      <c r="C92" s="741" t="s">
        <v>2004</v>
      </c>
      <c r="D92" s="824" t="s">
        <v>3429</v>
      </c>
      <c r="E92" s="825" t="s">
        <v>2038</v>
      </c>
      <c r="F92" s="741" t="s">
        <v>2001</v>
      </c>
      <c r="G92" s="741" t="s">
        <v>2262</v>
      </c>
      <c r="H92" s="741" t="s">
        <v>576</v>
      </c>
      <c r="I92" s="741" t="s">
        <v>2263</v>
      </c>
      <c r="J92" s="741" t="s">
        <v>2264</v>
      </c>
      <c r="K92" s="741" t="s">
        <v>2265</v>
      </c>
      <c r="L92" s="742">
        <v>38.47</v>
      </c>
      <c r="M92" s="742">
        <v>38.47</v>
      </c>
      <c r="N92" s="741">
        <v>1</v>
      </c>
      <c r="O92" s="826">
        <v>0.5</v>
      </c>
      <c r="P92" s="742">
        <v>38.47</v>
      </c>
      <c r="Q92" s="759">
        <v>1</v>
      </c>
      <c r="R92" s="741">
        <v>1</v>
      </c>
      <c r="S92" s="759">
        <v>1</v>
      </c>
      <c r="T92" s="826">
        <v>0.5</v>
      </c>
      <c r="U92" s="782">
        <v>1</v>
      </c>
    </row>
    <row r="93" spans="1:21" ht="14.4" customHeight="1" x14ac:dyDescent="0.3">
      <c r="A93" s="740">
        <v>7</v>
      </c>
      <c r="B93" s="741" t="s">
        <v>2000</v>
      </c>
      <c r="C93" s="741" t="s">
        <v>2004</v>
      </c>
      <c r="D93" s="824" t="s">
        <v>3429</v>
      </c>
      <c r="E93" s="825" t="s">
        <v>2038</v>
      </c>
      <c r="F93" s="741" t="s">
        <v>2001</v>
      </c>
      <c r="G93" s="741" t="s">
        <v>2266</v>
      </c>
      <c r="H93" s="741" t="s">
        <v>576</v>
      </c>
      <c r="I93" s="741" t="s">
        <v>2267</v>
      </c>
      <c r="J93" s="741" t="s">
        <v>1023</v>
      </c>
      <c r="K93" s="741" t="s">
        <v>2268</v>
      </c>
      <c r="L93" s="742">
        <v>42.05</v>
      </c>
      <c r="M93" s="742">
        <v>168.2</v>
      </c>
      <c r="N93" s="741">
        <v>4</v>
      </c>
      <c r="O93" s="826">
        <v>1.5</v>
      </c>
      <c r="P93" s="742">
        <v>42.05</v>
      </c>
      <c r="Q93" s="759">
        <v>0.25</v>
      </c>
      <c r="R93" s="741">
        <v>1</v>
      </c>
      <c r="S93" s="759">
        <v>0.25</v>
      </c>
      <c r="T93" s="826">
        <v>0.5</v>
      </c>
      <c r="U93" s="782">
        <v>0.33333333333333331</v>
      </c>
    </row>
    <row r="94" spans="1:21" ht="14.4" customHeight="1" x14ac:dyDescent="0.3">
      <c r="A94" s="740">
        <v>7</v>
      </c>
      <c r="B94" s="741" t="s">
        <v>2000</v>
      </c>
      <c r="C94" s="741" t="s">
        <v>2004</v>
      </c>
      <c r="D94" s="824" t="s">
        <v>3429</v>
      </c>
      <c r="E94" s="825" t="s">
        <v>2038</v>
      </c>
      <c r="F94" s="741" t="s">
        <v>2001</v>
      </c>
      <c r="G94" s="741" t="s">
        <v>2269</v>
      </c>
      <c r="H94" s="741" t="s">
        <v>576</v>
      </c>
      <c r="I94" s="741" t="s">
        <v>2270</v>
      </c>
      <c r="J94" s="741" t="s">
        <v>2271</v>
      </c>
      <c r="K94" s="741" t="s">
        <v>2272</v>
      </c>
      <c r="L94" s="742">
        <v>80.7</v>
      </c>
      <c r="M94" s="742">
        <v>80.7</v>
      </c>
      <c r="N94" s="741">
        <v>1</v>
      </c>
      <c r="O94" s="826">
        <v>0.5</v>
      </c>
      <c r="P94" s="742">
        <v>80.7</v>
      </c>
      <c r="Q94" s="759">
        <v>1</v>
      </c>
      <c r="R94" s="741">
        <v>1</v>
      </c>
      <c r="S94" s="759">
        <v>1</v>
      </c>
      <c r="T94" s="826">
        <v>0.5</v>
      </c>
      <c r="U94" s="782">
        <v>1</v>
      </c>
    </row>
    <row r="95" spans="1:21" ht="14.4" customHeight="1" x14ac:dyDescent="0.3">
      <c r="A95" s="740">
        <v>7</v>
      </c>
      <c r="B95" s="741" t="s">
        <v>2000</v>
      </c>
      <c r="C95" s="741" t="s">
        <v>2004</v>
      </c>
      <c r="D95" s="824" t="s">
        <v>3429</v>
      </c>
      <c r="E95" s="825" t="s">
        <v>2038</v>
      </c>
      <c r="F95" s="741" t="s">
        <v>2001</v>
      </c>
      <c r="G95" s="741" t="s">
        <v>2273</v>
      </c>
      <c r="H95" s="741" t="s">
        <v>576</v>
      </c>
      <c r="I95" s="741" t="s">
        <v>2274</v>
      </c>
      <c r="J95" s="741" t="s">
        <v>2275</v>
      </c>
      <c r="K95" s="741" t="s">
        <v>2276</v>
      </c>
      <c r="L95" s="742">
        <v>46.75</v>
      </c>
      <c r="M95" s="742">
        <v>280.5</v>
      </c>
      <c r="N95" s="741">
        <v>6</v>
      </c>
      <c r="O95" s="826">
        <v>1.5</v>
      </c>
      <c r="P95" s="742">
        <v>280.5</v>
      </c>
      <c r="Q95" s="759">
        <v>1</v>
      </c>
      <c r="R95" s="741">
        <v>6</v>
      </c>
      <c r="S95" s="759">
        <v>1</v>
      </c>
      <c r="T95" s="826">
        <v>1.5</v>
      </c>
      <c r="U95" s="782">
        <v>1</v>
      </c>
    </row>
    <row r="96" spans="1:21" ht="14.4" customHeight="1" x14ac:dyDescent="0.3">
      <c r="A96" s="740">
        <v>7</v>
      </c>
      <c r="B96" s="741" t="s">
        <v>2000</v>
      </c>
      <c r="C96" s="741" t="s">
        <v>2004</v>
      </c>
      <c r="D96" s="824" t="s">
        <v>3429</v>
      </c>
      <c r="E96" s="825" t="s">
        <v>2038</v>
      </c>
      <c r="F96" s="741" t="s">
        <v>2001</v>
      </c>
      <c r="G96" s="741" t="s">
        <v>2277</v>
      </c>
      <c r="H96" s="741" t="s">
        <v>576</v>
      </c>
      <c r="I96" s="741" t="s">
        <v>2278</v>
      </c>
      <c r="J96" s="741" t="s">
        <v>2279</v>
      </c>
      <c r="K96" s="741" t="s">
        <v>2280</v>
      </c>
      <c r="L96" s="742">
        <v>0</v>
      </c>
      <c r="M96" s="742">
        <v>0</v>
      </c>
      <c r="N96" s="741">
        <v>1</v>
      </c>
      <c r="O96" s="826">
        <v>0.5</v>
      </c>
      <c r="P96" s="742">
        <v>0</v>
      </c>
      <c r="Q96" s="759"/>
      <c r="R96" s="741">
        <v>1</v>
      </c>
      <c r="S96" s="759">
        <v>1</v>
      </c>
      <c r="T96" s="826">
        <v>0.5</v>
      </c>
      <c r="U96" s="782">
        <v>1</v>
      </c>
    </row>
    <row r="97" spans="1:21" ht="14.4" customHeight="1" x14ac:dyDescent="0.3">
      <c r="A97" s="740">
        <v>7</v>
      </c>
      <c r="B97" s="741" t="s">
        <v>2000</v>
      </c>
      <c r="C97" s="741" t="s">
        <v>2004</v>
      </c>
      <c r="D97" s="824" t="s">
        <v>3429</v>
      </c>
      <c r="E97" s="825" t="s">
        <v>2038</v>
      </c>
      <c r="F97" s="741" t="s">
        <v>2001</v>
      </c>
      <c r="G97" s="741" t="s">
        <v>2281</v>
      </c>
      <c r="H97" s="741" t="s">
        <v>622</v>
      </c>
      <c r="I97" s="741" t="s">
        <v>2282</v>
      </c>
      <c r="J97" s="741" t="s">
        <v>2283</v>
      </c>
      <c r="K97" s="741" t="s">
        <v>2284</v>
      </c>
      <c r="L97" s="742">
        <v>403.45</v>
      </c>
      <c r="M97" s="742">
        <v>403.45</v>
      </c>
      <c r="N97" s="741">
        <v>1</v>
      </c>
      <c r="O97" s="826">
        <v>1</v>
      </c>
      <c r="P97" s="742">
        <v>403.45</v>
      </c>
      <c r="Q97" s="759">
        <v>1</v>
      </c>
      <c r="R97" s="741">
        <v>1</v>
      </c>
      <c r="S97" s="759">
        <v>1</v>
      </c>
      <c r="T97" s="826">
        <v>1</v>
      </c>
      <c r="U97" s="782">
        <v>1</v>
      </c>
    </row>
    <row r="98" spans="1:21" ht="14.4" customHeight="1" x14ac:dyDescent="0.3">
      <c r="A98" s="740">
        <v>7</v>
      </c>
      <c r="B98" s="741" t="s">
        <v>2000</v>
      </c>
      <c r="C98" s="741" t="s">
        <v>2004</v>
      </c>
      <c r="D98" s="824" t="s">
        <v>3429</v>
      </c>
      <c r="E98" s="825" t="s">
        <v>2038</v>
      </c>
      <c r="F98" s="741" t="s">
        <v>2001</v>
      </c>
      <c r="G98" s="741" t="s">
        <v>2285</v>
      </c>
      <c r="H98" s="741" t="s">
        <v>576</v>
      </c>
      <c r="I98" s="741" t="s">
        <v>2286</v>
      </c>
      <c r="J98" s="741" t="s">
        <v>2287</v>
      </c>
      <c r="K98" s="741" t="s">
        <v>2288</v>
      </c>
      <c r="L98" s="742">
        <v>46.99</v>
      </c>
      <c r="M98" s="742">
        <v>93.98</v>
      </c>
      <c r="N98" s="741">
        <v>2</v>
      </c>
      <c r="O98" s="826">
        <v>1</v>
      </c>
      <c r="P98" s="742">
        <v>93.98</v>
      </c>
      <c r="Q98" s="759">
        <v>1</v>
      </c>
      <c r="R98" s="741">
        <v>2</v>
      </c>
      <c r="S98" s="759">
        <v>1</v>
      </c>
      <c r="T98" s="826">
        <v>1</v>
      </c>
      <c r="U98" s="782">
        <v>1</v>
      </c>
    </row>
    <row r="99" spans="1:21" ht="14.4" customHeight="1" x14ac:dyDescent="0.3">
      <c r="A99" s="740">
        <v>7</v>
      </c>
      <c r="B99" s="741" t="s">
        <v>2000</v>
      </c>
      <c r="C99" s="741" t="s">
        <v>2004</v>
      </c>
      <c r="D99" s="824" t="s">
        <v>3429</v>
      </c>
      <c r="E99" s="825" t="s">
        <v>2038</v>
      </c>
      <c r="F99" s="741" t="s">
        <v>2001</v>
      </c>
      <c r="G99" s="741" t="s">
        <v>2289</v>
      </c>
      <c r="H99" s="741" t="s">
        <v>576</v>
      </c>
      <c r="I99" s="741" t="s">
        <v>2290</v>
      </c>
      <c r="J99" s="741" t="s">
        <v>2291</v>
      </c>
      <c r="K99" s="741" t="s">
        <v>2292</v>
      </c>
      <c r="L99" s="742">
        <v>136.04</v>
      </c>
      <c r="M99" s="742">
        <v>136.04</v>
      </c>
      <c r="N99" s="741">
        <v>1</v>
      </c>
      <c r="O99" s="826">
        <v>0.5</v>
      </c>
      <c r="P99" s="742">
        <v>136.04</v>
      </c>
      <c r="Q99" s="759">
        <v>1</v>
      </c>
      <c r="R99" s="741">
        <v>1</v>
      </c>
      <c r="S99" s="759">
        <v>1</v>
      </c>
      <c r="T99" s="826">
        <v>0.5</v>
      </c>
      <c r="U99" s="782">
        <v>1</v>
      </c>
    </row>
    <row r="100" spans="1:21" ht="14.4" customHeight="1" x14ac:dyDescent="0.3">
      <c r="A100" s="740">
        <v>7</v>
      </c>
      <c r="B100" s="741" t="s">
        <v>2000</v>
      </c>
      <c r="C100" s="741" t="s">
        <v>2004</v>
      </c>
      <c r="D100" s="824" t="s">
        <v>3429</v>
      </c>
      <c r="E100" s="825" t="s">
        <v>2038</v>
      </c>
      <c r="F100" s="741" t="s">
        <v>2001</v>
      </c>
      <c r="G100" s="741" t="s">
        <v>2293</v>
      </c>
      <c r="H100" s="741" t="s">
        <v>576</v>
      </c>
      <c r="I100" s="741" t="s">
        <v>2294</v>
      </c>
      <c r="J100" s="741" t="s">
        <v>2295</v>
      </c>
      <c r="K100" s="741" t="s">
        <v>2296</v>
      </c>
      <c r="L100" s="742">
        <v>0</v>
      </c>
      <c r="M100" s="742">
        <v>0</v>
      </c>
      <c r="N100" s="741">
        <v>2</v>
      </c>
      <c r="O100" s="826">
        <v>1</v>
      </c>
      <c r="P100" s="742">
        <v>0</v>
      </c>
      <c r="Q100" s="759"/>
      <c r="R100" s="741">
        <v>2</v>
      </c>
      <c r="S100" s="759">
        <v>1</v>
      </c>
      <c r="T100" s="826">
        <v>1</v>
      </c>
      <c r="U100" s="782">
        <v>1</v>
      </c>
    </row>
    <row r="101" spans="1:21" ht="14.4" customHeight="1" x14ac:dyDescent="0.3">
      <c r="A101" s="740">
        <v>7</v>
      </c>
      <c r="B101" s="741" t="s">
        <v>2000</v>
      </c>
      <c r="C101" s="741" t="s">
        <v>2004</v>
      </c>
      <c r="D101" s="824" t="s">
        <v>3429</v>
      </c>
      <c r="E101" s="825" t="s">
        <v>2038</v>
      </c>
      <c r="F101" s="741" t="s">
        <v>2001</v>
      </c>
      <c r="G101" s="741" t="s">
        <v>2297</v>
      </c>
      <c r="H101" s="741" t="s">
        <v>576</v>
      </c>
      <c r="I101" s="741" t="s">
        <v>2298</v>
      </c>
      <c r="J101" s="741" t="s">
        <v>1021</v>
      </c>
      <c r="K101" s="741" t="s">
        <v>2299</v>
      </c>
      <c r="L101" s="742">
        <v>107.27</v>
      </c>
      <c r="M101" s="742">
        <v>536.35</v>
      </c>
      <c r="N101" s="741">
        <v>5</v>
      </c>
      <c r="O101" s="826">
        <v>3</v>
      </c>
      <c r="P101" s="742">
        <v>429.08</v>
      </c>
      <c r="Q101" s="759">
        <v>0.79999999999999993</v>
      </c>
      <c r="R101" s="741">
        <v>4</v>
      </c>
      <c r="S101" s="759">
        <v>0.8</v>
      </c>
      <c r="T101" s="826">
        <v>2</v>
      </c>
      <c r="U101" s="782">
        <v>0.66666666666666663</v>
      </c>
    </row>
    <row r="102" spans="1:21" ht="14.4" customHeight="1" x14ac:dyDescent="0.3">
      <c r="A102" s="740">
        <v>7</v>
      </c>
      <c r="B102" s="741" t="s">
        <v>2000</v>
      </c>
      <c r="C102" s="741" t="s">
        <v>2004</v>
      </c>
      <c r="D102" s="824" t="s">
        <v>3429</v>
      </c>
      <c r="E102" s="825" t="s">
        <v>2038</v>
      </c>
      <c r="F102" s="741" t="s">
        <v>2001</v>
      </c>
      <c r="G102" s="741" t="s">
        <v>2297</v>
      </c>
      <c r="H102" s="741" t="s">
        <v>576</v>
      </c>
      <c r="I102" s="741" t="s">
        <v>2300</v>
      </c>
      <c r="J102" s="741" t="s">
        <v>1021</v>
      </c>
      <c r="K102" s="741" t="s">
        <v>2299</v>
      </c>
      <c r="L102" s="742">
        <v>107.27</v>
      </c>
      <c r="M102" s="742">
        <v>107.27</v>
      </c>
      <c r="N102" s="741">
        <v>1</v>
      </c>
      <c r="O102" s="826">
        <v>0.5</v>
      </c>
      <c r="P102" s="742">
        <v>107.27</v>
      </c>
      <c r="Q102" s="759">
        <v>1</v>
      </c>
      <c r="R102" s="741">
        <v>1</v>
      </c>
      <c r="S102" s="759">
        <v>1</v>
      </c>
      <c r="T102" s="826">
        <v>0.5</v>
      </c>
      <c r="U102" s="782">
        <v>1</v>
      </c>
    </row>
    <row r="103" spans="1:21" ht="14.4" customHeight="1" x14ac:dyDescent="0.3">
      <c r="A103" s="740">
        <v>7</v>
      </c>
      <c r="B103" s="741" t="s">
        <v>2000</v>
      </c>
      <c r="C103" s="741" t="s">
        <v>2004</v>
      </c>
      <c r="D103" s="824" t="s">
        <v>3429</v>
      </c>
      <c r="E103" s="825" t="s">
        <v>2038</v>
      </c>
      <c r="F103" s="741" t="s">
        <v>2001</v>
      </c>
      <c r="G103" s="741" t="s">
        <v>2301</v>
      </c>
      <c r="H103" s="741" t="s">
        <v>576</v>
      </c>
      <c r="I103" s="741" t="s">
        <v>2302</v>
      </c>
      <c r="J103" s="741" t="s">
        <v>2303</v>
      </c>
      <c r="K103" s="741" t="s">
        <v>2304</v>
      </c>
      <c r="L103" s="742">
        <v>32.28</v>
      </c>
      <c r="M103" s="742">
        <v>96.84</v>
      </c>
      <c r="N103" s="741">
        <v>3</v>
      </c>
      <c r="O103" s="826">
        <v>1</v>
      </c>
      <c r="P103" s="742"/>
      <c r="Q103" s="759">
        <v>0</v>
      </c>
      <c r="R103" s="741"/>
      <c r="S103" s="759">
        <v>0</v>
      </c>
      <c r="T103" s="826"/>
      <c r="U103" s="782">
        <v>0</v>
      </c>
    </row>
    <row r="104" spans="1:21" ht="14.4" customHeight="1" x14ac:dyDescent="0.3">
      <c r="A104" s="740">
        <v>7</v>
      </c>
      <c r="B104" s="741" t="s">
        <v>2000</v>
      </c>
      <c r="C104" s="741" t="s">
        <v>2004</v>
      </c>
      <c r="D104" s="824" t="s">
        <v>3429</v>
      </c>
      <c r="E104" s="825" t="s">
        <v>2038</v>
      </c>
      <c r="F104" s="741" t="s">
        <v>2001</v>
      </c>
      <c r="G104" s="741" t="s">
        <v>2305</v>
      </c>
      <c r="H104" s="741" t="s">
        <v>576</v>
      </c>
      <c r="I104" s="741" t="s">
        <v>2306</v>
      </c>
      <c r="J104" s="741" t="s">
        <v>830</v>
      </c>
      <c r="K104" s="741" t="s">
        <v>2307</v>
      </c>
      <c r="L104" s="742">
        <v>27.28</v>
      </c>
      <c r="M104" s="742">
        <v>27.28</v>
      </c>
      <c r="N104" s="741">
        <v>1</v>
      </c>
      <c r="O104" s="826">
        <v>0.5</v>
      </c>
      <c r="P104" s="742"/>
      <c r="Q104" s="759">
        <v>0</v>
      </c>
      <c r="R104" s="741"/>
      <c r="S104" s="759">
        <v>0</v>
      </c>
      <c r="T104" s="826"/>
      <c r="U104" s="782">
        <v>0</v>
      </c>
    </row>
    <row r="105" spans="1:21" ht="14.4" customHeight="1" x14ac:dyDescent="0.3">
      <c r="A105" s="740">
        <v>7</v>
      </c>
      <c r="B105" s="741" t="s">
        <v>2000</v>
      </c>
      <c r="C105" s="741" t="s">
        <v>2004</v>
      </c>
      <c r="D105" s="824" t="s">
        <v>3429</v>
      </c>
      <c r="E105" s="825" t="s">
        <v>2038</v>
      </c>
      <c r="F105" s="741" t="s">
        <v>2001</v>
      </c>
      <c r="G105" s="741" t="s">
        <v>2308</v>
      </c>
      <c r="H105" s="741" t="s">
        <v>622</v>
      </c>
      <c r="I105" s="741" t="s">
        <v>2309</v>
      </c>
      <c r="J105" s="741" t="s">
        <v>2310</v>
      </c>
      <c r="K105" s="741" t="s">
        <v>2311</v>
      </c>
      <c r="L105" s="742">
        <v>32.25</v>
      </c>
      <c r="M105" s="742">
        <v>64.5</v>
      </c>
      <c r="N105" s="741">
        <v>2</v>
      </c>
      <c r="O105" s="826">
        <v>0.5</v>
      </c>
      <c r="P105" s="742"/>
      <c r="Q105" s="759">
        <v>0</v>
      </c>
      <c r="R105" s="741"/>
      <c r="S105" s="759">
        <v>0</v>
      </c>
      <c r="T105" s="826"/>
      <c r="U105" s="782">
        <v>0</v>
      </c>
    </row>
    <row r="106" spans="1:21" ht="14.4" customHeight="1" x14ac:dyDescent="0.3">
      <c r="A106" s="740">
        <v>7</v>
      </c>
      <c r="B106" s="741" t="s">
        <v>2000</v>
      </c>
      <c r="C106" s="741" t="s">
        <v>2004</v>
      </c>
      <c r="D106" s="824" t="s">
        <v>3429</v>
      </c>
      <c r="E106" s="825" t="s">
        <v>2038</v>
      </c>
      <c r="F106" s="741" t="s">
        <v>2001</v>
      </c>
      <c r="G106" s="741" t="s">
        <v>2312</v>
      </c>
      <c r="H106" s="741" t="s">
        <v>576</v>
      </c>
      <c r="I106" s="741" t="s">
        <v>2313</v>
      </c>
      <c r="J106" s="741" t="s">
        <v>2314</v>
      </c>
      <c r="K106" s="741" t="s">
        <v>2315</v>
      </c>
      <c r="L106" s="742">
        <v>69.59</v>
      </c>
      <c r="M106" s="742">
        <v>69.59</v>
      </c>
      <c r="N106" s="741">
        <v>1</v>
      </c>
      <c r="O106" s="826">
        <v>1</v>
      </c>
      <c r="P106" s="742">
        <v>69.59</v>
      </c>
      <c r="Q106" s="759">
        <v>1</v>
      </c>
      <c r="R106" s="741">
        <v>1</v>
      </c>
      <c r="S106" s="759">
        <v>1</v>
      </c>
      <c r="T106" s="826">
        <v>1</v>
      </c>
      <c r="U106" s="782">
        <v>1</v>
      </c>
    </row>
    <row r="107" spans="1:21" ht="14.4" customHeight="1" x14ac:dyDescent="0.3">
      <c r="A107" s="740">
        <v>7</v>
      </c>
      <c r="B107" s="741" t="s">
        <v>2000</v>
      </c>
      <c r="C107" s="741" t="s">
        <v>2004</v>
      </c>
      <c r="D107" s="824" t="s">
        <v>3429</v>
      </c>
      <c r="E107" s="825" t="s">
        <v>2038</v>
      </c>
      <c r="F107" s="741" t="s">
        <v>2001</v>
      </c>
      <c r="G107" s="741" t="s">
        <v>2096</v>
      </c>
      <c r="H107" s="741" t="s">
        <v>622</v>
      </c>
      <c r="I107" s="741" t="s">
        <v>1984</v>
      </c>
      <c r="J107" s="741" t="s">
        <v>714</v>
      </c>
      <c r="K107" s="741" t="s">
        <v>1985</v>
      </c>
      <c r="L107" s="742">
        <v>48.42</v>
      </c>
      <c r="M107" s="742">
        <v>48.42</v>
      </c>
      <c r="N107" s="741">
        <v>1</v>
      </c>
      <c r="O107" s="826">
        <v>1</v>
      </c>
      <c r="P107" s="742">
        <v>48.42</v>
      </c>
      <c r="Q107" s="759">
        <v>1</v>
      </c>
      <c r="R107" s="741">
        <v>1</v>
      </c>
      <c r="S107" s="759">
        <v>1</v>
      </c>
      <c r="T107" s="826">
        <v>1</v>
      </c>
      <c r="U107" s="782">
        <v>1</v>
      </c>
    </row>
    <row r="108" spans="1:21" ht="14.4" customHeight="1" x14ac:dyDescent="0.3">
      <c r="A108" s="740">
        <v>7</v>
      </c>
      <c r="B108" s="741" t="s">
        <v>2000</v>
      </c>
      <c r="C108" s="741" t="s">
        <v>2004</v>
      </c>
      <c r="D108" s="824" t="s">
        <v>3429</v>
      </c>
      <c r="E108" s="825" t="s">
        <v>2038</v>
      </c>
      <c r="F108" s="741" t="s">
        <v>2001</v>
      </c>
      <c r="G108" s="741" t="s">
        <v>2096</v>
      </c>
      <c r="H108" s="741" t="s">
        <v>576</v>
      </c>
      <c r="I108" s="741" t="s">
        <v>2097</v>
      </c>
      <c r="J108" s="741" t="s">
        <v>714</v>
      </c>
      <c r="K108" s="741" t="s">
        <v>2098</v>
      </c>
      <c r="L108" s="742">
        <v>48.42</v>
      </c>
      <c r="M108" s="742">
        <v>242.1</v>
      </c>
      <c r="N108" s="741">
        <v>5</v>
      </c>
      <c r="O108" s="826">
        <v>1.5</v>
      </c>
      <c r="P108" s="742">
        <v>145.26</v>
      </c>
      <c r="Q108" s="759">
        <v>0.6</v>
      </c>
      <c r="R108" s="741">
        <v>3</v>
      </c>
      <c r="S108" s="759">
        <v>0.6</v>
      </c>
      <c r="T108" s="826">
        <v>1</v>
      </c>
      <c r="U108" s="782">
        <v>0.66666666666666663</v>
      </c>
    </row>
    <row r="109" spans="1:21" ht="14.4" customHeight="1" x14ac:dyDescent="0.3">
      <c r="A109" s="740">
        <v>7</v>
      </c>
      <c r="B109" s="741" t="s">
        <v>2000</v>
      </c>
      <c r="C109" s="741" t="s">
        <v>2004</v>
      </c>
      <c r="D109" s="824" t="s">
        <v>3429</v>
      </c>
      <c r="E109" s="825" t="s">
        <v>2038</v>
      </c>
      <c r="F109" s="741" t="s">
        <v>2001</v>
      </c>
      <c r="G109" s="741" t="s">
        <v>2061</v>
      </c>
      <c r="H109" s="741" t="s">
        <v>576</v>
      </c>
      <c r="I109" s="741" t="s">
        <v>2316</v>
      </c>
      <c r="J109" s="741" t="s">
        <v>926</v>
      </c>
      <c r="K109" s="741" t="s">
        <v>2317</v>
      </c>
      <c r="L109" s="742">
        <v>32.25</v>
      </c>
      <c r="M109" s="742">
        <v>32.25</v>
      </c>
      <c r="N109" s="741">
        <v>1</v>
      </c>
      <c r="O109" s="826">
        <v>0.5</v>
      </c>
      <c r="P109" s="742">
        <v>32.25</v>
      </c>
      <c r="Q109" s="759">
        <v>1</v>
      </c>
      <c r="R109" s="741">
        <v>1</v>
      </c>
      <c r="S109" s="759">
        <v>1</v>
      </c>
      <c r="T109" s="826">
        <v>0.5</v>
      </c>
      <c r="U109" s="782">
        <v>1</v>
      </c>
    </row>
    <row r="110" spans="1:21" ht="14.4" customHeight="1" x14ac:dyDescent="0.3">
      <c r="A110" s="740">
        <v>7</v>
      </c>
      <c r="B110" s="741" t="s">
        <v>2000</v>
      </c>
      <c r="C110" s="741" t="s">
        <v>2004</v>
      </c>
      <c r="D110" s="824" t="s">
        <v>3429</v>
      </c>
      <c r="E110" s="825" t="s">
        <v>2038</v>
      </c>
      <c r="F110" s="741" t="s">
        <v>2001</v>
      </c>
      <c r="G110" s="741" t="s">
        <v>2061</v>
      </c>
      <c r="H110" s="741" t="s">
        <v>576</v>
      </c>
      <c r="I110" s="741" t="s">
        <v>2062</v>
      </c>
      <c r="J110" s="741" t="s">
        <v>926</v>
      </c>
      <c r="K110" s="741" t="s">
        <v>2063</v>
      </c>
      <c r="L110" s="742">
        <v>185.26</v>
      </c>
      <c r="M110" s="742">
        <v>370.52</v>
      </c>
      <c r="N110" s="741">
        <v>2</v>
      </c>
      <c r="O110" s="826">
        <v>0.5</v>
      </c>
      <c r="P110" s="742"/>
      <c r="Q110" s="759">
        <v>0</v>
      </c>
      <c r="R110" s="741"/>
      <c r="S110" s="759">
        <v>0</v>
      </c>
      <c r="T110" s="826"/>
      <c r="U110" s="782">
        <v>0</v>
      </c>
    </row>
    <row r="111" spans="1:21" ht="14.4" customHeight="1" x14ac:dyDescent="0.3">
      <c r="A111" s="740">
        <v>7</v>
      </c>
      <c r="B111" s="741" t="s">
        <v>2000</v>
      </c>
      <c r="C111" s="741" t="s">
        <v>2004</v>
      </c>
      <c r="D111" s="824" t="s">
        <v>3429</v>
      </c>
      <c r="E111" s="825" t="s">
        <v>2038</v>
      </c>
      <c r="F111" s="741" t="s">
        <v>2001</v>
      </c>
      <c r="G111" s="741" t="s">
        <v>2318</v>
      </c>
      <c r="H111" s="741" t="s">
        <v>576</v>
      </c>
      <c r="I111" s="741" t="s">
        <v>2319</v>
      </c>
      <c r="J111" s="741" t="s">
        <v>2320</v>
      </c>
      <c r="K111" s="741" t="s">
        <v>2321</v>
      </c>
      <c r="L111" s="742">
        <v>256.67</v>
      </c>
      <c r="M111" s="742">
        <v>256.67</v>
      </c>
      <c r="N111" s="741">
        <v>1</v>
      </c>
      <c r="O111" s="826">
        <v>1</v>
      </c>
      <c r="P111" s="742"/>
      <c r="Q111" s="759">
        <v>0</v>
      </c>
      <c r="R111" s="741"/>
      <c r="S111" s="759">
        <v>0</v>
      </c>
      <c r="T111" s="826"/>
      <c r="U111" s="782">
        <v>0</v>
      </c>
    </row>
    <row r="112" spans="1:21" ht="14.4" customHeight="1" x14ac:dyDescent="0.3">
      <c r="A112" s="740">
        <v>7</v>
      </c>
      <c r="B112" s="741" t="s">
        <v>2000</v>
      </c>
      <c r="C112" s="741" t="s">
        <v>2004</v>
      </c>
      <c r="D112" s="824" t="s">
        <v>3429</v>
      </c>
      <c r="E112" s="825" t="s">
        <v>2038</v>
      </c>
      <c r="F112" s="741" t="s">
        <v>2001</v>
      </c>
      <c r="G112" s="741" t="s">
        <v>2099</v>
      </c>
      <c r="H112" s="741" t="s">
        <v>576</v>
      </c>
      <c r="I112" s="741" t="s">
        <v>2100</v>
      </c>
      <c r="J112" s="741" t="s">
        <v>666</v>
      </c>
      <c r="K112" s="741" t="s">
        <v>2101</v>
      </c>
      <c r="L112" s="742">
        <v>108.44</v>
      </c>
      <c r="M112" s="742">
        <v>216.88</v>
      </c>
      <c r="N112" s="741">
        <v>2</v>
      </c>
      <c r="O112" s="826">
        <v>0.5</v>
      </c>
      <c r="P112" s="742"/>
      <c r="Q112" s="759">
        <v>0</v>
      </c>
      <c r="R112" s="741"/>
      <c r="S112" s="759">
        <v>0</v>
      </c>
      <c r="T112" s="826"/>
      <c r="U112" s="782">
        <v>0</v>
      </c>
    </row>
    <row r="113" spans="1:21" ht="14.4" customHeight="1" x14ac:dyDescent="0.3">
      <c r="A113" s="740">
        <v>7</v>
      </c>
      <c r="B113" s="741" t="s">
        <v>2000</v>
      </c>
      <c r="C113" s="741" t="s">
        <v>2004</v>
      </c>
      <c r="D113" s="824" t="s">
        <v>3429</v>
      </c>
      <c r="E113" s="825" t="s">
        <v>2038</v>
      </c>
      <c r="F113" s="741" t="s">
        <v>2001</v>
      </c>
      <c r="G113" s="741" t="s">
        <v>2322</v>
      </c>
      <c r="H113" s="741" t="s">
        <v>622</v>
      </c>
      <c r="I113" s="741" t="s">
        <v>1646</v>
      </c>
      <c r="J113" s="741" t="s">
        <v>1107</v>
      </c>
      <c r="K113" s="741" t="s">
        <v>1647</v>
      </c>
      <c r="L113" s="742">
        <v>41.63</v>
      </c>
      <c r="M113" s="742">
        <v>41.63</v>
      </c>
      <c r="N113" s="741">
        <v>1</v>
      </c>
      <c r="O113" s="826">
        <v>0.5</v>
      </c>
      <c r="P113" s="742"/>
      <c r="Q113" s="759">
        <v>0</v>
      </c>
      <c r="R113" s="741"/>
      <c r="S113" s="759">
        <v>0</v>
      </c>
      <c r="T113" s="826"/>
      <c r="U113" s="782">
        <v>0</v>
      </c>
    </row>
    <row r="114" spans="1:21" ht="14.4" customHeight="1" x14ac:dyDescent="0.3">
      <c r="A114" s="740">
        <v>7</v>
      </c>
      <c r="B114" s="741" t="s">
        <v>2000</v>
      </c>
      <c r="C114" s="741" t="s">
        <v>2004</v>
      </c>
      <c r="D114" s="824" t="s">
        <v>3429</v>
      </c>
      <c r="E114" s="825" t="s">
        <v>2038</v>
      </c>
      <c r="F114" s="741" t="s">
        <v>2001</v>
      </c>
      <c r="G114" s="741" t="s">
        <v>2323</v>
      </c>
      <c r="H114" s="741" t="s">
        <v>576</v>
      </c>
      <c r="I114" s="741" t="s">
        <v>2324</v>
      </c>
      <c r="J114" s="741" t="s">
        <v>2325</v>
      </c>
      <c r="K114" s="741" t="s">
        <v>2326</v>
      </c>
      <c r="L114" s="742">
        <v>0</v>
      </c>
      <c r="M114" s="742">
        <v>0</v>
      </c>
      <c r="N114" s="741">
        <v>1</v>
      </c>
      <c r="O114" s="826">
        <v>0.5</v>
      </c>
      <c r="P114" s="742"/>
      <c r="Q114" s="759"/>
      <c r="R114" s="741"/>
      <c r="S114" s="759">
        <v>0</v>
      </c>
      <c r="T114" s="826"/>
      <c r="U114" s="782">
        <v>0</v>
      </c>
    </row>
    <row r="115" spans="1:21" ht="14.4" customHeight="1" x14ac:dyDescent="0.3">
      <c r="A115" s="740">
        <v>7</v>
      </c>
      <c r="B115" s="741" t="s">
        <v>2000</v>
      </c>
      <c r="C115" s="741" t="s">
        <v>2004</v>
      </c>
      <c r="D115" s="824" t="s">
        <v>3429</v>
      </c>
      <c r="E115" s="825" t="s">
        <v>2038</v>
      </c>
      <c r="F115" s="741" t="s">
        <v>2001</v>
      </c>
      <c r="G115" s="741" t="s">
        <v>2327</v>
      </c>
      <c r="H115" s="741" t="s">
        <v>576</v>
      </c>
      <c r="I115" s="741" t="s">
        <v>2328</v>
      </c>
      <c r="J115" s="741" t="s">
        <v>2329</v>
      </c>
      <c r="K115" s="741" t="s">
        <v>2330</v>
      </c>
      <c r="L115" s="742">
        <v>60.39</v>
      </c>
      <c r="M115" s="742">
        <v>120.78</v>
      </c>
      <c r="N115" s="741">
        <v>2</v>
      </c>
      <c r="O115" s="826">
        <v>0.5</v>
      </c>
      <c r="P115" s="742">
        <v>120.78</v>
      </c>
      <c r="Q115" s="759">
        <v>1</v>
      </c>
      <c r="R115" s="741">
        <v>2</v>
      </c>
      <c r="S115" s="759">
        <v>1</v>
      </c>
      <c r="T115" s="826">
        <v>0.5</v>
      </c>
      <c r="U115" s="782">
        <v>1</v>
      </c>
    </row>
    <row r="116" spans="1:21" ht="14.4" customHeight="1" x14ac:dyDescent="0.3">
      <c r="A116" s="740">
        <v>7</v>
      </c>
      <c r="B116" s="741" t="s">
        <v>2000</v>
      </c>
      <c r="C116" s="741" t="s">
        <v>2004</v>
      </c>
      <c r="D116" s="824" t="s">
        <v>3429</v>
      </c>
      <c r="E116" s="825" t="s">
        <v>2038</v>
      </c>
      <c r="F116" s="741" t="s">
        <v>2001</v>
      </c>
      <c r="G116" s="741" t="s">
        <v>2109</v>
      </c>
      <c r="H116" s="741" t="s">
        <v>622</v>
      </c>
      <c r="I116" s="741" t="s">
        <v>1887</v>
      </c>
      <c r="J116" s="741" t="s">
        <v>1252</v>
      </c>
      <c r="K116" s="741" t="s">
        <v>1888</v>
      </c>
      <c r="L116" s="742">
        <v>0</v>
      </c>
      <c r="M116" s="742">
        <v>0</v>
      </c>
      <c r="N116" s="741">
        <v>1</v>
      </c>
      <c r="O116" s="826">
        <v>1</v>
      </c>
      <c r="P116" s="742"/>
      <c r="Q116" s="759"/>
      <c r="R116" s="741"/>
      <c r="S116" s="759">
        <v>0</v>
      </c>
      <c r="T116" s="826"/>
      <c r="U116" s="782">
        <v>0</v>
      </c>
    </row>
    <row r="117" spans="1:21" ht="14.4" customHeight="1" x14ac:dyDescent="0.3">
      <c r="A117" s="740">
        <v>7</v>
      </c>
      <c r="B117" s="741" t="s">
        <v>2000</v>
      </c>
      <c r="C117" s="741" t="s">
        <v>2004</v>
      </c>
      <c r="D117" s="824" t="s">
        <v>3429</v>
      </c>
      <c r="E117" s="825" t="s">
        <v>2038</v>
      </c>
      <c r="F117" s="741" t="s">
        <v>2001</v>
      </c>
      <c r="G117" s="741" t="s">
        <v>2190</v>
      </c>
      <c r="H117" s="741" t="s">
        <v>622</v>
      </c>
      <c r="I117" s="741" t="s">
        <v>2191</v>
      </c>
      <c r="J117" s="741" t="s">
        <v>1979</v>
      </c>
      <c r="K117" s="741" t="s">
        <v>2192</v>
      </c>
      <c r="L117" s="742">
        <v>53.57</v>
      </c>
      <c r="M117" s="742">
        <v>107.14</v>
      </c>
      <c r="N117" s="741">
        <v>2</v>
      </c>
      <c r="O117" s="826">
        <v>0.5</v>
      </c>
      <c r="P117" s="742"/>
      <c r="Q117" s="759">
        <v>0</v>
      </c>
      <c r="R117" s="741"/>
      <c r="S117" s="759">
        <v>0</v>
      </c>
      <c r="T117" s="826"/>
      <c r="U117" s="782">
        <v>0</v>
      </c>
    </row>
    <row r="118" spans="1:21" ht="14.4" customHeight="1" x14ac:dyDescent="0.3">
      <c r="A118" s="740">
        <v>7</v>
      </c>
      <c r="B118" s="741" t="s">
        <v>2000</v>
      </c>
      <c r="C118" s="741" t="s">
        <v>2004</v>
      </c>
      <c r="D118" s="824" t="s">
        <v>3429</v>
      </c>
      <c r="E118" s="825" t="s">
        <v>2038</v>
      </c>
      <c r="F118" s="741" t="s">
        <v>2001</v>
      </c>
      <c r="G118" s="741" t="s">
        <v>2190</v>
      </c>
      <c r="H118" s="741" t="s">
        <v>622</v>
      </c>
      <c r="I118" s="741" t="s">
        <v>1978</v>
      </c>
      <c r="J118" s="741" t="s">
        <v>1979</v>
      </c>
      <c r="K118" s="741" t="s">
        <v>1898</v>
      </c>
      <c r="L118" s="742">
        <v>133.94</v>
      </c>
      <c r="M118" s="742">
        <v>133.94</v>
      </c>
      <c r="N118" s="741">
        <v>1</v>
      </c>
      <c r="O118" s="826">
        <v>0.5</v>
      </c>
      <c r="P118" s="742"/>
      <c r="Q118" s="759">
        <v>0</v>
      </c>
      <c r="R118" s="741"/>
      <c r="S118" s="759">
        <v>0</v>
      </c>
      <c r="T118" s="826"/>
      <c r="U118" s="782">
        <v>0</v>
      </c>
    </row>
    <row r="119" spans="1:21" ht="14.4" customHeight="1" x14ac:dyDescent="0.3">
      <c r="A119" s="740">
        <v>7</v>
      </c>
      <c r="B119" s="741" t="s">
        <v>2000</v>
      </c>
      <c r="C119" s="741" t="s">
        <v>2004</v>
      </c>
      <c r="D119" s="824" t="s">
        <v>3429</v>
      </c>
      <c r="E119" s="825" t="s">
        <v>2039</v>
      </c>
      <c r="F119" s="741" t="s">
        <v>2001</v>
      </c>
      <c r="G119" s="741" t="s">
        <v>2331</v>
      </c>
      <c r="H119" s="741" t="s">
        <v>576</v>
      </c>
      <c r="I119" s="741" t="s">
        <v>2332</v>
      </c>
      <c r="J119" s="741" t="s">
        <v>2333</v>
      </c>
      <c r="K119" s="741" t="s">
        <v>2334</v>
      </c>
      <c r="L119" s="742">
        <v>117.03</v>
      </c>
      <c r="M119" s="742">
        <v>117.03</v>
      </c>
      <c r="N119" s="741">
        <v>1</v>
      </c>
      <c r="O119" s="826">
        <v>0.5</v>
      </c>
      <c r="P119" s="742"/>
      <c r="Q119" s="759">
        <v>0</v>
      </c>
      <c r="R119" s="741"/>
      <c r="S119" s="759">
        <v>0</v>
      </c>
      <c r="T119" s="826"/>
      <c r="U119" s="782">
        <v>0</v>
      </c>
    </row>
    <row r="120" spans="1:21" ht="14.4" customHeight="1" x14ac:dyDescent="0.3">
      <c r="A120" s="740">
        <v>7</v>
      </c>
      <c r="B120" s="741" t="s">
        <v>2000</v>
      </c>
      <c r="C120" s="741" t="s">
        <v>2004</v>
      </c>
      <c r="D120" s="824" t="s">
        <v>3429</v>
      </c>
      <c r="E120" s="825" t="s">
        <v>2039</v>
      </c>
      <c r="F120" s="741" t="s">
        <v>2001</v>
      </c>
      <c r="G120" s="741" t="s">
        <v>2252</v>
      </c>
      <c r="H120" s="741" t="s">
        <v>576</v>
      </c>
      <c r="I120" s="741" t="s">
        <v>2335</v>
      </c>
      <c r="J120" s="741" t="s">
        <v>2336</v>
      </c>
      <c r="K120" s="741" t="s">
        <v>2255</v>
      </c>
      <c r="L120" s="742">
        <v>72.55</v>
      </c>
      <c r="M120" s="742">
        <v>72.55</v>
      </c>
      <c r="N120" s="741">
        <v>1</v>
      </c>
      <c r="O120" s="826">
        <v>0.5</v>
      </c>
      <c r="P120" s="742"/>
      <c r="Q120" s="759">
        <v>0</v>
      </c>
      <c r="R120" s="741"/>
      <c r="S120" s="759">
        <v>0</v>
      </c>
      <c r="T120" s="826"/>
      <c r="U120" s="782">
        <v>0</v>
      </c>
    </row>
    <row r="121" spans="1:21" ht="14.4" customHeight="1" x14ac:dyDescent="0.3">
      <c r="A121" s="740">
        <v>7</v>
      </c>
      <c r="B121" s="741" t="s">
        <v>2000</v>
      </c>
      <c r="C121" s="741" t="s">
        <v>2004</v>
      </c>
      <c r="D121" s="824" t="s">
        <v>3429</v>
      </c>
      <c r="E121" s="825" t="s">
        <v>2039</v>
      </c>
      <c r="F121" s="741" t="s">
        <v>2001</v>
      </c>
      <c r="G121" s="741" t="s">
        <v>2337</v>
      </c>
      <c r="H121" s="741" t="s">
        <v>576</v>
      </c>
      <c r="I121" s="741" t="s">
        <v>2338</v>
      </c>
      <c r="J121" s="741" t="s">
        <v>2339</v>
      </c>
      <c r="K121" s="741" t="s">
        <v>1706</v>
      </c>
      <c r="L121" s="742">
        <v>58.86</v>
      </c>
      <c r="M121" s="742">
        <v>58.86</v>
      </c>
      <c r="N121" s="741">
        <v>1</v>
      </c>
      <c r="O121" s="826">
        <v>0.5</v>
      </c>
      <c r="P121" s="742">
        <v>58.86</v>
      </c>
      <c r="Q121" s="759">
        <v>1</v>
      </c>
      <c r="R121" s="741">
        <v>1</v>
      </c>
      <c r="S121" s="759">
        <v>1</v>
      </c>
      <c r="T121" s="826">
        <v>0.5</v>
      </c>
      <c r="U121" s="782">
        <v>1</v>
      </c>
    </row>
    <row r="122" spans="1:21" ht="14.4" customHeight="1" x14ac:dyDescent="0.3">
      <c r="A122" s="740">
        <v>7</v>
      </c>
      <c r="B122" s="741" t="s">
        <v>2000</v>
      </c>
      <c r="C122" s="741" t="s">
        <v>2004</v>
      </c>
      <c r="D122" s="824" t="s">
        <v>3429</v>
      </c>
      <c r="E122" s="825" t="s">
        <v>2039</v>
      </c>
      <c r="F122" s="741" t="s">
        <v>2001</v>
      </c>
      <c r="G122" s="741" t="s">
        <v>2337</v>
      </c>
      <c r="H122" s="741" t="s">
        <v>576</v>
      </c>
      <c r="I122" s="741" t="s">
        <v>2340</v>
      </c>
      <c r="J122" s="741" t="s">
        <v>1724</v>
      </c>
      <c r="K122" s="741" t="s">
        <v>2341</v>
      </c>
      <c r="L122" s="742">
        <v>181.13</v>
      </c>
      <c r="M122" s="742">
        <v>181.13</v>
      </c>
      <c r="N122" s="741">
        <v>1</v>
      </c>
      <c r="O122" s="826">
        <v>0.5</v>
      </c>
      <c r="P122" s="742">
        <v>181.13</v>
      </c>
      <c r="Q122" s="759">
        <v>1</v>
      </c>
      <c r="R122" s="741">
        <v>1</v>
      </c>
      <c r="S122" s="759">
        <v>1</v>
      </c>
      <c r="T122" s="826">
        <v>0.5</v>
      </c>
      <c r="U122" s="782">
        <v>1</v>
      </c>
    </row>
    <row r="123" spans="1:21" ht="14.4" customHeight="1" x14ac:dyDescent="0.3">
      <c r="A123" s="740">
        <v>7</v>
      </c>
      <c r="B123" s="741" t="s">
        <v>2000</v>
      </c>
      <c r="C123" s="741" t="s">
        <v>2004</v>
      </c>
      <c r="D123" s="824" t="s">
        <v>3429</v>
      </c>
      <c r="E123" s="825" t="s">
        <v>2039</v>
      </c>
      <c r="F123" s="741" t="s">
        <v>2001</v>
      </c>
      <c r="G123" s="741" t="s">
        <v>2121</v>
      </c>
      <c r="H123" s="741" t="s">
        <v>622</v>
      </c>
      <c r="I123" s="741" t="s">
        <v>2256</v>
      </c>
      <c r="J123" s="741" t="s">
        <v>2202</v>
      </c>
      <c r="K123" s="741" t="s">
        <v>2257</v>
      </c>
      <c r="L123" s="742">
        <v>70.540000000000006</v>
      </c>
      <c r="M123" s="742">
        <v>70.540000000000006</v>
      </c>
      <c r="N123" s="741">
        <v>1</v>
      </c>
      <c r="O123" s="826">
        <v>0.5</v>
      </c>
      <c r="P123" s="742">
        <v>70.540000000000006</v>
      </c>
      <c r="Q123" s="759">
        <v>1</v>
      </c>
      <c r="R123" s="741">
        <v>1</v>
      </c>
      <c r="S123" s="759">
        <v>1</v>
      </c>
      <c r="T123" s="826">
        <v>0.5</v>
      </c>
      <c r="U123" s="782">
        <v>1</v>
      </c>
    </row>
    <row r="124" spans="1:21" ht="14.4" customHeight="1" x14ac:dyDescent="0.3">
      <c r="A124" s="740">
        <v>7</v>
      </c>
      <c r="B124" s="741" t="s">
        <v>2000</v>
      </c>
      <c r="C124" s="741" t="s">
        <v>2004</v>
      </c>
      <c r="D124" s="824" t="s">
        <v>3429</v>
      </c>
      <c r="E124" s="825" t="s">
        <v>2039</v>
      </c>
      <c r="F124" s="741" t="s">
        <v>2001</v>
      </c>
      <c r="G124" s="741" t="s">
        <v>2342</v>
      </c>
      <c r="H124" s="741" t="s">
        <v>576</v>
      </c>
      <c r="I124" s="741" t="s">
        <v>2343</v>
      </c>
      <c r="J124" s="741" t="s">
        <v>2344</v>
      </c>
      <c r="K124" s="741" t="s">
        <v>2345</v>
      </c>
      <c r="L124" s="742">
        <v>0</v>
      </c>
      <c r="M124" s="742">
        <v>0</v>
      </c>
      <c r="N124" s="741">
        <v>1</v>
      </c>
      <c r="O124" s="826">
        <v>1</v>
      </c>
      <c r="P124" s="742"/>
      <c r="Q124" s="759"/>
      <c r="R124" s="741"/>
      <c r="S124" s="759">
        <v>0</v>
      </c>
      <c r="T124" s="826"/>
      <c r="U124" s="782">
        <v>0</v>
      </c>
    </row>
    <row r="125" spans="1:21" ht="14.4" customHeight="1" x14ac:dyDescent="0.3">
      <c r="A125" s="740">
        <v>7</v>
      </c>
      <c r="B125" s="741" t="s">
        <v>2000</v>
      </c>
      <c r="C125" s="741" t="s">
        <v>2004</v>
      </c>
      <c r="D125" s="824" t="s">
        <v>3429</v>
      </c>
      <c r="E125" s="825" t="s">
        <v>2039</v>
      </c>
      <c r="F125" s="741" t="s">
        <v>2001</v>
      </c>
      <c r="G125" s="741" t="s">
        <v>2129</v>
      </c>
      <c r="H125" s="741" t="s">
        <v>576</v>
      </c>
      <c r="I125" s="741" t="s">
        <v>2346</v>
      </c>
      <c r="J125" s="741" t="s">
        <v>805</v>
      </c>
      <c r="K125" s="741" t="s">
        <v>2347</v>
      </c>
      <c r="L125" s="742">
        <v>91.11</v>
      </c>
      <c r="M125" s="742">
        <v>91.11</v>
      </c>
      <c r="N125" s="741">
        <v>1</v>
      </c>
      <c r="O125" s="826">
        <v>0.5</v>
      </c>
      <c r="P125" s="742"/>
      <c r="Q125" s="759">
        <v>0</v>
      </c>
      <c r="R125" s="741"/>
      <c r="S125" s="759">
        <v>0</v>
      </c>
      <c r="T125" s="826"/>
      <c r="U125" s="782">
        <v>0</v>
      </c>
    </row>
    <row r="126" spans="1:21" ht="14.4" customHeight="1" x14ac:dyDescent="0.3">
      <c r="A126" s="740">
        <v>7</v>
      </c>
      <c r="B126" s="741" t="s">
        <v>2000</v>
      </c>
      <c r="C126" s="741" t="s">
        <v>2004</v>
      </c>
      <c r="D126" s="824" t="s">
        <v>3429</v>
      </c>
      <c r="E126" s="825" t="s">
        <v>2039</v>
      </c>
      <c r="F126" s="741" t="s">
        <v>2001</v>
      </c>
      <c r="G126" s="741" t="s">
        <v>2348</v>
      </c>
      <c r="H126" s="741" t="s">
        <v>576</v>
      </c>
      <c r="I126" s="741" t="s">
        <v>2349</v>
      </c>
      <c r="J126" s="741" t="s">
        <v>2350</v>
      </c>
      <c r="K126" s="741" t="s">
        <v>2351</v>
      </c>
      <c r="L126" s="742">
        <v>0</v>
      </c>
      <c r="M126" s="742">
        <v>0</v>
      </c>
      <c r="N126" s="741">
        <v>4</v>
      </c>
      <c r="O126" s="826">
        <v>2.5</v>
      </c>
      <c r="P126" s="742">
        <v>0</v>
      </c>
      <c r="Q126" s="759"/>
      <c r="R126" s="741">
        <v>2</v>
      </c>
      <c r="S126" s="759">
        <v>0.5</v>
      </c>
      <c r="T126" s="826">
        <v>2</v>
      </c>
      <c r="U126" s="782">
        <v>0.8</v>
      </c>
    </row>
    <row r="127" spans="1:21" ht="14.4" customHeight="1" x14ac:dyDescent="0.3">
      <c r="A127" s="740">
        <v>7</v>
      </c>
      <c r="B127" s="741" t="s">
        <v>2000</v>
      </c>
      <c r="C127" s="741" t="s">
        <v>2004</v>
      </c>
      <c r="D127" s="824" t="s">
        <v>3429</v>
      </c>
      <c r="E127" s="825" t="s">
        <v>2039</v>
      </c>
      <c r="F127" s="741" t="s">
        <v>2001</v>
      </c>
      <c r="G127" s="741" t="s">
        <v>2297</v>
      </c>
      <c r="H127" s="741" t="s">
        <v>576</v>
      </c>
      <c r="I127" s="741" t="s">
        <v>2298</v>
      </c>
      <c r="J127" s="741" t="s">
        <v>1021</v>
      </c>
      <c r="K127" s="741" t="s">
        <v>2299</v>
      </c>
      <c r="L127" s="742">
        <v>107.27</v>
      </c>
      <c r="M127" s="742">
        <v>107.27</v>
      </c>
      <c r="N127" s="741">
        <v>1</v>
      </c>
      <c r="O127" s="826">
        <v>0.5</v>
      </c>
      <c r="P127" s="742"/>
      <c r="Q127" s="759">
        <v>0</v>
      </c>
      <c r="R127" s="741"/>
      <c r="S127" s="759">
        <v>0</v>
      </c>
      <c r="T127" s="826"/>
      <c r="U127" s="782">
        <v>0</v>
      </c>
    </row>
    <row r="128" spans="1:21" ht="14.4" customHeight="1" x14ac:dyDescent="0.3">
      <c r="A128" s="740">
        <v>7</v>
      </c>
      <c r="B128" s="741" t="s">
        <v>2000</v>
      </c>
      <c r="C128" s="741" t="s">
        <v>2004</v>
      </c>
      <c r="D128" s="824" t="s">
        <v>3429</v>
      </c>
      <c r="E128" s="825" t="s">
        <v>2039</v>
      </c>
      <c r="F128" s="741" t="s">
        <v>2001</v>
      </c>
      <c r="G128" s="741" t="s">
        <v>2352</v>
      </c>
      <c r="H128" s="741" t="s">
        <v>576</v>
      </c>
      <c r="I128" s="741" t="s">
        <v>2353</v>
      </c>
      <c r="J128" s="741" t="s">
        <v>2354</v>
      </c>
      <c r="K128" s="741" t="s">
        <v>2355</v>
      </c>
      <c r="L128" s="742">
        <v>50.64</v>
      </c>
      <c r="M128" s="742">
        <v>151.92000000000002</v>
      </c>
      <c r="N128" s="741">
        <v>3</v>
      </c>
      <c r="O128" s="826">
        <v>1</v>
      </c>
      <c r="P128" s="742"/>
      <c r="Q128" s="759">
        <v>0</v>
      </c>
      <c r="R128" s="741"/>
      <c r="S128" s="759">
        <v>0</v>
      </c>
      <c r="T128" s="826"/>
      <c r="U128" s="782">
        <v>0</v>
      </c>
    </row>
    <row r="129" spans="1:21" ht="14.4" customHeight="1" x14ac:dyDescent="0.3">
      <c r="A129" s="740">
        <v>7</v>
      </c>
      <c r="B129" s="741" t="s">
        <v>2000</v>
      </c>
      <c r="C129" s="741" t="s">
        <v>2004</v>
      </c>
      <c r="D129" s="824" t="s">
        <v>3429</v>
      </c>
      <c r="E129" s="825" t="s">
        <v>2039</v>
      </c>
      <c r="F129" s="741" t="s">
        <v>2001</v>
      </c>
      <c r="G129" s="741" t="s">
        <v>2210</v>
      </c>
      <c r="H129" s="741" t="s">
        <v>576</v>
      </c>
      <c r="I129" s="741" t="s">
        <v>2356</v>
      </c>
      <c r="J129" s="741" t="s">
        <v>2212</v>
      </c>
      <c r="K129" s="741" t="s">
        <v>2357</v>
      </c>
      <c r="L129" s="742">
        <v>98.75</v>
      </c>
      <c r="M129" s="742">
        <v>98.75</v>
      </c>
      <c r="N129" s="741">
        <v>1</v>
      </c>
      <c r="O129" s="826">
        <v>0.5</v>
      </c>
      <c r="P129" s="742">
        <v>98.75</v>
      </c>
      <c r="Q129" s="759">
        <v>1</v>
      </c>
      <c r="R129" s="741">
        <v>1</v>
      </c>
      <c r="S129" s="759">
        <v>1</v>
      </c>
      <c r="T129" s="826">
        <v>0.5</v>
      </c>
      <c r="U129" s="782">
        <v>1</v>
      </c>
    </row>
    <row r="130" spans="1:21" ht="14.4" customHeight="1" x14ac:dyDescent="0.3">
      <c r="A130" s="740">
        <v>7</v>
      </c>
      <c r="B130" s="741" t="s">
        <v>2000</v>
      </c>
      <c r="C130" s="741" t="s">
        <v>2004</v>
      </c>
      <c r="D130" s="824" t="s">
        <v>3429</v>
      </c>
      <c r="E130" s="825" t="s">
        <v>2039</v>
      </c>
      <c r="F130" s="741" t="s">
        <v>2001</v>
      </c>
      <c r="G130" s="741" t="s">
        <v>2210</v>
      </c>
      <c r="H130" s="741" t="s">
        <v>576</v>
      </c>
      <c r="I130" s="741" t="s">
        <v>2358</v>
      </c>
      <c r="J130" s="741" t="s">
        <v>2359</v>
      </c>
      <c r="K130" s="741" t="s">
        <v>2360</v>
      </c>
      <c r="L130" s="742">
        <v>98.75</v>
      </c>
      <c r="M130" s="742">
        <v>197.5</v>
      </c>
      <c r="N130" s="741">
        <v>2</v>
      </c>
      <c r="O130" s="826">
        <v>0.5</v>
      </c>
      <c r="P130" s="742">
        <v>197.5</v>
      </c>
      <c r="Q130" s="759">
        <v>1</v>
      </c>
      <c r="R130" s="741">
        <v>2</v>
      </c>
      <c r="S130" s="759">
        <v>1</v>
      </c>
      <c r="T130" s="826">
        <v>0.5</v>
      </c>
      <c r="U130" s="782">
        <v>1</v>
      </c>
    </row>
    <row r="131" spans="1:21" ht="14.4" customHeight="1" x14ac:dyDescent="0.3">
      <c r="A131" s="740">
        <v>7</v>
      </c>
      <c r="B131" s="741" t="s">
        <v>2000</v>
      </c>
      <c r="C131" s="741" t="s">
        <v>2004</v>
      </c>
      <c r="D131" s="824" t="s">
        <v>3429</v>
      </c>
      <c r="E131" s="825" t="s">
        <v>2039</v>
      </c>
      <c r="F131" s="741" t="s">
        <v>2001</v>
      </c>
      <c r="G131" s="741" t="s">
        <v>2361</v>
      </c>
      <c r="H131" s="741" t="s">
        <v>576</v>
      </c>
      <c r="I131" s="741" t="s">
        <v>2362</v>
      </c>
      <c r="J131" s="741" t="s">
        <v>919</v>
      </c>
      <c r="K131" s="741" t="s">
        <v>2363</v>
      </c>
      <c r="L131" s="742">
        <v>58.63</v>
      </c>
      <c r="M131" s="742">
        <v>58.63</v>
      </c>
      <c r="N131" s="741">
        <v>1</v>
      </c>
      <c r="O131" s="826">
        <v>0.5</v>
      </c>
      <c r="P131" s="742"/>
      <c r="Q131" s="759">
        <v>0</v>
      </c>
      <c r="R131" s="741"/>
      <c r="S131" s="759">
        <v>0</v>
      </c>
      <c r="T131" s="826"/>
      <c r="U131" s="782">
        <v>0</v>
      </c>
    </row>
    <row r="132" spans="1:21" ht="14.4" customHeight="1" x14ac:dyDescent="0.3">
      <c r="A132" s="740">
        <v>7</v>
      </c>
      <c r="B132" s="741" t="s">
        <v>2000</v>
      </c>
      <c r="C132" s="741" t="s">
        <v>2004</v>
      </c>
      <c r="D132" s="824" t="s">
        <v>3429</v>
      </c>
      <c r="E132" s="825" t="s">
        <v>2039</v>
      </c>
      <c r="F132" s="741" t="s">
        <v>2001</v>
      </c>
      <c r="G132" s="741" t="s">
        <v>2361</v>
      </c>
      <c r="H132" s="741" t="s">
        <v>576</v>
      </c>
      <c r="I132" s="741" t="s">
        <v>2364</v>
      </c>
      <c r="J132" s="741" t="s">
        <v>2365</v>
      </c>
      <c r="K132" s="741" t="s">
        <v>2366</v>
      </c>
      <c r="L132" s="742">
        <v>0</v>
      </c>
      <c r="M132" s="742">
        <v>0</v>
      </c>
      <c r="N132" s="741">
        <v>1</v>
      </c>
      <c r="O132" s="826">
        <v>1</v>
      </c>
      <c r="P132" s="742">
        <v>0</v>
      </c>
      <c r="Q132" s="759"/>
      <c r="R132" s="741">
        <v>1</v>
      </c>
      <c r="S132" s="759">
        <v>1</v>
      </c>
      <c r="T132" s="826">
        <v>1</v>
      </c>
      <c r="U132" s="782">
        <v>1</v>
      </c>
    </row>
    <row r="133" spans="1:21" ht="14.4" customHeight="1" x14ac:dyDescent="0.3">
      <c r="A133" s="740">
        <v>7</v>
      </c>
      <c r="B133" s="741" t="s">
        <v>2000</v>
      </c>
      <c r="C133" s="741" t="s">
        <v>2004</v>
      </c>
      <c r="D133" s="824" t="s">
        <v>3429</v>
      </c>
      <c r="E133" s="825" t="s">
        <v>2039</v>
      </c>
      <c r="F133" s="741" t="s">
        <v>2001</v>
      </c>
      <c r="G133" s="741" t="s">
        <v>2361</v>
      </c>
      <c r="H133" s="741" t="s">
        <v>576</v>
      </c>
      <c r="I133" s="741" t="s">
        <v>2367</v>
      </c>
      <c r="J133" s="741" t="s">
        <v>2368</v>
      </c>
      <c r="K133" s="741" t="s">
        <v>2369</v>
      </c>
      <c r="L133" s="742">
        <v>35.17</v>
      </c>
      <c r="M133" s="742">
        <v>35.17</v>
      </c>
      <c r="N133" s="741">
        <v>1</v>
      </c>
      <c r="O133" s="826">
        <v>1</v>
      </c>
      <c r="P133" s="742">
        <v>35.17</v>
      </c>
      <c r="Q133" s="759">
        <v>1</v>
      </c>
      <c r="R133" s="741">
        <v>1</v>
      </c>
      <c r="S133" s="759">
        <v>1</v>
      </c>
      <c r="T133" s="826">
        <v>1</v>
      </c>
      <c r="U133" s="782">
        <v>1</v>
      </c>
    </row>
    <row r="134" spans="1:21" ht="14.4" customHeight="1" x14ac:dyDescent="0.3">
      <c r="A134" s="740">
        <v>7</v>
      </c>
      <c r="B134" s="741" t="s">
        <v>2000</v>
      </c>
      <c r="C134" s="741" t="s">
        <v>2004</v>
      </c>
      <c r="D134" s="824" t="s">
        <v>3429</v>
      </c>
      <c r="E134" s="825" t="s">
        <v>2039</v>
      </c>
      <c r="F134" s="741" t="s">
        <v>2001</v>
      </c>
      <c r="G134" s="741" t="s">
        <v>2361</v>
      </c>
      <c r="H134" s="741" t="s">
        <v>576</v>
      </c>
      <c r="I134" s="741" t="s">
        <v>2370</v>
      </c>
      <c r="J134" s="741" t="s">
        <v>2371</v>
      </c>
      <c r="K134" s="741" t="s">
        <v>2372</v>
      </c>
      <c r="L134" s="742">
        <v>0</v>
      </c>
      <c r="M134" s="742">
        <v>0</v>
      </c>
      <c r="N134" s="741">
        <v>1</v>
      </c>
      <c r="O134" s="826">
        <v>1</v>
      </c>
      <c r="P134" s="742">
        <v>0</v>
      </c>
      <c r="Q134" s="759"/>
      <c r="R134" s="741">
        <v>1</v>
      </c>
      <c r="S134" s="759">
        <v>1</v>
      </c>
      <c r="T134" s="826">
        <v>1</v>
      </c>
      <c r="U134" s="782">
        <v>1</v>
      </c>
    </row>
    <row r="135" spans="1:21" ht="14.4" customHeight="1" x14ac:dyDescent="0.3">
      <c r="A135" s="740">
        <v>7</v>
      </c>
      <c r="B135" s="741" t="s">
        <v>2000</v>
      </c>
      <c r="C135" s="741" t="s">
        <v>2004</v>
      </c>
      <c r="D135" s="824" t="s">
        <v>3429</v>
      </c>
      <c r="E135" s="825" t="s">
        <v>2039</v>
      </c>
      <c r="F135" s="741" t="s">
        <v>2001</v>
      </c>
      <c r="G135" s="741" t="s">
        <v>2373</v>
      </c>
      <c r="H135" s="741" t="s">
        <v>576</v>
      </c>
      <c r="I135" s="741" t="s">
        <v>2374</v>
      </c>
      <c r="J135" s="741" t="s">
        <v>1219</v>
      </c>
      <c r="K135" s="741" t="s">
        <v>2375</v>
      </c>
      <c r="L135" s="742">
        <v>27.5</v>
      </c>
      <c r="M135" s="742">
        <v>110</v>
      </c>
      <c r="N135" s="741">
        <v>4</v>
      </c>
      <c r="O135" s="826">
        <v>2</v>
      </c>
      <c r="P135" s="742">
        <v>82.5</v>
      </c>
      <c r="Q135" s="759">
        <v>0.75</v>
      </c>
      <c r="R135" s="741">
        <v>3</v>
      </c>
      <c r="S135" s="759">
        <v>0.75</v>
      </c>
      <c r="T135" s="826">
        <v>1.5</v>
      </c>
      <c r="U135" s="782">
        <v>0.75</v>
      </c>
    </row>
    <row r="136" spans="1:21" ht="14.4" customHeight="1" x14ac:dyDescent="0.3">
      <c r="A136" s="740">
        <v>7</v>
      </c>
      <c r="B136" s="741" t="s">
        <v>2000</v>
      </c>
      <c r="C136" s="741" t="s">
        <v>2004</v>
      </c>
      <c r="D136" s="824" t="s">
        <v>3429</v>
      </c>
      <c r="E136" s="825" t="s">
        <v>2039</v>
      </c>
      <c r="F136" s="741" t="s">
        <v>2001</v>
      </c>
      <c r="G136" s="741" t="s">
        <v>2373</v>
      </c>
      <c r="H136" s="741" t="s">
        <v>576</v>
      </c>
      <c r="I136" s="741" t="s">
        <v>2376</v>
      </c>
      <c r="J136" s="741" t="s">
        <v>1219</v>
      </c>
      <c r="K136" s="741" t="s">
        <v>2375</v>
      </c>
      <c r="L136" s="742">
        <v>27.5</v>
      </c>
      <c r="M136" s="742">
        <v>27.5</v>
      </c>
      <c r="N136" s="741">
        <v>1</v>
      </c>
      <c r="O136" s="826">
        <v>1</v>
      </c>
      <c r="P136" s="742">
        <v>27.5</v>
      </c>
      <c r="Q136" s="759">
        <v>1</v>
      </c>
      <c r="R136" s="741">
        <v>1</v>
      </c>
      <c r="S136" s="759">
        <v>1</v>
      </c>
      <c r="T136" s="826">
        <v>1</v>
      </c>
      <c r="U136" s="782">
        <v>1</v>
      </c>
    </row>
    <row r="137" spans="1:21" ht="14.4" customHeight="1" x14ac:dyDescent="0.3">
      <c r="A137" s="740">
        <v>7</v>
      </c>
      <c r="B137" s="741" t="s">
        <v>2000</v>
      </c>
      <c r="C137" s="741" t="s">
        <v>2004</v>
      </c>
      <c r="D137" s="824" t="s">
        <v>3429</v>
      </c>
      <c r="E137" s="825" t="s">
        <v>2039</v>
      </c>
      <c r="F137" s="741" t="s">
        <v>2001</v>
      </c>
      <c r="G137" s="741" t="s">
        <v>2096</v>
      </c>
      <c r="H137" s="741" t="s">
        <v>622</v>
      </c>
      <c r="I137" s="741" t="s">
        <v>2377</v>
      </c>
      <c r="J137" s="741" t="s">
        <v>714</v>
      </c>
      <c r="K137" s="741" t="s">
        <v>2378</v>
      </c>
      <c r="L137" s="742">
        <v>24.22</v>
      </c>
      <c r="M137" s="742">
        <v>24.22</v>
      </c>
      <c r="N137" s="741">
        <v>1</v>
      </c>
      <c r="O137" s="826">
        <v>0.5</v>
      </c>
      <c r="P137" s="742">
        <v>24.22</v>
      </c>
      <c r="Q137" s="759">
        <v>1</v>
      </c>
      <c r="R137" s="741">
        <v>1</v>
      </c>
      <c r="S137" s="759">
        <v>1</v>
      </c>
      <c r="T137" s="826">
        <v>0.5</v>
      </c>
      <c r="U137" s="782">
        <v>1</v>
      </c>
    </row>
    <row r="138" spans="1:21" ht="14.4" customHeight="1" x14ac:dyDescent="0.3">
      <c r="A138" s="740">
        <v>7</v>
      </c>
      <c r="B138" s="741" t="s">
        <v>2000</v>
      </c>
      <c r="C138" s="741" t="s">
        <v>2004</v>
      </c>
      <c r="D138" s="824" t="s">
        <v>3429</v>
      </c>
      <c r="E138" s="825" t="s">
        <v>2039</v>
      </c>
      <c r="F138" s="741" t="s">
        <v>2001</v>
      </c>
      <c r="G138" s="741" t="s">
        <v>2096</v>
      </c>
      <c r="H138" s="741" t="s">
        <v>576</v>
      </c>
      <c r="I138" s="741" t="s">
        <v>2097</v>
      </c>
      <c r="J138" s="741" t="s">
        <v>714</v>
      </c>
      <c r="K138" s="741" t="s">
        <v>2098</v>
      </c>
      <c r="L138" s="742">
        <v>48.42</v>
      </c>
      <c r="M138" s="742">
        <v>48.42</v>
      </c>
      <c r="N138" s="741">
        <v>1</v>
      </c>
      <c r="O138" s="826">
        <v>0.5</v>
      </c>
      <c r="P138" s="742"/>
      <c r="Q138" s="759">
        <v>0</v>
      </c>
      <c r="R138" s="741"/>
      <c r="S138" s="759">
        <v>0</v>
      </c>
      <c r="T138" s="826"/>
      <c r="U138" s="782">
        <v>0</v>
      </c>
    </row>
    <row r="139" spans="1:21" ht="14.4" customHeight="1" x14ac:dyDescent="0.3">
      <c r="A139" s="740">
        <v>7</v>
      </c>
      <c r="B139" s="741" t="s">
        <v>2000</v>
      </c>
      <c r="C139" s="741" t="s">
        <v>2004</v>
      </c>
      <c r="D139" s="824" t="s">
        <v>3429</v>
      </c>
      <c r="E139" s="825" t="s">
        <v>2039</v>
      </c>
      <c r="F139" s="741" t="s">
        <v>2001</v>
      </c>
      <c r="G139" s="741" t="s">
        <v>2096</v>
      </c>
      <c r="H139" s="741" t="s">
        <v>576</v>
      </c>
      <c r="I139" s="741" t="s">
        <v>2379</v>
      </c>
      <c r="J139" s="741" t="s">
        <v>714</v>
      </c>
      <c r="K139" s="741" t="s">
        <v>2380</v>
      </c>
      <c r="L139" s="742">
        <v>24.22</v>
      </c>
      <c r="M139" s="742">
        <v>48.44</v>
      </c>
      <c r="N139" s="741">
        <v>2</v>
      </c>
      <c r="O139" s="826">
        <v>1.5</v>
      </c>
      <c r="P139" s="742">
        <v>24.22</v>
      </c>
      <c r="Q139" s="759">
        <v>0.5</v>
      </c>
      <c r="R139" s="741">
        <v>1</v>
      </c>
      <c r="S139" s="759">
        <v>0.5</v>
      </c>
      <c r="T139" s="826">
        <v>1</v>
      </c>
      <c r="U139" s="782">
        <v>0.66666666666666663</v>
      </c>
    </row>
    <row r="140" spans="1:21" ht="14.4" customHeight="1" x14ac:dyDescent="0.3">
      <c r="A140" s="740">
        <v>7</v>
      </c>
      <c r="B140" s="741" t="s">
        <v>2000</v>
      </c>
      <c r="C140" s="741" t="s">
        <v>2004</v>
      </c>
      <c r="D140" s="824" t="s">
        <v>3429</v>
      </c>
      <c r="E140" s="825" t="s">
        <v>2039</v>
      </c>
      <c r="F140" s="741" t="s">
        <v>2001</v>
      </c>
      <c r="G140" s="741" t="s">
        <v>2061</v>
      </c>
      <c r="H140" s="741" t="s">
        <v>576</v>
      </c>
      <c r="I140" s="741" t="s">
        <v>2381</v>
      </c>
      <c r="J140" s="741" t="s">
        <v>2382</v>
      </c>
      <c r="K140" s="741" t="s">
        <v>2383</v>
      </c>
      <c r="L140" s="742">
        <v>0</v>
      </c>
      <c r="M140" s="742">
        <v>0</v>
      </c>
      <c r="N140" s="741">
        <v>2</v>
      </c>
      <c r="O140" s="826">
        <v>0.5</v>
      </c>
      <c r="P140" s="742">
        <v>0</v>
      </c>
      <c r="Q140" s="759"/>
      <c r="R140" s="741">
        <v>2</v>
      </c>
      <c r="S140" s="759">
        <v>1</v>
      </c>
      <c r="T140" s="826">
        <v>0.5</v>
      </c>
      <c r="U140" s="782">
        <v>1</v>
      </c>
    </row>
    <row r="141" spans="1:21" ht="14.4" customHeight="1" x14ac:dyDescent="0.3">
      <c r="A141" s="740">
        <v>7</v>
      </c>
      <c r="B141" s="741" t="s">
        <v>2000</v>
      </c>
      <c r="C141" s="741" t="s">
        <v>2004</v>
      </c>
      <c r="D141" s="824" t="s">
        <v>3429</v>
      </c>
      <c r="E141" s="825" t="s">
        <v>2039</v>
      </c>
      <c r="F141" s="741" t="s">
        <v>2001</v>
      </c>
      <c r="G141" s="741" t="s">
        <v>2061</v>
      </c>
      <c r="H141" s="741" t="s">
        <v>576</v>
      </c>
      <c r="I141" s="741" t="s">
        <v>2384</v>
      </c>
      <c r="J141" s="741" t="s">
        <v>2385</v>
      </c>
      <c r="K141" s="741" t="s">
        <v>2386</v>
      </c>
      <c r="L141" s="742">
        <v>64.5</v>
      </c>
      <c r="M141" s="742">
        <v>129</v>
      </c>
      <c r="N141" s="741">
        <v>2</v>
      </c>
      <c r="O141" s="826">
        <v>0.5</v>
      </c>
      <c r="P141" s="742"/>
      <c r="Q141" s="759">
        <v>0</v>
      </c>
      <c r="R141" s="741"/>
      <c r="S141" s="759">
        <v>0</v>
      </c>
      <c r="T141" s="826"/>
      <c r="U141" s="782">
        <v>0</v>
      </c>
    </row>
    <row r="142" spans="1:21" ht="14.4" customHeight="1" x14ac:dyDescent="0.3">
      <c r="A142" s="740">
        <v>7</v>
      </c>
      <c r="B142" s="741" t="s">
        <v>2000</v>
      </c>
      <c r="C142" s="741" t="s">
        <v>2004</v>
      </c>
      <c r="D142" s="824" t="s">
        <v>3429</v>
      </c>
      <c r="E142" s="825" t="s">
        <v>2039</v>
      </c>
      <c r="F142" s="741" t="s">
        <v>2001</v>
      </c>
      <c r="G142" s="741" t="s">
        <v>2387</v>
      </c>
      <c r="H142" s="741" t="s">
        <v>576</v>
      </c>
      <c r="I142" s="741" t="s">
        <v>2388</v>
      </c>
      <c r="J142" s="741" t="s">
        <v>2389</v>
      </c>
      <c r="K142" s="741" t="s">
        <v>2390</v>
      </c>
      <c r="L142" s="742">
        <v>289.62</v>
      </c>
      <c r="M142" s="742">
        <v>289.62</v>
      </c>
      <c r="N142" s="741">
        <v>1</v>
      </c>
      <c r="O142" s="826">
        <v>0.5</v>
      </c>
      <c r="P142" s="742"/>
      <c r="Q142" s="759">
        <v>0</v>
      </c>
      <c r="R142" s="741"/>
      <c r="S142" s="759">
        <v>0</v>
      </c>
      <c r="T142" s="826"/>
      <c r="U142" s="782">
        <v>0</v>
      </c>
    </row>
    <row r="143" spans="1:21" ht="14.4" customHeight="1" x14ac:dyDescent="0.3">
      <c r="A143" s="740">
        <v>7</v>
      </c>
      <c r="B143" s="741" t="s">
        <v>2000</v>
      </c>
      <c r="C143" s="741" t="s">
        <v>2004</v>
      </c>
      <c r="D143" s="824" t="s">
        <v>3429</v>
      </c>
      <c r="E143" s="825" t="s">
        <v>2039</v>
      </c>
      <c r="F143" s="741" t="s">
        <v>2001</v>
      </c>
      <c r="G143" s="741" t="s">
        <v>2387</v>
      </c>
      <c r="H143" s="741" t="s">
        <v>576</v>
      </c>
      <c r="I143" s="741" t="s">
        <v>2391</v>
      </c>
      <c r="J143" s="741" t="s">
        <v>2392</v>
      </c>
      <c r="K143" s="741" t="s">
        <v>2390</v>
      </c>
      <c r="L143" s="742">
        <v>289.62</v>
      </c>
      <c r="M143" s="742">
        <v>289.62</v>
      </c>
      <c r="N143" s="741">
        <v>1</v>
      </c>
      <c r="O143" s="826">
        <v>0.5</v>
      </c>
      <c r="P143" s="742"/>
      <c r="Q143" s="759">
        <v>0</v>
      </c>
      <c r="R143" s="741"/>
      <c r="S143" s="759">
        <v>0</v>
      </c>
      <c r="T143" s="826"/>
      <c r="U143" s="782">
        <v>0</v>
      </c>
    </row>
    <row r="144" spans="1:21" ht="14.4" customHeight="1" x14ac:dyDescent="0.3">
      <c r="A144" s="740">
        <v>7</v>
      </c>
      <c r="B144" s="741" t="s">
        <v>2000</v>
      </c>
      <c r="C144" s="741" t="s">
        <v>2004</v>
      </c>
      <c r="D144" s="824" t="s">
        <v>3429</v>
      </c>
      <c r="E144" s="825" t="s">
        <v>2039</v>
      </c>
      <c r="F144" s="741" t="s">
        <v>2001</v>
      </c>
      <c r="G144" s="741" t="s">
        <v>2393</v>
      </c>
      <c r="H144" s="741" t="s">
        <v>576</v>
      </c>
      <c r="I144" s="741" t="s">
        <v>2394</v>
      </c>
      <c r="J144" s="741" t="s">
        <v>2395</v>
      </c>
      <c r="K144" s="741" t="s">
        <v>2396</v>
      </c>
      <c r="L144" s="742">
        <v>261.69</v>
      </c>
      <c r="M144" s="742">
        <v>261.69</v>
      </c>
      <c r="N144" s="741">
        <v>1</v>
      </c>
      <c r="O144" s="826">
        <v>1</v>
      </c>
      <c r="P144" s="742">
        <v>261.69</v>
      </c>
      <c r="Q144" s="759">
        <v>1</v>
      </c>
      <c r="R144" s="741">
        <v>1</v>
      </c>
      <c r="S144" s="759">
        <v>1</v>
      </c>
      <c r="T144" s="826">
        <v>1</v>
      </c>
      <c r="U144" s="782">
        <v>1</v>
      </c>
    </row>
    <row r="145" spans="1:21" ht="14.4" customHeight="1" x14ac:dyDescent="0.3">
      <c r="A145" s="740">
        <v>7</v>
      </c>
      <c r="B145" s="741" t="s">
        <v>2000</v>
      </c>
      <c r="C145" s="741" t="s">
        <v>2004</v>
      </c>
      <c r="D145" s="824" t="s">
        <v>3429</v>
      </c>
      <c r="E145" s="825" t="s">
        <v>2039</v>
      </c>
      <c r="F145" s="741" t="s">
        <v>2001</v>
      </c>
      <c r="G145" s="741" t="s">
        <v>2166</v>
      </c>
      <c r="H145" s="741" t="s">
        <v>576</v>
      </c>
      <c r="I145" s="741" t="s">
        <v>2167</v>
      </c>
      <c r="J145" s="741" t="s">
        <v>2168</v>
      </c>
      <c r="K145" s="741" t="s">
        <v>2169</v>
      </c>
      <c r="L145" s="742">
        <v>61.97</v>
      </c>
      <c r="M145" s="742">
        <v>61.97</v>
      </c>
      <c r="N145" s="741">
        <v>1</v>
      </c>
      <c r="O145" s="826">
        <v>1</v>
      </c>
      <c r="P145" s="742">
        <v>61.97</v>
      </c>
      <c r="Q145" s="759">
        <v>1</v>
      </c>
      <c r="R145" s="741">
        <v>1</v>
      </c>
      <c r="S145" s="759">
        <v>1</v>
      </c>
      <c r="T145" s="826">
        <v>1</v>
      </c>
      <c r="U145" s="782">
        <v>1</v>
      </c>
    </row>
    <row r="146" spans="1:21" ht="14.4" customHeight="1" x14ac:dyDescent="0.3">
      <c r="A146" s="740">
        <v>7</v>
      </c>
      <c r="B146" s="741" t="s">
        <v>2000</v>
      </c>
      <c r="C146" s="741" t="s">
        <v>2004</v>
      </c>
      <c r="D146" s="824" t="s">
        <v>3429</v>
      </c>
      <c r="E146" s="825" t="s">
        <v>2039</v>
      </c>
      <c r="F146" s="741" t="s">
        <v>2001</v>
      </c>
      <c r="G146" s="741" t="s">
        <v>2193</v>
      </c>
      <c r="H146" s="741" t="s">
        <v>576</v>
      </c>
      <c r="I146" s="741" t="s">
        <v>2397</v>
      </c>
      <c r="J146" s="741" t="s">
        <v>2195</v>
      </c>
      <c r="K146" s="741" t="s">
        <v>2398</v>
      </c>
      <c r="L146" s="742">
        <v>50.32</v>
      </c>
      <c r="M146" s="742">
        <v>50.32</v>
      </c>
      <c r="N146" s="741">
        <v>1</v>
      </c>
      <c r="O146" s="826">
        <v>1</v>
      </c>
      <c r="P146" s="742">
        <v>50.32</v>
      </c>
      <c r="Q146" s="759">
        <v>1</v>
      </c>
      <c r="R146" s="741">
        <v>1</v>
      </c>
      <c r="S146" s="759">
        <v>1</v>
      </c>
      <c r="T146" s="826">
        <v>1</v>
      </c>
      <c r="U146" s="782">
        <v>1</v>
      </c>
    </row>
    <row r="147" spans="1:21" ht="14.4" customHeight="1" x14ac:dyDescent="0.3">
      <c r="A147" s="740">
        <v>7</v>
      </c>
      <c r="B147" s="741" t="s">
        <v>2000</v>
      </c>
      <c r="C147" s="741" t="s">
        <v>2004</v>
      </c>
      <c r="D147" s="824" t="s">
        <v>3429</v>
      </c>
      <c r="E147" s="825" t="s">
        <v>2041</v>
      </c>
      <c r="F147" s="741" t="s">
        <v>2001</v>
      </c>
      <c r="G147" s="741" t="s">
        <v>2399</v>
      </c>
      <c r="H147" s="741" t="s">
        <v>622</v>
      </c>
      <c r="I147" s="741" t="s">
        <v>2400</v>
      </c>
      <c r="J147" s="741" t="s">
        <v>2401</v>
      </c>
      <c r="K147" s="741" t="s">
        <v>2402</v>
      </c>
      <c r="L147" s="742">
        <v>9.4</v>
      </c>
      <c r="M147" s="742">
        <v>9.4</v>
      </c>
      <c r="N147" s="741">
        <v>1</v>
      </c>
      <c r="O147" s="826">
        <v>0.5</v>
      </c>
      <c r="P147" s="742">
        <v>9.4</v>
      </c>
      <c r="Q147" s="759">
        <v>1</v>
      </c>
      <c r="R147" s="741">
        <v>1</v>
      </c>
      <c r="S147" s="759">
        <v>1</v>
      </c>
      <c r="T147" s="826">
        <v>0.5</v>
      </c>
      <c r="U147" s="782">
        <v>1</v>
      </c>
    </row>
    <row r="148" spans="1:21" ht="14.4" customHeight="1" x14ac:dyDescent="0.3">
      <c r="A148" s="740">
        <v>7</v>
      </c>
      <c r="B148" s="741" t="s">
        <v>2000</v>
      </c>
      <c r="C148" s="741" t="s">
        <v>2004</v>
      </c>
      <c r="D148" s="824" t="s">
        <v>3429</v>
      </c>
      <c r="E148" s="825" t="s">
        <v>2041</v>
      </c>
      <c r="F148" s="741" t="s">
        <v>2001</v>
      </c>
      <c r="G148" s="741" t="s">
        <v>2399</v>
      </c>
      <c r="H148" s="741" t="s">
        <v>576</v>
      </c>
      <c r="I148" s="741" t="s">
        <v>2403</v>
      </c>
      <c r="J148" s="741" t="s">
        <v>2404</v>
      </c>
      <c r="K148" s="741" t="s">
        <v>2402</v>
      </c>
      <c r="L148" s="742">
        <v>9.4</v>
      </c>
      <c r="M148" s="742">
        <v>9.4</v>
      </c>
      <c r="N148" s="741">
        <v>1</v>
      </c>
      <c r="O148" s="826">
        <v>0.5</v>
      </c>
      <c r="P148" s="742">
        <v>9.4</v>
      </c>
      <c r="Q148" s="759">
        <v>1</v>
      </c>
      <c r="R148" s="741">
        <v>1</v>
      </c>
      <c r="S148" s="759">
        <v>1</v>
      </c>
      <c r="T148" s="826">
        <v>0.5</v>
      </c>
      <c r="U148" s="782">
        <v>1</v>
      </c>
    </row>
    <row r="149" spans="1:21" ht="14.4" customHeight="1" x14ac:dyDescent="0.3">
      <c r="A149" s="740">
        <v>7</v>
      </c>
      <c r="B149" s="741" t="s">
        <v>2000</v>
      </c>
      <c r="C149" s="741" t="s">
        <v>2004</v>
      </c>
      <c r="D149" s="824" t="s">
        <v>3429</v>
      </c>
      <c r="E149" s="825" t="s">
        <v>2041</v>
      </c>
      <c r="F149" s="741" t="s">
        <v>2001</v>
      </c>
      <c r="G149" s="741" t="s">
        <v>2051</v>
      </c>
      <c r="H149" s="741" t="s">
        <v>622</v>
      </c>
      <c r="I149" s="741" t="s">
        <v>2119</v>
      </c>
      <c r="J149" s="741" t="s">
        <v>1347</v>
      </c>
      <c r="K149" s="741" t="s">
        <v>2120</v>
      </c>
      <c r="L149" s="742">
        <v>154.36000000000001</v>
      </c>
      <c r="M149" s="742">
        <v>154.36000000000001</v>
      </c>
      <c r="N149" s="741">
        <v>1</v>
      </c>
      <c r="O149" s="826">
        <v>0.5</v>
      </c>
      <c r="P149" s="742">
        <v>154.36000000000001</v>
      </c>
      <c r="Q149" s="759">
        <v>1</v>
      </c>
      <c r="R149" s="741">
        <v>1</v>
      </c>
      <c r="S149" s="759">
        <v>1</v>
      </c>
      <c r="T149" s="826">
        <v>0.5</v>
      </c>
      <c r="U149" s="782">
        <v>1</v>
      </c>
    </row>
    <row r="150" spans="1:21" ht="14.4" customHeight="1" x14ac:dyDescent="0.3">
      <c r="A150" s="740">
        <v>7</v>
      </c>
      <c r="B150" s="741" t="s">
        <v>2000</v>
      </c>
      <c r="C150" s="741" t="s">
        <v>2004</v>
      </c>
      <c r="D150" s="824" t="s">
        <v>3429</v>
      </c>
      <c r="E150" s="825" t="s">
        <v>2041</v>
      </c>
      <c r="F150" s="741" t="s">
        <v>2001</v>
      </c>
      <c r="G150" s="741" t="s">
        <v>2342</v>
      </c>
      <c r="H150" s="741" t="s">
        <v>576</v>
      </c>
      <c r="I150" s="741" t="s">
        <v>2405</v>
      </c>
      <c r="J150" s="741" t="s">
        <v>1005</v>
      </c>
      <c r="K150" s="741" t="s">
        <v>2406</v>
      </c>
      <c r="L150" s="742">
        <v>0</v>
      </c>
      <c r="M150" s="742">
        <v>0</v>
      </c>
      <c r="N150" s="741">
        <v>5</v>
      </c>
      <c r="O150" s="826">
        <v>2</v>
      </c>
      <c r="P150" s="742">
        <v>0</v>
      </c>
      <c r="Q150" s="759"/>
      <c r="R150" s="741">
        <v>1</v>
      </c>
      <c r="S150" s="759">
        <v>0.2</v>
      </c>
      <c r="T150" s="826">
        <v>0.5</v>
      </c>
      <c r="U150" s="782">
        <v>0.25</v>
      </c>
    </row>
    <row r="151" spans="1:21" ht="14.4" customHeight="1" x14ac:dyDescent="0.3">
      <c r="A151" s="740">
        <v>7</v>
      </c>
      <c r="B151" s="741" t="s">
        <v>2000</v>
      </c>
      <c r="C151" s="741" t="s">
        <v>2004</v>
      </c>
      <c r="D151" s="824" t="s">
        <v>3429</v>
      </c>
      <c r="E151" s="825" t="s">
        <v>2041</v>
      </c>
      <c r="F151" s="741" t="s">
        <v>2001</v>
      </c>
      <c r="G151" s="741" t="s">
        <v>2266</v>
      </c>
      <c r="H151" s="741" t="s">
        <v>576</v>
      </c>
      <c r="I151" s="741" t="s">
        <v>2267</v>
      </c>
      <c r="J151" s="741" t="s">
        <v>1023</v>
      </c>
      <c r="K151" s="741" t="s">
        <v>2268</v>
      </c>
      <c r="L151" s="742">
        <v>42.05</v>
      </c>
      <c r="M151" s="742">
        <v>42.05</v>
      </c>
      <c r="N151" s="741">
        <v>1</v>
      </c>
      <c r="O151" s="826">
        <v>0.5</v>
      </c>
      <c r="P151" s="742">
        <v>42.05</v>
      </c>
      <c r="Q151" s="759">
        <v>1</v>
      </c>
      <c r="R151" s="741">
        <v>1</v>
      </c>
      <c r="S151" s="759">
        <v>1</v>
      </c>
      <c r="T151" s="826">
        <v>0.5</v>
      </c>
      <c r="U151" s="782">
        <v>1</v>
      </c>
    </row>
    <row r="152" spans="1:21" ht="14.4" customHeight="1" x14ac:dyDescent="0.3">
      <c r="A152" s="740">
        <v>7</v>
      </c>
      <c r="B152" s="741" t="s">
        <v>2000</v>
      </c>
      <c r="C152" s="741" t="s">
        <v>2004</v>
      </c>
      <c r="D152" s="824" t="s">
        <v>3429</v>
      </c>
      <c r="E152" s="825" t="s">
        <v>2041</v>
      </c>
      <c r="F152" s="741" t="s">
        <v>2001</v>
      </c>
      <c r="G152" s="741" t="s">
        <v>2129</v>
      </c>
      <c r="H152" s="741" t="s">
        <v>576</v>
      </c>
      <c r="I152" s="741" t="s">
        <v>2132</v>
      </c>
      <c r="J152" s="741" t="s">
        <v>805</v>
      </c>
      <c r="K152" s="741" t="s">
        <v>2131</v>
      </c>
      <c r="L152" s="742">
        <v>182.22</v>
      </c>
      <c r="M152" s="742">
        <v>182.22</v>
      </c>
      <c r="N152" s="741">
        <v>1</v>
      </c>
      <c r="O152" s="826">
        <v>0.5</v>
      </c>
      <c r="P152" s="742">
        <v>182.22</v>
      </c>
      <c r="Q152" s="759">
        <v>1</v>
      </c>
      <c r="R152" s="741">
        <v>1</v>
      </c>
      <c r="S152" s="759">
        <v>1</v>
      </c>
      <c r="T152" s="826">
        <v>0.5</v>
      </c>
      <c r="U152" s="782">
        <v>1</v>
      </c>
    </row>
    <row r="153" spans="1:21" ht="14.4" customHeight="1" x14ac:dyDescent="0.3">
      <c r="A153" s="740">
        <v>7</v>
      </c>
      <c r="B153" s="741" t="s">
        <v>2000</v>
      </c>
      <c r="C153" s="741" t="s">
        <v>2004</v>
      </c>
      <c r="D153" s="824" t="s">
        <v>3429</v>
      </c>
      <c r="E153" s="825" t="s">
        <v>2041</v>
      </c>
      <c r="F153" s="741" t="s">
        <v>2001</v>
      </c>
      <c r="G153" s="741" t="s">
        <v>2407</v>
      </c>
      <c r="H153" s="741" t="s">
        <v>622</v>
      </c>
      <c r="I153" s="741" t="s">
        <v>2408</v>
      </c>
      <c r="J153" s="741" t="s">
        <v>1901</v>
      </c>
      <c r="K153" s="741" t="s">
        <v>2127</v>
      </c>
      <c r="L153" s="742">
        <v>246.39</v>
      </c>
      <c r="M153" s="742">
        <v>739.17</v>
      </c>
      <c r="N153" s="741">
        <v>3</v>
      </c>
      <c r="O153" s="826">
        <v>0.5</v>
      </c>
      <c r="P153" s="742">
        <v>739.17</v>
      </c>
      <c r="Q153" s="759">
        <v>1</v>
      </c>
      <c r="R153" s="741">
        <v>3</v>
      </c>
      <c r="S153" s="759">
        <v>1</v>
      </c>
      <c r="T153" s="826">
        <v>0.5</v>
      </c>
      <c r="U153" s="782">
        <v>1</v>
      </c>
    </row>
    <row r="154" spans="1:21" ht="14.4" customHeight="1" x14ac:dyDescent="0.3">
      <c r="A154" s="740">
        <v>7</v>
      </c>
      <c r="B154" s="741" t="s">
        <v>2000</v>
      </c>
      <c r="C154" s="741" t="s">
        <v>2004</v>
      </c>
      <c r="D154" s="824" t="s">
        <v>3429</v>
      </c>
      <c r="E154" s="825" t="s">
        <v>2041</v>
      </c>
      <c r="F154" s="741" t="s">
        <v>2001</v>
      </c>
      <c r="G154" s="741" t="s">
        <v>2407</v>
      </c>
      <c r="H154" s="741" t="s">
        <v>622</v>
      </c>
      <c r="I154" s="741" t="s">
        <v>2408</v>
      </c>
      <c r="J154" s="741" t="s">
        <v>1901</v>
      </c>
      <c r="K154" s="741" t="s">
        <v>2127</v>
      </c>
      <c r="L154" s="742">
        <v>158.96</v>
      </c>
      <c r="M154" s="742">
        <v>476.88</v>
      </c>
      <c r="N154" s="741">
        <v>3</v>
      </c>
      <c r="O154" s="826">
        <v>0.5</v>
      </c>
      <c r="P154" s="742">
        <v>476.88</v>
      </c>
      <c r="Q154" s="759">
        <v>1</v>
      </c>
      <c r="R154" s="741">
        <v>3</v>
      </c>
      <c r="S154" s="759">
        <v>1</v>
      </c>
      <c r="T154" s="826">
        <v>0.5</v>
      </c>
      <c r="U154" s="782">
        <v>1</v>
      </c>
    </row>
    <row r="155" spans="1:21" ht="14.4" customHeight="1" x14ac:dyDescent="0.3">
      <c r="A155" s="740">
        <v>7</v>
      </c>
      <c r="B155" s="741" t="s">
        <v>2000</v>
      </c>
      <c r="C155" s="741" t="s">
        <v>2004</v>
      </c>
      <c r="D155" s="824" t="s">
        <v>3429</v>
      </c>
      <c r="E155" s="825" t="s">
        <v>2041</v>
      </c>
      <c r="F155" s="741" t="s">
        <v>2001</v>
      </c>
      <c r="G155" s="741" t="s">
        <v>2409</v>
      </c>
      <c r="H155" s="741" t="s">
        <v>576</v>
      </c>
      <c r="I155" s="741" t="s">
        <v>2410</v>
      </c>
      <c r="J155" s="741" t="s">
        <v>2411</v>
      </c>
      <c r="K155" s="741" t="s">
        <v>2412</v>
      </c>
      <c r="L155" s="742">
        <v>79.64</v>
      </c>
      <c r="M155" s="742">
        <v>79.64</v>
      </c>
      <c r="N155" s="741">
        <v>1</v>
      </c>
      <c r="O155" s="826">
        <v>0.5</v>
      </c>
      <c r="P155" s="742"/>
      <c r="Q155" s="759">
        <v>0</v>
      </c>
      <c r="R155" s="741"/>
      <c r="S155" s="759">
        <v>0</v>
      </c>
      <c r="T155" s="826"/>
      <c r="U155" s="782">
        <v>0</v>
      </c>
    </row>
    <row r="156" spans="1:21" ht="14.4" customHeight="1" x14ac:dyDescent="0.3">
      <c r="A156" s="740">
        <v>7</v>
      </c>
      <c r="B156" s="741" t="s">
        <v>2000</v>
      </c>
      <c r="C156" s="741" t="s">
        <v>2004</v>
      </c>
      <c r="D156" s="824" t="s">
        <v>3429</v>
      </c>
      <c r="E156" s="825" t="s">
        <v>2041</v>
      </c>
      <c r="F156" s="741" t="s">
        <v>2001</v>
      </c>
      <c r="G156" s="741" t="s">
        <v>2409</v>
      </c>
      <c r="H156" s="741" t="s">
        <v>576</v>
      </c>
      <c r="I156" s="741" t="s">
        <v>2413</v>
      </c>
      <c r="J156" s="741" t="s">
        <v>2411</v>
      </c>
      <c r="K156" s="741" t="s">
        <v>2412</v>
      </c>
      <c r="L156" s="742">
        <v>79.64</v>
      </c>
      <c r="M156" s="742">
        <v>79.64</v>
      </c>
      <c r="N156" s="741">
        <v>1</v>
      </c>
      <c r="O156" s="826">
        <v>0.5</v>
      </c>
      <c r="P156" s="742"/>
      <c r="Q156" s="759">
        <v>0</v>
      </c>
      <c r="R156" s="741"/>
      <c r="S156" s="759">
        <v>0</v>
      </c>
      <c r="T156" s="826"/>
      <c r="U156" s="782">
        <v>0</v>
      </c>
    </row>
    <row r="157" spans="1:21" ht="14.4" customHeight="1" x14ac:dyDescent="0.3">
      <c r="A157" s="740">
        <v>7</v>
      </c>
      <c r="B157" s="741" t="s">
        <v>2000</v>
      </c>
      <c r="C157" s="741" t="s">
        <v>2004</v>
      </c>
      <c r="D157" s="824" t="s">
        <v>3429</v>
      </c>
      <c r="E157" s="825" t="s">
        <v>2041</v>
      </c>
      <c r="F157" s="741" t="s">
        <v>2001</v>
      </c>
      <c r="G157" s="741" t="s">
        <v>2414</v>
      </c>
      <c r="H157" s="741" t="s">
        <v>576</v>
      </c>
      <c r="I157" s="741" t="s">
        <v>2415</v>
      </c>
      <c r="J157" s="741" t="s">
        <v>1060</v>
      </c>
      <c r="K157" s="741" t="s">
        <v>2416</v>
      </c>
      <c r="L157" s="742">
        <v>0</v>
      </c>
      <c r="M157" s="742">
        <v>0</v>
      </c>
      <c r="N157" s="741">
        <v>2</v>
      </c>
      <c r="O157" s="826">
        <v>1</v>
      </c>
      <c r="P157" s="742">
        <v>0</v>
      </c>
      <c r="Q157" s="759"/>
      <c r="R157" s="741">
        <v>2</v>
      </c>
      <c r="S157" s="759">
        <v>1</v>
      </c>
      <c r="T157" s="826">
        <v>1</v>
      </c>
      <c r="U157" s="782">
        <v>1</v>
      </c>
    </row>
    <row r="158" spans="1:21" ht="14.4" customHeight="1" x14ac:dyDescent="0.3">
      <c r="A158" s="740">
        <v>7</v>
      </c>
      <c r="B158" s="741" t="s">
        <v>2000</v>
      </c>
      <c r="C158" s="741" t="s">
        <v>2004</v>
      </c>
      <c r="D158" s="824" t="s">
        <v>3429</v>
      </c>
      <c r="E158" s="825" t="s">
        <v>2041</v>
      </c>
      <c r="F158" s="741" t="s">
        <v>2001</v>
      </c>
      <c r="G158" s="741" t="s">
        <v>2361</v>
      </c>
      <c r="H158" s="741" t="s">
        <v>576</v>
      </c>
      <c r="I158" s="741" t="s">
        <v>2417</v>
      </c>
      <c r="J158" s="741" t="s">
        <v>2368</v>
      </c>
      <c r="K158" s="741" t="s">
        <v>2418</v>
      </c>
      <c r="L158" s="742">
        <v>58.62</v>
      </c>
      <c r="M158" s="742">
        <v>58.62</v>
      </c>
      <c r="N158" s="741">
        <v>1</v>
      </c>
      <c r="O158" s="826">
        <v>0.5</v>
      </c>
      <c r="P158" s="742"/>
      <c r="Q158" s="759">
        <v>0</v>
      </c>
      <c r="R158" s="741"/>
      <c r="S158" s="759">
        <v>0</v>
      </c>
      <c r="T158" s="826"/>
      <c r="U158" s="782">
        <v>0</v>
      </c>
    </row>
    <row r="159" spans="1:21" ht="14.4" customHeight="1" x14ac:dyDescent="0.3">
      <c r="A159" s="740">
        <v>7</v>
      </c>
      <c r="B159" s="741" t="s">
        <v>2000</v>
      </c>
      <c r="C159" s="741" t="s">
        <v>2004</v>
      </c>
      <c r="D159" s="824" t="s">
        <v>3429</v>
      </c>
      <c r="E159" s="825" t="s">
        <v>2041</v>
      </c>
      <c r="F159" s="741" t="s">
        <v>2001</v>
      </c>
      <c r="G159" s="741" t="s">
        <v>2361</v>
      </c>
      <c r="H159" s="741" t="s">
        <v>576</v>
      </c>
      <c r="I159" s="741" t="s">
        <v>2419</v>
      </c>
      <c r="J159" s="741" t="s">
        <v>2368</v>
      </c>
      <c r="K159" s="741" t="s">
        <v>2420</v>
      </c>
      <c r="L159" s="742">
        <v>0</v>
      </c>
      <c r="M159" s="742">
        <v>0</v>
      </c>
      <c r="N159" s="741">
        <v>1</v>
      </c>
      <c r="O159" s="826">
        <v>0.5</v>
      </c>
      <c r="P159" s="742"/>
      <c r="Q159" s="759"/>
      <c r="R159" s="741"/>
      <c r="S159" s="759">
        <v>0</v>
      </c>
      <c r="T159" s="826"/>
      <c r="U159" s="782">
        <v>0</v>
      </c>
    </row>
    <row r="160" spans="1:21" ht="14.4" customHeight="1" x14ac:dyDescent="0.3">
      <c r="A160" s="740">
        <v>7</v>
      </c>
      <c r="B160" s="741" t="s">
        <v>2000</v>
      </c>
      <c r="C160" s="741" t="s">
        <v>2004</v>
      </c>
      <c r="D160" s="824" t="s">
        <v>3429</v>
      </c>
      <c r="E160" s="825" t="s">
        <v>2041</v>
      </c>
      <c r="F160" s="741" t="s">
        <v>2001</v>
      </c>
      <c r="G160" s="741" t="s">
        <v>2421</v>
      </c>
      <c r="H160" s="741" t="s">
        <v>576</v>
      </c>
      <c r="I160" s="741" t="s">
        <v>2422</v>
      </c>
      <c r="J160" s="741" t="s">
        <v>2423</v>
      </c>
      <c r="K160" s="741" t="s">
        <v>2424</v>
      </c>
      <c r="L160" s="742">
        <v>195.77</v>
      </c>
      <c r="M160" s="742">
        <v>978.85000000000014</v>
      </c>
      <c r="N160" s="741">
        <v>5</v>
      </c>
      <c r="O160" s="826">
        <v>2.5</v>
      </c>
      <c r="P160" s="742">
        <v>978.85000000000014</v>
      </c>
      <c r="Q160" s="759">
        <v>1</v>
      </c>
      <c r="R160" s="741">
        <v>5</v>
      </c>
      <c r="S160" s="759">
        <v>1</v>
      </c>
      <c r="T160" s="826">
        <v>2.5</v>
      </c>
      <c r="U160" s="782">
        <v>1</v>
      </c>
    </row>
    <row r="161" spans="1:21" ht="14.4" customHeight="1" x14ac:dyDescent="0.3">
      <c r="A161" s="740">
        <v>7</v>
      </c>
      <c r="B161" s="741" t="s">
        <v>2000</v>
      </c>
      <c r="C161" s="741" t="s">
        <v>2004</v>
      </c>
      <c r="D161" s="824" t="s">
        <v>3429</v>
      </c>
      <c r="E161" s="825" t="s">
        <v>2041</v>
      </c>
      <c r="F161" s="741" t="s">
        <v>2001</v>
      </c>
      <c r="G161" s="741" t="s">
        <v>2373</v>
      </c>
      <c r="H161" s="741" t="s">
        <v>622</v>
      </c>
      <c r="I161" s="741" t="s">
        <v>2425</v>
      </c>
      <c r="J161" s="741" t="s">
        <v>2426</v>
      </c>
      <c r="K161" s="741" t="s">
        <v>2427</v>
      </c>
      <c r="L161" s="742">
        <v>234.07</v>
      </c>
      <c r="M161" s="742">
        <v>468.14</v>
      </c>
      <c r="N161" s="741">
        <v>2</v>
      </c>
      <c r="O161" s="826">
        <v>1</v>
      </c>
      <c r="P161" s="742"/>
      <c r="Q161" s="759">
        <v>0</v>
      </c>
      <c r="R161" s="741"/>
      <c r="S161" s="759">
        <v>0</v>
      </c>
      <c r="T161" s="826"/>
      <c r="U161" s="782">
        <v>0</v>
      </c>
    </row>
    <row r="162" spans="1:21" ht="14.4" customHeight="1" x14ac:dyDescent="0.3">
      <c r="A162" s="740">
        <v>7</v>
      </c>
      <c r="B162" s="741" t="s">
        <v>2000</v>
      </c>
      <c r="C162" s="741" t="s">
        <v>2004</v>
      </c>
      <c r="D162" s="824" t="s">
        <v>3429</v>
      </c>
      <c r="E162" s="825" t="s">
        <v>2041</v>
      </c>
      <c r="F162" s="741" t="s">
        <v>2001</v>
      </c>
      <c r="G162" s="741" t="s">
        <v>2428</v>
      </c>
      <c r="H162" s="741" t="s">
        <v>576</v>
      </c>
      <c r="I162" s="741" t="s">
        <v>2429</v>
      </c>
      <c r="J162" s="741" t="s">
        <v>855</v>
      </c>
      <c r="K162" s="741" t="s">
        <v>2430</v>
      </c>
      <c r="L162" s="742">
        <v>0</v>
      </c>
      <c r="M162" s="742">
        <v>0</v>
      </c>
      <c r="N162" s="741">
        <v>2</v>
      </c>
      <c r="O162" s="826">
        <v>1</v>
      </c>
      <c r="P162" s="742"/>
      <c r="Q162" s="759"/>
      <c r="R162" s="741"/>
      <c r="S162" s="759">
        <v>0</v>
      </c>
      <c r="T162" s="826"/>
      <c r="U162" s="782">
        <v>0</v>
      </c>
    </row>
    <row r="163" spans="1:21" ht="14.4" customHeight="1" x14ac:dyDescent="0.3">
      <c r="A163" s="740">
        <v>7</v>
      </c>
      <c r="B163" s="741" t="s">
        <v>2000</v>
      </c>
      <c r="C163" s="741" t="s">
        <v>2004</v>
      </c>
      <c r="D163" s="824" t="s">
        <v>3429</v>
      </c>
      <c r="E163" s="825" t="s">
        <v>2041</v>
      </c>
      <c r="F163" s="741" t="s">
        <v>2001</v>
      </c>
      <c r="G163" s="741" t="s">
        <v>2431</v>
      </c>
      <c r="H163" s="741" t="s">
        <v>622</v>
      </c>
      <c r="I163" s="741" t="s">
        <v>2432</v>
      </c>
      <c r="J163" s="741" t="s">
        <v>2433</v>
      </c>
      <c r="K163" s="741" t="s">
        <v>2434</v>
      </c>
      <c r="L163" s="742">
        <v>524.45000000000005</v>
      </c>
      <c r="M163" s="742">
        <v>524.45000000000005</v>
      </c>
      <c r="N163" s="741">
        <v>1</v>
      </c>
      <c r="O163" s="826">
        <v>0.5</v>
      </c>
      <c r="P163" s="742"/>
      <c r="Q163" s="759">
        <v>0</v>
      </c>
      <c r="R163" s="741"/>
      <c r="S163" s="759">
        <v>0</v>
      </c>
      <c r="T163" s="826"/>
      <c r="U163" s="782">
        <v>0</v>
      </c>
    </row>
    <row r="164" spans="1:21" ht="14.4" customHeight="1" x14ac:dyDescent="0.3">
      <c r="A164" s="740">
        <v>7</v>
      </c>
      <c r="B164" s="741" t="s">
        <v>2000</v>
      </c>
      <c r="C164" s="741" t="s">
        <v>2004</v>
      </c>
      <c r="D164" s="824" t="s">
        <v>3429</v>
      </c>
      <c r="E164" s="825" t="s">
        <v>2041</v>
      </c>
      <c r="F164" s="741" t="s">
        <v>2001</v>
      </c>
      <c r="G164" s="741" t="s">
        <v>2431</v>
      </c>
      <c r="H164" s="741" t="s">
        <v>622</v>
      </c>
      <c r="I164" s="741" t="s">
        <v>2432</v>
      </c>
      <c r="J164" s="741" t="s">
        <v>2433</v>
      </c>
      <c r="K164" s="741" t="s">
        <v>2434</v>
      </c>
      <c r="L164" s="742">
        <v>437.23</v>
      </c>
      <c r="M164" s="742">
        <v>437.23</v>
      </c>
      <c r="N164" s="741">
        <v>1</v>
      </c>
      <c r="O164" s="826">
        <v>0.5</v>
      </c>
      <c r="P164" s="742"/>
      <c r="Q164" s="759">
        <v>0</v>
      </c>
      <c r="R164" s="741"/>
      <c r="S164" s="759">
        <v>0</v>
      </c>
      <c r="T164" s="826"/>
      <c r="U164" s="782">
        <v>0</v>
      </c>
    </row>
    <row r="165" spans="1:21" ht="14.4" customHeight="1" x14ac:dyDescent="0.3">
      <c r="A165" s="740">
        <v>7</v>
      </c>
      <c r="B165" s="741" t="s">
        <v>2000</v>
      </c>
      <c r="C165" s="741" t="s">
        <v>2004</v>
      </c>
      <c r="D165" s="824" t="s">
        <v>3429</v>
      </c>
      <c r="E165" s="825" t="s">
        <v>2041</v>
      </c>
      <c r="F165" s="741" t="s">
        <v>2001</v>
      </c>
      <c r="G165" s="741" t="s">
        <v>2323</v>
      </c>
      <c r="H165" s="741" t="s">
        <v>576</v>
      </c>
      <c r="I165" s="741" t="s">
        <v>2324</v>
      </c>
      <c r="J165" s="741" t="s">
        <v>2325</v>
      </c>
      <c r="K165" s="741" t="s">
        <v>2326</v>
      </c>
      <c r="L165" s="742">
        <v>0</v>
      </c>
      <c r="M165" s="742">
        <v>0</v>
      </c>
      <c r="N165" s="741">
        <v>1</v>
      </c>
      <c r="O165" s="826">
        <v>0.5</v>
      </c>
      <c r="P165" s="742">
        <v>0</v>
      </c>
      <c r="Q165" s="759"/>
      <c r="R165" s="741">
        <v>1</v>
      </c>
      <c r="S165" s="759">
        <v>1</v>
      </c>
      <c r="T165" s="826">
        <v>0.5</v>
      </c>
      <c r="U165" s="782">
        <v>1</v>
      </c>
    </row>
    <row r="166" spans="1:21" ht="14.4" customHeight="1" x14ac:dyDescent="0.3">
      <c r="A166" s="740">
        <v>7</v>
      </c>
      <c r="B166" s="741" t="s">
        <v>2000</v>
      </c>
      <c r="C166" s="741" t="s">
        <v>2004</v>
      </c>
      <c r="D166" s="824" t="s">
        <v>3429</v>
      </c>
      <c r="E166" s="825" t="s">
        <v>2041</v>
      </c>
      <c r="F166" s="741" t="s">
        <v>2001</v>
      </c>
      <c r="G166" s="741" t="s">
        <v>2435</v>
      </c>
      <c r="H166" s="741" t="s">
        <v>576</v>
      </c>
      <c r="I166" s="741" t="s">
        <v>2436</v>
      </c>
      <c r="J166" s="741" t="s">
        <v>734</v>
      </c>
      <c r="K166" s="741" t="s">
        <v>2437</v>
      </c>
      <c r="L166" s="742">
        <v>42.54</v>
      </c>
      <c r="M166" s="742">
        <v>42.54</v>
      </c>
      <c r="N166" s="741">
        <v>1</v>
      </c>
      <c r="O166" s="826">
        <v>0.5</v>
      </c>
      <c r="P166" s="742">
        <v>42.54</v>
      </c>
      <c r="Q166" s="759">
        <v>1</v>
      </c>
      <c r="R166" s="741">
        <v>1</v>
      </c>
      <c r="S166" s="759">
        <v>1</v>
      </c>
      <c r="T166" s="826">
        <v>0.5</v>
      </c>
      <c r="U166" s="782">
        <v>1</v>
      </c>
    </row>
    <row r="167" spans="1:21" ht="14.4" customHeight="1" x14ac:dyDescent="0.3">
      <c r="A167" s="740">
        <v>7</v>
      </c>
      <c r="B167" s="741" t="s">
        <v>2000</v>
      </c>
      <c r="C167" s="741" t="s">
        <v>2004</v>
      </c>
      <c r="D167" s="824" t="s">
        <v>3429</v>
      </c>
      <c r="E167" s="825" t="s">
        <v>2041</v>
      </c>
      <c r="F167" s="741" t="s">
        <v>2001</v>
      </c>
      <c r="G167" s="741" t="s">
        <v>2109</v>
      </c>
      <c r="H167" s="741" t="s">
        <v>622</v>
      </c>
      <c r="I167" s="741" t="s">
        <v>1885</v>
      </c>
      <c r="J167" s="741" t="s">
        <v>1252</v>
      </c>
      <c r="K167" s="741" t="s">
        <v>1886</v>
      </c>
      <c r="L167" s="742">
        <v>0</v>
      </c>
      <c r="M167" s="742">
        <v>0</v>
      </c>
      <c r="N167" s="741">
        <v>2</v>
      </c>
      <c r="O167" s="826">
        <v>1</v>
      </c>
      <c r="P167" s="742">
        <v>0</v>
      </c>
      <c r="Q167" s="759"/>
      <c r="R167" s="741">
        <v>2</v>
      </c>
      <c r="S167" s="759">
        <v>1</v>
      </c>
      <c r="T167" s="826">
        <v>1</v>
      </c>
      <c r="U167" s="782">
        <v>1</v>
      </c>
    </row>
    <row r="168" spans="1:21" ht="14.4" customHeight="1" x14ac:dyDescent="0.3">
      <c r="A168" s="740">
        <v>7</v>
      </c>
      <c r="B168" s="741" t="s">
        <v>2000</v>
      </c>
      <c r="C168" s="741" t="s">
        <v>2004</v>
      </c>
      <c r="D168" s="824" t="s">
        <v>3429</v>
      </c>
      <c r="E168" s="825" t="s">
        <v>2041</v>
      </c>
      <c r="F168" s="741" t="s">
        <v>2001</v>
      </c>
      <c r="G168" s="741" t="s">
        <v>2109</v>
      </c>
      <c r="H168" s="741" t="s">
        <v>622</v>
      </c>
      <c r="I168" s="741" t="s">
        <v>1887</v>
      </c>
      <c r="J168" s="741" t="s">
        <v>1252</v>
      </c>
      <c r="K168" s="741" t="s">
        <v>1888</v>
      </c>
      <c r="L168" s="742">
        <v>0</v>
      </c>
      <c r="M168" s="742">
        <v>0</v>
      </c>
      <c r="N168" s="741">
        <v>1</v>
      </c>
      <c r="O168" s="826">
        <v>0.5</v>
      </c>
      <c r="P168" s="742">
        <v>0</v>
      </c>
      <c r="Q168" s="759"/>
      <c r="R168" s="741">
        <v>1</v>
      </c>
      <c r="S168" s="759">
        <v>1</v>
      </c>
      <c r="T168" s="826">
        <v>0.5</v>
      </c>
      <c r="U168" s="782">
        <v>1</v>
      </c>
    </row>
    <row r="169" spans="1:21" ht="14.4" customHeight="1" x14ac:dyDescent="0.3">
      <c r="A169" s="740">
        <v>7</v>
      </c>
      <c r="B169" s="741" t="s">
        <v>2000</v>
      </c>
      <c r="C169" s="741" t="s">
        <v>2004</v>
      </c>
      <c r="D169" s="824" t="s">
        <v>3429</v>
      </c>
      <c r="E169" s="825" t="s">
        <v>2041</v>
      </c>
      <c r="F169" s="741" t="s">
        <v>2001</v>
      </c>
      <c r="G169" s="741" t="s">
        <v>2109</v>
      </c>
      <c r="H169" s="741" t="s">
        <v>576</v>
      </c>
      <c r="I169" s="741" t="s">
        <v>2438</v>
      </c>
      <c r="J169" s="741" t="s">
        <v>2111</v>
      </c>
      <c r="K169" s="741" t="s">
        <v>1886</v>
      </c>
      <c r="L169" s="742">
        <v>0</v>
      </c>
      <c r="M169" s="742">
        <v>0</v>
      </c>
      <c r="N169" s="741">
        <v>3</v>
      </c>
      <c r="O169" s="826">
        <v>2</v>
      </c>
      <c r="P169" s="742">
        <v>0</v>
      </c>
      <c r="Q169" s="759"/>
      <c r="R169" s="741">
        <v>1</v>
      </c>
      <c r="S169" s="759">
        <v>0.33333333333333331</v>
      </c>
      <c r="T169" s="826">
        <v>1</v>
      </c>
      <c r="U169" s="782">
        <v>0.5</v>
      </c>
    </row>
    <row r="170" spans="1:21" ht="14.4" customHeight="1" x14ac:dyDescent="0.3">
      <c r="A170" s="740">
        <v>7</v>
      </c>
      <c r="B170" s="741" t="s">
        <v>2000</v>
      </c>
      <c r="C170" s="741" t="s">
        <v>2004</v>
      </c>
      <c r="D170" s="824" t="s">
        <v>3429</v>
      </c>
      <c r="E170" s="825" t="s">
        <v>2041</v>
      </c>
      <c r="F170" s="741" t="s">
        <v>2001</v>
      </c>
      <c r="G170" s="741" t="s">
        <v>2109</v>
      </c>
      <c r="H170" s="741" t="s">
        <v>576</v>
      </c>
      <c r="I170" s="741" t="s">
        <v>2110</v>
      </c>
      <c r="J170" s="741" t="s">
        <v>2111</v>
      </c>
      <c r="K170" s="741" t="s">
        <v>1886</v>
      </c>
      <c r="L170" s="742">
        <v>0</v>
      </c>
      <c r="M170" s="742">
        <v>0</v>
      </c>
      <c r="N170" s="741">
        <v>2</v>
      </c>
      <c r="O170" s="826">
        <v>0.5</v>
      </c>
      <c r="P170" s="742"/>
      <c r="Q170" s="759"/>
      <c r="R170" s="741"/>
      <c r="S170" s="759">
        <v>0</v>
      </c>
      <c r="T170" s="826"/>
      <c r="U170" s="782">
        <v>0</v>
      </c>
    </row>
    <row r="171" spans="1:21" ht="14.4" customHeight="1" x14ac:dyDescent="0.3">
      <c r="A171" s="740">
        <v>7</v>
      </c>
      <c r="B171" s="741" t="s">
        <v>2000</v>
      </c>
      <c r="C171" s="741" t="s">
        <v>2004</v>
      </c>
      <c r="D171" s="824" t="s">
        <v>3429</v>
      </c>
      <c r="E171" s="825" t="s">
        <v>2042</v>
      </c>
      <c r="F171" s="741" t="s">
        <v>2001</v>
      </c>
      <c r="G171" s="741" t="s">
        <v>2252</v>
      </c>
      <c r="H171" s="741" t="s">
        <v>576</v>
      </c>
      <c r="I171" s="741" t="s">
        <v>2439</v>
      </c>
      <c r="J171" s="741" t="s">
        <v>2440</v>
      </c>
      <c r="K171" s="741" t="s">
        <v>2351</v>
      </c>
      <c r="L171" s="742">
        <v>36.270000000000003</v>
      </c>
      <c r="M171" s="742">
        <v>72.540000000000006</v>
      </c>
      <c r="N171" s="741">
        <v>2</v>
      </c>
      <c r="O171" s="826">
        <v>0.5</v>
      </c>
      <c r="P171" s="742">
        <v>72.540000000000006</v>
      </c>
      <c r="Q171" s="759">
        <v>1</v>
      </c>
      <c r="R171" s="741">
        <v>2</v>
      </c>
      <c r="S171" s="759">
        <v>1</v>
      </c>
      <c r="T171" s="826">
        <v>0.5</v>
      </c>
      <c r="U171" s="782">
        <v>1</v>
      </c>
    </row>
    <row r="172" spans="1:21" ht="14.4" customHeight="1" x14ac:dyDescent="0.3">
      <c r="A172" s="740">
        <v>7</v>
      </c>
      <c r="B172" s="741" t="s">
        <v>2000</v>
      </c>
      <c r="C172" s="741" t="s">
        <v>2004</v>
      </c>
      <c r="D172" s="824" t="s">
        <v>3429</v>
      </c>
      <c r="E172" s="825" t="s">
        <v>2042</v>
      </c>
      <c r="F172" s="741" t="s">
        <v>2001</v>
      </c>
      <c r="G172" s="741" t="s">
        <v>2441</v>
      </c>
      <c r="H172" s="741" t="s">
        <v>576</v>
      </c>
      <c r="I172" s="741" t="s">
        <v>1693</v>
      </c>
      <c r="J172" s="741" t="s">
        <v>898</v>
      </c>
      <c r="K172" s="741" t="s">
        <v>1694</v>
      </c>
      <c r="L172" s="742">
        <v>42.51</v>
      </c>
      <c r="M172" s="742">
        <v>85.02</v>
      </c>
      <c r="N172" s="741">
        <v>2</v>
      </c>
      <c r="O172" s="826">
        <v>0.5</v>
      </c>
      <c r="P172" s="742">
        <v>85.02</v>
      </c>
      <c r="Q172" s="759">
        <v>1</v>
      </c>
      <c r="R172" s="741">
        <v>2</v>
      </c>
      <c r="S172" s="759">
        <v>1</v>
      </c>
      <c r="T172" s="826">
        <v>0.5</v>
      </c>
      <c r="U172" s="782">
        <v>1</v>
      </c>
    </row>
    <row r="173" spans="1:21" ht="14.4" customHeight="1" x14ac:dyDescent="0.3">
      <c r="A173" s="740">
        <v>7</v>
      </c>
      <c r="B173" s="741" t="s">
        <v>2000</v>
      </c>
      <c r="C173" s="741" t="s">
        <v>2004</v>
      </c>
      <c r="D173" s="824" t="s">
        <v>3429</v>
      </c>
      <c r="E173" s="825" t="s">
        <v>2042</v>
      </c>
      <c r="F173" s="741" t="s">
        <v>2001</v>
      </c>
      <c r="G173" s="741" t="s">
        <v>2442</v>
      </c>
      <c r="H173" s="741" t="s">
        <v>576</v>
      </c>
      <c r="I173" s="741" t="s">
        <v>2443</v>
      </c>
      <c r="J173" s="741" t="s">
        <v>2444</v>
      </c>
      <c r="K173" s="741" t="s">
        <v>2445</v>
      </c>
      <c r="L173" s="742">
        <v>1157.22</v>
      </c>
      <c r="M173" s="742">
        <v>4628.88</v>
      </c>
      <c r="N173" s="741">
        <v>4</v>
      </c>
      <c r="O173" s="826">
        <v>1.5</v>
      </c>
      <c r="P173" s="742">
        <v>4628.88</v>
      </c>
      <c r="Q173" s="759">
        <v>1</v>
      </c>
      <c r="R173" s="741">
        <v>4</v>
      </c>
      <c r="S173" s="759">
        <v>1</v>
      </c>
      <c r="T173" s="826">
        <v>1.5</v>
      </c>
      <c r="U173" s="782">
        <v>1</v>
      </c>
    </row>
    <row r="174" spans="1:21" ht="14.4" customHeight="1" x14ac:dyDescent="0.3">
      <c r="A174" s="740">
        <v>7</v>
      </c>
      <c r="B174" s="741" t="s">
        <v>2000</v>
      </c>
      <c r="C174" s="741" t="s">
        <v>2004</v>
      </c>
      <c r="D174" s="824" t="s">
        <v>3429</v>
      </c>
      <c r="E174" s="825" t="s">
        <v>2042</v>
      </c>
      <c r="F174" s="741" t="s">
        <v>2001</v>
      </c>
      <c r="G174" s="741" t="s">
        <v>2446</v>
      </c>
      <c r="H174" s="741" t="s">
        <v>622</v>
      </c>
      <c r="I174" s="741" t="s">
        <v>1659</v>
      </c>
      <c r="J174" s="741" t="s">
        <v>1660</v>
      </c>
      <c r="K174" s="741" t="s">
        <v>1661</v>
      </c>
      <c r="L174" s="742">
        <v>672.95</v>
      </c>
      <c r="M174" s="742">
        <v>3364.75</v>
      </c>
      <c r="N174" s="741">
        <v>5</v>
      </c>
      <c r="O174" s="826">
        <v>0.5</v>
      </c>
      <c r="P174" s="742">
        <v>3364.75</v>
      </c>
      <c r="Q174" s="759">
        <v>1</v>
      </c>
      <c r="R174" s="741">
        <v>5</v>
      </c>
      <c r="S174" s="759">
        <v>1</v>
      </c>
      <c r="T174" s="826">
        <v>0.5</v>
      </c>
      <c r="U174" s="782">
        <v>1</v>
      </c>
    </row>
    <row r="175" spans="1:21" ht="14.4" customHeight="1" x14ac:dyDescent="0.3">
      <c r="A175" s="740">
        <v>7</v>
      </c>
      <c r="B175" s="741" t="s">
        <v>2000</v>
      </c>
      <c r="C175" s="741" t="s">
        <v>2004</v>
      </c>
      <c r="D175" s="824" t="s">
        <v>3429</v>
      </c>
      <c r="E175" s="825" t="s">
        <v>2042</v>
      </c>
      <c r="F175" s="741" t="s">
        <v>2001</v>
      </c>
      <c r="G175" s="741" t="s">
        <v>2447</v>
      </c>
      <c r="H175" s="741" t="s">
        <v>622</v>
      </c>
      <c r="I175" s="741" t="s">
        <v>1675</v>
      </c>
      <c r="J175" s="741" t="s">
        <v>1676</v>
      </c>
      <c r="K175" s="741" t="s">
        <v>1677</v>
      </c>
      <c r="L175" s="742">
        <v>186.87</v>
      </c>
      <c r="M175" s="742">
        <v>373.74</v>
      </c>
      <c r="N175" s="741">
        <v>2</v>
      </c>
      <c r="O175" s="826">
        <v>0.5</v>
      </c>
      <c r="P175" s="742">
        <v>373.74</v>
      </c>
      <c r="Q175" s="759">
        <v>1</v>
      </c>
      <c r="R175" s="741">
        <v>2</v>
      </c>
      <c r="S175" s="759">
        <v>1</v>
      </c>
      <c r="T175" s="826">
        <v>0.5</v>
      </c>
      <c r="U175" s="782">
        <v>1</v>
      </c>
    </row>
    <row r="176" spans="1:21" ht="14.4" customHeight="1" x14ac:dyDescent="0.3">
      <c r="A176" s="740">
        <v>7</v>
      </c>
      <c r="B176" s="741" t="s">
        <v>2000</v>
      </c>
      <c r="C176" s="741" t="s">
        <v>2004</v>
      </c>
      <c r="D176" s="824" t="s">
        <v>3429</v>
      </c>
      <c r="E176" s="825" t="s">
        <v>2042</v>
      </c>
      <c r="F176" s="741" t="s">
        <v>2001</v>
      </c>
      <c r="G176" s="741" t="s">
        <v>2308</v>
      </c>
      <c r="H176" s="741" t="s">
        <v>622</v>
      </c>
      <c r="I176" s="741" t="s">
        <v>2448</v>
      </c>
      <c r="J176" s="741" t="s">
        <v>2310</v>
      </c>
      <c r="K176" s="741" t="s">
        <v>2449</v>
      </c>
      <c r="L176" s="742">
        <v>115.27</v>
      </c>
      <c r="M176" s="742">
        <v>230.54</v>
      </c>
      <c r="N176" s="741">
        <v>2</v>
      </c>
      <c r="O176" s="826">
        <v>0.5</v>
      </c>
      <c r="P176" s="742">
        <v>230.54</v>
      </c>
      <c r="Q176" s="759">
        <v>1</v>
      </c>
      <c r="R176" s="741">
        <v>2</v>
      </c>
      <c r="S176" s="759">
        <v>1</v>
      </c>
      <c r="T176" s="826">
        <v>0.5</v>
      </c>
      <c r="U176" s="782">
        <v>1</v>
      </c>
    </row>
    <row r="177" spans="1:21" ht="14.4" customHeight="1" x14ac:dyDescent="0.3">
      <c r="A177" s="740">
        <v>7</v>
      </c>
      <c r="B177" s="741" t="s">
        <v>2000</v>
      </c>
      <c r="C177" s="741" t="s">
        <v>2004</v>
      </c>
      <c r="D177" s="824" t="s">
        <v>3429</v>
      </c>
      <c r="E177" s="825" t="s">
        <v>2042</v>
      </c>
      <c r="F177" s="741" t="s">
        <v>2001</v>
      </c>
      <c r="G177" s="741" t="s">
        <v>2450</v>
      </c>
      <c r="H177" s="741" t="s">
        <v>576</v>
      </c>
      <c r="I177" s="741" t="s">
        <v>2451</v>
      </c>
      <c r="J177" s="741" t="s">
        <v>2452</v>
      </c>
      <c r="K177" s="741" t="s">
        <v>2453</v>
      </c>
      <c r="L177" s="742">
        <v>3064.74</v>
      </c>
      <c r="M177" s="742">
        <v>3064.74</v>
      </c>
      <c r="N177" s="741">
        <v>1</v>
      </c>
      <c r="O177" s="826">
        <v>0.5</v>
      </c>
      <c r="P177" s="742">
        <v>3064.74</v>
      </c>
      <c r="Q177" s="759">
        <v>1</v>
      </c>
      <c r="R177" s="741">
        <v>1</v>
      </c>
      <c r="S177" s="759">
        <v>1</v>
      </c>
      <c r="T177" s="826">
        <v>0.5</v>
      </c>
      <c r="U177" s="782">
        <v>1</v>
      </c>
    </row>
    <row r="178" spans="1:21" ht="14.4" customHeight="1" x14ac:dyDescent="0.3">
      <c r="A178" s="740">
        <v>7</v>
      </c>
      <c r="B178" s="741" t="s">
        <v>2000</v>
      </c>
      <c r="C178" s="741" t="s">
        <v>2004</v>
      </c>
      <c r="D178" s="824" t="s">
        <v>3429</v>
      </c>
      <c r="E178" s="825" t="s">
        <v>2042</v>
      </c>
      <c r="F178" s="741" t="s">
        <v>2001</v>
      </c>
      <c r="G178" s="741" t="s">
        <v>2373</v>
      </c>
      <c r="H178" s="741" t="s">
        <v>622</v>
      </c>
      <c r="I178" s="741" t="s">
        <v>2454</v>
      </c>
      <c r="J178" s="741" t="s">
        <v>2426</v>
      </c>
      <c r="K178" s="741" t="s">
        <v>2175</v>
      </c>
      <c r="L178" s="742">
        <v>70.23</v>
      </c>
      <c r="M178" s="742">
        <v>70.23</v>
      </c>
      <c r="N178" s="741">
        <v>1</v>
      </c>
      <c r="O178" s="826">
        <v>0.5</v>
      </c>
      <c r="P178" s="742">
        <v>70.23</v>
      </c>
      <c r="Q178" s="759">
        <v>1</v>
      </c>
      <c r="R178" s="741">
        <v>1</v>
      </c>
      <c r="S178" s="759">
        <v>1</v>
      </c>
      <c r="T178" s="826">
        <v>0.5</v>
      </c>
      <c r="U178" s="782">
        <v>1</v>
      </c>
    </row>
    <row r="179" spans="1:21" ht="14.4" customHeight="1" x14ac:dyDescent="0.3">
      <c r="A179" s="740">
        <v>7</v>
      </c>
      <c r="B179" s="741" t="s">
        <v>2000</v>
      </c>
      <c r="C179" s="741" t="s">
        <v>2004</v>
      </c>
      <c r="D179" s="824" t="s">
        <v>3429</v>
      </c>
      <c r="E179" s="825" t="s">
        <v>2042</v>
      </c>
      <c r="F179" s="741" t="s">
        <v>2001</v>
      </c>
      <c r="G179" s="741" t="s">
        <v>2455</v>
      </c>
      <c r="H179" s="741" t="s">
        <v>576</v>
      </c>
      <c r="I179" s="741" t="s">
        <v>2456</v>
      </c>
      <c r="J179" s="741" t="s">
        <v>1073</v>
      </c>
      <c r="K179" s="741" t="s">
        <v>2457</v>
      </c>
      <c r="L179" s="742">
        <v>0</v>
      </c>
      <c r="M179" s="742">
        <v>0</v>
      </c>
      <c r="N179" s="741">
        <v>3</v>
      </c>
      <c r="O179" s="826">
        <v>0.5</v>
      </c>
      <c r="P179" s="742">
        <v>0</v>
      </c>
      <c r="Q179" s="759"/>
      <c r="R179" s="741">
        <v>3</v>
      </c>
      <c r="S179" s="759">
        <v>1</v>
      </c>
      <c r="T179" s="826">
        <v>0.5</v>
      </c>
      <c r="U179" s="782">
        <v>1</v>
      </c>
    </row>
    <row r="180" spans="1:21" ht="14.4" customHeight="1" x14ac:dyDescent="0.3">
      <c r="A180" s="740">
        <v>7</v>
      </c>
      <c r="B180" s="741" t="s">
        <v>2000</v>
      </c>
      <c r="C180" s="741" t="s">
        <v>2004</v>
      </c>
      <c r="D180" s="824" t="s">
        <v>3429</v>
      </c>
      <c r="E180" s="825" t="s">
        <v>2042</v>
      </c>
      <c r="F180" s="741" t="s">
        <v>2001</v>
      </c>
      <c r="G180" s="741" t="s">
        <v>2458</v>
      </c>
      <c r="H180" s="741" t="s">
        <v>576</v>
      </c>
      <c r="I180" s="741" t="s">
        <v>2459</v>
      </c>
      <c r="J180" s="741" t="s">
        <v>2460</v>
      </c>
      <c r="K180" s="741" t="s">
        <v>2461</v>
      </c>
      <c r="L180" s="742">
        <v>173.31</v>
      </c>
      <c r="M180" s="742">
        <v>346.62</v>
      </c>
      <c r="N180" s="741">
        <v>2</v>
      </c>
      <c r="O180" s="826">
        <v>0.5</v>
      </c>
      <c r="P180" s="742">
        <v>346.62</v>
      </c>
      <c r="Q180" s="759">
        <v>1</v>
      </c>
      <c r="R180" s="741">
        <v>2</v>
      </c>
      <c r="S180" s="759">
        <v>1</v>
      </c>
      <c r="T180" s="826">
        <v>0.5</v>
      </c>
      <c r="U180" s="782">
        <v>1</v>
      </c>
    </row>
    <row r="181" spans="1:21" ht="14.4" customHeight="1" x14ac:dyDescent="0.3">
      <c r="A181" s="740">
        <v>7</v>
      </c>
      <c r="B181" s="741" t="s">
        <v>2000</v>
      </c>
      <c r="C181" s="741" t="s">
        <v>2004</v>
      </c>
      <c r="D181" s="824" t="s">
        <v>3429</v>
      </c>
      <c r="E181" s="825" t="s">
        <v>2042</v>
      </c>
      <c r="F181" s="741" t="s">
        <v>2001</v>
      </c>
      <c r="G181" s="741" t="s">
        <v>2462</v>
      </c>
      <c r="H181" s="741" t="s">
        <v>576</v>
      </c>
      <c r="I181" s="741" t="s">
        <v>2463</v>
      </c>
      <c r="J181" s="741" t="s">
        <v>2464</v>
      </c>
      <c r="K181" s="741" t="s">
        <v>1916</v>
      </c>
      <c r="L181" s="742">
        <v>353.18</v>
      </c>
      <c r="M181" s="742">
        <v>353.18</v>
      </c>
      <c r="N181" s="741">
        <v>1</v>
      </c>
      <c r="O181" s="826">
        <v>0.5</v>
      </c>
      <c r="P181" s="742">
        <v>353.18</v>
      </c>
      <c r="Q181" s="759">
        <v>1</v>
      </c>
      <c r="R181" s="741">
        <v>1</v>
      </c>
      <c r="S181" s="759">
        <v>1</v>
      </c>
      <c r="T181" s="826">
        <v>0.5</v>
      </c>
      <c r="U181" s="782">
        <v>1</v>
      </c>
    </row>
    <row r="182" spans="1:21" ht="14.4" customHeight="1" x14ac:dyDescent="0.3">
      <c r="A182" s="740">
        <v>7</v>
      </c>
      <c r="B182" s="741" t="s">
        <v>2000</v>
      </c>
      <c r="C182" s="741" t="s">
        <v>2004</v>
      </c>
      <c r="D182" s="824" t="s">
        <v>3429</v>
      </c>
      <c r="E182" s="825" t="s">
        <v>2042</v>
      </c>
      <c r="F182" s="741" t="s">
        <v>2001</v>
      </c>
      <c r="G182" s="741" t="s">
        <v>2465</v>
      </c>
      <c r="H182" s="741" t="s">
        <v>576</v>
      </c>
      <c r="I182" s="741" t="s">
        <v>2466</v>
      </c>
      <c r="J182" s="741" t="s">
        <v>1225</v>
      </c>
      <c r="K182" s="741" t="s">
        <v>2467</v>
      </c>
      <c r="L182" s="742">
        <v>210.38</v>
      </c>
      <c r="M182" s="742">
        <v>210.38</v>
      </c>
      <c r="N182" s="741">
        <v>1</v>
      </c>
      <c r="O182" s="826">
        <v>0.5</v>
      </c>
      <c r="P182" s="742">
        <v>210.38</v>
      </c>
      <c r="Q182" s="759">
        <v>1</v>
      </c>
      <c r="R182" s="741">
        <v>1</v>
      </c>
      <c r="S182" s="759">
        <v>1</v>
      </c>
      <c r="T182" s="826">
        <v>0.5</v>
      </c>
      <c r="U182" s="782">
        <v>1</v>
      </c>
    </row>
    <row r="183" spans="1:21" ht="14.4" customHeight="1" x14ac:dyDescent="0.3">
      <c r="A183" s="740">
        <v>7</v>
      </c>
      <c r="B183" s="741" t="s">
        <v>2000</v>
      </c>
      <c r="C183" s="741" t="s">
        <v>2004</v>
      </c>
      <c r="D183" s="824" t="s">
        <v>3429</v>
      </c>
      <c r="E183" s="825" t="s">
        <v>2042</v>
      </c>
      <c r="F183" s="741" t="s">
        <v>2001</v>
      </c>
      <c r="G183" s="741" t="s">
        <v>2106</v>
      </c>
      <c r="H183" s="741" t="s">
        <v>576</v>
      </c>
      <c r="I183" s="741" t="s">
        <v>2107</v>
      </c>
      <c r="J183" s="741" t="s">
        <v>1420</v>
      </c>
      <c r="K183" s="741" t="s">
        <v>2108</v>
      </c>
      <c r="L183" s="742">
        <v>186.27</v>
      </c>
      <c r="M183" s="742">
        <v>372.54</v>
      </c>
      <c r="N183" s="741">
        <v>2</v>
      </c>
      <c r="O183" s="826">
        <v>1</v>
      </c>
      <c r="P183" s="742"/>
      <c r="Q183" s="759">
        <v>0</v>
      </c>
      <c r="R183" s="741"/>
      <c r="S183" s="759">
        <v>0</v>
      </c>
      <c r="T183" s="826"/>
      <c r="U183" s="782">
        <v>0</v>
      </c>
    </row>
    <row r="184" spans="1:21" ht="14.4" customHeight="1" x14ac:dyDescent="0.3">
      <c r="A184" s="740">
        <v>7</v>
      </c>
      <c r="B184" s="741" t="s">
        <v>2000</v>
      </c>
      <c r="C184" s="741" t="s">
        <v>2004</v>
      </c>
      <c r="D184" s="824" t="s">
        <v>3429</v>
      </c>
      <c r="E184" s="825" t="s">
        <v>2048</v>
      </c>
      <c r="F184" s="741" t="s">
        <v>2001</v>
      </c>
      <c r="G184" s="741" t="s">
        <v>2468</v>
      </c>
      <c r="H184" s="741" t="s">
        <v>576</v>
      </c>
      <c r="I184" s="741" t="s">
        <v>2469</v>
      </c>
      <c r="J184" s="741" t="s">
        <v>2470</v>
      </c>
      <c r="K184" s="741" t="s">
        <v>2471</v>
      </c>
      <c r="L184" s="742">
        <v>32.28</v>
      </c>
      <c r="M184" s="742">
        <v>32.28</v>
      </c>
      <c r="N184" s="741">
        <v>1</v>
      </c>
      <c r="O184" s="826">
        <v>0.5</v>
      </c>
      <c r="P184" s="742">
        <v>32.28</v>
      </c>
      <c r="Q184" s="759">
        <v>1</v>
      </c>
      <c r="R184" s="741">
        <v>1</v>
      </c>
      <c r="S184" s="759">
        <v>1</v>
      </c>
      <c r="T184" s="826">
        <v>0.5</v>
      </c>
      <c r="U184" s="782">
        <v>1</v>
      </c>
    </row>
    <row r="185" spans="1:21" ht="14.4" customHeight="1" x14ac:dyDescent="0.3">
      <c r="A185" s="740">
        <v>7</v>
      </c>
      <c r="B185" s="741" t="s">
        <v>2000</v>
      </c>
      <c r="C185" s="741" t="s">
        <v>2004</v>
      </c>
      <c r="D185" s="824" t="s">
        <v>3429</v>
      </c>
      <c r="E185" s="825" t="s">
        <v>2048</v>
      </c>
      <c r="F185" s="741" t="s">
        <v>2001</v>
      </c>
      <c r="G185" s="741" t="s">
        <v>2252</v>
      </c>
      <c r="H185" s="741" t="s">
        <v>576</v>
      </c>
      <c r="I185" s="741" t="s">
        <v>2472</v>
      </c>
      <c r="J185" s="741" t="s">
        <v>2440</v>
      </c>
      <c r="K185" s="741" t="s">
        <v>2255</v>
      </c>
      <c r="L185" s="742">
        <v>0</v>
      </c>
      <c r="M185" s="742">
        <v>0</v>
      </c>
      <c r="N185" s="741">
        <v>1</v>
      </c>
      <c r="O185" s="826">
        <v>0.5</v>
      </c>
      <c r="P185" s="742">
        <v>0</v>
      </c>
      <c r="Q185" s="759"/>
      <c r="R185" s="741">
        <v>1</v>
      </c>
      <c r="S185" s="759">
        <v>1</v>
      </c>
      <c r="T185" s="826">
        <v>0.5</v>
      </c>
      <c r="U185" s="782">
        <v>1</v>
      </c>
    </row>
    <row r="186" spans="1:21" ht="14.4" customHeight="1" x14ac:dyDescent="0.3">
      <c r="A186" s="740">
        <v>7</v>
      </c>
      <c r="B186" s="741" t="s">
        <v>2000</v>
      </c>
      <c r="C186" s="741" t="s">
        <v>2004</v>
      </c>
      <c r="D186" s="824" t="s">
        <v>3429</v>
      </c>
      <c r="E186" s="825" t="s">
        <v>2048</v>
      </c>
      <c r="F186" s="741" t="s">
        <v>2001</v>
      </c>
      <c r="G186" s="741" t="s">
        <v>2252</v>
      </c>
      <c r="H186" s="741" t="s">
        <v>576</v>
      </c>
      <c r="I186" s="741" t="s">
        <v>2439</v>
      </c>
      <c r="J186" s="741" t="s">
        <v>2440</v>
      </c>
      <c r="K186" s="741" t="s">
        <v>2351</v>
      </c>
      <c r="L186" s="742">
        <v>36.270000000000003</v>
      </c>
      <c r="M186" s="742">
        <v>36.270000000000003</v>
      </c>
      <c r="N186" s="741">
        <v>1</v>
      </c>
      <c r="O186" s="826">
        <v>0.5</v>
      </c>
      <c r="P186" s="742">
        <v>36.270000000000003</v>
      </c>
      <c r="Q186" s="759">
        <v>1</v>
      </c>
      <c r="R186" s="741">
        <v>1</v>
      </c>
      <c r="S186" s="759">
        <v>1</v>
      </c>
      <c r="T186" s="826">
        <v>0.5</v>
      </c>
      <c r="U186" s="782">
        <v>1</v>
      </c>
    </row>
    <row r="187" spans="1:21" ht="14.4" customHeight="1" x14ac:dyDescent="0.3">
      <c r="A187" s="740">
        <v>7</v>
      </c>
      <c r="B187" s="741" t="s">
        <v>2000</v>
      </c>
      <c r="C187" s="741" t="s">
        <v>2004</v>
      </c>
      <c r="D187" s="824" t="s">
        <v>3429</v>
      </c>
      <c r="E187" s="825" t="s">
        <v>2048</v>
      </c>
      <c r="F187" s="741" t="s">
        <v>2001</v>
      </c>
      <c r="G187" s="741" t="s">
        <v>2473</v>
      </c>
      <c r="H187" s="741" t="s">
        <v>576</v>
      </c>
      <c r="I187" s="741" t="s">
        <v>2474</v>
      </c>
      <c r="J187" s="741" t="s">
        <v>2475</v>
      </c>
      <c r="K187" s="741" t="s">
        <v>2476</v>
      </c>
      <c r="L187" s="742">
        <v>736.33</v>
      </c>
      <c r="M187" s="742">
        <v>13990.27</v>
      </c>
      <c r="N187" s="741">
        <v>19</v>
      </c>
      <c r="O187" s="826">
        <v>2</v>
      </c>
      <c r="P187" s="742">
        <v>13990.27</v>
      </c>
      <c r="Q187" s="759">
        <v>1</v>
      </c>
      <c r="R187" s="741">
        <v>19</v>
      </c>
      <c r="S187" s="759">
        <v>1</v>
      </c>
      <c r="T187" s="826">
        <v>2</v>
      </c>
      <c r="U187" s="782">
        <v>1</v>
      </c>
    </row>
    <row r="188" spans="1:21" ht="14.4" customHeight="1" x14ac:dyDescent="0.3">
      <c r="A188" s="740">
        <v>7</v>
      </c>
      <c r="B188" s="741" t="s">
        <v>2000</v>
      </c>
      <c r="C188" s="741" t="s">
        <v>2004</v>
      </c>
      <c r="D188" s="824" t="s">
        <v>3429</v>
      </c>
      <c r="E188" s="825" t="s">
        <v>2048</v>
      </c>
      <c r="F188" s="741" t="s">
        <v>2001</v>
      </c>
      <c r="G188" s="741" t="s">
        <v>2441</v>
      </c>
      <c r="H188" s="741" t="s">
        <v>622</v>
      </c>
      <c r="I188" s="741" t="s">
        <v>2477</v>
      </c>
      <c r="J188" s="741" t="s">
        <v>2478</v>
      </c>
      <c r="K188" s="741" t="s">
        <v>1694</v>
      </c>
      <c r="L188" s="742">
        <v>42.51</v>
      </c>
      <c r="M188" s="742">
        <v>85.02</v>
      </c>
      <c r="N188" s="741">
        <v>2</v>
      </c>
      <c r="O188" s="826">
        <v>0.5</v>
      </c>
      <c r="P188" s="742">
        <v>85.02</v>
      </c>
      <c r="Q188" s="759">
        <v>1</v>
      </c>
      <c r="R188" s="741">
        <v>2</v>
      </c>
      <c r="S188" s="759">
        <v>1</v>
      </c>
      <c r="T188" s="826">
        <v>0.5</v>
      </c>
      <c r="U188" s="782">
        <v>1</v>
      </c>
    </row>
    <row r="189" spans="1:21" ht="14.4" customHeight="1" x14ac:dyDescent="0.3">
      <c r="A189" s="740">
        <v>7</v>
      </c>
      <c r="B189" s="741" t="s">
        <v>2000</v>
      </c>
      <c r="C189" s="741" t="s">
        <v>2004</v>
      </c>
      <c r="D189" s="824" t="s">
        <v>3429</v>
      </c>
      <c r="E189" s="825" t="s">
        <v>2048</v>
      </c>
      <c r="F189" s="741" t="s">
        <v>2001</v>
      </c>
      <c r="G189" s="741" t="s">
        <v>2441</v>
      </c>
      <c r="H189" s="741" t="s">
        <v>622</v>
      </c>
      <c r="I189" s="741" t="s">
        <v>2479</v>
      </c>
      <c r="J189" s="741" t="s">
        <v>2478</v>
      </c>
      <c r="K189" s="741" t="s">
        <v>2480</v>
      </c>
      <c r="L189" s="742">
        <v>85.02</v>
      </c>
      <c r="M189" s="742">
        <v>85.02</v>
      </c>
      <c r="N189" s="741">
        <v>1</v>
      </c>
      <c r="O189" s="826">
        <v>0.5</v>
      </c>
      <c r="P189" s="742">
        <v>85.02</v>
      </c>
      <c r="Q189" s="759">
        <v>1</v>
      </c>
      <c r="R189" s="741">
        <v>1</v>
      </c>
      <c r="S189" s="759">
        <v>1</v>
      </c>
      <c r="T189" s="826">
        <v>0.5</v>
      </c>
      <c r="U189" s="782">
        <v>1</v>
      </c>
    </row>
    <row r="190" spans="1:21" ht="14.4" customHeight="1" x14ac:dyDescent="0.3">
      <c r="A190" s="740">
        <v>7</v>
      </c>
      <c r="B190" s="741" t="s">
        <v>2000</v>
      </c>
      <c r="C190" s="741" t="s">
        <v>2004</v>
      </c>
      <c r="D190" s="824" t="s">
        <v>3429</v>
      </c>
      <c r="E190" s="825" t="s">
        <v>2048</v>
      </c>
      <c r="F190" s="741" t="s">
        <v>2001</v>
      </c>
      <c r="G190" s="741" t="s">
        <v>2481</v>
      </c>
      <c r="H190" s="741" t="s">
        <v>576</v>
      </c>
      <c r="I190" s="741" t="s">
        <v>2482</v>
      </c>
      <c r="J190" s="741" t="s">
        <v>2483</v>
      </c>
      <c r="K190" s="741" t="s">
        <v>2484</v>
      </c>
      <c r="L190" s="742">
        <v>101.92</v>
      </c>
      <c r="M190" s="742">
        <v>101.92</v>
      </c>
      <c r="N190" s="741">
        <v>1</v>
      </c>
      <c r="O190" s="826">
        <v>0.5</v>
      </c>
      <c r="P190" s="742">
        <v>101.92</v>
      </c>
      <c r="Q190" s="759">
        <v>1</v>
      </c>
      <c r="R190" s="741">
        <v>1</v>
      </c>
      <c r="S190" s="759">
        <v>1</v>
      </c>
      <c r="T190" s="826">
        <v>0.5</v>
      </c>
      <c r="U190" s="782">
        <v>1</v>
      </c>
    </row>
    <row r="191" spans="1:21" ht="14.4" customHeight="1" x14ac:dyDescent="0.3">
      <c r="A191" s="740">
        <v>7</v>
      </c>
      <c r="B191" s="741" t="s">
        <v>2000</v>
      </c>
      <c r="C191" s="741" t="s">
        <v>2004</v>
      </c>
      <c r="D191" s="824" t="s">
        <v>3429</v>
      </c>
      <c r="E191" s="825" t="s">
        <v>2048</v>
      </c>
      <c r="F191" s="741" t="s">
        <v>2001</v>
      </c>
      <c r="G191" s="741" t="s">
        <v>2485</v>
      </c>
      <c r="H191" s="741" t="s">
        <v>576</v>
      </c>
      <c r="I191" s="741" t="s">
        <v>2486</v>
      </c>
      <c r="J191" s="741" t="s">
        <v>2487</v>
      </c>
      <c r="K191" s="741" t="s">
        <v>2488</v>
      </c>
      <c r="L191" s="742">
        <v>159.71</v>
      </c>
      <c r="M191" s="742">
        <v>319.42</v>
      </c>
      <c r="N191" s="741">
        <v>2</v>
      </c>
      <c r="O191" s="826">
        <v>0.5</v>
      </c>
      <c r="P191" s="742">
        <v>319.42</v>
      </c>
      <c r="Q191" s="759">
        <v>1</v>
      </c>
      <c r="R191" s="741">
        <v>2</v>
      </c>
      <c r="S191" s="759">
        <v>1</v>
      </c>
      <c r="T191" s="826">
        <v>0.5</v>
      </c>
      <c r="U191" s="782">
        <v>1</v>
      </c>
    </row>
    <row r="192" spans="1:21" ht="14.4" customHeight="1" x14ac:dyDescent="0.3">
      <c r="A192" s="740">
        <v>7</v>
      </c>
      <c r="B192" s="741" t="s">
        <v>2000</v>
      </c>
      <c r="C192" s="741" t="s">
        <v>2004</v>
      </c>
      <c r="D192" s="824" t="s">
        <v>3429</v>
      </c>
      <c r="E192" s="825" t="s">
        <v>2048</v>
      </c>
      <c r="F192" s="741" t="s">
        <v>2001</v>
      </c>
      <c r="G192" s="741" t="s">
        <v>2301</v>
      </c>
      <c r="H192" s="741" t="s">
        <v>576</v>
      </c>
      <c r="I192" s="741" t="s">
        <v>2489</v>
      </c>
      <c r="J192" s="741" t="s">
        <v>2490</v>
      </c>
      <c r="K192" s="741" t="s">
        <v>2491</v>
      </c>
      <c r="L192" s="742">
        <v>0</v>
      </c>
      <c r="M192" s="742">
        <v>0</v>
      </c>
      <c r="N192" s="741">
        <v>1</v>
      </c>
      <c r="O192" s="826">
        <v>0.5</v>
      </c>
      <c r="P192" s="742">
        <v>0</v>
      </c>
      <c r="Q192" s="759"/>
      <c r="R192" s="741">
        <v>1</v>
      </c>
      <c r="S192" s="759">
        <v>1</v>
      </c>
      <c r="T192" s="826">
        <v>0.5</v>
      </c>
      <c r="U192" s="782">
        <v>1</v>
      </c>
    </row>
    <row r="193" spans="1:21" ht="14.4" customHeight="1" x14ac:dyDescent="0.3">
      <c r="A193" s="740">
        <v>7</v>
      </c>
      <c r="B193" s="741" t="s">
        <v>2000</v>
      </c>
      <c r="C193" s="741" t="s">
        <v>2004</v>
      </c>
      <c r="D193" s="824" t="s">
        <v>3429</v>
      </c>
      <c r="E193" s="825" t="s">
        <v>2048</v>
      </c>
      <c r="F193" s="741" t="s">
        <v>2001</v>
      </c>
      <c r="G193" s="741" t="s">
        <v>2154</v>
      </c>
      <c r="H193" s="741" t="s">
        <v>576</v>
      </c>
      <c r="I193" s="741" t="s">
        <v>2492</v>
      </c>
      <c r="J193" s="741" t="s">
        <v>2493</v>
      </c>
      <c r="K193" s="741" t="s">
        <v>2494</v>
      </c>
      <c r="L193" s="742">
        <v>63.47</v>
      </c>
      <c r="M193" s="742">
        <v>63.47</v>
      </c>
      <c r="N193" s="741">
        <v>1</v>
      </c>
      <c r="O193" s="826">
        <v>0.5</v>
      </c>
      <c r="P193" s="742">
        <v>63.47</v>
      </c>
      <c r="Q193" s="759">
        <v>1</v>
      </c>
      <c r="R193" s="741">
        <v>1</v>
      </c>
      <c r="S193" s="759">
        <v>1</v>
      </c>
      <c r="T193" s="826">
        <v>0.5</v>
      </c>
      <c r="U193" s="782">
        <v>1</v>
      </c>
    </row>
    <row r="194" spans="1:21" ht="14.4" customHeight="1" x14ac:dyDescent="0.3">
      <c r="A194" s="740">
        <v>7</v>
      </c>
      <c r="B194" s="741" t="s">
        <v>2000</v>
      </c>
      <c r="C194" s="741" t="s">
        <v>2004</v>
      </c>
      <c r="D194" s="824" t="s">
        <v>3429</v>
      </c>
      <c r="E194" s="825" t="s">
        <v>2048</v>
      </c>
      <c r="F194" s="741" t="s">
        <v>2001</v>
      </c>
      <c r="G194" s="741" t="s">
        <v>2495</v>
      </c>
      <c r="H194" s="741" t="s">
        <v>576</v>
      </c>
      <c r="I194" s="741" t="s">
        <v>2496</v>
      </c>
      <c r="J194" s="741" t="s">
        <v>2497</v>
      </c>
      <c r="K194" s="741" t="s">
        <v>2498</v>
      </c>
      <c r="L194" s="742">
        <v>0</v>
      </c>
      <c r="M194" s="742">
        <v>0</v>
      </c>
      <c r="N194" s="741">
        <v>2</v>
      </c>
      <c r="O194" s="826">
        <v>0.5</v>
      </c>
      <c r="P194" s="742">
        <v>0</v>
      </c>
      <c r="Q194" s="759"/>
      <c r="R194" s="741">
        <v>2</v>
      </c>
      <c r="S194" s="759">
        <v>1</v>
      </c>
      <c r="T194" s="826">
        <v>0.5</v>
      </c>
      <c r="U194" s="782">
        <v>1</v>
      </c>
    </row>
    <row r="195" spans="1:21" ht="14.4" customHeight="1" x14ac:dyDescent="0.3">
      <c r="A195" s="740">
        <v>7</v>
      </c>
      <c r="B195" s="741" t="s">
        <v>2000</v>
      </c>
      <c r="C195" s="741" t="s">
        <v>2004</v>
      </c>
      <c r="D195" s="824" t="s">
        <v>3429</v>
      </c>
      <c r="E195" s="825" t="s">
        <v>2048</v>
      </c>
      <c r="F195" s="741" t="s">
        <v>2001</v>
      </c>
      <c r="G195" s="741" t="s">
        <v>2499</v>
      </c>
      <c r="H195" s="741" t="s">
        <v>576</v>
      </c>
      <c r="I195" s="741" t="s">
        <v>2500</v>
      </c>
      <c r="J195" s="741" t="s">
        <v>2501</v>
      </c>
      <c r="K195" s="741" t="s">
        <v>2502</v>
      </c>
      <c r="L195" s="742">
        <v>1228</v>
      </c>
      <c r="M195" s="742">
        <v>4912</v>
      </c>
      <c r="N195" s="741">
        <v>4</v>
      </c>
      <c r="O195" s="826">
        <v>1</v>
      </c>
      <c r="P195" s="742">
        <v>4912</v>
      </c>
      <c r="Q195" s="759">
        <v>1</v>
      </c>
      <c r="R195" s="741">
        <v>4</v>
      </c>
      <c r="S195" s="759">
        <v>1</v>
      </c>
      <c r="T195" s="826">
        <v>1</v>
      </c>
      <c r="U195" s="782">
        <v>1</v>
      </c>
    </row>
    <row r="196" spans="1:21" ht="14.4" customHeight="1" x14ac:dyDescent="0.3">
      <c r="A196" s="740">
        <v>7</v>
      </c>
      <c r="B196" s="741" t="s">
        <v>2000</v>
      </c>
      <c r="C196" s="741" t="s">
        <v>2004</v>
      </c>
      <c r="D196" s="824" t="s">
        <v>3429</v>
      </c>
      <c r="E196" s="825" t="s">
        <v>2048</v>
      </c>
      <c r="F196" s="741" t="s">
        <v>2001</v>
      </c>
      <c r="G196" s="741" t="s">
        <v>2503</v>
      </c>
      <c r="H196" s="741" t="s">
        <v>576</v>
      </c>
      <c r="I196" s="741" t="s">
        <v>2504</v>
      </c>
      <c r="J196" s="741" t="s">
        <v>2505</v>
      </c>
      <c r="K196" s="741" t="s">
        <v>2506</v>
      </c>
      <c r="L196" s="742">
        <v>729.38</v>
      </c>
      <c r="M196" s="742">
        <v>1458.76</v>
      </c>
      <c r="N196" s="741">
        <v>2</v>
      </c>
      <c r="O196" s="826">
        <v>0.5</v>
      </c>
      <c r="P196" s="742">
        <v>1458.76</v>
      </c>
      <c r="Q196" s="759">
        <v>1</v>
      </c>
      <c r="R196" s="741">
        <v>2</v>
      </c>
      <c r="S196" s="759">
        <v>1</v>
      </c>
      <c r="T196" s="826">
        <v>0.5</v>
      </c>
      <c r="U196" s="782">
        <v>1</v>
      </c>
    </row>
    <row r="197" spans="1:21" ht="14.4" customHeight="1" x14ac:dyDescent="0.3">
      <c r="A197" s="740">
        <v>7</v>
      </c>
      <c r="B197" s="741" t="s">
        <v>2000</v>
      </c>
      <c r="C197" s="741" t="s">
        <v>2004</v>
      </c>
      <c r="D197" s="824" t="s">
        <v>3429</v>
      </c>
      <c r="E197" s="825" t="s">
        <v>2048</v>
      </c>
      <c r="F197" s="741" t="s">
        <v>2001</v>
      </c>
      <c r="G197" s="741" t="s">
        <v>2503</v>
      </c>
      <c r="H197" s="741" t="s">
        <v>576</v>
      </c>
      <c r="I197" s="741" t="s">
        <v>2507</v>
      </c>
      <c r="J197" s="741" t="s">
        <v>2505</v>
      </c>
      <c r="K197" s="741" t="s">
        <v>2508</v>
      </c>
      <c r="L197" s="742">
        <v>729.38</v>
      </c>
      <c r="M197" s="742">
        <v>1458.76</v>
      </c>
      <c r="N197" s="741">
        <v>2</v>
      </c>
      <c r="O197" s="826">
        <v>0.5</v>
      </c>
      <c r="P197" s="742">
        <v>1458.76</v>
      </c>
      <c r="Q197" s="759">
        <v>1</v>
      </c>
      <c r="R197" s="741">
        <v>2</v>
      </c>
      <c r="S197" s="759">
        <v>1</v>
      </c>
      <c r="T197" s="826">
        <v>0.5</v>
      </c>
      <c r="U197" s="782">
        <v>1</v>
      </c>
    </row>
    <row r="198" spans="1:21" ht="14.4" customHeight="1" x14ac:dyDescent="0.3">
      <c r="A198" s="740">
        <v>7</v>
      </c>
      <c r="B198" s="741" t="s">
        <v>2000</v>
      </c>
      <c r="C198" s="741" t="s">
        <v>2004</v>
      </c>
      <c r="D198" s="824" t="s">
        <v>3429</v>
      </c>
      <c r="E198" s="825" t="s">
        <v>2048</v>
      </c>
      <c r="F198" s="741" t="s">
        <v>2001</v>
      </c>
      <c r="G198" s="741" t="s">
        <v>2061</v>
      </c>
      <c r="H198" s="741" t="s">
        <v>576</v>
      </c>
      <c r="I198" s="741" t="s">
        <v>2062</v>
      </c>
      <c r="J198" s="741" t="s">
        <v>926</v>
      </c>
      <c r="K198" s="741" t="s">
        <v>2063</v>
      </c>
      <c r="L198" s="742">
        <v>185.26</v>
      </c>
      <c r="M198" s="742">
        <v>185.26</v>
      </c>
      <c r="N198" s="741">
        <v>1</v>
      </c>
      <c r="O198" s="826">
        <v>0.5</v>
      </c>
      <c r="P198" s="742">
        <v>185.26</v>
      </c>
      <c r="Q198" s="759">
        <v>1</v>
      </c>
      <c r="R198" s="741">
        <v>1</v>
      </c>
      <c r="S198" s="759">
        <v>1</v>
      </c>
      <c r="T198" s="826">
        <v>0.5</v>
      </c>
      <c r="U198" s="782">
        <v>1</v>
      </c>
    </row>
    <row r="199" spans="1:21" ht="14.4" customHeight="1" x14ac:dyDescent="0.3">
      <c r="A199" s="740">
        <v>7</v>
      </c>
      <c r="B199" s="741" t="s">
        <v>2000</v>
      </c>
      <c r="C199" s="741" t="s">
        <v>2004</v>
      </c>
      <c r="D199" s="824" t="s">
        <v>3429</v>
      </c>
      <c r="E199" s="825" t="s">
        <v>2048</v>
      </c>
      <c r="F199" s="741" t="s">
        <v>2001</v>
      </c>
      <c r="G199" s="741" t="s">
        <v>2509</v>
      </c>
      <c r="H199" s="741" t="s">
        <v>576</v>
      </c>
      <c r="I199" s="741" t="s">
        <v>2510</v>
      </c>
      <c r="J199" s="741" t="s">
        <v>2511</v>
      </c>
      <c r="K199" s="741" t="s">
        <v>2512</v>
      </c>
      <c r="L199" s="742">
        <v>0</v>
      </c>
      <c r="M199" s="742">
        <v>0</v>
      </c>
      <c r="N199" s="741">
        <v>4</v>
      </c>
      <c r="O199" s="826">
        <v>1</v>
      </c>
      <c r="P199" s="742">
        <v>0</v>
      </c>
      <c r="Q199" s="759"/>
      <c r="R199" s="741">
        <v>4</v>
      </c>
      <c r="S199" s="759">
        <v>1</v>
      </c>
      <c r="T199" s="826">
        <v>1</v>
      </c>
      <c r="U199" s="782">
        <v>1</v>
      </c>
    </row>
    <row r="200" spans="1:21" ht="14.4" customHeight="1" x14ac:dyDescent="0.3">
      <c r="A200" s="740">
        <v>7</v>
      </c>
      <c r="B200" s="741" t="s">
        <v>2000</v>
      </c>
      <c r="C200" s="741" t="s">
        <v>2004</v>
      </c>
      <c r="D200" s="824" t="s">
        <v>3429</v>
      </c>
      <c r="E200" s="825" t="s">
        <v>2048</v>
      </c>
      <c r="F200" s="741" t="s">
        <v>2001</v>
      </c>
      <c r="G200" s="741" t="s">
        <v>2509</v>
      </c>
      <c r="H200" s="741" t="s">
        <v>576</v>
      </c>
      <c r="I200" s="741" t="s">
        <v>2513</v>
      </c>
      <c r="J200" s="741" t="s">
        <v>2511</v>
      </c>
      <c r="K200" s="741" t="s">
        <v>2514</v>
      </c>
      <c r="L200" s="742">
        <v>0</v>
      </c>
      <c r="M200" s="742">
        <v>0</v>
      </c>
      <c r="N200" s="741">
        <v>1</v>
      </c>
      <c r="O200" s="826">
        <v>0.5</v>
      </c>
      <c r="P200" s="742">
        <v>0</v>
      </c>
      <c r="Q200" s="759"/>
      <c r="R200" s="741">
        <v>1</v>
      </c>
      <c r="S200" s="759">
        <v>1</v>
      </c>
      <c r="T200" s="826">
        <v>0.5</v>
      </c>
      <c r="U200" s="782">
        <v>1</v>
      </c>
    </row>
    <row r="201" spans="1:21" ht="14.4" customHeight="1" x14ac:dyDescent="0.3">
      <c r="A201" s="740">
        <v>7</v>
      </c>
      <c r="B201" s="741" t="s">
        <v>2000</v>
      </c>
      <c r="C201" s="741" t="s">
        <v>2004</v>
      </c>
      <c r="D201" s="824" t="s">
        <v>3429</v>
      </c>
      <c r="E201" s="825" t="s">
        <v>2048</v>
      </c>
      <c r="F201" s="741" t="s">
        <v>2001</v>
      </c>
      <c r="G201" s="741" t="s">
        <v>2515</v>
      </c>
      <c r="H201" s="741" t="s">
        <v>622</v>
      </c>
      <c r="I201" s="741" t="s">
        <v>1844</v>
      </c>
      <c r="J201" s="741" t="s">
        <v>1845</v>
      </c>
      <c r="K201" s="741" t="s">
        <v>1846</v>
      </c>
      <c r="L201" s="742">
        <v>0</v>
      </c>
      <c r="M201" s="742">
        <v>0</v>
      </c>
      <c r="N201" s="741">
        <v>1</v>
      </c>
      <c r="O201" s="826">
        <v>0.5</v>
      </c>
      <c r="P201" s="742">
        <v>0</v>
      </c>
      <c r="Q201" s="759"/>
      <c r="R201" s="741">
        <v>1</v>
      </c>
      <c r="S201" s="759">
        <v>1</v>
      </c>
      <c r="T201" s="826">
        <v>0.5</v>
      </c>
      <c r="U201" s="782">
        <v>1</v>
      </c>
    </row>
    <row r="202" spans="1:21" ht="14.4" customHeight="1" x14ac:dyDescent="0.3">
      <c r="A202" s="740">
        <v>7</v>
      </c>
      <c r="B202" s="741" t="s">
        <v>2000</v>
      </c>
      <c r="C202" s="741" t="s">
        <v>2004</v>
      </c>
      <c r="D202" s="824" t="s">
        <v>3429</v>
      </c>
      <c r="E202" s="825" t="s">
        <v>2048</v>
      </c>
      <c r="F202" s="741" t="s">
        <v>2001</v>
      </c>
      <c r="G202" s="741" t="s">
        <v>2465</v>
      </c>
      <c r="H202" s="741" t="s">
        <v>576</v>
      </c>
      <c r="I202" s="741" t="s">
        <v>2516</v>
      </c>
      <c r="J202" s="741" t="s">
        <v>1225</v>
      </c>
      <c r="K202" s="741" t="s">
        <v>2517</v>
      </c>
      <c r="L202" s="742">
        <v>126.23</v>
      </c>
      <c r="M202" s="742">
        <v>378.69</v>
      </c>
      <c r="N202" s="741">
        <v>3</v>
      </c>
      <c r="O202" s="826">
        <v>0.5</v>
      </c>
      <c r="P202" s="742">
        <v>378.69</v>
      </c>
      <c r="Q202" s="759">
        <v>1</v>
      </c>
      <c r="R202" s="741">
        <v>3</v>
      </c>
      <c r="S202" s="759">
        <v>1</v>
      </c>
      <c r="T202" s="826">
        <v>0.5</v>
      </c>
      <c r="U202" s="782">
        <v>1</v>
      </c>
    </row>
    <row r="203" spans="1:21" ht="14.4" customHeight="1" x14ac:dyDescent="0.3">
      <c r="A203" s="740">
        <v>7</v>
      </c>
      <c r="B203" s="741" t="s">
        <v>2000</v>
      </c>
      <c r="C203" s="741" t="s">
        <v>2004</v>
      </c>
      <c r="D203" s="824" t="s">
        <v>3429</v>
      </c>
      <c r="E203" s="825" t="s">
        <v>2048</v>
      </c>
      <c r="F203" s="741" t="s">
        <v>2001</v>
      </c>
      <c r="G203" s="741" t="s">
        <v>2106</v>
      </c>
      <c r="H203" s="741" t="s">
        <v>576</v>
      </c>
      <c r="I203" s="741" t="s">
        <v>2107</v>
      </c>
      <c r="J203" s="741" t="s">
        <v>1420</v>
      </c>
      <c r="K203" s="741" t="s">
        <v>2108</v>
      </c>
      <c r="L203" s="742">
        <v>186.27</v>
      </c>
      <c r="M203" s="742">
        <v>372.54</v>
      </c>
      <c r="N203" s="741">
        <v>2</v>
      </c>
      <c r="O203" s="826">
        <v>0.5</v>
      </c>
      <c r="P203" s="742">
        <v>372.54</v>
      </c>
      <c r="Q203" s="759">
        <v>1</v>
      </c>
      <c r="R203" s="741">
        <v>2</v>
      </c>
      <c r="S203" s="759">
        <v>1</v>
      </c>
      <c r="T203" s="826">
        <v>0.5</v>
      </c>
      <c r="U203" s="782">
        <v>1</v>
      </c>
    </row>
    <row r="204" spans="1:21" ht="14.4" customHeight="1" x14ac:dyDescent="0.3">
      <c r="A204" s="740">
        <v>7</v>
      </c>
      <c r="B204" s="741" t="s">
        <v>2000</v>
      </c>
      <c r="C204" s="741" t="s">
        <v>2004</v>
      </c>
      <c r="D204" s="824" t="s">
        <v>3429</v>
      </c>
      <c r="E204" s="825" t="s">
        <v>2048</v>
      </c>
      <c r="F204" s="741" t="s">
        <v>2001</v>
      </c>
      <c r="G204" s="741" t="s">
        <v>2518</v>
      </c>
      <c r="H204" s="741" t="s">
        <v>576</v>
      </c>
      <c r="I204" s="741" t="s">
        <v>2519</v>
      </c>
      <c r="J204" s="741" t="s">
        <v>2520</v>
      </c>
      <c r="K204" s="741" t="s">
        <v>2521</v>
      </c>
      <c r="L204" s="742">
        <v>1546.98</v>
      </c>
      <c r="M204" s="742">
        <v>1546.98</v>
      </c>
      <c r="N204" s="741">
        <v>1</v>
      </c>
      <c r="O204" s="826">
        <v>0.5</v>
      </c>
      <c r="P204" s="742">
        <v>1546.98</v>
      </c>
      <c r="Q204" s="759">
        <v>1</v>
      </c>
      <c r="R204" s="741">
        <v>1</v>
      </c>
      <c r="S204" s="759">
        <v>1</v>
      </c>
      <c r="T204" s="826">
        <v>0.5</v>
      </c>
      <c r="U204" s="782">
        <v>1</v>
      </c>
    </row>
    <row r="205" spans="1:21" ht="14.4" customHeight="1" x14ac:dyDescent="0.3">
      <c r="A205" s="740">
        <v>7</v>
      </c>
      <c r="B205" s="741" t="s">
        <v>2000</v>
      </c>
      <c r="C205" s="741" t="s">
        <v>2004</v>
      </c>
      <c r="D205" s="824" t="s">
        <v>3429</v>
      </c>
      <c r="E205" s="825" t="s">
        <v>2049</v>
      </c>
      <c r="F205" s="741" t="s">
        <v>2001</v>
      </c>
      <c r="G205" s="741" t="s">
        <v>2051</v>
      </c>
      <c r="H205" s="741" t="s">
        <v>622</v>
      </c>
      <c r="I205" s="741" t="s">
        <v>2119</v>
      </c>
      <c r="J205" s="741" t="s">
        <v>1347</v>
      </c>
      <c r="K205" s="741" t="s">
        <v>2120</v>
      </c>
      <c r="L205" s="742">
        <v>154.36000000000001</v>
      </c>
      <c r="M205" s="742">
        <v>154.36000000000001</v>
      </c>
      <c r="N205" s="741">
        <v>1</v>
      </c>
      <c r="O205" s="826">
        <v>1</v>
      </c>
      <c r="P205" s="742">
        <v>154.36000000000001</v>
      </c>
      <c r="Q205" s="759">
        <v>1</v>
      </c>
      <c r="R205" s="741">
        <v>1</v>
      </c>
      <c r="S205" s="759">
        <v>1</v>
      </c>
      <c r="T205" s="826">
        <v>1</v>
      </c>
      <c r="U205" s="782">
        <v>1</v>
      </c>
    </row>
    <row r="206" spans="1:21" ht="14.4" customHeight="1" x14ac:dyDescent="0.3">
      <c r="A206" s="740">
        <v>7</v>
      </c>
      <c r="B206" s="741" t="s">
        <v>2000</v>
      </c>
      <c r="C206" s="741" t="s">
        <v>2004</v>
      </c>
      <c r="D206" s="824" t="s">
        <v>3429</v>
      </c>
      <c r="E206" s="825" t="s">
        <v>2049</v>
      </c>
      <c r="F206" s="741" t="s">
        <v>2001</v>
      </c>
      <c r="G206" s="741" t="s">
        <v>2522</v>
      </c>
      <c r="H206" s="741" t="s">
        <v>576</v>
      </c>
      <c r="I206" s="741" t="s">
        <v>2523</v>
      </c>
      <c r="J206" s="741" t="s">
        <v>2524</v>
      </c>
      <c r="K206" s="741" t="s">
        <v>2360</v>
      </c>
      <c r="L206" s="742">
        <v>238.72</v>
      </c>
      <c r="M206" s="742">
        <v>477.44</v>
      </c>
      <c r="N206" s="741">
        <v>2</v>
      </c>
      <c r="O206" s="826">
        <v>1</v>
      </c>
      <c r="P206" s="742">
        <v>477.44</v>
      </c>
      <c r="Q206" s="759">
        <v>1</v>
      </c>
      <c r="R206" s="741">
        <v>2</v>
      </c>
      <c r="S206" s="759">
        <v>1</v>
      </c>
      <c r="T206" s="826">
        <v>1</v>
      </c>
      <c r="U206" s="782">
        <v>1</v>
      </c>
    </row>
    <row r="207" spans="1:21" ht="14.4" customHeight="1" x14ac:dyDescent="0.3">
      <c r="A207" s="740">
        <v>7</v>
      </c>
      <c r="B207" s="741" t="s">
        <v>2000</v>
      </c>
      <c r="C207" s="741" t="s">
        <v>2004</v>
      </c>
      <c r="D207" s="824" t="s">
        <v>3429</v>
      </c>
      <c r="E207" s="825" t="s">
        <v>2049</v>
      </c>
      <c r="F207" s="741" t="s">
        <v>2001</v>
      </c>
      <c r="G207" s="741" t="s">
        <v>2525</v>
      </c>
      <c r="H207" s="741" t="s">
        <v>576</v>
      </c>
      <c r="I207" s="741" t="s">
        <v>2526</v>
      </c>
      <c r="J207" s="741" t="s">
        <v>2527</v>
      </c>
      <c r="K207" s="741" t="s">
        <v>2528</v>
      </c>
      <c r="L207" s="742">
        <v>572.87</v>
      </c>
      <c r="M207" s="742">
        <v>572.87</v>
      </c>
      <c r="N207" s="741">
        <v>1</v>
      </c>
      <c r="O207" s="826">
        <v>1</v>
      </c>
      <c r="P207" s="742">
        <v>572.87</v>
      </c>
      <c r="Q207" s="759">
        <v>1</v>
      </c>
      <c r="R207" s="741">
        <v>1</v>
      </c>
      <c r="S207" s="759">
        <v>1</v>
      </c>
      <c r="T207" s="826">
        <v>1</v>
      </c>
      <c r="U207" s="782">
        <v>1</v>
      </c>
    </row>
    <row r="208" spans="1:21" ht="14.4" customHeight="1" x14ac:dyDescent="0.3">
      <c r="A208" s="740">
        <v>7</v>
      </c>
      <c r="B208" s="741" t="s">
        <v>2000</v>
      </c>
      <c r="C208" s="741" t="s">
        <v>2004</v>
      </c>
      <c r="D208" s="824" t="s">
        <v>3429</v>
      </c>
      <c r="E208" s="825" t="s">
        <v>2049</v>
      </c>
      <c r="F208" s="741" t="s">
        <v>2001</v>
      </c>
      <c r="G208" s="741" t="s">
        <v>2525</v>
      </c>
      <c r="H208" s="741" t="s">
        <v>576</v>
      </c>
      <c r="I208" s="741" t="s">
        <v>2529</v>
      </c>
      <c r="J208" s="741" t="s">
        <v>2527</v>
      </c>
      <c r="K208" s="741" t="s">
        <v>2528</v>
      </c>
      <c r="L208" s="742">
        <v>572.87</v>
      </c>
      <c r="M208" s="742">
        <v>1145.74</v>
      </c>
      <c r="N208" s="741">
        <v>2</v>
      </c>
      <c r="O208" s="826">
        <v>2</v>
      </c>
      <c r="P208" s="742">
        <v>1145.74</v>
      </c>
      <c r="Q208" s="759">
        <v>1</v>
      </c>
      <c r="R208" s="741">
        <v>2</v>
      </c>
      <c r="S208" s="759">
        <v>1</v>
      </c>
      <c r="T208" s="826">
        <v>2</v>
      </c>
      <c r="U208" s="782">
        <v>1</v>
      </c>
    </row>
    <row r="209" spans="1:21" ht="14.4" customHeight="1" x14ac:dyDescent="0.3">
      <c r="A209" s="740">
        <v>7</v>
      </c>
      <c r="B209" s="741" t="s">
        <v>2000</v>
      </c>
      <c r="C209" s="741" t="s">
        <v>2004</v>
      </c>
      <c r="D209" s="824" t="s">
        <v>3429</v>
      </c>
      <c r="E209" s="825" t="s">
        <v>2049</v>
      </c>
      <c r="F209" s="741" t="s">
        <v>2001</v>
      </c>
      <c r="G209" s="741" t="s">
        <v>2525</v>
      </c>
      <c r="H209" s="741" t="s">
        <v>576</v>
      </c>
      <c r="I209" s="741" t="s">
        <v>2530</v>
      </c>
      <c r="J209" s="741" t="s">
        <v>2527</v>
      </c>
      <c r="K209" s="741" t="s">
        <v>2528</v>
      </c>
      <c r="L209" s="742">
        <v>572.87</v>
      </c>
      <c r="M209" s="742">
        <v>572.87</v>
      </c>
      <c r="N209" s="741">
        <v>1</v>
      </c>
      <c r="O209" s="826">
        <v>1</v>
      </c>
      <c r="P209" s="742">
        <v>572.87</v>
      </c>
      <c r="Q209" s="759">
        <v>1</v>
      </c>
      <c r="R209" s="741">
        <v>1</v>
      </c>
      <c r="S209" s="759">
        <v>1</v>
      </c>
      <c r="T209" s="826">
        <v>1</v>
      </c>
      <c r="U209" s="782">
        <v>1</v>
      </c>
    </row>
    <row r="210" spans="1:21" ht="14.4" customHeight="1" x14ac:dyDescent="0.3">
      <c r="A210" s="740">
        <v>7</v>
      </c>
      <c r="B210" s="741" t="s">
        <v>2000</v>
      </c>
      <c r="C210" s="741" t="s">
        <v>2004</v>
      </c>
      <c r="D210" s="824" t="s">
        <v>3429</v>
      </c>
      <c r="E210" s="825" t="s">
        <v>2049</v>
      </c>
      <c r="F210" s="741" t="s">
        <v>2001</v>
      </c>
      <c r="G210" s="741" t="s">
        <v>2096</v>
      </c>
      <c r="H210" s="741" t="s">
        <v>576</v>
      </c>
      <c r="I210" s="741" t="s">
        <v>2097</v>
      </c>
      <c r="J210" s="741" t="s">
        <v>714</v>
      </c>
      <c r="K210" s="741" t="s">
        <v>2098</v>
      </c>
      <c r="L210" s="742">
        <v>48.42</v>
      </c>
      <c r="M210" s="742">
        <v>96.84</v>
      </c>
      <c r="N210" s="741">
        <v>2</v>
      </c>
      <c r="O210" s="826">
        <v>1</v>
      </c>
      <c r="P210" s="742">
        <v>96.84</v>
      </c>
      <c r="Q210" s="759">
        <v>1</v>
      </c>
      <c r="R210" s="741">
        <v>2</v>
      </c>
      <c r="S210" s="759">
        <v>1</v>
      </c>
      <c r="T210" s="826">
        <v>1</v>
      </c>
      <c r="U210" s="782">
        <v>1</v>
      </c>
    </row>
    <row r="211" spans="1:21" ht="14.4" customHeight="1" x14ac:dyDescent="0.3">
      <c r="A211" s="740">
        <v>7</v>
      </c>
      <c r="B211" s="741" t="s">
        <v>2000</v>
      </c>
      <c r="C211" s="741" t="s">
        <v>2004</v>
      </c>
      <c r="D211" s="824" t="s">
        <v>3429</v>
      </c>
      <c r="E211" s="825" t="s">
        <v>2049</v>
      </c>
      <c r="F211" s="741" t="s">
        <v>2001</v>
      </c>
      <c r="G211" s="741" t="s">
        <v>2515</v>
      </c>
      <c r="H211" s="741" t="s">
        <v>622</v>
      </c>
      <c r="I211" s="741" t="s">
        <v>1844</v>
      </c>
      <c r="J211" s="741" t="s">
        <v>1845</v>
      </c>
      <c r="K211" s="741" t="s">
        <v>1846</v>
      </c>
      <c r="L211" s="742">
        <v>0</v>
      </c>
      <c r="M211" s="742">
        <v>0</v>
      </c>
      <c r="N211" s="741">
        <v>2</v>
      </c>
      <c r="O211" s="826">
        <v>1</v>
      </c>
      <c r="P211" s="742">
        <v>0</v>
      </c>
      <c r="Q211" s="759"/>
      <c r="R211" s="741">
        <v>2</v>
      </c>
      <c r="S211" s="759">
        <v>1</v>
      </c>
      <c r="T211" s="826">
        <v>1</v>
      </c>
      <c r="U211" s="782">
        <v>1</v>
      </c>
    </row>
    <row r="212" spans="1:21" ht="14.4" customHeight="1" x14ac:dyDescent="0.3">
      <c r="A212" s="740">
        <v>7</v>
      </c>
      <c r="B212" s="741" t="s">
        <v>2000</v>
      </c>
      <c r="C212" s="741" t="s">
        <v>2004</v>
      </c>
      <c r="D212" s="824" t="s">
        <v>3429</v>
      </c>
      <c r="E212" s="825" t="s">
        <v>2049</v>
      </c>
      <c r="F212" s="741" t="s">
        <v>2001</v>
      </c>
      <c r="G212" s="741" t="s">
        <v>2109</v>
      </c>
      <c r="H212" s="741" t="s">
        <v>576</v>
      </c>
      <c r="I212" s="741" t="s">
        <v>2531</v>
      </c>
      <c r="J212" s="741" t="s">
        <v>2532</v>
      </c>
      <c r="K212" s="741" t="s">
        <v>1706</v>
      </c>
      <c r="L212" s="742">
        <v>0</v>
      </c>
      <c r="M212" s="742">
        <v>0</v>
      </c>
      <c r="N212" s="741">
        <v>1</v>
      </c>
      <c r="O212" s="826">
        <v>1</v>
      </c>
      <c r="P212" s="742">
        <v>0</v>
      </c>
      <c r="Q212" s="759"/>
      <c r="R212" s="741">
        <v>1</v>
      </c>
      <c r="S212" s="759">
        <v>1</v>
      </c>
      <c r="T212" s="826">
        <v>1</v>
      </c>
      <c r="U212" s="782">
        <v>1</v>
      </c>
    </row>
    <row r="213" spans="1:21" ht="14.4" customHeight="1" x14ac:dyDescent="0.3">
      <c r="A213" s="740">
        <v>7</v>
      </c>
      <c r="B213" s="741" t="s">
        <v>2000</v>
      </c>
      <c r="C213" s="741" t="s">
        <v>2004</v>
      </c>
      <c r="D213" s="824" t="s">
        <v>3429</v>
      </c>
      <c r="E213" s="825" t="s">
        <v>2029</v>
      </c>
      <c r="F213" s="741" t="s">
        <v>2001</v>
      </c>
      <c r="G213" s="741" t="s">
        <v>2533</v>
      </c>
      <c r="H213" s="741" t="s">
        <v>622</v>
      </c>
      <c r="I213" s="741" t="s">
        <v>1915</v>
      </c>
      <c r="J213" s="741" t="s">
        <v>1246</v>
      </c>
      <c r="K213" s="741" t="s">
        <v>1916</v>
      </c>
      <c r="L213" s="742">
        <v>207.45</v>
      </c>
      <c r="M213" s="742">
        <v>207.45</v>
      </c>
      <c r="N213" s="741">
        <v>1</v>
      </c>
      <c r="O213" s="826">
        <v>1</v>
      </c>
      <c r="P213" s="742">
        <v>207.45</v>
      </c>
      <c r="Q213" s="759">
        <v>1</v>
      </c>
      <c r="R213" s="741">
        <v>1</v>
      </c>
      <c r="S213" s="759">
        <v>1</v>
      </c>
      <c r="T213" s="826">
        <v>1</v>
      </c>
      <c r="U213" s="782">
        <v>1</v>
      </c>
    </row>
    <row r="214" spans="1:21" ht="14.4" customHeight="1" x14ac:dyDescent="0.3">
      <c r="A214" s="740">
        <v>7</v>
      </c>
      <c r="B214" s="741" t="s">
        <v>2000</v>
      </c>
      <c r="C214" s="741" t="s">
        <v>2004</v>
      </c>
      <c r="D214" s="824" t="s">
        <v>3429</v>
      </c>
      <c r="E214" s="825" t="s">
        <v>2012</v>
      </c>
      <c r="F214" s="741" t="s">
        <v>2001</v>
      </c>
      <c r="G214" s="741" t="s">
        <v>2468</v>
      </c>
      <c r="H214" s="741" t="s">
        <v>576</v>
      </c>
      <c r="I214" s="741" t="s">
        <v>2534</v>
      </c>
      <c r="J214" s="741" t="s">
        <v>2470</v>
      </c>
      <c r="K214" s="741" t="s">
        <v>2535</v>
      </c>
      <c r="L214" s="742">
        <v>96.84</v>
      </c>
      <c r="M214" s="742">
        <v>290.52</v>
      </c>
      <c r="N214" s="741">
        <v>3</v>
      </c>
      <c r="O214" s="826">
        <v>1</v>
      </c>
      <c r="P214" s="742"/>
      <c r="Q214" s="759">
        <v>0</v>
      </c>
      <c r="R214" s="741"/>
      <c r="S214" s="759">
        <v>0</v>
      </c>
      <c r="T214" s="826"/>
      <c r="U214" s="782">
        <v>0</v>
      </c>
    </row>
    <row r="215" spans="1:21" ht="14.4" customHeight="1" x14ac:dyDescent="0.3">
      <c r="A215" s="740">
        <v>7</v>
      </c>
      <c r="B215" s="741" t="s">
        <v>2000</v>
      </c>
      <c r="C215" s="741" t="s">
        <v>2004</v>
      </c>
      <c r="D215" s="824" t="s">
        <v>3429</v>
      </c>
      <c r="E215" s="825" t="s">
        <v>2012</v>
      </c>
      <c r="F215" s="741" t="s">
        <v>2001</v>
      </c>
      <c r="G215" s="741" t="s">
        <v>2080</v>
      </c>
      <c r="H215" s="741" t="s">
        <v>576</v>
      </c>
      <c r="I215" s="741" t="s">
        <v>2081</v>
      </c>
      <c r="J215" s="741" t="s">
        <v>2082</v>
      </c>
      <c r="K215" s="741" t="s">
        <v>2083</v>
      </c>
      <c r="L215" s="742">
        <v>78.33</v>
      </c>
      <c r="M215" s="742">
        <v>156.66</v>
      </c>
      <c r="N215" s="741">
        <v>2</v>
      </c>
      <c r="O215" s="826">
        <v>1</v>
      </c>
      <c r="P215" s="742">
        <v>156.66</v>
      </c>
      <c r="Q215" s="759">
        <v>1</v>
      </c>
      <c r="R215" s="741">
        <v>2</v>
      </c>
      <c r="S215" s="759">
        <v>1</v>
      </c>
      <c r="T215" s="826">
        <v>1</v>
      </c>
      <c r="U215" s="782">
        <v>1</v>
      </c>
    </row>
    <row r="216" spans="1:21" ht="14.4" customHeight="1" x14ac:dyDescent="0.3">
      <c r="A216" s="740">
        <v>7</v>
      </c>
      <c r="B216" s="741" t="s">
        <v>2000</v>
      </c>
      <c r="C216" s="741" t="s">
        <v>2004</v>
      </c>
      <c r="D216" s="824" t="s">
        <v>3429</v>
      </c>
      <c r="E216" s="825" t="s">
        <v>2012</v>
      </c>
      <c r="F216" s="741" t="s">
        <v>2001</v>
      </c>
      <c r="G216" s="741" t="s">
        <v>2441</v>
      </c>
      <c r="H216" s="741" t="s">
        <v>622</v>
      </c>
      <c r="I216" s="741" t="s">
        <v>2479</v>
      </c>
      <c r="J216" s="741" t="s">
        <v>2478</v>
      </c>
      <c r="K216" s="741" t="s">
        <v>2480</v>
      </c>
      <c r="L216" s="742">
        <v>85.02</v>
      </c>
      <c r="M216" s="742">
        <v>85.02</v>
      </c>
      <c r="N216" s="741">
        <v>1</v>
      </c>
      <c r="O216" s="826">
        <v>0.5</v>
      </c>
      <c r="P216" s="742">
        <v>85.02</v>
      </c>
      <c r="Q216" s="759">
        <v>1</v>
      </c>
      <c r="R216" s="741">
        <v>1</v>
      </c>
      <c r="S216" s="759">
        <v>1</v>
      </c>
      <c r="T216" s="826">
        <v>0.5</v>
      </c>
      <c r="U216" s="782">
        <v>1</v>
      </c>
    </row>
    <row r="217" spans="1:21" ht="14.4" customHeight="1" x14ac:dyDescent="0.3">
      <c r="A217" s="740">
        <v>7</v>
      </c>
      <c r="B217" s="741" t="s">
        <v>2000</v>
      </c>
      <c r="C217" s="741" t="s">
        <v>2004</v>
      </c>
      <c r="D217" s="824" t="s">
        <v>3429</v>
      </c>
      <c r="E217" s="825" t="s">
        <v>2012</v>
      </c>
      <c r="F217" s="741" t="s">
        <v>2001</v>
      </c>
      <c r="G217" s="741" t="s">
        <v>2536</v>
      </c>
      <c r="H217" s="741" t="s">
        <v>576</v>
      </c>
      <c r="I217" s="741" t="s">
        <v>2537</v>
      </c>
      <c r="J217" s="741" t="s">
        <v>2538</v>
      </c>
      <c r="K217" s="741" t="s">
        <v>2539</v>
      </c>
      <c r="L217" s="742">
        <v>60.9</v>
      </c>
      <c r="M217" s="742">
        <v>60.9</v>
      </c>
      <c r="N217" s="741">
        <v>1</v>
      </c>
      <c r="O217" s="826">
        <v>1</v>
      </c>
      <c r="P217" s="742">
        <v>60.9</v>
      </c>
      <c r="Q217" s="759">
        <v>1</v>
      </c>
      <c r="R217" s="741">
        <v>1</v>
      </c>
      <c r="S217" s="759">
        <v>1</v>
      </c>
      <c r="T217" s="826">
        <v>1</v>
      </c>
      <c r="U217" s="782">
        <v>1</v>
      </c>
    </row>
    <row r="218" spans="1:21" ht="14.4" customHeight="1" x14ac:dyDescent="0.3">
      <c r="A218" s="740">
        <v>7</v>
      </c>
      <c r="B218" s="741" t="s">
        <v>2000</v>
      </c>
      <c r="C218" s="741" t="s">
        <v>2004</v>
      </c>
      <c r="D218" s="824" t="s">
        <v>3429</v>
      </c>
      <c r="E218" s="825" t="s">
        <v>2012</v>
      </c>
      <c r="F218" s="741" t="s">
        <v>2001</v>
      </c>
      <c r="G218" s="741" t="s">
        <v>2540</v>
      </c>
      <c r="H218" s="741" t="s">
        <v>622</v>
      </c>
      <c r="I218" s="741" t="s">
        <v>1742</v>
      </c>
      <c r="J218" s="741" t="s">
        <v>1737</v>
      </c>
      <c r="K218" s="741" t="s">
        <v>1741</v>
      </c>
      <c r="L218" s="742">
        <v>59.27</v>
      </c>
      <c r="M218" s="742">
        <v>118.54</v>
      </c>
      <c r="N218" s="741">
        <v>2</v>
      </c>
      <c r="O218" s="826">
        <v>1.5</v>
      </c>
      <c r="P218" s="742">
        <v>118.54</v>
      </c>
      <c r="Q218" s="759">
        <v>1</v>
      </c>
      <c r="R218" s="741">
        <v>2</v>
      </c>
      <c r="S218" s="759">
        <v>1</v>
      </c>
      <c r="T218" s="826">
        <v>1.5</v>
      </c>
      <c r="U218" s="782">
        <v>1</v>
      </c>
    </row>
    <row r="219" spans="1:21" ht="14.4" customHeight="1" x14ac:dyDescent="0.3">
      <c r="A219" s="740">
        <v>7</v>
      </c>
      <c r="B219" s="741" t="s">
        <v>2000</v>
      </c>
      <c r="C219" s="741" t="s">
        <v>2004</v>
      </c>
      <c r="D219" s="824" t="s">
        <v>3429</v>
      </c>
      <c r="E219" s="825" t="s">
        <v>2012</v>
      </c>
      <c r="F219" s="741" t="s">
        <v>2001</v>
      </c>
      <c r="G219" s="741" t="s">
        <v>2540</v>
      </c>
      <c r="H219" s="741" t="s">
        <v>622</v>
      </c>
      <c r="I219" s="741" t="s">
        <v>1743</v>
      </c>
      <c r="J219" s="741" t="s">
        <v>1737</v>
      </c>
      <c r="K219" s="741" t="s">
        <v>1744</v>
      </c>
      <c r="L219" s="742">
        <v>46.07</v>
      </c>
      <c r="M219" s="742">
        <v>46.07</v>
      </c>
      <c r="N219" s="741">
        <v>1</v>
      </c>
      <c r="O219" s="826">
        <v>0.5</v>
      </c>
      <c r="P219" s="742">
        <v>46.07</v>
      </c>
      <c r="Q219" s="759">
        <v>1</v>
      </c>
      <c r="R219" s="741">
        <v>1</v>
      </c>
      <c r="S219" s="759">
        <v>1</v>
      </c>
      <c r="T219" s="826">
        <v>0.5</v>
      </c>
      <c r="U219" s="782">
        <v>1</v>
      </c>
    </row>
    <row r="220" spans="1:21" ht="14.4" customHeight="1" x14ac:dyDescent="0.3">
      <c r="A220" s="740">
        <v>7</v>
      </c>
      <c r="B220" s="741" t="s">
        <v>2000</v>
      </c>
      <c r="C220" s="741" t="s">
        <v>2004</v>
      </c>
      <c r="D220" s="824" t="s">
        <v>3429</v>
      </c>
      <c r="E220" s="825" t="s">
        <v>2012</v>
      </c>
      <c r="F220" s="741" t="s">
        <v>2001</v>
      </c>
      <c r="G220" s="741" t="s">
        <v>2373</v>
      </c>
      <c r="H220" s="741" t="s">
        <v>622</v>
      </c>
      <c r="I220" s="741" t="s">
        <v>2541</v>
      </c>
      <c r="J220" s="741" t="s">
        <v>2542</v>
      </c>
      <c r="K220" s="741" t="s">
        <v>2543</v>
      </c>
      <c r="L220" s="742">
        <v>38.04</v>
      </c>
      <c r="M220" s="742">
        <v>38.04</v>
      </c>
      <c r="N220" s="741">
        <v>1</v>
      </c>
      <c r="O220" s="826">
        <v>0.5</v>
      </c>
      <c r="P220" s="742">
        <v>38.04</v>
      </c>
      <c r="Q220" s="759">
        <v>1</v>
      </c>
      <c r="R220" s="741">
        <v>1</v>
      </c>
      <c r="S220" s="759">
        <v>1</v>
      </c>
      <c r="T220" s="826">
        <v>0.5</v>
      </c>
      <c r="U220" s="782">
        <v>1</v>
      </c>
    </row>
    <row r="221" spans="1:21" ht="14.4" customHeight="1" x14ac:dyDescent="0.3">
      <c r="A221" s="740">
        <v>7</v>
      </c>
      <c r="B221" s="741" t="s">
        <v>2000</v>
      </c>
      <c r="C221" s="741" t="s">
        <v>2004</v>
      </c>
      <c r="D221" s="824" t="s">
        <v>3429</v>
      </c>
      <c r="E221" s="825" t="s">
        <v>2012</v>
      </c>
      <c r="F221" s="741" t="s">
        <v>2001</v>
      </c>
      <c r="G221" s="741" t="s">
        <v>2158</v>
      </c>
      <c r="H221" s="741" t="s">
        <v>622</v>
      </c>
      <c r="I221" s="741" t="s">
        <v>2544</v>
      </c>
      <c r="J221" s="741" t="s">
        <v>2545</v>
      </c>
      <c r="K221" s="741" t="s">
        <v>2546</v>
      </c>
      <c r="L221" s="742">
        <v>1385.62</v>
      </c>
      <c r="M221" s="742">
        <v>4156.8599999999997</v>
      </c>
      <c r="N221" s="741">
        <v>3</v>
      </c>
      <c r="O221" s="826">
        <v>1</v>
      </c>
      <c r="P221" s="742"/>
      <c r="Q221" s="759">
        <v>0</v>
      </c>
      <c r="R221" s="741"/>
      <c r="S221" s="759">
        <v>0</v>
      </c>
      <c r="T221" s="826"/>
      <c r="U221" s="782">
        <v>0</v>
      </c>
    </row>
    <row r="222" spans="1:21" ht="14.4" customHeight="1" x14ac:dyDescent="0.3">
      <c r="A222" s="740">
        <v>7</v>
      </c>
      <c r="B222" s="741" t="s">
        <v>2000</v>
      </c>
      <c r="C222" s="741" t="s">
        <v>2004</v>
      </c>
      <c r="D222" s="824" t="s">
        <v>3429</v>
      </c>
      <c r="E222" s="825" t="s">
        <v>2012</v>
      </c>
      <c r="F222" s="741" t="s">
        <v>2001</v>
      </c>
      <c r="G222" s="741" t="s">
        <v>2096</v>
      </c>
      <c r="H222" s="741" t="s">
        <v>576</v>
      </c>
      <c r="I222" s="741" t="s">
        <v>2097</v>
      </c>
      <c r="J222" s="741" t="s">
        <v>714</v>
      </c>
      <c r="K222" s="741" t="s">
        <v>2098</v>
      </c>
      <c r="L222" s="742">
        <v>48.42</v>
      </c>
      <c r="M222" s="742">
        <v>48.42</v>
      </c>
      <c r="N222" s="741">
        <v>1</v>
      </c>
      <c r="O222" s="826">
        <v>0.5</v>
      </c>
      <c r="P222" s="742">
        <v>48.42</v>
      </c>
      <c r="Q222" s="759">
        <v>1</v>
      </c>
      <c r="R222" s="741">
        <v>1</v>
      </c>
      <c r="S222" s="759">
        <v>1</v>
      </c>
      <c r="T222" s="826">
        <v>0.5</v>
      </c>
      <c r="U222" s="782">
        <v>1</v>
      </c>
    </row>
    <row r="223" spans="1:21" ht="14.4" customHeight="1" x14ac:dyDescent="0.3">
      <c r="A223" s="740">
        <v>7</v>
      </c>
      <c r="B223" s="741" t="s">
        <v>2000</v>
      </c>
      <c r="C223" s="741" t="s">
        <v>2004</v>
      </c>
      <c r="D223" s="824" t="s">
        <v>3429</v>
      </c>
      <c r="E223" s="825" t="s">
        <v>2012</v>
      </c>
      <c r="F223" s="741" t="s">
        <v>2001</v>
      </c>
      <c r="G223" s="741" t="s">
        <v>2159</v>
      </c>
      <c r="H223" s="741" t="s">
        <v>576</v>
      </c>
      <c r="I223" s="741" t="s">
        <v>2547</v>
      </c>
      <c r="J223" s="741" t="s">
        <v>2548</v>
      </c>
      <c r="K223" s="741" t="s">
        <v>2549</v>
      </c>
      <c r="L223" s="742">
        <v>0</v>
      </c>
      <c r="M223" s="742">
        <v>0</v>
      </c>
      <c r="N223" s="741">
        <v>1</v>
      </c>
      <c r="O223" s="826">
        <v>0.5</v>
      </c>
      <c r="P223" s="742"/>
      <c r="Q223" s="759"/>
      <c r="R223" s="741"/>
      <c r="S223" s="759">
        <v>0</v>
      </c>
      <c r="T223" s="826"/>
      <c r="U223" s="782">
        <v>0</v>
      </c>
    </row>
    <row r="224" spans="1:21" ht="14.4" customHeight="1" x14ac:dyDescent="0.3">
      <c r="A224" s="740">
        <v>7</v>
      </c>
      <c r="B224" s="741" t="s">
        <v>2000</v>
      </c>
      <c r="C224" s="741" t="s">
        <v>2004</v>
      </c>
      <c r="D224" s="824" t="s">
        <v>3429</v>
      </c>
      <c r="E224" s="825" t="s">
        <v>2012</v>
      </c>
      <c r="F224" s="741" t="s">
        <v>2001</v>
      </c>
      <c r="G224" s="741" t="s">
        <v>2515</v>
      </c>
      <c r="H224" s="741" t="s">
        <v>622</v>
      </c>
      <c r="I224" s="741" t="s">
        <v>1844</v>
      </c>
      <c r="J224" s="741" t="s">
        <v>1845</v>
      </c>
      <c r="K224" s="741" t="s">
        <v>1846</v>
      </c>
      <c r="L224" s="742">
        <v>0</v>
      </c>
      <c r="M224" s="742">
        <v>0</v>
      </c>
      <c r="N224" s="741">
        <v>1</v>
      </c>
      <c r="O224" s="826">
        <v>0.5</v>
      </c>
      <c r="P224" s="742">
        <v>0</v>
      </c>
      <c r="Q224" s="759"/>
      <c r="R224" s="741">
        <v>1</v>
      </c>
      <c r="S224" s="759">
        <v>1</v>
      </c>
      <c r="T224" s="826">
        <v>0.5</v>
      </c>
      <c r="U224" s="782">
        <v>1</v>
      </c>
    </row>
    <row r="225" spans="1:21" ht="14.4" customHeight="1" x14ac:dyDescent="0.3">
      <c r="A225" s="740">
        <v>7</v>
      </c>
      <c r="B225" s="741" t="s">
        <v>2000</v>
      </c>
      <c r="C225" s="741" t="s">
        <v>2004</v>
      </c>
      <c r="D225" s="824" t="s">
        <v>3429</v>
      </c>
      <c r="E225" s="825" t="s">
        <v>2012</v>
      </c>
      <c r="F225" s="741" t="s">
        <v>2001</v>
      </c>
      <c r="G225" s="741" t="s">
        <v>2109</v>
      </c>
      <c r="H225" s="741" t="s">
        <v>622</v>
      </c>
      <c r="I225" s="741" t="s">
        <v>1885</v>
      </c>
      <c r="J225" s="741" t="s">
        <v>1252</v>
      </c>
      <c r="K225" s="741" t="s">
        <v>1886</v>
      </c>
      <c r="L225" s="742">
        <v>0</v>
      </c>
      <c r="M225" s="742">
        <v>0</v>
      </c>
      <c r="N225" s="741">
        <v>1</v>
      </c>
      <c r="O225" s="826">
        <v>0.5</v>
      </c>
      <c r="P225" s="742">
        <v>0</v>
      </c>
      <c r="Q225" s="759"/>
      <c r="R225" s="741">
        <v>1</v>
      </c>
      <c r="S225" s="759">
        <v>1</v>
      </c>
      <c r="T225" s="826">
        <v>0.5</v>
      </c>
      <c r="U225" s="782">
        <v>1</v>
      </c>
    </row>
    <row r="226" spans="1:21" ht="14.4" customHeight="1" x14ac:dyDescent="0.3">
      <c r="A226" s="740">
        <v>7</v>
      </c>
      <c r="B226" s="741" t="s">
        <v>2000</v>
      </c>
      <c r="C226" s="741" t="s">
        <v>2004</v>
      </c>
      <c r="D226" s="824" t="s">
        <v>3429</v>
      </c>
      <c r="E226" s="825" t="s">
        <v>2012</v>
      </c>
      <c r="F226" s="741" t="s">
        <v>2001</v>
      </c>
      <c r="G226" s="741" t="s">
        <v>2109</v>
      </c>
      <c r="H226" s="741" t="s">
        <v>576</v>
      </c>
      <c r="I226" s="741" t="s">
        <v>2550</v>
      </c>
      <c r="J226" s="741" t="s">
        <v>2188</v>
      </c>
      <c r="K226" s="741" t="s">
        <v>1706</v>
      </c>
      <c r="L226" s="742">
        <v>0</v>
      </c>
      <c r="M226" s="742">
        <v>0</v>
      </c>
      <c r="N226" s="741">
        <v>1</v>
      </c>
      <c r="O226" s="826">
        <v>1</v>
      </c>
      <c r="P226" s="742">
        <v>0</v>
      </c>
      <c r="Q226" s="759"/>
      <c r="R226" s="741">
        <v>1</v>
      </c>
      <c r="S226" s="759">
        <v>1</v>
      </c>
      <c r="T226" s="826">
        <v>1</v>
      </c>
      <c r="U226" s="782">
        <v>1</v>
      </c>
    </row>
    <row r="227" spans="1:21" ht="14.4" customHeight="1" x14ac:dyDescent="0.3">
      <c r="A227" s="740">
        <v>7</v>
      </c>
      <c r="B227" s="741" t="s">
        <v>2000</v>
      </c>
      <c r="C227" s="741" t="s">
        <v>2004</v>
      </c>
      <c r="D227" s="824" t="s">
        <v>3429</v>
      </c>
      <c r="E227" s="825" t="s">
        <v>2012</v>
      </c>
      <c r="F227" s="741" t="s">
        <v>2001</v>
      </c>
      <c r="G227" s="741" t="s">
        <v>2551</v>
      </c>
      <c r="H227" s="741" t="s">
        <v>622</v>
      </c>
      <c r="I227" s="741" t="s">
        <v>2552</v>
      </c>
      <c r="J227" s="741" t="s">
        <v>2553</v>
      </c>
      <c r="K227" s="741" t="s">
        <v>2554</v>
      </c>
      <c r="L227" s="742">
        <v>0</v>
      </c>
      <c r="M227" s="742">
        <v>0</v>
      </c>
      <c r="N227" s="741">
        <v>1</v>
      </c>
      <c r="O227" s="826">
        <v>0.5</v>
      </c>
      <c r="P227" s="742">
        <v>0</v>
      </c>
      <c r="Q227" s="759"/>
      <c r="R227" s="741">
        <v>1</v>
      </c>
      <c r="S227" s="759">
        <v>1</v>
      </c>
      <c r="T227" s="826">
        <v>0.5</v>
      </c>
      <c r="U227" s="782">
        <v>1</v>
      </c>
    </row>
    <row r="228" spans="1:21" ht="14.4" customHeight="1" x14ac:dyDescent="0.3">
      <c r="A228" s="740">
        <v>7</v>
      </c>
      <c r="B228" s="741" t="s">
        <v>2000</v>
      </c>
      <c r="C228" s="741" t="s">
        <v>2004</v>
      </c>
      <c r="D228" s="824" t="s">
        <v>3429</v>
      </c>
      <c r="E228" s="825" t="s">
        <v>2012</v>
      </c>
      <c r="F228" s="741" t="s">
        <v>2001</v>
      </c>
      <c r="G228" s="741" t="s">
        <v>2190</v>
      </c>
      <c r="H228" s="741" t="s">
        <v>622</v>
      </c>
      <c r="I228" s="741" t="s">
        <v>1978</v>
      </c>
      <c r="J228" s="741" t="s">
        <v>1979</v>
      </c>
      <c r="K228" s="741" t="s">
        <v>1898</v>
      </c>
      <c r="L228" s="742">
        <v>133.94</v>
      </c>
      <c r="M228" s="742">
        <v>267.88</v>
      </c>
      <c r="N228" s="741">
        <v>2</v>
      </c>
      <c r="O228" s="826">
        <v>0.5</v>
      </c>
      <c r="P228" s="742"/>
      <c r="Q228" s="759">
        <v>0</v>
      </c>
      <c r="R228" s="741"/>
      <c r="S228" s="759">
        <v>0</v>
      </c>
      <c r="T228" s="826"/>
      <c r="U228" s="782">
        <v>0</v>
      </c>
    </row>
    <row r="229" spans="1:21" ht="14.4" customHeight="1" x14ac:dyDescent="0.3">
      <c r="A229" s="740">
        <v>7</v>
      </c>
      <c r="B229" s="741" t="s">
        <v>2000</v>
      </c>
      <c r="C229" s="741" t="s">
        <v>2004</v>
      </c>
      <c r="D229" s="824" t="s">
        <v>3429</v>
      </c>
      <c r="E229" s="825" t="s">
        <v>2012</v>
      </c>
      <c r="F229" s="741" t="s">
        <v>2002</v>
      </c>
      <c r="G229" s="741" t="s">
        <v>2555</v>
      </c>
      <c r="H229" s="741" t="s">
        <v>576</v>
      </c>
      <c r="I229" s="741" t="s">
        <v>2556</v>
      </c>
      <c r="J229" s="741" t="s">
        <v>2557</v>
      </c>
      <c r="K229" s="741"/>
      <c r="L229" s="742">
        <v>0</v>
      </c>
      <c r="M229" s="742">
        <v>0</v>
      </c>
      <c r="N229" s="741">
        <v>1</v>
      </c>
      <c r="O229" s="826">
        <v>1</v>
      </c>
      <c r="P229" s="742">
        <v>0</v>
      </c>
      <c r="Q229" s="759"/>
      <c r="R229" s="741">
        <v>1</v>
      </c>
      <c r="S229" s="759">
        <v>1</v>
      </c>
      <c r="T229" s="826">
        <v>1</v>
      </c>
      <c r="U229" s="782">
        <v>1</v>
      </c>
    </row>
    <row r="230" spans="1:21" ht="14.4" customHeight="1" x14ac:dyDescent="0.3">
      <c r="A230" s="740">
        <v>7</v>
      </c>
      <c r="B230" s="741" t="s">
        <v>2000</v>
      </c>
      <c r="C230" s="741" t="s">
        <v>2004</v>
      </c>
      <c r="D230" s="824" t="s">
        <v>3429</v>
      </c>
      <c r="E230" s="825" t="s">
        <v>2043</v>
      </c>
      <c r="F230" s="741" t="s">
        <v>2001</v>
      </c>
      <c r="G230" s="741" t="s">
        <v>2297</v>
      </c>
      <c r="H230" s="741" t="s">
        <v>576</v>
      </c>
      <c r="I230" s="741" t="s">
        <v>2298</v>
      </c>
      <c r="J230" s="741" t="s">
        <v>1021</v>
      </c>
      <c r="K230" s="741" t="s">
        <v>2299</v>
      </c>
      <c r="L230" s="742">
        <v>107.27</v>
      </c>
      <c r="M230" s="742">
        <v>107.27</v>
      </c>
      <c r="N230" s="741">
        <v>1</v>
      </c>
      <c r="O230" s="826">
        <v>1</v>
      </c>
      <c r="P230" s="742">
        <v>107.27</v>
      </c>
      <c r="Q230" s="759">
        <v>1</v>
      </c>
      <c r="R230" s="741">
        <v>1</v>
      </c>
      <c r="S230" s="759">
        <v>1</v>
      </c>
      <c r="T230" s="826">
        <v>1</v>
      </c>
      <c r="U230" s="782">
        <v>1</v>
      </c>
    </row>
    <row r="231" spans="1:21" ht="14.4" customHeight="1" x14ac:dyDescent="0.3">
      <c r="A231" s="740">
        <v>7</v>
      </c>
      <c r="B231" s="741" t="s">
        <v>2000</v>
      </c>
      <c r="C231" s="741" t="s">
        <v>2004</v>
      </c>
      <c r="D231" s="824" t="s">
        <v>3429</v>
      </c>
      <c r="E231" s="825" t="s">
        <v>2043</v>
      </c>
      <c r="F231" s="741" t="s">
        <v>2001</v>
      </c>
      <c r="G231" s="741" t="s">
        <v>2297</v>
      </c>
      <c r="H231" s="741" t="s">
        <v>576</v>
      </c>
      <c r="I231" s="741" t="s">
        <v>2300</v>
      </c>
      <c r="J231" s="741" t="s">
        <v>1021</v>
      </c>
      <c r="K231" s="741" t="s">
        <v>2299</v>
      </c>
      <c r="L231" s="742">
        <v>107.27</v>
      </c>
      <c r="M231" s="742">
        <v>107.27</v>
      </c>
      <c r="N231" s="741">
        <v>1</v>
      </c>
      <c r="O231" s="826">
        <v>1</v>
      </c>
      <c r="P231" s="742">
        <v>107.27</v>
      </c>
      <c r="Q231" s="759">
        <v>1</v>
      </c>
      <c r="R231" s="741">
        <v>1</v>
      </c>
      <c r="S231" s="759">
        <v>1</v>
      </c>
      <c r="T231" s="826">
        <v>1</v>
      </c>
      <c r="U231" s="782">
        <v>1</v>
      </c>
    </row>
    <row r="232" spans="1:21" ht="14.4" customHeight="1" x14ac:dyDescent="0.3">
      <c r="A232" s="740">
        <v>7</v>
      </c>
      <c r="B232" s="741" t="s">
        <v>2000</v>
      </c>
      <c r="C232" s="741" t="s">
        <v>2004</v>
      </c>
      <c r="D232" s="824" t="s">
        <v>3429</v>
      </c>
      <c r="E232" s="825" t="s">
        <v>2043</v>
      </c>
      <c r="F232" s="741" t="s">
        <v>2001</v>
      </c>
      <c r="G232" s="741" t="s">
        <v>2116</v>
      </c>
      <c r="H232" s="741" t="s">
        <v>576</v>
      </c>
      <c r="I232" s="741" t="s">
        <v>2207</v>
      </c>
      <c r="J232" s="741" t="s">
        <v>2208</v>
      </c>
      <c r="K232" s="741" t="s">
        <v>2209</v>
      </c>
      <c r="L232" s="742">
        <v>89.91</v>
      </c>
      <c r="M232" s="742">
        <v>179.82</v>
      </c>
      <c r="N232" s="741">
        <v>2</v>
      </c>
      <c r="O232" s="826">
        <v>1</v>
      </c>
      <c r="P232" s="742">
        <v>179.82</v>
      </c>
      <c r="Q232" s="759">
        <v>1</v>
      </c>
      <c r="R232" s="741">
        <v>2</v>
      </c>
      <c r="S232" s="759">
        <v>1</v>
      </c>
      <c r="T232" s="826">
        <v>1</v>
      </c>
      <c r="U232" s="782">
        <v>1</v>
      </c>
    </row>
    <row r="233" spans="1:21" ht="14.4" customHeight="1" x14ac:dyDescent="0.3">
      <c r="A233" s="740">
        <v>7</v>
      </c>
      <c r="B233" s="741" t="s">
        <v>2000</v>
      </c>
      <c r="C233" s="741" t="s">
        <v>2004</v>
      </c>
      <c r="D233" s="824" t="s">
        <v>3429</v>
      </c>
      <c r="E233" s="825" t="s">
        <v>2043</v>
      </c>
      <c r="F233" s="741" t="s">
        <v>2001</v>
      </c>
      <c r="G233" s="741" t="s">
        <v>2558</v>
      </c>
      <c r="H233" s="741" t="s">
        <v>576</v>
      </c>
      <c r="I233" s="741" t="s">
        <v>2559</v>
      </c>
      <c r="J233" s="741" t="s">
        <v>1409</v>
      </c>
      <c r="K233" s="741" t="s">
        <v>2560</v>
      </c>
      <c r="L233" s="742">
        <v>61.97</v>
      </c>
      <c r="M233" s="742">
        <v>61.97</v>
      </c>
      <c r="N233" s="741">
        <v>1</v>
      </c>
      <c r="O233" s="826">
        <v>1</v>
      </c>
      <c r="P233" s="742"/>
      <c r="Q233" s="759">
        <v>0</v>
      </c>
      <c r="R233" s="741"/>
      <c r="S233" s="759">
        <v>0</v>
      </c>
      <c r="T233" s="826"/>
      <c r="U233" s="782">
        <v>0</v>
      </c>
    </row>
    <row r="234" spans="1:21" ht="14.4" customHeight="1" x14ac:dyDescent="0.3">
      <c r="A234" s="740">
        <v>7</v>
      </c>
      <c r="B234" s="741" t="s">
        <v>2000</v>
      </c>
      <c r="C234" s="741" t="s">
        <v>2004</v>
      </c>
      <c r="D234" s="824" t="s">
        <v>3429</v>
      </c>
      <c r="E234" s="825" t="s">
        <v>2043</v>
      </c>
      <c r="F234" s="741" t="s">
        <v>2001</v>
      </c>
      <c r="G234" s="741" t="s">
        <v>2561</v>
      </c>
      <c r="H234" s="741" t="s">
        <v>622</v>
      </c>
      <c r="I234" s="741" t="s">
        <v>2562</v>
      </c>
      <c r="J234" s="741" t="s">
        <v>2563</v>
      </c>
      <c r="K234" s="741" t="s">
        <v>2564</v>
      </c>
      <c r="L234" s="742">
        <v>141.25</v>
      </c>
      <c r="M234" s="742">
        <v>141.25</v>
      </c>
      <c r="N234" s="741">
        <v>1</v>
      </c>
      <c r="O234" s="826">
        <v>1</v>
      </c>
      <c r="P234" s="742">
        <v>141.25</v>
      </c>
      <c r="Q234" s="759">
        <v>1</v>
      </c>
      <c r="R234" s="741">
        <v>1</v>
      </c>
      <c r="S234" s="759">
        <v>1</v>
      </c>
      <c r="T234" s="826">
        <v>1</v>
      </c>
      <c r="U234" s="782">
        <v>1</v>
      </c>
    </row>
    <row r="235" spans="1:21" ht="14.4" customHeight="1" x14ac:dyDescent="0.3">
      <c r="A235" s="740">
        <v>7</v>
      </c>
      <c r="B235" s="741" t="s">
        <v>2000</v>
      </c>
      <c r="C235" s="741" t="s">
        <v>2004</v>
      </c>
      <c r="D235" s="824" t="s">
        <v>3429</v>
      </c>
      <c r="E235" s="825" t="s">
        <v>2043</v>
      </c>
      <c r="F235" s="741" t="s">
        <v>2001</v>
      </c>
      <c r="G235" s="741" t="s">
        <v>2096</v>
      </c>
      <c r="H235" s="741" t="s">
        <v>622</v>
      </c>
      <c r="I235" s="741" t="s">
        <v>1984</v>
      </c>
      <c r="J235" s="741" t="s">
        <v>714</v>
      </c>
      <c r="K235" s="741" t="s">
        <v>1985</v>
      </c>
      <c r="L235" s="742">
        <v>48.42</v>
      </c>
      <c r="M235" s="742">
        <v>48.42</v>
      </c>
      <c r="N235" s="741">
        <v>1</v>
      </c>
      <c r="O235" s="826">
        <v>1</v>
      </c>
      <c r="P235" s="742">
        <v>48.42</v>
      </c>
      <c r="Q235" s="759">
        <v>1</v>
      </c>
      <c r="R235" s="741">
        <v>1</v>
      </c>
      <c r="S235" s="759">
        <v>1</v>
      </c>
      <c r="T235" s="826">
        <v>1</v>
      </c>
      <c r="U235" s="782">
        <v>1</v>
      </c>
    </row>
    <row r="236" spans="1:21" ht="14.4" customHeight="1" x14ac:dyDescent="0.3">
      <c r="A236" s="740">
        <v>7</v>
      </c>
      <c r="B236" s="741" t="s">
        <v>2000</v>
      </c>
      <c r="C236" s="741" t="s">
        <v>2004</v>
      </c>
      <c r="D236" s="824" t="s">
        <v>3429</v>
      </c>
      <c r="E236" s="825" t="s">
        <v>2043</v>
      </c>
      <c r="F236" s="741" t="s">
        <v>2001</v>
      </c>
      <c r="G236" s="741" t="s">
        <v>2166</v>
      </c>
      <c r="H236" s="741" t="s">
        <v>576</v>
      </c>
      <c r="I236" s="741" t="s">
        <v>2167</v>
      </c>
      <c r="J236" s="741" t="s">
        <v>2168</v>
      </c>
      <c r="K236" s="741" t="s">
        <v>2169</v>
      </c>
      <c r="L236" s="742">
        <v>61.97</v>
      </c>
      <c r="M236" s="742">
        <v>123.94</v>
      </c>
      <c r="N236" s="741">
        <v>2</v>
      </c>
      <c r="O236" s="826">
        <v>1</v>
      </c>
      <c r="P236" s="742">
        <v>123.94</v>
      </c>
      <c r="Q236" s="759">
        <v>1</v>
      </c>
      <c r="R236" s="741">
        <v>2</v>
      </c>
      <c r="S236" s="759">
        <v>1</v>
      </c>
      <c r="T236" s="826">
        <v>1</v>
      </c>
      <c r="U236" s="782">
        <v>1</v>
      </c>
    </row>
    <row r="237" spans="1:21" ht="14.4" customHeight="1" x14ac:dyDescent="0.3">
      <c r="A237" s="740">
        <v>7</v>
      </c>
      <c r="B237" s="741" t="s">
        <v>2000</v>
      </c>
      <c r="C237" s="741" t="s">
        <v>2004</v>
      </c>
      <c r="D237" s="824" t="s">
        <v>3429</v>
      </c>
      <c r="E237" s="825" t="s">
        <v>2043</v>
      </c>
      <c r="F237" s="741" t="s">
        <v>2001</v>
      </c>
      <c r="G237" s="741" t="s">
        <v>2166</v>
      </c>
      <c r="H237" s="741" t="s">
        <v>576</v>
      </c>
      <c r="I237" s="741" t="s">
        <v>2170</v>
      </c>
      <c r="J237" s="741" t="s">
        <v>2168</v>
      </c>
      <c r="K237" s="741" t="s">
        <v>2171</v>
      </c>
      <c r="L237" s="742">
        <v>61.97</v>
      </c>
      <c r="M237" s="742">
        <v>123.94</v>
      </c>
      <c r="N237" s="741">
        <v>2</v>
      </c>
      <c r="O237" s="826">
        <v>1</v>
      </c>
      <c r="P237" s="742"/>
      <c r="Q237" s="759">
        <v>0</v>
      </c>
      <c r="R237" s="741"/>
      <c r="S237" s="759">
        <v>0</v>
      </c>
      <c r="T237" s="826"/>
      <c r="U237" s="782">
        <v>0</v>
      </c>
    </row>
    <row r="238" spans="1:21" ht="14.4" customHeight="1" x14ac:dyDescent="0.3">
      <c r="A238" s="740">
        <v>7</v>
      </c>
      <c r="B238" s="741" t="s">
        <v>2000</v>
      </c>
      <c r="C238" s="741" t="s">
        <v>2004</v>
      </c>
      <c r="D238" s="824" t="s">
        <v>3429</v>
      </c>
      <c r="E238" s="825" t="s">
        <v>2021</v>
      </c>
      <c r="F238" s="741" t="s">
        <v>2001</v>
      </c>
      <c r="G238" s="741" t="s">
        <v>2565</v>
      </c>
      <c r="H238" s="741" t="s">
        <v>622</v>
      </c>
      <c r="I238" s="741" t="s">
        <v>2566</v>
      </c>
      <c r="J238" s="741" t="s">
        <v>2567</v>
      </c>
      <c r="K238" s="741" t="s">
        <v>2568</v>
      </c>
      <c r="L238" s="742">
        <v>229.38</v>
      </c>
      <c r="M238" s="742">
        <v>229.38</v>
      </c>
      <c r="N238" s="741">
        <v>1</v>
      </c>
      <c r="O238" s="826">
        <v>1</v>
      </c>
      <c r="P238" s="742">
        <v>229.38</v>
      </c>
      <c r="Q238" s="759">
        <v>1</v>
      </c>
      <c r="R238" s="741">
        <v>1</v>
      </c>
      <c r="S238" s="759">
        <v>1</v>
      </c>
      <c r="T238" s="826">
        <v>1</v>
      </c>
      <c r="U238" s="782">
        <v>1</v>
      </c>
    </row>
    <row r="239" spans="1:21" ht="14.4" customHeight="1" x14ac:dyDescent="0.3">
      <c r="A239" s="740">
        <v>7</v>
      </c>
      <c r="B239" s="741" t="s">
        <v>2000</v>
      </c>
      <c r="C239" s="741" t="s">
        <v>2004</v>
      </c>
      <c r="D239" s="824" t="s">
        <v>3429</v>
      </c>
      <c r="E239" s="825" t="s">
        <v>2021</v>
      </c>
      <c r="F239" s="741" t="s">
        <v>2001</v>
      </c>
      <c r="G239" s="741" t="s">
        <v>2080</v>
      </c>
      <c r="H239" s="741" t="s">
        <v>576</v>
      </c>
      <c r="I239" s="741" t="s">
        <v>2081</v>
      </c>
      <c r="J239" s="741" t="s">
        <v>2082</v>
      </c>
      <c r="K239" s="741" t="s">
        <v>2083</v>
      </c>
      <c r="L239" s="742">
        <v>78.33</v>
      </c>
      <c r="M239" s="742">
        <v>156.66</v>
      </c>
      <c r="N239" s="741">
        <v>2</v>
      </c>
      <c r="O239" s="826">
        <v>1</v>
      </c>
      <c r="P239" s="742">
        <v>156.66</v>
      </c>
      <c r="Q239" s="759">
        <v>1</v>
      </c>
      <c r="R239" s="741">
        <v>2</v>
      </c>
      <c r="S239" s="759">
        <v>1</v>
      </c>
      <c r="T239" s="826">
        <v>1</v>
      </c>
      <c r="U239" s="782">
        <v>1</v>
      </c>
    </row>
    <row r="240" spans="1:21" ht="14.4" customHeight="1" x14ac:dyDescent="0.3">
      <c r="A240" s="740">
        <v>7</v>
      </c>
      <c r="B240" s="741" t="s">
        <v>2000</v>
      </c>
      <c r="C240" s="741" t="s">
        <v>2004</v>
      </c>
      <c r="D240" s="824" t="s">
        <v>3429</v>
      </c>
      <c r="E240" s="825" t="s">
        <v>2021</v>
      </c>
      <c r="F240" s="741" t="s">
        <v>2001</v>
      </c>
      <c r="G240" s="741" t="s">
        <v>2301</v>
      </c>
      <c r="H240" s="741" t="s">
        <v>576</v>
      </c>
      <c r="I240" s="741" t="s">
        <v>2569</v>
      </c>
      <c r="J240" s="741" t="s">
        <v>2303</v>
      </c>
      <c r="K240" s="741" t="s">
        <v>2304</v>
      </c>
      <c r="L240" s="742">
        <v>32.28</v>
      </c>
      <c r="M240" s="742">
        <v>32.28</v>
      </c>
      <c r="N240" s="741">
        <v>1</v>
      </c>
      <c r="O240" s="826">
        <v>1</v>
      </c>
      <c r="P240" s="742">
        <v>32.28</v>
      </c>
      <c r="Q240" s="759">
        <v>1</v>
      </c>
      <c r="R240" s="741">
        <v>1</v>
      </c>
      <c r="S240" s="759">
        <v>1</v>
      </c>
      <c r="T240" s="826">
        <v>1</v>
      </c>
      <c r="U240" s="782">
        <v>1</v>
      </c>
    </row>
    <row r="241" spans="1:21" ht="14.4" customHeight="1" x14ac:dyDescent="0.3">
      <c r="A241" s="740">
        <v>7</v>
      </c>
      <c r="B241" s="741" t="s">
        <v>2000</v>
      </c>
      <c r="C241" s="741" t="s">
        <v>2004</v>
      </c>
      <c r="D241" s="824" t="s">
        <v>3429</v>
      </c>
      <c r="E241" s="825" t="s">
        <v>2021</v>
      </c>
      <c r="F241" s="741" t="s">
        <v>2001</v>
      </c>
      <c r="G241" s="741" t="s">
        <v>2361</v>
      </c>
      <c r="H241" s="741" t="s">
        <v>576</v>
      </c>
      <c r="I241" s="741" t="s">
        <v>2570</v>
      </c>
      <c r="J241" s="741" t="s">
        <v>2571</v>
      </c>
      <c r="K241" s="741" t="s">
        <v>2255</v>
      </c>
      <c r="L241" s="742">
        <v>58.62</v>
      </c>
      <c r="M241" s="742">
        <v>58.62</v>
      </c>
      <c r="N241" s="741">
        <v>1</v>
      </c>
      <c r="O241" s="826">
        <v>1</v>
      </c>
      <c r="P241" s="742">
        <v>58.62</v>
      </c>
      <c r="Q241" s="759">
        <v>1</v>
      </c>
      <c r="R241" s="741">
        <v>1</v>
      </c>
      <c r="S241" s="759">
        <v>1</v>
      </c>
      <c r="T241" s="826">
        <v>1</v>
      </c>
      <c r="U241" s="782">
        <v>1</v>
      </c>
    </row>
    <row r="242" spans="1:21" ht="14.4" customHeight="1" x14ac:dyDescent="0.3">
      <c r="A242" s="740">
        <v>7</v>
      </c>
      <c r="B242" s="741" t="s">
        <v>2000</v>
      </c>
      <c r="C242" s="741" t="s">
        <v>2004</v>
      </c>
      <c r="D242" s="824" t="s">
        <v>3429</v>
      </c>
      <c r="E242" s="825" t="s">
        <v>2047</v>
      </c>
      <c r="F242" s="741" t="s">
        <v>2001</v>
      </c>
      <c r="G242" s="741" t="s">
        <v>2121</v>
      </c>
      <c r="H242" s="741" t="s">
        <v>622</v>
      </c>
      <c r="I242" s="741" t="s">
        <v>2201</v>
      </c>
      <c r="J242" s="741" t="s">
        <v>2202</v>
      </c>
      <c r="K242" s="741" t="s">
        <v>2203</v>
      </c>
      <c r="L242" s="742">
        <v>141.09</v>
      </c>
      <c r="M242" s="742">
        <v>141.09</v>
      </c>
      <c r="N242" s="741">
        <v>1</v>
      </c>
      <c r="O242" s="826">
        <v>1</v>
      </c>
      <c r="P242" s="742"/>
      <c r="Q242" s="759">
        <v>0</v>
      </c>
      <c r="R242" s="741"/>
      <c r="S242" s="759">
        <v>0</v>
      </c>
      <c r="T242" s="826"/>
      <c r="U242" s="782">
        <v>0</v>
      </c>
    </row>
    <row r="243" spans="1:21" ht="14.4" customHeight="1" x14ac:dyDescent="0.3">
      <c r="A243" s="740">
        <v>7</v>
      </c>
      <c r="B243" s="741" t="s">
        <v>2000</v>
      </c>
      <c r="C243" s="741" t="s">
        <v>2004</v>
      </c>
      <c r="D243" s="824" t="s">
        <v>3429</v>
      </c>
      <c r="E243" s="825" t="s">
        <v>2045</v>
      </c>
      <c r="F243" s="741" t="s">
        <v>2001</v>
      </c>
      <c r="G243" s="741" t="s">
        <v>2572</v>
      </c>
      <c r="H243" s="741" t="s">
        <v>576</v>
      </c>
      <c r="I243" s="741" t="s">
        <v>2573</v>
      </c>
      <c r="J243" s="741" t="s">
        <v>2574</v>
      </c>
      <c r="K243" s="741" t="s">
        <v>2575</v>
      </c>
      <c r="L243" s="742">
        <v>56.6</v>
      </c>
      <c r="M243" s="742">
        <v>113.2</v>
      </c>
      <c r="N243" s="741">
        <v>2</v>
      </c>
      <c r="O243" s="826">
        <v>0.5</v>
      </c>
      <c r="P243" s="742">
        <v>113.2</v>
      </c>
      <c r="Q243" s="759">
        <v>1</v>
      </c>
      <c r="R243" s="741">
        <v>2</v>
      </c>
      <c r="S243" s="759">
        <v>1</v>
      </c>
      <c r="T243" s="826">
        <v>0.5</v>
      </c>
      <c r="U243" s="782">
        <v>1</v>
      </c>
    </row>
    <row r="244" spans="1:21" ht="14.4" customHeight="1" x14ac:dyDescent="0.3">
      <c r="A244" s="740">
        <v>7</v>
      </c>
      <c r="B244" s="741" t="s">
        <v>2000</v>
      </c>
      <c r="C244" s="741" t="s">
        <v>2004</v>
      </c>
      <c r="D244" s="824" t="s">
        <v>3429</v>
      </c>
      <c r="E244" s="825" t="s">
        <v>2045</v>
      </c>
      <c r="F244" s="741" t="s">
        <v>2001</v>
      </c>
      <c r="G244" s="741" t="s">
        <v>2441</v>
      </c>
      <c r="H244" s="741" t="s">
        <v>576</v>
      </c>
      <c r="I244" s="741" t="s">
        <v>2576</v>
      </c>
      <c r="J244" s="741" t="s">
        <v>898</v>
      </c>
      <c r="K244" s="741" t="s">
        <v>2577</v>
      </c>
      <c r="L244" s="742">
        <v>0</v>
      </c>
      <c r="M244" s="742">
        <v>0</v>
      </c>
      <c r="N244" s="741">
        <v>1</v>
      </c>
      <c r="O244" s="826">
        <v>0.5</v>
      </c>
      <c r="P244" s="742">
        <v>0</v>
      </c>
      <c r="Q244" s="759"/>
      <c r="R244" s="741">
        <v>1</v>
      </c>
      <c r="S244" s="759">
        <v>1</v>
      </c>
      <c r="T244" s="826">
        <v>0.5</v>
      </c>
      <c r="U244" s="782">
        <v>1</v>
      </c>
    </row>
    <row r="245" spans="1:21" ht="14.4" customHeight="1" x14ac:dyDescent="0.3">
      <c r="A245" s="740">
        <v>7</v>
      </c>
      <c r="B245" s="741" t="s">
        <v>2000</v>
      </c>
      <c r="C245" s="741" t="s">
        <v>2004</v>
      </c>
      <c r="D245" s="824" t="s">
        <v>3429</v>
      </c>
      <c r="E245" s="825" t="s">
        <v>2031</v>
      </c>
      <c r="F245" s="741" t="s">
        <v>2001</v>
      </c>
      <c r="G245" s="741" t="s">
        <v>2266</v>
      </c>
      <c r="H245" s="741" t="s">
        <v>576</v>
      </c>
      <c r="I245" s="741" t="s">
        <v>2578</v>
      </c>
      <c r="J245" s="741" t="s">
        <v>1023</v>
      </c>
      <c r="K245" s="741" t="s">
        <v>2579</v>
      </c>
      <c r="L245" s="742">
        <v>42.05</v>
      </c>
      <c r="M245" s="742">
        <v>42.05</v>
      </c>
      <c r="N245" s="741">
        <v>1</v>
      </c>
      <c r="O245" s="826">
        <v>0.5</v>
      </c>
      <c r="P245" s="742"/>
      <c r="Q245" s="759">
        <v>0</v>
      </c>
      <c r="R245" s="741"/>
      <c r="S245" s="759">
        <v>0</v>
      </c>
      <c r="T245" s="826"/>
      <c r="U245" s="782">
        <v>0</v>
      </c>
    </row>
    <row r="246" spans="1:21" ht="14.4" customHeight="1" x14ac:dyDescent="0.3">
      <c r="A246" s="740">
        <v>7</v>
      </c>
      <c r="B246" s="741" t="s">
        <v>2000</v>
      </c>
      <c r="C246" s="741" t="s">
        <v>2004</v>
      </c>
      <c r="D246" s="824" t="s">
        <v>3429</v>
      </c>
      <c r="E246" s="825" t="s">
        <v>2031</v>
      </c>
      <c r="F246" s="741" t="s">
        <v>2001</v>
      </c>
      <c r="G246" s="741" t="s">
        <v>2580</v>
      </c>
      <c r="H246" s="741" t="s">
        <v>576</v>
      </c>
      <c r="I246" s="741" t="s">
        <v>2581</v>
      </c>
      <c r="J246" s="741" t="s">
        <v>2582</v>
      </c>
      <c r="K246" s="741" t="s">
        <v>2583</v>
      </c>
      <c r="L246" s="742">
        <v>37.520000000000003</v>
      </c>
      <c r="M246" s="742">
        <v>37.520000000000003</v>
      </c>
      <c r="N246" s="741">
        <v>1</v>
      </c>
      <c r="O246" s="826">
        <v>0.5</v>
      </c>
      <c r="P246" s="742">
        <v>37.520000000000003</v>
      </c>
      <c r="Q246" s="759">
        <v>1</v>
      </c>
      <c r="R246" s="741">
        <v>1</v>
      </c>
      <c r="S246" s="759">
        <v>1</v>
      </c>
      <c r="T246" s="826">
        <v>0.5</v>
      </c>
      <c r="U246" s="782">
        <v>1</v>
      </c>
    </row>
    <row r="247" spans="1:21" ht="14.4" customHeight="1" x14ac:dyDescent="0.3">
      <c r="A247" s="740">
        <v>7</v>
      </c>
      <c r="B247" s="741" t="s">
        <v>2000</v>
      </c>
      <c r="C247" s="741" t="s">
        <v>2004</v>
      </c>
      <c r="D247" s="824" t="s">
        <v>3429</v>
      </c>
      <c r="E247" s="825" t="s">
        <v>2031</v>
      </c>
      <c r="F247" s="741" t="s">
        <v>2001</v>
      </c>
      <c r="G247" s="741" t="s">
        <v>2297</v>
      </c>
      <c r="H247" s="741" t="s">
        <v>576</v>
      </c>
      <c r="I247" s="741" t="s">
        <v>2298</v>
      </c>
      <c r="J247" s="741" t="s">
        <v>1021</v>
      </c>
      <c r="K247" s="741" t="s">
        <v>2299</v>
      </c>
      <c r="L247" s="742">
        <v>107.27</v>
      </c>
      <c r="M247" s="742">
        <v>536.35</v>
      </c>
      <c r="N247" s="741">
        <v>5</v>
      </c>
      <c r="O247" s="826">
        <v>2.5</v>
      </c>
      <c r="P247" s="742">
        <v>321.81</v>
      </c>
      <c r="Q247" s="759">
        <v>0.6</v>
      </c>
      <c r="R247" s="741">
        <v>3</v>
      </c>
      <c r="S247" s="759">
        <v>0.6</v>
      </c>
      <c r="T247" s="826">
        <v>2</v>
      </c>
      <c r="U247" s="782">
        <v>0.8</v>
      </c>
    </row>
    <row r="248" spans="1:21" ht="14.4" customHeight="1" x14ac:dyDescent="0.3">
      <c r="A248" s="740">
        <v>7</v>
      </c>
      <c r="B248" s="741" t="s">
        <v>2000</v>
      </c>
      <c r="C248" s="741" t="s">
        <v>2004</v>
      </c>
      <c r="D248" s="824" t="s">
        <v>3429</v>
      </c>
      <c r="E248" s="825" t="s">
        <v>2031</v>
      </c>
      <c r="F248" s="741" t="s">
        <v>2001</v>
      </c>
      <c r="G248" s="741" t="s">
        <v>2409</v>
      </c>
      <c r="H248" s="741" t="s">
        <v>576</v>
      </c>
      <c r="I248" s="741" t="s">
        <v>2584</v>
      </c>
      <c r="J248" s="741" t="s">
        <v>2585</v>
      </c>
      <c r="K248" s="741" t="s">
        <v>2586</v>
      </c>
      <c r="L248" s="742">
        <v>79.64</v>
      </c>
      <c r="M248" s="742">
        <v>79.64</v>
      </c>
      <c r="N248" s="741">
        <v>1</v>
      </c>
      <c r="O248" s="826">
        <v>0.5</v>
      </c>
      <c r="P248" s="742">
        <v>79.64</v>
      </c>
      <c r="Q248" s="759">
        <v>1</v>
      </c>
      <c r="R248" s="741">
        <v>1</v>
      </c>
      <c r="S248" s="759">
        <v>1</v>
      </c>
      <c r="T248" s="826">
        <v>0.5</v>
      </c>
      <c r="U248" s="782">
        <v>1</v>
      </c>
    </row>
    <row r="249" spans="1:21" ht="14.4" customHeight="1" x14ac:dyDescent="0.3">
      <c r="A249" s="740">
        <v>7</v>
      </c>
      <c r="B249" s="741" t="s">
        <v>2000</v>
      </c>
      <c r="C249" s="741" t="s">
        <v>2004</v>
      </c>
      <c r="D249" s="824" t="s">
        <v>3429</v>
      </c>
      <c r="E249" s="825" t="s">
        <v>2031</v>
      </c>
      <c r="F249" s="741" t="s">
        <v>2001</v>
      </c>
      <c r="G249" s="741" t="s">
        <v>2587</v>
      </c>
      <c r="H249" s="741" t="s">
        <v>576</v>
      </c>
      <c r="I249" s="741" t="s">
        <v>2588</v>
      </c>
      <c r="J249" s="741" t="s">
        <v>2589</v>
      </c>
      <c r="K249" s="741" t="s">
        <v>2590</v>
      </c>
      <c r="L249" s="742">
        <v>0</v>
      </c>
      <c r="M249" s="742">
        <v>0</v>
      </c>
      <c r="N249" s="741">
        <v>1</v>
      </c>
      <c r="O249" s="826">
        <v>1</v>
      </c>
      <c r="P249" s="742">
        <v>0</v>
      </c>
      <c r="Q249" s="759"/>
      <c r="R249" s="741">
        <v>1</v>
      </c>
      <c r="S249" s="759">
        <v>1</v>
      </c>
      <c r="T249" s="826">
        <v>1</v>
      </c>
      <c r="U249" s="782">
        <v>1</v>
      </c>
    </row>
    <row r="250" spans="1:21" ht="14.4" customHeight="1" x14ac:dyDescent="0.3">
      <c r="A250" s="740">
        <v>7</v>
      </c>
      <c r="B250" s="741" t="s">
        <v>2000</v>
      </c>
      <c r="C250" s="741" t="s">
        <v>2004</v>
      </c>
      <c r="D250" s="824" t="s">
        <v>3429</v>
      </c>
      <c r="E250" s="825" t="s">
        <v>2031</v>
      </c>
      <c r="F250" s="741" t="s">
        <v>2001</v>
      </c>
      <c r="G250" s="741" t="s">
        <v>2591</v>
      </c>
      <c r="H250" s="741" t="s">
        <v>576</v>
      </c>
      <c r="I250" s="741" t="s">
        <v>2592</v>
      </c>
      <c r="J250" s="741" t="s">
        <v>1063</v>
      </c>
      <c r="K250" s="741" t="s">
        <v>2593</v>
      </c>
      <c r="L250" s="742">
        <v>111.07</v>
      </c>
      <c r="M250" s="742">
        <v>222.14</v>
      </c>
      <c r="N250" s="741">
        <v>2</v>
      </c>
      <c r="O250" s="826">
        <v>1</v>
      </c>
      <c r="P250" s="742">
        <v>222.14</v>
      </c>
      <c r="Q250" s="759">
        <v>1</v>
      </c>
      <c r="R250" s="741">
        <v>2</v>
      </c>
      <c r="S250" s="759">
        <v>1</v>
      </c>
      <c r="T250" s="826">
        <v>1</v>
      </c>
      <c r="U250" s="782">
        <v>1</v>
      </c>
    </row>
    <row r="251" spans="1:21" ht="14.4" customHeight="1" x14ac:dyDescent="0.3">
      <c r="A251" s="740">
        <v>7</v>
      </c>
      <c r="B251" s="741" t="s">
        <v>2000</v>
      </c>
      <c r="C251" s="741" t="s">
        <v>2004</v>
      </c>
      <c r="D251" s="824" t="s">
        <v>3429</v>
      </c>
      <c r="E251" s="825" t="s">
        <v>2031</v>
      </c>
      <c r="F251" s="741" t="s">
        <v>2001</v>
      </c>
      <c r="G251" s="741" t="s">
        <v>2594</v>
      </c>
      <c r="H251" s="741" t="s">
        <v>576</v>
      </c>
      <c r="I251" s="741" t="s">
        <v>2595</v>
      </c>
      <c r="J251" s="741" t="s">
        <v>2596</v>
      </c>
      <c r="K251" s="741" t="s">
        <v>1712</v>
      </c>
      <c r="L251" s="742">
        <v>0</v>
      </c>
      <c r="M251" s="742">
        <v>0</v>
      </c>
      <c r="N251" s="741">
        <v>2</v>
      </c>
      <c r="O251" s="826">
        <v>1</v>
      </c>
      <c r="P251" s="742">
        <v>0</v>
      </c>
      <c r="Q251" s="759"/>
      <c r="R251" s="741">
        <v>2</v>
      </c>
      <c r="S251" s="759">
        <v>1</v>
      </c>
      <c r="T251" s="826">
        <v>1</v>
      </c>
      <c r="U251" s="782">
        <v>1</v>
      </c>
    </row>
    <row r="252" spans="1:21" ht="14.4" customHeight="1" x14ac:dyDescent="0.3">
      <c r="A252" s="740">
        <v>7</v>
      </c>
      <c r="B252" s="741" t="s">
        <v>2000</v>
      </c>
      <c r="C252" s="741" t="s">
        <v>2004</v>
      </c>
      <c r="D252" s="824" t="s">
        <v>3429</v>
      </c>
      <c r="E252" s="825" t="s">
        <v>2031</v>
      </c>
      <c r="F252" s="741" t="s">
        <v>2001</v>
      </c>
      <c r="G252" s="741" t="s">
        <v>2099</v>
      </c>
      <c r="H252" s="741" t="s">
        <v>576</v>
      </c>
      <c r="I252" s="741" t="s">
        <v>2597</v>
      </c>
      <c r="J252" s="741" t="s">
        <v>666</v>
      </c>
      <c r="K252" s="741" t="s">
        <v>2101</v>
      </c>
      <c r="L252" s="742">
        <v>52.61</v>
      </c>
      <c r="M252" s="742">
        <v>52.61</v>
      </c>
      <c r="N252" s="741">
        <v>1</v>
      </c>
      <c r="O252" s="826">
        <v>0.5</v>
      </c>
      <c r="P252" s="742">
        <v>52.61</v>
      </c>
      <c r="Q252" s="759">
        <v>1</v>
      </c>
      <c r="R252" s="741">
        <v>1</v>
      </c>
      <c r="S252" s="759">
        <v>1</v>
      </c>
      <c r="T252" s="826">
        <v>0.5</v>
      </c>
      <c r="U252" s="782">
        <v>1</v>
      </c>
    </row>
    <row r="253" spans="1:21" ht="14.4" customHeight="1" x14ac:dyDescent="0.3">
      <c r="A253" s="740">
        <v>7</v>
      </c>
      <c r="B253" s="741" t="s">
        <v>2000</v>
      </c>
      <c r="C253" s="741" t="s">
        <v>2004</v>
      </c>
      <c r="D253" s="824" t="s">
        <v>3429</v>
      </c>
      <c r="E253" s="825" t="s">
        <v>2031</v>
      </c>
      <c r="F253" s="741" t="s">
        <v>2001</v>
      </c>
      <c r="G253" s="741" t="s">
        <v>2099</v>
      </c>
      <c r="H253" s="741" t="s">
        <v>576</v>
      </c>
      <c r="I253" s="741" t="s">
        <v>2598</v>
      </c>
      <c r="J253" s="741" t="s">
        <v>2599</v>
      </c>
      <c r="K253" s="741" t="s">
        <v>2600</v>
      </c>
      <c r="L253" s="742">
        <v>42.09</v>
      </c>
      <c r="M253" s="742">
        <v>42.09</v>
      </c>
      <c r="N253" s="741">
        <v>1</v>
      </c>
      <c r="O253" s="826">
        <v>0.5</v>
      </c>
      <c r="P253" s="742">
        <v>42.09</v>
      </c>
      <c r="Q253" s="759">
        <v>1</v>
      </c>
      <c r="R253" s="741">
        <v>1</v>
      </c>
      <c r="S253" s="759">
        <v>1</v>
      </c>
      <c r="T253" s="826">
        <v>0.5</v>
      </c>
      <c r="U253" s="782">
        <v>1</v>
      </c>
    </row>
    <row r="254" spans="1:21" ht="14.4" customHeight="1" x14ac:dyDescent="0.3">
      <c r="A254" s="740">
        <v>7</v>
      </c>
      <c r="B254" s="741" t="s">
        <v>2000</v>
      </c>
      <c r="C254" s="741" t="s">
        <v>2004</v>
      </c>
      <c r="D254" s="824" t="s">
        <v>3429</v>
      </c>
      <c r="E254" s="825" t="s">
        <v>2031</v>
      </c>
      <c r="F254" s="741" t="s">
        <v>2001</v>
      </c>
      <c r="G254" s="741" t="s">
        <v>2327</v>
      </c>
      <c r="H254" s="741" t="s">
        <v>576</v>
      </c>
      <c r="I254" s="741" t="s">
        <v>2601</v>
      </c>
      <c r="J254" s="741" t="s">
        <v>2329</v>
      </c>
      <c r="K254" s="741" t="s">
        <v>2602</v>
      </c>
      <c r="L254" s="742">
        <v>0</v>
      </c>
      <c r="M254" s="742">
        <v>0</v>
      </c>
      <c r="N254" s="741">
        <v>1</v>
      </c>
      <c r="O254" s="826">
        <v>0.5</v>
      </c>
      <c r="P254" s="742">
        <v>0</v>
      </c>
      <c r="Q254" s="759"/>
      <c r="R254" s="741">
        <v>1</v>
      </c>
      <c r="S254" s="759">
        <v>1</v>
      </c>
      <c r="T254" s="826">
        <v>0.5</v>
      </c>
      <c r="U254" s="782">
        <v>1</v>
      </c>
    </row>
    <row r="255" spans="1:21" ht="14.4" customHeight="1" x14ac:dyDescent="0.3">
      <c r="A255" s="740">
        <v>7</v>
      </c>
      <c r="B255" s="741" t="s">
        <v>2000</v>
      </c>
      <c r="C255" s="741" t="s">
        <v>2004</v>
      </c>
      <c r="D255" s="824" t="s">
        <v>3429</v>
      </c>
      <c r="E255" s="825" t="s">
        <v>2031</v>
      </c>
      <c r="F255" s="741" t="s">
        <v>2001</v>
      </c>
      <c r="G255" s="741" t="s">
        <v>2327</v>
      </c>
      <c r="H255" s="741" t="s">
        <v>622</v>
      </c>
      <c r="I255" s="741" t="s">
        <v>2603</v>
      </c>
      <c r="J255" s="741" t="s">
        <v>2604</v>
      </c>
      <c r="K255" s="741" t="s">
        <v>2605</v>
      </c>
      <c r="L255" s="742">
        <v>60.39</v>
      </c>
      <c r="M255" s="742">
        <v>120.78</v>
      </c>
      <c r="N255" s="741">
        <v>2</v>
      </c>
      <c r="O255" s="826">
        <v>0.5</v>
      </c>
      <c r="P255" s="742">
        <v>120.78</v>
      </c>
      <c r="Q255" s="759">
        <v>1</v>
      </c>
      <c r="R255" s="741">
        <v>2</v>
      </c>
      <c r="S255" s="759">
        <v>1</v>
      </c>
      <c r="T255" s="826">
        <v>0.5</v>
      </c>
      <c r="U255" s="782">
        <v>1</v>
      </c>
    </row>
    <row r="256" spans="1:21" ht="14.4" customHeight="1" x14ac:dyDescent="0.3">
      <c r="A256" s="740">
        <v>7</v>
      </c>
      <c r="B256" s="741" t="s">
        <v>2000</v>
      </c>
      <c r="C256" s="741" t="s">
        <v>2004</v>
      </c>
      <c r="D256" s="824" t="s">
        <v>3429</v>
      </c>
      <c r="E256" s="825" t="s">
        <v>2046</v>
      </c>
      <c r="F256" s="741" t="s">
        <v>2001</v>
      </c>
      <c r="G256" s="741" t="s">
        <v>2051</v>
      </c>
      <c r="H256" s="741" t="s">
        <v>622</v>
      </c>
      <c r="I256" s="741" t="s">
        <v>2119</v>
      </c>
      <c r="J256" s="741" t="s">
        <v>1347</v>
      </c>
      <c r="K256" s="741" t="s">
        <v>2120</v>
      </c>
      <c r="L256" s="742">
        <v>154.36000000000001</v>
      </c>
      <c r="M256" s="742">
        <v>308.72000000000003</v>
      </c>
      <c r="N256" s="741">
        <v>2</v>
      </c>
      <c r="O256" s="826">
        <v>1.5</v>
      </c>
      <c r="P256" s="742"/>
      <c r="Q256" s="759">
        <v>0</v>
      </c>
      <c r="R256" s="741"/>
      <c r="S256" s="759">
        <v>0</v>
      </c>
      <c r="T256" s="826"/>
      <c r="U256" s="782">
        <v>0</v>
      </c>
    </row>
    <row r="257" spans="1:21" ht="14.4" customHeight="1" x14ac:dyDescent="0.3">
      <c r="A257" s="740">
        <v>7</v>
      </c>
      <c r="B257" s="741" t="s">
        <v>2000</v>
      </c>
      <c r="C257" s="741" t="s">
        <v>2004</v>
      </c>
      <c r="D257" s="824" t="s">
        <v>3429</v>
      </c>
      <c r="E257" s="825" t="s">
        <v>2046</v>
      </c>
      <c r="F257" s="741" t="s">
        <v>2001</v>
      </c>
      <c r="G257" s="741" t="s">
        <v>2055</v>
      </c>
      <c r="H257" s="741" t="s">
        <v>576</v>
      </c>
      <c r="I257" s="741" t="s">
        <v>2606</v>
      </c>
      <c r="J257" s="741" t="s">
        <v>2607</v>
      </c>
      <c r="K257" s="741" t="s">
        <v>2608</v>
      </c>
      <c r="L257" s="742">
        <v>103.73</v>
      </c>
      <c r="M257" s="742">
        <v>103.73</v>
      </c>
      <c r="N257" s="741">
        <v>1</v>
      </c>
      <c r="O257" s="826">
        <v>0.5</v>
      </c>
      <c r="P257" s="742"/>
      <c r="Q257" s="759">
        <v>0</v>
      </c>
      <c r="R257" s="741"/>
      <c r="S257" s="759">
        <v>0</v>
      </c>
      <c r="T257" s="826"/>
      <c r="U257" s="782">
        <v>0</v>
      </c>
    </row>
    <row r="258" spans="1:21" ht="14.4" customHeight="1" x14ac:dyDescent="0.3">
      <c r="A258" s="740">
        <v>7</v>
      </c>
      <c r="B258" s="741" t="s">
        <v>2000</v>
      </c>
      <c r="C258" s="741" t="s">
        <v>2004</v>
      </c>
      <c r="D258" s="824" t="s">
        <v>3429</v>
      </c>
      <c r="E258" s="825" t="s">
        <v>2046</v>
      </c>
      <c r="F258" s="741" t="s">
        <v>2001</v>
      </c>
      <c r="G258" s="741" t="s">
        <v>2297</v>
      </c>
      <c r="H258" s="741" t="s">
        <v>576</v>
      </c>
      <c r="I258" s="741" t="s">
        <v>2298</v>
      </c>
      <c r="J258" s="741" t="s">
        <v>1021</v>
      </c>
      <c r="K258" s="741" t="s">
        <v>2299</v>
      </c>
      <c r="L258" s="742">
        <v>107.27</v>
      </c>
      <c r="M258" s="742">
        <v>858.16000000000008</v>
      </c>
      <c r="N258" s="741">
        <v>8</v>
      </c>
      <c r="O258" s="826">
        <v>3.5</v>
      </c>
      <c r="P258" s="742">
        <v>321.81</v>
      </c>
      <c r="Q258" s="759">
        <v>0.37499999999999994</v>
      </c>
      <c r="R258" s="741">
        <v>3</v>
      </c>
      <c r="S258" s="759">
        <v>0.375</v>
      </c>
      <c r="T258" s="826">
        <v>1</v>
      </c>
      <c r="U258" s="782">
        <v>0.2857142857142857</v>
      </c>
    </row>
    <row r="259" spans="1:21" ht="14.4" customHeight="1" x14ac:dyDescent="0.3">
      <c r="A259" s="740">
        <v>7</v>
      </c>
      <c r="B259" s="741" t="s">
        <v>2000</v>
      </c>
      <c r="C259" s="741" t="s">
        <v>2004</v>
      </c>
      <c r="D259" s="824" t="s">
        <v>3429</v>
      </c>
      <c r="E259" s="825" t="s">
        <v>2046</v>
      </c>
      <c r="F259" s="741" t="s">
        <v>2001</v>
      </c>
      <c r="G259" s="741" t="s">
        <v>2096</v>
      </c>
      <c r="H259" s="741" t="s">
        <v>622</v>
      </c>
      <c r="I259" s="741" t="s">
        <v>2377</v>
      </c>
      <c r="J259" s="741" t="s">
        <v>714</v>
      </c>
      <c r="K259" s="741" t="s">
        <v>2378</v>
      </c>
      <c r="L259" s="742">
        <v>24.22</v>
      </c>
      <c r="M259" s="742">
        <v>48.44</v>
      </c>
      <c r="N259" s="741">
        <v>2</v>
      </c>
      <c r="O259" s="826">
        <v>1</v>
      </c>
      <c r="P259" s="742"/>
      <c r="Q259" s="759">
        <v>0</v>
      </c>
      <c r="R259" s="741"/>
      <c r="S259" s="759">
        <v>0</v>
      </c>
      <c r="T259" s="826"/>
      <c r="U259" s="782">
        <v>0</v>
      </c>
    </row>
    <row r="260" spans="1:21" ht="14.4" customHeight="1" x14ac:dyDescent="0.3">
      <c r="A260" s="740">
        <v>7</v>
      </c>
      <c r="B260" s="741" t="s">
        <v>2000</v>
      </c>
      <c r="C260" s="741" t="s">
        <v>2004</v>
      </c>
      <c r="D260" s="824" t="s">
        <v>3429</v>
      </c>
      <c r="E260" s="825" t="s">
        <v>2046</v>
      </c>
      <c r="F260" s="741" t="s">
        <v>2001</v>
      </c>
      <c r="G260" s="741" t="s">
        <v>2096</v>
      </c>
      <c r="H260" s="741" t="s">
        <v>622</v>
      </c>
      <c r="I260" s="741" t="s">
        <v>1984</v>
      </c>
      <c r="J260" s="741" t="s">
        <v>714</v>
      </c>
      <c r="K260" s="741" t="s">
        <v>1985</v>
      </c>
      <c r="L260" s="742">
        <v>48.42</v>
      </c>
      <c r="M260" s="742">
        <v>48.42</v>
      </c>
      <c r="N260" s="741">
        <v>1</v>
      </c>
      <c r="O260" s="826">
        <v>0.5</v>
      </c>
      <c r="P260" s="742">
        <v>48.42</v>
      </c>
      <c r="Q260" s="759">
        <v>1</v>
      </c>
      <c r="R260" s="741">
        <v>1</v>
      </c>
      <c r="S260" s="759">
        <v>1</v>
      </c>
      <c r="T260" s="826">
        <v>0.5</v>
      </c>
      <c r="U260" s="782">
        <v>1</v>
      </c>
    </row>
    <row r="261" spans="1:21" ht="14.4" customHeight="1" x14ac:dyDescent="0.3">
      <c r="A261" s="740">
        <v>7</v>
      </c>
      <c r="B261" s="741" t="s">
        <v>2000</v>
      </c>
      <c r="C261" s="741" t="s">
        <v>2004</v>
      </c>
      <c r="D261" s="824" t="s">
        <v>3429</v>
      </c>
      <c r="E261" s="825" t="s">
        <v>2046</v>
      </c>
      <c r="F261" s="741" t="s">
        <v>2001</v>
      </c>
      <c r="G261" s="741" t="s">
        <v>2096</v>
      </c>
      <c r="H261" s="741" t="s">
        <v>576</v>
      </c>
      <c r="I261" s="741" t="s">
        <v>2097</v>
      </c>
      <c r="J261" s="741" t="s">
        <v>714</v>
      </c>
      <c r="K261" s="741" t="s">
        <v>2098</v>
      </c>
      <c r="L261" s="742">
        <v>48.42</v>
      </c>
      <c r="M261" s="742">
        <v>48.42</v>
      </c>
      <c r="N261" s="741">
        <v>1</v>
      </c>
      <c r="O261" s="826">
        <v>0.5</v>
      </c>
      <c r="P261" s="742">
        <v>48.42</v>
      </c>
      <c r="Q261" s="759">
        <v>1</v>
      </c>
      <c r="R261" s="741">
        <v>1</v>
      </c>
      <c r="S261" s="759">
        <v>1</v>
      </c>
      <c r="T261" s="826">
        <v>0.5</v>
      </c>
      <c r="U261" s="782">
        <v>1</v>
      </c>
    </row>
    <row r="262" spans="1:21" ht="14.4" customHeight="1" x14ac:dyDescent="0.3">
      <c r="A262" s="740">
        <v>7</v>
      </c>
      <c r="B262" s="741" t="s">
        <v>2000</v>
      </c>
      <c r="C262" s="741" t="s">
        <v>2004</v>
      </c>
      <c r="D262" s="824" t="s">
        <v>3429</v>
      </c>
      <c r="E262" s="825" t="s">
        <v>2046</v>
      </c>
      <c r="F262" s="741" t="s">
        <v>2001</v>
      </c>
      <c r="G262" s="741" t="s">
        <v>2226</v>
      </c>
      <c r="H262" s="741" t="s">
        <v>622</v>
      </c>
      <c r="I262" s="741" t="s">
        <v>2609</v>
      </c>
      <c r="J262" s="741" t="s">
        <v>1905</v>
      </c>
      <c r="K262" s="741" t="s">
        <v>2610</v>
      </c>
      <c r="L262" s="742">
        <v>26.3</v>
      </c>
      <c r="M262" s="742">
        <v>26.3</v>
      </c>
      <c r="N262" s="741">
        <v>1</v>
      </c>
      <c r="O262" s="826">
        <v>0.5</v>
      </c>
      <c r="P262" s="742"/>
      <c r="Q262" s="759">
        <v>0</v>
      </c>
      <c r="R262" s="741"/>
      <c r="S262" s="759">
        <v>0</v>
      </c>
      <c r="T262" s="826"/>
      <c r="U262" s="782">
        <v>0</v>
      </c>
    </row>
    <row r="263" spans="1:21" ht="14.4" customHeight="1" x14ac:dyDescent="0.3">
      <c r="A263" s="740">
        <v>7</v>
      </c>
      <c r="B263" s="741" t="s">
        <v>2000</v>
      </c>
      <c r="C263" s="741" t="s">
        <v>2004</v>
      </c>
      <c r="D263" s="824" t="s">
        <v>3429</v>
      </c>
      <c r="E263" s="825" t="s">
        <v>2046</v>
      </c>
      <c r="F263" s="741" t="s">
        <v>2001</v>
      </c>
      <c r="G263" s="741" t="s">
        <v>2226</v>
      </c>
      <c r="H263" s="741" t="s">
        <v>622</v>
      </c>
      <c r="I263" s="741" t="s">
        <v>1973</v>
      </c>
      <c r="J263" s="741" t="s">
        <v>1519</v>
      </c>
      <c r="K263" s="741" t="s">
        <v>1974</v>
      </c>
      <c r="L263" s="742">
        <v>63.75</v>
      </c>
      <c r="M263" s="742">
        <v>127.5</v>
      </c>
      <c r="N263" s="741">
        <v>2</v>
      </c>
      <c r="O263" s="826">
        <v>1</v>
      </c>
      <c r="P263" s="742">
        <v>127.5</v>
      </c>
      <c r="Q263" s="759">
        <v>1</v>
      </c>
      <c r="R263" s="741">
        <v>2</v>
      </c>
      <c r="S263" s="759">
        <v>1</v>
      </c>
      <c r="T263" s="826">
        <v>1</v>
      </c>
      <c r="U263" s="782">
        <v>1</v>
      </c>
    </row>
    <row r="264" spans="1:21" ht="14.4" customHeight="1" x14ac:dyDescent="0.3">
      <c r="A264" s="740">
        <v>7</v>
      </c>
      <c r="B264" s="741" t="s">
        <v>2000</v>
      </c>
      <c r="C264" s="741" t="s">
        <v>2004</v>
      </c>
      <c r="D264" s="824" t="s">
        <v>3429</v>
      </c>
      <c r="E264" s="825" t="s">
        <v>2050</v>
      </c>
      <c r="F264" s="741" t="s">
        <v>2001</v>
      </c>
      <c r="G264" s="741" t="s">
        <v>2611</v>
      </c>
      <c r="H264" s="741" t="s">
        <v>576</v>
      </c>
      <c r="I264" s="741" t="s">
        <v>2612</v>
      </c>
      <c r="J264" s="741" t="s">
        <v>2613</v>
      </c>
      <c r="K264" s="741" t="s">
        <v>2614</v>
      </c>
      <c r="L264" s="742">
        <v>88.76</v>
      </c>
      <c r="M264" s="742">
        <v>266.28000000000003</v>
      </c>
      <c r="N264" s="741">
        <v>3</v>
      </c>
      <c r="O264" s="826">
        <v>0.5</v>
      </c>
      <c r="P264" s="742"/>
      <c r="Q264" s="759">
        <v>0</v>
      </c>
      <c r="R264" s="741"/>
      <c r="S264" s="759">
        <v>0</v>
      </c>
      <c r="T264" s="826"/>
      <c r="U264" s="782">
        <v>0</v>
      </c>
    </row>
    <row r="265" spans="1:21" ht="14.4" customHeight="1" x14ac:dyDescent="0.3">
      <c r="A265" s="740">
        <v>7</v>
      </c>
      <c r="B265" s="741" t="s">
        <v>2000</v>
      </c>
      <c r="C265" s="741" t="s">
        <v>2004</v>
      </c>
      <c r="D265" s="824" t="s">
        <v>3429</v>
      </c>
      <c r="E265" s="825" t="s">
        <v>2050</v>
      </c>
      <c r="F265" s="741" t="s">
        <v>2001</v>
      </c>
      <c r="G265" s="741" t="s">
        <v>2615</v>
      </c>
      <c r="H265" s="741" t="s">
        <v>576</v>
      </c>
      <c r="I265" s="741" t="s">
        <v>2616</v>
      </c>
      <c r="J265" s="741" t="s">
        <v>2617</v>
      </c>
      <c r="K265" s="741" t="s">
        <v>2618</v>
      </c>
      <c r="L265" s="742">
        <v>0</v>
      </c>
      <c r="M265" s="742">
        <v>0</v>
      </c>
      <c r="N265" s="741">
        <v>1</v>
      </c>
      <c r="O265" s="826">
        <v>0.5</v>
      </c>
      <c r="P265" s="742"/>
      <c r="Q265" s="759"/>
      <c r="R265" s="741"/>
      <c r="S265" s="759">
        <v>0</v>
      </c>
      <c r="T265" s="826"/>
      <c r="U265" s="782">
        <v>0</v>
      </c>
    </row>
    <row r="266" spans="1:21" ht="14.4" customHeight="1" x14ac:dyDescent="0.3">
      <c r="A266" s="740">
        <v>7</v>
      </c>
      <c r="B266" s="741" t="s">
        <v>2000</v>
      </c>
      <c r="C266" s="741" t="s">
        <v>2004</v>
      </c>
      <c r="D266" s="824" t="s">
        <v>3429</v>
      </c>
      <c r="E266" s="825" t="s">
        <v>2044</v>
      </c>
      <c r="F266" s="741" t="s">
        <v>2001</v>
      </c>
      <c r="G266" s="741" t="s">
        <v>2193</v>
      </c>
      <c r="H266" s="741" t="s">
        <v>576</v>
      </c>
      <c r="I266" s="741" t="s">
        <v>2194</v>
      </c>
      <c r="J266" s="741" t="s">
        <v>2195</v>
      </c>
      <c r="K266" s="741" t="s">
        <v>2196</v>
      </c>
      <c r="L266" s="742">
        <v>299.83999999999997</v>
      </c>
      <c r="M266" s="742">
        <v>299.83999999999997</v>
      </c>
      <c r="N266" s="741">
        <v>1</v>
      </c>
      <c r="O266" s="826">
        <v>1</v>
      </c>
      <c r="P266" s="742"/>
      <c r="Q266" s="759">
        <v>0</v>
      </c>
      <c r="R266" s="741"/>
      <c r="S266" s="759">
        <v>0</v>
      </c>
      <c r="T266" s="826"/>
      <c r="U266" s="782">
        <v>0</v>
      </c>
    </row>
    <row r="267" spans="1:21" ht="14.4" customHeight="1" x14ac:dyDescent="0.3">
      <c r="A267" s="740">
        <v>7</v>
      </c>
      <c r="B267" s="741" t="s">
        <v>2000</v>
      </c>
      <c r="C267" s="741" t="s">
        <v>2004</v>
      </c>
      <c r="D267" s="824" t="s">
        <v>3429</v>
      </c>
      <c r="E267" s="825" t="s">
        <v>2036</v>
      </c>
      <c r="F267" s="741" t="s">
        <v>2001</v>
      </c>
      <c r="G267" s="741" t="s">
        <v>2619</v>
      </c>
      <c r="H267" s="741" t="s">
        <v>576</v>
      </c>
      <c r="I267" s="741" t="s">
        <v>2620</v>
      </c>
      <c r="J267" s="741" t="s">
        <v>2621</v>
      </c>
      <c r="K267" s="741" t="s">
        <v>2622</v>
      </c>
      <c r="L267" s="742">
        <v>61.44</v>
      </c>
      <c r="M267" s="742">
        <v>61.44</v>
      </c>
      <c r="N267" s="741">
        <v>1</v>
      </c>
      <c r="O267" s="826">
        <v>1</v>
      </c>
      <c r="P267" s="742"/>
      <c r="Q267" s="759">
        <v>0</v>
      </c>
      <c r="R267" s="741"/>
      <c r="S267" s="759">
        <v>0</v>
      </c>
      <c r="T267" s="826"/>
      <c r="U267" s="782">
        <v>0</v>
      </c>
    </row>
    <row r="268" spans="1:21" ht="14.4" customHeight="1" x14ac:dyDescent="0.3">
      <c r="A268" s="740">
        <v>7</v>
      </c>
      <c r="B268" s="741" t="s">
        <v>2000</v>
      </c>
      <c r="C268" s="741" t="s">
        <v>2004</v>
      </c>
      <c r="D268" s="824" t="s">
        <v>3429</v>
      </c>
      <c r="E268" s="825" t="s">
        <v>2036</v>
      </c>
      <c r="F268" s="741" t="s">
        <v>2001</v>
      </c>
      <c r="G268" s="741" t="s">
        <v>2269</v>
      </c>
      <c r="H268" s="741" t="s">
        <v>576</v>
      </c>
      <c r="I268" s="741" t="s">
        <v>2623</v>
      </c>
      <c r="J268" s="741" t="s">
        <v>2624</v>
      </c>
      <c r="K268" s="741" t="s">
        <v>2625</v>
      </c>
      <c r="L268" s="742">
        <v>161.4</v>
      </c>
      <c r="M268" s="742">
        <v>322.8</v>
      </c>
      <c r="N268" s="741">
        <v>2</v>
      </c>
      <c r="O268" s="826">
        <v>1</v>
      </c>
      <c r="P268" s="742">
        <v>161.4</v>
      </c>
      <c r="Q268" s="759">
        <v>0.5</v>
      </c>
      <c r="R268" s="741">
        <v>1</v>
      </c>
      <c r="S268" s="759">
        <v>0.5</v>
      </c>
      <c r="T268" s="826">
        <v>0.5</v>
      </c>
      <c r="U268" s="782">
        <v>0.5</v>
      </c>
    </row>
    <row r="269" spans="1:21" ht="14.4" customHeight="1" x14ac:dyDescent="0.3">
      <c r="A269" s="740">
        <v>7</v>
      </c>
      <c r="B269" s="741" t="s">
        <v>2000</v>
      </c>
      <c r="C269" s="741" t="s">
        <v>2004</v>
      </c>
      <c r="D269" s="824" t="s">
        <v>3429</v>
      </c>
      <c r="E269" s="825" t="s">
        <v>2036</v>
      </c>
      <c r="F269" s="741" t="s">
        <v>2001</v>
      </c>
      <c r="G269" s="741" t="s">
        <v>2297</v>
      </c>
      <c r="H269" s="741" t="s">
        <v>576</v>
      </c>
      <c r="I269" s="741" t="s">
        <v>2298</v>
      </c>
      <c r="J269" s="741" t="s">
        <v>1021</v>
      </c>
      <c r="K269" s="741" t="s">
        <v>2299</v>
      </c>
      <c r="L269" s="742">
        <v>107.27</v>
      </c>
      <c r="M269" s="742">
        <v>107.27</v>
      </c>
      <c r="N269" s="741">
        <v>1</v>
      </c>
      <c r="O269" s="826">
        <v>1</v>
      </c>
      <c r="P269" s="742"/>
      <c r="Q269" s="759">
        <v>0</v>
      </c>
      <c r="R269" s="741"/>
      <c r="S269" s="759">
        <v>0</v>
      </c>
      <c r="T269" s="826"/>
      <c r="U269" s="782">
        <v>0</v>
      </c>
    </row>
    <row r="270" spans="1:21" ht="14.4" customHeight="1" x14ac:dyDescent="0.3">
      <c r="A270" s="740">
        <v>7</v>
      </c>
      <c r="B270" s="741" t="s">
        <v>2000</v>
      </c>
      <c r="C270" s="741" t="s">
        <v>2004</v>
      </c>
      <c r="D270" s="824" t="s">
        <v>3429</v>
      </c>
      <c r="E270" s="825" t="s">
        <v>2036</v>
      </c>
      <c r="F270" s="741" t="s">
        <v>2001</v>
      </c>
      <c r="G270" s="741" t="s">
        <v>2626</v>
      </c>
      <c r="H270" s="741" t="s">
        <v>576</v>
      </c>
      <c r="I270" s="741" t="s">
        <v>2627</v>
      </c>
      <c r="J270" s="741" t="s">
        <v>2628</v>
      </c>
      <c r="K270" s="741" t="s">
        <v>1682</v>
      </c>
      <c r="L270" s="742">
        <v>38.56</v>
      </c>
      <c r="M270" s="742">
        <v>77.12</v>
      </c>
      <c r="N270" s="741">
        <v>2</v>
      </c>
      <c r="O270" s="826">
        <v>1</v>
      </c>
      <c r="P270" s="742">
        <v>38.56</v>
      </c>
      <c r="Q270" s="759">
        <v>0.5</v>
      </c>
      <c r="R270" s="741">
        <v>1</v>
      </c>
      <c r="S270" s="759">
        <v>0.5</v>
      </c>
      <c r="T270" s="826">
        <v>0.5</v>
      </c>
      <c r="U270" s="782">
        <v>0.5</v>
      </c>
    </row>
    <row r="271" spans="1:21" ht="14.4" customHeight="1" x14ac:dyDescent="0.3">
      <c r="A271" s="740">
        <v>7</v>
      </c>
      <c r="B271" s="741" t="s">
        <v>2000</v>
      </c>
      <c r="C271" s="741" t="s">
        <v>2004</v>
      </c>
      <c r="D271" s="824" t="s">
        <v>3429</v>
      </c>
      <c r="E271" s="825" t="s">
        <v>2036</v>
      </c>
      <c r="F271" s="741" t="s">
        <v>2001</v>
      </c>
      <c r="G271" s="741" t="s">
        <v>2515</v>
      </c>
      <c r="H271" s="741" t="s">
        <v>622</v>
      </c>
      <c r="I271" s="741" t="s">
        <v>1844</v>
      </c>
      <c r="J271" s="741" t="s">
        <v>1845</v>
      </c>
      <c r="K271" s="741" t="s">
        <v>1846</v>
      </c>
      <c r="L271" s="742">
        <v>0</v>
      </c>
      <c r="M271" s="742">
        <v>0</v>
      </c>
      <c r="N271" s="741">
        <v>1</v>
      </c>
      <c r="O271" s="826">
        <v>1</v>
      </c>
      <c r="P271" s="742"/>
      <c r="Q271" s="759"/>
      <c r="R271" s="741"/>
      <c r="S271" s="759">
        <v>0</v>
      </c>
      <c r="T271" s="826"/>
      <c r="U271" s="782">
        <v>0</v>
      </c>
    </row>
    <row r="272" spans="1:21" ht="14.4" customHeight="1" x14ac:dyDescent="0.3">
      <c r="A272" s="740">
        <v>7</v>
      </c>
      <c r="B272" s="741" t="s">
        <v>2000</v>
      </c>
      <c r="C272" s="741" t="s">
        <v>2004</v>
      </c>
      <c r="D272" s="824" t="s">
        <v>3429</v>
      </c>
      <c r="E272" s="825" t="s">
        <v>2036</v>
      </c>
      <c r="F272" s="741" t="s">
        <v>2001</v>
      </c>
      <c r="G272" s="741" t="s">
        <v>2166</v>
      </c>
      <c r="H272" s="741" t="s">
        <v>576</v>
      </c>
      <c r="I272" s="741" t="s">
        <v>2170</v>
      </c>
      <c r="J272" s="741" t="s">
        <v>2168</v>
      </c>
      <c r="K272" s="741" t="s">
        <v>2171</v>
      </c>
      <c r="L272" s="742">
        <v>61.97</v>
      </c>
      <c r="M272" s="742">
        <v>61.97</v>
      </c>
      <c r="N272" s="741">
        <v>1</v>
      </c>
      <c r="O272" s="826">
        <v>1</v>
      </c>
      <c r="P272" s="742"/>
      <c r="Q272" s="759">
        <v>0</v>
      </c>
      <c r="R272" s="741"/>
      <c r="S272" s="759">
        <v>0</v>
      </c>
      <c r="T272" s="826"/>
      <c r="U272" s="782">
        <v>0</v>
      </c>
    </row>
    <row r="273" spans="1:21" ht="14.4" customHeight="1" x14ac:dyDescent="0.3">
      <c r="A273" s="740">
        <v>7</v>
      </c>
      <c r="B273" s="741" t="s">
        <v>2000</v>
      </c>
      <c r="C273" s="741" t="s">
        <v>2004</v>
      </c>
      <c r="D273" s="824" t="s">
        <v>3429</v>
      </c>
      <c r="E273" s="825" t="s">
        <v>2017</v>
      </c>
      <c r="F273" s="741" t="s">
        <v>2001</v>
      </c>
      <c r="G273" s="741" t="s">
        <v>2055</v>
      </c>
      <c r="H273" s="741" t="s">
        <v>622</v>
      </c>
      <c r="I273" s="741" t="s">
        <v>2629</v>
      </c>
      <c r="J273" s="741" t="s">
        <v>1919</v>
      </c>
      <c r="K273" s="741" t="s">
        <v>2630</v>
      </c>
      <c r="L273" s="742">
        <v>115.26</v>
      </c>
      <c r="M273" s="742">
        <v>115.26</v>
      </c>
      <c r="N273" s="741">
        <v>1</v>
      </c>
      <c r="O273" s="826">
        <v>1</v>
      </c>
      <c r="P273" s="742"/>
      <c r="Q273" s="759">
        <v>0</v>
      </c>
      <c r="R273" s="741"/>
      <c r="S273" s="759">
        <v>0</v>
      </c>
      <c r="T273" s="826"/>
      <c r="U273" s="782">
        <v>0</v>
      </c>
    </row>
    <row r="274" spans="1:21" ht="14.4" customHeight="1" x14ac:dyDescent="0.3">
      <c r="A274" s="740">
        <v>7</v>
      </c>
      <c r="B274" s="741" t="s">
        <v>2000</v>
      </c>
      <c r="C274" s="741" t="s">
        <v>2004</v>
      </c>
      <c r="D274" s="824" t="s">
        <v>3429</v>
      </c>
      <c r="E274" s="825" t="s">
        <v>2014</v>
      </c>
      <c r="F274" s="741" t="s">
        <v>2001</v>
      </c>
      <c r="G274" s="741" t="s">
        <v>2121</v>
      </c>
      <c r="H274" s="741" t="s">
        <v>622</v>
      </c>
      <c r="I274" s="741" t="s">
        <v>2201</v>
      </c>
      <c r="J274" s="741" t="s">
        <v>2202</v>
      </c>
      <c r="K274" s="741" t="s">
        <v>2203</v>
      </c>
      <c r="L274" s="742">
        <v>141.09</v>
      </c>
      <c r="M274" s="742">
        <v>141.09</v>
      </c>
      <c r="N274" s="741">
        <v>1</v>
      </c>
      <c r="O274" s="826">
        <v>1</v>
      </c>
      <c r="P274" s="742">
        <v>141.09</v>
      </c>
      <c r="Q274" s="759">
        <v>1</v>
      </c>
      <c r="R274" s="741">
        <v>1</v>
      </c>
      <c r="S274" s="759">
        <v>1</v>
      </c>
      <c r="T274" s="826">
        <v>1</v>
      </c>
      <c r="U274" s="782">
        <v>1</v>
      </c>
    </row>
    <row r="275" spans="1:21" ht="14.4" customHeight="1" x14ac:dyDescent="0.3">
      <c r="A275" s="740">
        <v>7</v>
      </c>
      <c r="B275" s="741" t="s">
        <v>2000</v>
      </c>
      <c r="C275" s="741" t="s">
        <v>2006</v>
      </c>
      <c r="D275" s="824" t="s">
        <v>3430</v>
      </c>
      <c r="E275" s="825" t="s">
        <v>2013</v>
      </c>
      <c r="F275" s="741" t="s">
        <v>2001</v>
      </c>
      <c r="G275" s="741" t="s">
        <v>2468</v>
      </c>
      <c r="H275" s="741" t="s">
        <v>576</v>
      </c>
      <c r="I275" s="741" t="s">
        <v>2534</v>
      </c>
      <c r="J275" s="741" t="s">
        <v>2470</v>
      </c>
      <c r="K275" s="741" t="s">
        <v>2535</v>
      </c>
      <c r="L275" s="742">
        <v>96.84</v>
      </c>
      <c r="M275" s="742">
        <v>2130.48</v>
      </c>
      <c r="N275" s="741">
        <v>22</v>
      </c>
      <c r="O275" s="826">
        <v>8</v>
      </c>
      <c r="P275" s="742">
        <v>1646.28</v>
      </c>
      <c r="Q275" s="759">
        <v>0.77272727272727271</v>
      </c>
      <c r="R275" s="741">
        <v>17</v>
      </c>
      <c r="S275" s="759">
        <v>0.77272727272727271</v>
      </c>
      <c r="T275" s="826">
        <v>5</v>
      </c>
      <c r="U275" s="782">
        <v>0.625</v>
      </c>
    </row>
    <row r="276" spans="1:21" ht="14.4" customHeight="1" x14ac:dyDescent="0.3">
      <c r="A276" s="740">
        <v>7</v>
      </c>
      <c r="B276" s="741" t="s">
        <v>2000</v>
      </c>
      <c r="C276" s="741" t="s">
        <v>2006</v>
      </c>
      <c r="D276" s="824" t="s">
        <v>3430</v>
      </c>
      <c r="E276" s="825" t="s">
        <v>2013</v>
      </c>
      <c r="F276" s="741" t="s">
        <v>2001</v>
      </c>
      <c r="G276" s="741" t="s">
        <v>2631</v>
      </c>
      <c r="H276" s="741" t="s">
        <v>576</v>
      </c>
      <c r="I276" s="741" t="s">
        <v>2632</v>
      </c>
      <c r="J276" s="741" t="s">
        <v>2633</v>
      </c>
      <c r="K276" s="741" t="s">
        <v>2634</v>
      </c>
      <c r="L276" s="742">
        <v>55.77</v>
      </c>
      <c r="M276" s="742">
        <v>1171.17</v>
      </c>
      <c r="N276" s="741">
        <v>21</v>
      </c>
      <c r="O276" s="826">
        <v>7</v>
      </c>
      <c r="P276" s="742">
        <v>669.24</v>
      </c>
      <c r="Q276" s="759">
        <v>0.5714285714285714</v>
      </c>
      <c r="R276" s="741">
        <v>12</v>
      </c>
      <c r="S276" s="759">
        <v>0.5714285714285714</v>
      </c>
      <c r="T276" s="826">
        <v>4.5</v>
      </c>
      <c r="U276" s="782">
        <v>0.6428571428571429</v>
      </c>
    </row>
    <row r="277" spans="1:21" ht="14.4" customHeight="1" x14ac:dyDescent="0.3">
      <c r="A277" s="740">
        <v>7</v>
      </c>
      <c r="B277" s="741" t="s">
        <v>2000</v>
      </c>
      <c r="C277" s="741" t="s">
        <v>2006</v>
      </c>
      <c r="D277" s="824" t="s">
        <v>3430</v>
      </c>
      <c r="E277" s="825" t="s">
        <v>2013</v>
      </c>
      <c r="F277" s="741" t="s">
        <v>2001</v>
      </c>
      <c r="G277" s="741" t="s">
        <v>2631</v>
      </c>
      <c r="H277" s="741" t="s">
        <v>576</v>
      </c>
      <c r="I277" s="741" t="s">
        <v>2635</v>
      </c>
      <c r="J277" s="741" t="s">
        <v>2633</v>
      </c>
      <c r="K277" s="741" t="s">
        <v>2636</v>
      </c>
      <c r="L277" s="742">
        <v>0</v>
      </c>
      <c r="M277" s="742">
        <v>0</v>
      </c>
      <c r="N277" s="741">
        <v>2</v>
      </c>
      <c r="O277" s="826">
        <v>2</v>
      </c>
      <c r="P277" s="742">
        <v>0</v>
      </c>
      <c r="Q277" s="759"/>
      <c r="R277" s="741">
        <v>2</v>
      </c>
      <c r="S277" s="759">
        <v>1</v>
      </c>
      <c r="T277" s="826">
        <v>2</v>
      </c>
      <c r="U277" s="782">
        <v>1</v>
      </c>
    </row>
    <row r="278" spans="1:21" ht="14.4" customHeight="1" x14ac:dyDescent="0.3">
      <c r="A278" s="740">
        <v>7</v>
      </c>
      <c r="B278" s="741" t="s">
        <v>2000</v>
      </c>
      <c r="C278" s="741" t="s">
        <v>2006</v>
      </c>
      <c r="D278" s="824" t="s">
        <v>3430</v>
      </c>
      <c r="E278" s="825" t="s">
        <v>2013</v>
      </c>
      <c r="F278" s="741" t="s">
        <v>2001</v>
      </c>
      <c r="G278" s="741" t="s">
        <v>2637</v>
      </c>
      <c r="H278" s="741" t="s">
        <v>576</v>
      </c>
      <c r="I278" s="741" t="s">
        <v>2638</v>
      </c>
      <c r="J278" s="741" t="s">
        <v>2639</v>
      </c>
      <c r="K278" s="741" t="s">
        <v>2640</v>
      </c>
      <c r="L278" s="742">
        <v>55.95</v>
      </c>
      <c r="M278" s="742">
        <v>223.8</v>
      </c>
      <c r="N278" s="741">
        <v>4</v>
      </c>
      <c r="O278" s="826">
        <v>0.5</v>
      </c>
      <c r="P278" s="742">
        <v>223.8</v>
      </c>
      <c r="Q278" s="759">
        <v>1</v>
      </c>
      <c r="R278" s="741">
        <v>4</v>
      </c>
      <c r="S278" s="759">
        <v>1</v>
      </c>
      <c r="T278" s="826">
        <v>0.5</v>
      </c>
      <c r="U278" s="782">
        <v>1</v>
      </c>
    </row>
    <row r="279" spans="1:21" ht="14.4" customHeight="1" x14ac:dyDescent="0.3">
      <c r="A279" s="740">
        <v>7</v>
      </c>
      <c r="B279" s="741" t="s">
        <v>2000</v>
      </c>
      <c r="C279" s="741" t="s">
        <v>2006</v>
      </c>
      <c r="D279" s="824" t="s">
        <v>3430</v>
      </c>
      <c r="E279" s="825" t="s">
        <v>2013</v>
      </c>
      <c r="F279" s="741" t="s">
        <v>2001</v>
      </c>
      <c r="G279" s="741" t="s">
        <v>2342</v>
      </c>
      <c r="H279" s="741" t="s">
        <v>576</v>
      </c>
      <c r="I279" s="741" t="s">
        <v>2405</v>
      </c>
      <c r="J279" s="741" t="s">
        <v>1005</v>
      </c>
      <c r="K279" s="741" t="s">
        <v>2406</v>
      </c>
      <c r="L279" s="742">
        <v>0</v>
      </c>
      <c r="M279" s="742">
        <v>0</v>
      </c>
      <c r="N279" s="741">
        <v>3</v>
      </c>
      <c r="O279" s="826">
        <v>0.5</v>
      </c>
      <c r="P279" s="742">
        <v>0</v>
      </c>
      <c r="Q279" s="759"/>
      <c r="R279" s="741">
        <v>3</v>
      </c>
      <c r="S279" s="759">
        <v>1</v>
      </c>
      <c r="T279" s="826">
        <v>0.5</v>
      </c>
      <c r="U279" s="782">
        <v>1</v>
      </c>
    </row>
    <row r="280" spans="1:21" ht="14.4" customHeight="1" x14ac:dyDescent="0.3">
      <c r="A280" s="740">
        <v>7</v>
      </c>
      <c r="B280" s="741" t="s">
        <v>2000</v>
      </c>
      <c r="C280" s="741" t="s">
        <v>2006</v>
      </c>
      <c r="D280" s="824" t="s">
        <v>3430</v>
      </c>
      <c r="E280" s="825" t="s">
        <v>2013</v>
      </c>
      <c r="F280" s="741" t="s">
        <v>2001</v>
      </c>
      <c r="G280" s="741" t="s">
        <v>2641</v>
      </c>
      <c r="H280" s="741" t="s">
        <v>576</v>
      </c>
      <c r="I280" s="741" t="s">
        <v>2642</v>
      </c>
      <c r="J280" s="741" t="s">
        <v>2643</v>
      </c>
      <c r="K280" s="741" t="s">
        <v>2644</v>
      </c>
      <c r="L280" s="742">
        <v>754.04</v>
      </c>
      <c r="M280" s="742">
        <v>17342.919999999998</v>
      </c>
      <c r="N280" s="741">
        <v>23</v>
      </c>
      <c r="O280" s="826">
        <v>5</v>
      </c>
      <c r="P280" s="742">
        <v>17342.919999999998</v>
      </c>
      <c r="Q280" s="759">
        <v>1</v>
      </c>
      <c r="R280" s="741">
        <v>23</v>
      </c>
      <c r="S280" s="759">
        <v>1</v>
      </c>
      <c r="T280" s="826">
        <v>5</v>
      </c>
      <c r="U280" s="782">
        <v>1</v>
      </c>
    </row>
    <row r="281" spans="1:21" ht="14.4" customHeight="1" x14ac:dyDescent="0.3">
      <c r="A281" s="740">
        <v>7</v>
      </c>
      <c r="B281" s="741" t="s">
        <v>2000</v>
      </c>
      <c r="C281" s="741" t="s">
        <v>2006</v>
      </c>
      <c r="D281" s="824" t="s">
        <v>3430</v>
      </c>
      <c r="E281" s="825" t="s">
        <v>2013</v>
      </c>
      <c r="F281" s="741" t="s">
        <v>2001</v>
      </c>
      <c r="G281" s="741" t="s">
        <v>2641</v>
      </c>
      <c r="H281" s="741" t="s">
        <v>576</v>
      </c>
      <c r="I281" s="741" t="s">
        <v>2645</v>
      </c>
      <c r="J281" s="741" t="s">
        <v>2643</v>
      </c>
      <c r="K281" s="741" t="s">
        <v>2646</v>
      </c>
      <c r="L281" s="742">
        <v>1508.08</v>
      </c>
      <c r="M281" s="742">
        <v>34685.839999999997</v>
      </c>
      <c r="N281" s="741">
        <v>23</v>
      </c>
      <c r="O281" s="826">
        <v>4</v>
      </c>
      <c r="P281" s="742">
        <v>16588.879999999997</v>
      </c>
      <c r="Q281" s="759">
        <v>0.47826086956521735</v>
      </c>
      <c r="R281" s="741">
        <v>11</v>
      </c>
      <c r="S281" s="759">
        <v>0.47826086956521741</v>
      </c>
      <c r="T281" s="826">
        <v>2</v>
      </c>
      <c r="U281" s="782">
        <v>0.5</v>
      </c>
    </row>
    <row r="282" spans="1:21" ht="14.4" customHeight="1" x14ac:dyDescent="0.3">
      <c r="A282" s="740">
        <v>7</v>
      </c>
      <c r="B282" s="741" t="s">
        <v>2000</v>
      </c>
      <c r="C282" s="741" t="s">
        <v>2006</v>
      </c>
      <c r="D282" s="824" t="s">
        <v>3430</v>
      </c>
      <c r="E282" s="825" t="s">
        <v>2013</v>
      </c>
      <c r="F282" s="741" t="s">
        <v>2001</v>
      </c>
      <c r="G282" s="741" t="s">
        <v>2641</v>
      </c>
      <c r="H282" s="741" t="s">
        <v>576</v>
      </c>
      <c r="I282" s="741" t="s">
        <v>2647</v>
      </c>
      <c r="J282" s="741" t="s">
        <v>2648</v>
      </c>
      <c r="K282" s="741" t="s">
        <v>2644</v>
      </c>
      <c r="L282" s="742">
        <v>646.32000000000005</v>
      </c>
      <c r="M282" s="742">
        <v>7755.84</v>
      </c>
      <c r="N282" s="741">
        <v>12</v>
      </c>
      <c r="O282" s="826">
        <v>2</v>
      </c>
      <c r="P282" s="742"/>
      <c r="Q282" s="759">
        <v>0</v>
      </c>
      <c r="R282" s="741"/>
      <c r="S282" s="759">
        <v>0</v>
      </c>
      <c r="T282" s="826"/>
      <c r="U282" s="782">
        <v>0</v>
      </c>
    </row>
    <row r="283" spans="1:21" ht="14.4" customHeight="1" x14ac:dyDescent="0.3">
      <c r="A283" s="740">
        <v>7</v>
      </c>
      <c r="B283" s="741" t="s">
        <v>2000</v>
      </c>
      <c r="C283" s="741" t="s">
        <v>2006</v>
      </c>
      <c r="D283" s="824" t="s">
        <v>3430</v>
      </c>
      <c r="E283" s="825" t="s">
        <v>2013</v>
      </c>
      <c r="F283" s="741" t="s">
        <v>2001</v>
      </c>
      <c r="G283" s="741" t="s">
        <v>2641</v>
      </c>
      <c r="H283" s="741" t="s">
        <v>622</v>
      </c>
      <c r="I283" s="741" t="s">
        <v>2649</v>
      </c>
      <c r="J283" s="741" t="s">
        <v>2650</v>
      </c>
      <c r="K283" s="741" t="s">
        <v>2644</v>
      </c>
      <c r="L283" s="742">
        <v>754.04</v>
      </c>
      <c r="M283" s="742">
        <v>3016.16</v>
      </c>
      <c r="N283" s="741">
        <v>4</v>
      </c>
      <c r="O283" s="826">
        <v>2</v>
      </c>
      <c r="P283" s="742">
        <v>3016.16</v>
      </c>
      <c r="Q283" s="759">
        <v>1</v>
      </c>
      <c r="R283" s="741">
        <v>4</v>
      </c>
      <c r="S283" s="759">
        <v>1</v>
      </c>
      <c r="T283" s="826">
        <v>2</v>
      </c>
      <c r="U283" s="782">
        <v>1</v>
      </c>
    </row>
    <row r="284" spans="1:21" ht="14.4" customHeight="1" x14ac:dyDescent="0.3">
      <c r="A284" s="740">
        <v>7</v>
      </c>
      <c r="B284" s="741" t="s">
        <v>2000</v>
      </c>
      <c r="C284" s="741" t="s">
        <v>2006</v>
      </c>
      <c r="D284" s="824" t="s">
        <v>3430</v>
      </c>
      <c r="E284" s="825" t="s">
        <v>2013</v>
      </c>
      <c r="F284" s="741" t="s">
        <v>2001</v>
      </c>
      <c r="G284" s="741" t="s">
        <v>2641</v>
      </c>
      <c r="H284" s="741" t="s">
        <v>622</v>
      </c>
      <c r="I284" s="741" t="s">
        <v>2651</v>
      </c>
      <c r="J284" s="741" t="s">
        <v>2650</v>
      </c>
      <c r="K284" s="741" t="s">
        <v>2652</v>
      </c>
      <c r="L284" s="742">
        <v>1131.06</v>
      </c>
      <c r="M284" s="742">
        <v>6786.36</v>
      </c>
      <c r="N284" s="741">
        <v>6</v>
      </c>
      <c r="O284" s="826">
        <v>1</v>
      </c>
      <c r="P284" s="742">
        <v>6786.36</v>
      </c>
      <c r="Q284" s="759">
        <v>1</v>
      </c>
      <c r="R284" s="741">
        <v>6</v>
      </c>
      <c r="S284" s="759">
        <v>1</v>
      </c>
      <c r="T284" s="826">
        <v>1</v>
      </c>
      <c r="U284" s="782">
        <v>1</v>
      </c>
    </row>
    <row r="285" spans="1:21" ht="14.4" customHeight="1" x14ac:dyDescent="0.3">
      <c r="A285" s="740">
        <v>7</v>
      </c>
      <c r="B285" s="741" t="s">
        <v>2000</v>
      </c>
      <c r="C285" s="741" t="s">
        <v>2006</v>
      </c>
      <c r="D285" s="824" t="s">
        <v>3430</v>
      </c>
      <c r="E285" s="825" t="s">
        <v>2013</v>
      </c>
      <c r="F285" s="741" t="s">
        <v>2001</v>
      </c>
      <c r="G285" s="741" t="s">
        <v>2125</v>
      </c>
      <c r="H285" s="741" t="s">
        <v>622</v>
      </c>
      <c r="I285" s="741" t="s">
        <v>1891</v>
      </c>
      <c r="J285" s="741" t="s">
        <v>774</v>
      </c>
      <c r="K285" s="741" t="s">
        <v>1892</v>
      </c>
      <c r="L285" s="742">
        <v>85.16</v>
      </c>
      <c r="M285" s="742">
        <v>766.43999999999994</v>
      </c>
      <c r="N285" s="741">
        <v>9</v>
      </c>
      <c r="O285" s="826">
        <v>2</v>
      </c>
      <c r="P285" s="742">
        <v>766.43999999999994</v>
      </c>
      <c r="Q285" s="759">
        <v>1</v>
      </c>
      <c r="R285" s="741">
        <v>9</v>
      </c>
      <c r="S285" s="759">
        <v>1</v>
      </c>
      <c r="T285" s="826">
        <v>2</v>
      </c>
      <c r="U285" s="782">
        <v>1</v>
      </c>
    </row>
    <row r="286" spans="1:21" ht="14.4" customHeight="1" x14ac:dyDescent="0.3">
      <c r="A286" s="740">
        <v>7</v>
      </c>
      <c r="B286" s="741" t="s">
        <v>2000</v>
      </c>
      <c r="C286" s="741" t="s">
        <v>2006</v>
      </c>
      <c r="D286" s="824" t="s">
        <v>3430</v>
      </c>
      <c r="E286" s="825" t="s">
        <v>2013</v>
      </c>
      <c r="F286" s="741" t="s">
        <v>2001</v>
      </c>
      <c r="G286" s="741" t="s">
        <v>2247</v>
      </c>
      <c r="H286" s="741" t="s">
        <v>576</v>
      </c>
      <c r="I286" s="741" t="s">
        <v>2653</v>
      </c>
      <c r="J286" s="741" t="s">
        <v>2249</v>
      </c>
      <c r="K286" s="741" t="s">
        <v>2654</v>
      </c>
      <c r="L286" s="742">
        <v>140.94999999999999</v>
      </c>
      <c r="M286" s="742">
        <v>704.75</v>
      </c>
      <c r="N286" s="741">
        <v>5</v>
      </c>
      <c r="O286" s="826">
        <v>1.5</v>
      </c>
      <c r="P286" s="742"/>
      <c r="Q286" s="759">
        <v>0</v>
      </c>
      <c r="R286" s="741"/>
      <c r="S286" s="759">
        <v>0</v>
      </c>
      <c r="T286" s="826"/>
      <c r="U286" s="782">
        <v>0</v>
      </c>
    </row>
    <row r="287" spans="1:21" ht="14.4" customHeight="1" x14ac:dyDescent="0.3">
      <c r="A287" s="740">
        <v>7</v>
      </c>
      <c r="B287" s="741" t="s">
        <v>2000</v>
      </c>
      <c r="C287" s="741" t="s">
        <v>2006</v>
      </c>
      <c r="D287" s="824" t="s">
        <v>3430</v>
      </c>
      <c r="E287" s="825" t="s">
        <v>2013</v>
      </c>
      <c r="F287" s="741" t="s">
        <v>2001</v>
      </c>
      <c r="G287" s="741" t="s">
        <v>2247</v>
      </c>
      <c r="H287" s="741" t="s">
        <v>576</v>
      </c>
      <c r="I287" s="741" t="s">
        <v>2655</v>
      </c>
      <c r="J287" s="741" t="s">
        <v>2249</v>
      </c>
      <c r="K287" s="741" t="s">
        <v>2656</v>
      </c>
      <c r="L287" s="742">
        <v>0</v>
      </c>
      <c r="M287" s="742">
        <v>0</v>
      </c>
      <c r="N287" s="741">
        <v>1</v>
      </c>
      <c r="O287" s="826">
        <v>1</v>
      </c>
      <c r="P287" s="742">
        <v>0</v>
      </c>
      <c r="Q287" s="759"/>
      <c r="R287" s="741">
        <v>1</v>
      </c>
      <c r="S287" s="759">
        <v>1</v>
      </c>
      <c r="T287" s="826">
        <v>1</v>
      </c>
      <c r="U287" s="782">
        <v>1</v>
      </c>
    </row>
    <row r="288" spans="1:21" ht="14.4" customHeight="1" x14ac:dyDescent="0.3">
      <c r="A288" s="740">
        <v>7</v>
      </c>
      <c r="B288" s="741" t="s">
        <v>2000</v>
      </c>
      <c r="C288" s="741" t="s">
        <v>2006</v>
      </c>
      <c r="D288" s="824" t="s">
        <v>3430</v>
      </c>
      <c r="E288" s="825" t="s">
        <v>2013</v>
      </c>
      <c r="F288" s="741" t="s">
        <v>2001</v>
      </c>
      <c r="G288" s="741" t="s">
        <v>2247</v>
      </c>
      <c r="H288" s="741" t="s">
        <v>576</v>
      </c>
      <c r="I288" s="741" t="s">
        <v>2251</v>
      </c>
      <c r="J288" s="741" t="s">
        <v>2249</v>
      </c>
      <c r="K288" s="741" t="s">
        <v>2250</v>
      </c>
      <c r="L288" s="742">
        <v>281.88</v>
      </c>
      <c r="M288" s="742">
        <v>281.88</v>
      </c>
      <c r="N288" s="741">
        <v>1</v>
      </c>
      <c r="O288" s="826">
        <v>0.5</v>
      </c>
      <c r="P288" s="742">
        <v>281.88</v>
      </c>
      <c r="Q288" s="759">
        <v>1</v>
      </c>
      <c r="R288" s="741">
        <v>1</v>
      </c>
      <c r="S288" s="759">
        <v>1</v>
      </c>
      <c r="T288" s="826">
        <v>0.5</v>
      </c>
      <c r="U288" s="782">
        <v>1</v>
      </c>
    </row>
    <row r="289" spans="1:21" ht="14.4" customHeight="1" x14ac:dyDescent="0.3">
      <c r="A289" s="740">
        <v>7</v>
      </c>
      <c r="B289" s="741" t="s">
        <v>2000</v>
      </c>
      <c r="C289" s="741" t="s">
        <v>2006</v>
      </c>
      <c r="D289" s="824" t="s">
        <v>3430</v>
      </c>
      <c r="E289" s="825" t="s">
        <v>2013</v>
      </c>
      <c r="F289" s="741" t="s">
        <v>2001</v>
      </c>
      <c r="G289" s="741" t="s">
        <v>2133</v>
      </c>
      <c r="H289" s="741" t="s">
        <v>576</v>
      </c>
      <c r="I289" s="741" t="s">
        <v>2134</v>
      </c>
      <c r="J289" s="741" t="s">
        <v>2135</v>
      </c>
      <c r="K289" s="741" t="s">
        <v>2136</v>
      </c>
      <c r="L289" s="742">
        <v>29.13</v>
      </c>
      <c r="M289" s="742">
        <v>640.86</v>
      </c>
      <c r="N289" s="741">
        <v>22</v>
      </c>
      <c r="O289" s="826">
        <v>6.5</v>
      </c>
      <c r="P289" s="742">
        <v>378.69</v>
      </c>
      <c r="Q289" s="759">
        <v>0.59090909090909094</v>
      </c>
      <c r="R289" s="741">
        <v>13</v>
      </c>
      <c r="S289" s="759">
        <v>0.59090909090909094</v>
      </c>
      <c r="T289" s="826">
        <v>4.5</v>
      </c>
      <c r="U289" s="782">
        <v>0.69230769230769229</v>
      </c>
    </row>
    <row r="290" spans="1:21" ht="14.4" customHeight="1" x14ac:dyDescent="0.3">
      <c r="A290" s="740">
        <v>7</v>
      </c>
      <c r="B290" s="741" t="s">
        <v>2000</v>
      </c>
      <c r="C290" s="741" t="s">
        <v>2006</v>
      </c>
      <c r="D290" s="824" t="s">
        <v>3430</v>
      </c>
      <c r="E290" s="825" t="s">
        <v>2013</v>
      </c>
      <c r="F290" s="741" t="s">
        <v>2001</v>
      </c>
      <c r="G290" s="741" t="s">
        <v>2133</v>
      </c>
      <c r="H290" s="741" t="s">
        <v>576</v>
      </c>
      <c r="I290" s="741" t="s">
        <v>2657</v>
      </c>
      <c r="J290" s="741" t="s">
        <v>2658</v>
      </c>
      <c r="K290" s="741" t="s">
        <v>2659</v>
      </c>
      <c r="L290" s="742">
        <v>80.319999999999993</v>
      </c>
      <c r="M290" s="742">
        <v>80.319999999999993</v>
      </c>
      <c r="N290" s="741">
        <v>1</v>
      </c>
      <c r="O290" s="826">
        <v>0.5</v>
      </c>
      <c r="P290" s="742"/>
      <c r="Q290" s="759">
        <v>0</v>
      </c>
      <c r="R290" s="741"/>
      <c r="S290" s="759">
        <v>0</v>
      </c>
      <c r="T290" s="826"/>
      <c r="U290" s="782">
        <v>0</v>
      </c>
    </row>
    <row r="291" spans="1:21" ht="14.4" customHeight="1" x14ac:dyDescent="0.3">
      <c r="A291" s="740">
        <v>7</v>
      </c>
      <c r="B291" s="741" t="s">
        <v>2000</v>
      </c>
      <c r="C291" s="741" t="s">
        <v>2006</v>
      </c>
      <c r="D291" s="824" t="s">
        <v>3430</v>
      </c>
      <c r="E291" s="825" t="s">
        <v>2013</v>
      </c>
      <c r="F291" s="741" t="s">
        <v>2001</v>
      </c>
      <c r="G291" s="741" t="s">
        <v>2660</v>
      </c>
      <c r="H291" s="741" t="s">
        <v>622</v>
      </c>
      <c r="I291" s="741" t="s">
        <v>2661</v>
      </c>
      <c r="J291" s="741" t="s">
        <v>2662</v>
      </c>
      <c r="K291" s="741" t="s">
        <v>2663</v>
      </c>
      <c r="L291" s="742">
        <v>561.76</v>
      </c>
      <c r="M291" s="742">
        <v>561.76</v>
      </c>
      <c r="N291" s="741">
        <v>1</v>
      </c>
      <c r="O291" s="826">
        <v>1</v>
      </c>
      <c r="P291" s="742">
        <v>561.76</v>
      </c>
      <c r="Q291" s="759">
        <v>1</v>
      </c>
      <c r="R291" s="741">
        <v>1</v>
      </c>
      <c r="S291" s="759">
        <v>1</v>
      </c>
      <c r="T291" s="826">
        <v>1</v>
      </c>
      <c r="U291" s="782">
        <v>1</v>
      </c>
    </row>
    <row r="292" spans="1:21" ht="14.4" customHeight="1" x14ac:dyDescent="0.3">
      <c r="A292" s="740">
        <v>7</v>
      </c>
      <c r="B292" s="741" t="s">
        <v>2000</v>
      </c>
      <c r="C292" s="741" t="s">
        <v>2006</v>
      </c>
      <c r="D292" s="824" t="s">
        <v>3430</v>
      </c>
      <c r="E292" s="825" t="s">
        <v>2013</v>
      </c>
      <c r="F292" s="741" t="s">
        <v>2001</v>
      </c>
      <c r="G292" s="741" t="s">
        <v>2407</v>
      </c>
      <c r="H292" s="741" t="s">
        <v>576</v>
      </c>
      <c r="I292" s="741" t="s">
        <v>2664</v>
      </c>
      <c r="J292" s="741" t="s">
        <v>2665</v>
      </c>
      <c r="K292" s="741" t="s">
        <v>1706</v>
      </c>
      <c r="L292" s="742">
        <v>132</v>
      </c>
      <c r="M292" s="742">
        <v>396</v>
      </c>
      <c r="N292" s="741">
        <v>3</v>
      </c>
      <c r="O292" s="826">
        <v>0.5</v>
      </c>
      <c r="P292" s="742">
        <v>396</v>
      </c>
      <c r="Q292" s="759">
        <v>1</v>
      </c>
      <c r="R292" s="741">
        <v>3</v>
      </c>
      <c r="S292" s="759">
        <v>1</v>
      </c>
      <c r="T292" s="826">
        <v>0.5</v>
      </c>
      <c r="U292" s="782">
        <v>1</v>
      </c>
    </row>
    <row r="293" spans="1:21" ht="14.4" customHeight="1" x14ac:dyDescent="0.3">
      <c r="A293" s="740">
        <v>7</v>
      </c>
      <c r="B293" s="741" t="s">
        <v>2000</v>
      </c>
      <c r="C293" s="741" t="s">
        <v>2006</v>
      </c>
      <c r="D293" s="824" t="s">
        <v>3430</v>
      </c>
      <c r="E293" s="825" t="s">
        <v>2013</v>
      </c>
      <c r="F293" s="741" t="s">
        <v>2001</v>
      </c>
      <c r="G293" s="741" t="s">
        <v>2666</v>
      </c>
      <c r="H293" s="741" t="s">
        <v>576</v>
      </c>
      <c r="I293" s="741" t="s">
        <v>2667</v>
      </c>
      <c r="J293" s="741" t="s">
        <v>2668</v>
      </c>
      <c r="K293" s="741" t="s">
        <v>2669</v>
      </c>
      <c r="L293" s="742">
        <v>232.68</v>
      </c>
      <c r="M293" s="742">
        <v>1396.08</v>
      </c>
      <c r="N293" s="741">
        <v>6</v>
      </c>
      <c r="O293" s="826">
        <v>1</v>
      </c>
      <c r="P293" s="742">
        <v>1396.08</v>
      </c>
      <c r="Q293" s="759">
        <v>1</v>
      </c>
      <c r="R293" s="741">
        <v>6</v>
      </c>
      <c r="S293" s="759">
        <v>1</v>
      </c>
      <c r="T293" s="826">
        <v>1</v>
      </c>
      <c r="U293" s="782">
        <v>1</v>
      </c>
    </row>
    <row r="294" spans="1:21" ht="14.4" customHeight="1" x14ac:dyDescent="0.3">
      <c r="A294" s="740">
        <v>7</v>
      </c>
      <c r="B294" s="741" t="s">
        <v>2000</v>
      </c>
      <c r="C294" s="741" t="s">
        <v>2006</v>
      </c>
      <c r="D294" s="824" t="s">
        <v>3430</v>
      </c>
      <c r="E294" s="825" t="s">
        <v>2013</v>
      </c>
      <c r="F294" s="741" t="s">
        <v>2001</v>
      </c>
      <c r="G294" s="741" t="s">
        <v>2666</v>
      </c>
      <c r="H294" s="741" t="s">
        <v>576</v>
      </c>
      <c r="I294" s="741" t="s">
        <v>2670</v>
      </c>
      <c r="J294" s="741" t="s">
        <v>2671</v>
      </c>
      <c r="K294" s="741" t="s">
        <v>2672</v>
      </c>
      <c r="L294" s="742">
        <v>1454.23</v>
      </c>
      <c r="M294" s="742">
        <v>17450.760000000002</v>
      </c>
      <c r="N294" s="741">
        <v>12</v>
      </c>
      <c r="O294" s="826">
        <v>2</v>
      </c>
      <c r="P294" s="742">
        <v>17450.760000000002</v>
      </c>
      <c r="Q294" s="759">
        <v>1</v>
      </c>
      <c r="R294" s="741">
        <v>12</v>
      </c>
      <c r="S294" s="759">
        <v>1</v>
      </c>
      <c r="T294" s="826">
        <v>2</v>
      </c>
      <c r="U294" s="782">
        <v>1</v>
      </c>
    </row>
    <row r="295" spans="1:21" ht="14.4" customHeight="1" x14ac:dyDescent="0.3">
      <c r="A295" s="740">
        <v>7</v>
      </c>
      <c r="B295" s="741" t="s">
        <v>2000</v>
      </c>
      <c r="C295" s="741" t="s">
        <v>2006</v>
      </c>
      <c r="D295" s="824" t="s">
        <v>3430</v>
      </c>
      <c r="E295" s="825" t="s">
        <v>2013</v>
      </c>
      <c r="F295" s="741" t="s">
        <v>2001</v>
      </c>
      <c r="G295" s="741" t="s">
        <v>2666</v>
      </c>
      <c r="H295" s="741" t="s">
        <v>576</v>
      </c>
      <c r="I295" s="741" t="s">
        <v>2673</v>
      </c>
      <c r="J295" s="741" t="s">
        <v>2668</v>
      </c>
      <c r="K295" s="741" t="s">
        <v>2674</v>
      </c>
      <c r="L295" s="742">
        <v>1454.23</v>
      </c>
      <c r="M295" s="742">
        <v>26176.140000000003</v>
      </c>
      <c r="N295" s="741">
        <v>18</v>
      </c>
      <c r="O295" s="826">
        <v>3</v>
      </c>
      <c r="P295" s="742">
        <v>26176.140000000003</v>
      </c>
      <c r="Q295" s="759">
        <v>1</v>
      </c>
      <c r="R295" s="741">
        <v>18</v>
      </c>
      <c r="S295" s="759">
        <v>1</v>
      </c>
      <c r="T295" s="826">
        <v>3</v>
      </c>
      <c r="U295" s="782">
        <v>1</v>
      </c>
    </row>
    <row r="296" spans="1:21" ht="14.4" customHeight="1" x14ac:dyDescent="0.3">
      <c r="A296" s="740">
        <v>7</v>
      </c>
      <c r="B296" s="741" t="s">
        <v>2000</v>
      </c>
      <c r="C296" s="741" t="s">
        <v>2006</v>
      </c>
      <c r="D296" s="824" t="s">
        <v>3430</v>
      </c>
      <c r="E296" s="825" t="s">
        <v>2013</v>
      </c>
      <c r="F296" s="741" t="s">
        <v>2001</v>
      </c>
      <c r="G296" s="741" t="s">
        <v>2666</v>
      </c>
      <c r="H296" s="741" t="s">
        <v>576</v>
      </c>
      <c r="I296" s="741" t="s">
        <v>2675</v>
      </c>
      <c r="J296" s="741" t="s">
        <v>2676</v>
      </c>
      <c r="K296" s="741" t="s">
        <v>2677</v>
      </c>
      <c r="L296" s="742">
        <v>1938.97</v>
      </c>
      <c r="M296" s="742">
        <v>11633.82</v>
      </c>
      <c r="N296" s="741">
        <v>6</v>
      </c>
      <c r="O296" s="826">
        <v>1</v>
      </c>
      <c r="P296" s="742">
        <v>11633.82</v>
      </c>
      <c r="Q296" s="759">
        <v>1</v>
      </c>
      <c r="R296" s="741">
        <v>6</v>
      </c>
      <c r="S296" s="759">
        <v>1</v>
      </c>
      <c r="T296" s="826">
        <v>1</v>
      </c>
      <c r="U296" s="782">
        <v>1</v>
      </c>
    </row>
    <row r="297" spans="1:21" ht="14.4" customHeight="1" x14ac:dyDescent="0.3">
      <c r="A297" s="740">
        <v>7</v>
      </c>
      <c r="B297" s="741" t="s">
        <v>2000</v>
      </c>
      <c r="C297" s="741" t="s">
        <v>2006</v>
      </c>
      <c r="D297" s="824" t="s">
        <v>3430</v>
      </c>
      <c r="E297" s="825" t="s">
        <v>2013</v>
      </c>
      <c r="F297" s="741" t="s">
        <v>2001</v>
      </c>
      <c r="G297" s="741" t="s">
        <v>2666</v>
      </c>
      <c r="H297" s="741" t="s">
        <v>576</v>
      </c>
      <c r="I297" s="741" t="s">
        <v>2678</v>
      </c>
      <c r="J297" s="741" t="s">
        <v>2676</v>
      </c>
      <c r="K297" s="741" t="s">
        <v>2679</v>
      </c>
      <c r="L297" s="742">
        <v>969.48</v>
      </c>
      <c r="M297" s="742">
        <v>5816.88</v>
      </c>
      <c r="N297" s="741">
        <v>6</v>
      </c>
      <c r="O297" s="826">
        <v>1</v>
      </c>
      <c r="P297" s="742">
        <v>5816.88</v>
      </c>
      <c r="Q297" s="759">
        <v>1</v>
      </c>
      <c r="R297" s="741">
        <v>6</v>
      </c>
      <c r="S297" s="759">
        <v>1</v>
      </c>
      <c r="T297" s="826">
        <v>1</v>
      </c>
      <c r="U297" s="782">
        <v>1</v>
      </c>
    </row>
    <row r="298" spans="1:21" ht="14.4" customHeight="1" x14ac:dyDescent="0.3">
      <c r="A298" s="740">
        <v>7</v>
      </c>
      <c r="B298" s="741" t="s">
        <v>2000</v>
      </c>
      <c r="C298" s="741" t="s">
        <v>2006</v>
      </c>
      <c r="D298" s="824" t="s">
        <v>3430</v>
      </c>
      <c r="E298" s="825" t="s">
        <v>2013</v>
      </c>
      <c r="F298" s="741" t="s">
        <v>2001</v>
      </c>
      <c r="G298" s="741" t="s">
        <v>2666</v>
      </c>
      <c r="H298" s="741" t="s">
        <v>622</v>
      </c>
      <c r="I298" s="741" t="s">
        <v>2680</v>
      </c>
      <c r="J298" s="741" t="s">
        <v>2681</v>
      </c>
      <c r="K298" s="741" t="s">
        <v>2682</v>
      </c>
      <c r="L298" s="742">
        <v>484.75</v>
      </c>
      <c r="M298" s="742">
        <v>8725.5</v>
      </c>
      <c r="N298" s="741">
        <v>18</v>
      </c>
      <c r="O298" s="826">
        <v>5</v>
      </c>
      <c r="P298" s="742">
        <v>8725.5</v>
      </c>
      <c r="Q298" s="759">
        <v>1</v>
      </c>
      <c r="R298" s="741">
        <v>18</v>
      </c>
      <c r="S298" s="759">
        <v>1</v>
      </c>
      <c r="T298" s="826">
        <v>5</v>
      </c>
      <c r="U298" s="782">
        <v>1</v>
      </c>
    </row>
    <row r="299" spans="1:21" ht="14.4" customHeight="1" x14ac:dyDescent="0.3">
      <c r="A299" s="740">
        <v>7</v>
      </c>
      <c r="B299" s="741" t="s">
        <v>2000</v>
      </c>
      <c r="C299" s="741" t="s">
        <v>2006</v>
      </c>
      <c r="D299" s="824" t="s">
        <v>3430</v>
      </c>
      <c r="E299" s="825" t="s">
        <v>2013</v>
      </c>
      <c r="F299" s="741" t="s">
        <v>2001</v>
      </c>
      <c r="G299" s="741" t="s">
        <v>2666</v>
      </c>
      <c r="H299" s="741" t="s">
        <v>576</v>
      </c>
      <c r="I299" s="741" t="s">
        <v>2683</v>
      </c>
      <c r="J299" s="741" t="s">
        <v>2671</v>
      </c>
      <c r="K299" s="741" t="s">
        <v>2684</v>
      </c>
      <c r="L299" s="742">
        <v>0</v>
      </c>
      <c r="M299" s="742">
        <v>0</v>
      </c>
      <c r="N299" s="741">
        <v>2</v>
      </c>
      <c r="O299" s="826">
        <v>1</v>
      </c>
      <c r="P299" s="742">
        <v>0</v>
      </c>
      <c r="Q299" s="759"/>
      <c r="R299" s="741">
        <v>2</v>
      </c>
      <c r="S299" s="759">
        <v>1</v>
      </c>
      <c r="T299" s="826">
        <v>1</v>
      </c>
      <c r="U299" s="782">
        <v>1</v>
      </c>
    </row>
    <row r="300" spans="1:21" ht="14.4" customHeight="1" x14ac:dyDescent="0.3">
      <c r="A300" s="740">
        <v>7</v>
      </c>
      <c r="B300" s="741" t="s">
        <v>2000</v>
      </c>
      <c r="C300" s="741" t="s">
        <v>2006</v>
      </c>
      <c r="D300" s="824" t="s">
        <v>3430</v>
      </c>
      <c r="E300" s="825" t="s">
        <v>2013</v>
      </c>
      <c r="F300" s="741" t="s">
        <v>2001</v>
      </c>
      <c r="G300" s="741" t="s">
        <v>2666</v>
      </c>
      <c r="H300" s="741" t="s">
        <v>622</v>
      </c>
      <c r="I300" s="741" t="s">
        <v>2685</v>
      </c>
      <c r="J300" s="741" t="s">
        <v>2681</v>
      </c>
      <c r="K300" s="741" t="s">
        <v>2686</v>
      </c>
      <c r="L300" s="742">
        <v>969.48</v>
      </c>
      <c r="M300" s="742">
        <v>5816.88</v>
      </c>
      <c r="N300" s="741">
        <v>6</v>
      </c>
      <c r="O300" s="826">
        <v>1</v>
      </c>
      <c r="P300" s="742">
        <v>5816.88</v>
      </c>
      <c r="Q300" s="759">
        <v>1</v>
      </c>
      <c r="R300" s="741">
        <v>6</v>
      </c>
      <c r="S300" s="759">
        <v>1</v>
      </c>
      <c r="T300" s="826">
        <v>1</v>
      </c>
      <c r="U300" s="782">
        <v>1</v>
      </c>
    </row>
    <row r="301" spans="1:21" ht="14.4" customHeight="1" x14ac:dyDescent="0.3">
      <c r="A301" s="740">
        <v>7</v>
      </c>
      <c r="B301" s="741" t="s">
        <v>2000</v>
      </c>
      <c r="C301" s="741" t="s">
        <v>2006</v>
      </c>
      <c r="D301" s="824" t="s">
        <v>3430</v>
      </c>
      <c r="E301" s="825" t="s">
        <v>2013</v>
      </c>
      <c r="F301" s="741" t="s">
        <v>2001</v>
      </c>
      <c r="G301" s="741" t="s">
        <v>2666</v>
      </c>
      <c r="H301" s="741" t="s">
        <v>622</v>
      </c>
      <c r="I301" s="741" t="s">
        <v>2687</v>
      </c>
      <c r="J301" s="741" t="s">
        <v>2681</v>
      </c>
      <c r="K301" s="741" t="s">
        <v>2688</v>
      </c>
      <c r="L301" s="742">
        <v>242.37</v>
      </c>
      <c r="M301" s="742">
        <v>484.74</v>
      </c>
      <c r="N301" s="741">
        <v>2</v>
      </c>
      <c r="O301" s="826">
        <v>1</v>
      </c>
      <c r="P301" s="742">
        <v>484.74</v>
      </c>
      <c r="Q301" s="759">
        <v>1</v>
      </c>
      <c r="R301" s="741">
        <v>2</v>
      </c>
      <c r="S301" s="759">
        <v>1</v>
      </c>
      <c r="T301" s="826">
        <v>1</v>
      </c>
      <c r="U301" s="782">
        <v>1</v>
      </c>
    </row>
    <row r="302" spans="1:21" ht="14.4" customHeight="1" x14ac:dyDescent="0.3">
      <c r="A302" s="740">
        <v>7</v>
      </c>
      <c r="B302" s="741" t="s">
        <v>2000</v>
      </c>
      <c r="C302" s="741" t="s">
        <v>2006</v>
      </c>
      <c r="D302" s="824" t="s">
        <v>3430</v>
      </c>
      <c r="E302" s="825" t="s">
        <v>2013</v>
      </c>
      <c r="F302" s="741" t="s">
        <v>2001</v>
      </c>
      <c r="G302" s="741" t="s">
        <v>2137</v>
      </c>
      <c r="H302" s="741" t="s">
        <v>576</v>
      </c>
      <c r="I302" s="741" t="s">
        <v>2689</v>
      </c>
      <c r="J302" s="741" t="s">
        <v>2690</v>
      </c>
      <c r="K302" s="741" t="s">
        <v>2140</v>
      </c>
      <c r="L302" s="742">
        <v>848.49</v>
      </c>
      <c r="M302" s="742">
        <v>848.49</v>
      </c>
      <c r="N302" s="741">
        <v>1</v>
      </c>
      <c r="O302" s="826">
        <v>1</v>
      </c>
      <c r="P302" s="742"/>
      <c r="Q302" s="759">
        <v>0</v>
      </c>
      <c r="R302" s="741"/>
      <c r="S302" s="759">
        <v>0</v>
      </c>
      <c r="T302" s="826"/>
      <c r="U302" s="782">
        <v>0</v>
      </c>
    </row>
    <row r="303" spans="1:21" ht="14.4" customHeight="1" x14ac:dyDescent="0.3">
      <c r="A303" s="740">
        <v>7</v>
      </c>
      <c r="B303" s="741" t="s">
        <v>2000</v>
      </c>
      <c r="C303" s="741" t="s">
        <v>2006</v>
      </c>
      <c r="D303" s="824" t="s">
        <v>3430</v>
      </c>
      <c r="E303" s="825" t="s">
        <v>2013</v>
      </c>
      <c r="F303" s="741" t="s">
        <v>2001</v>
      </c>
      <c r="G303" s="741" t="s">
        <v>2137</v>
      </c>
      <c r="H303" s="741" t="s">
        <v>576</v>
      </c>
      <c r="I303" s="741" t="s">
        <v>2691</v>
      </c>
      <c r="J303" s="741" t="s">
        <v>2139</v>
      </c>
      <c r="K303" s="741" t="s">
        <v>2692</v>
      </c>
      <c r="L303" s="742">
        <v>537.12</v>
      </c>
      <c r="M303" s="742">
        <v>5371.2</v>
      </c>
      <c r="N303" s="741">
        <v>10</v>
      </c>
      <c r="O303" s="826">
        <v>3.5</v>
      </c>
      <c r="P303" s="742">
        <v>3759.8399999999997</v>
      </c>
      <c r="Q303" s="759">
        <v>0.7</v>
      </c>
      <c r="R303" s="741">
        <v>7</v>
      </c>
      <c r="S303" s="759">
        <v>0.7</v>
      </c>
      <c r="T303" s="826">
        <v>1.5</v>
      </c>
      <c r="U303" s="782">
        <v>0.42857142857142855</v>
      </c>
    </row>
    <row r="304" spans="1:21" ht="14.4" customHeight="1" x14ac:dyDescent="0.3">
      <c r="A304" s="740">
        <v>7</v>
      </c>
      <c r="B304" s="741" t="s">
        <v>2000</v>
      </c>
      <c r="C304" s="741" t="s">
        <v>2006</v>
      </c>
      <c r="D304" s="824" t="s">
        <v>3430</v>
      </c>
      <c r="E304" s="825" t="s">
        <v>2013</v>
      </c>
      <c r="F304" s="741" t="s">
        <v>2001</v>
      </c>
      <c r="G304" s="741" t="s">
        <v>2137</v>
      </c>
      <c r="H304" s="741" t="s">
        <v>576</v>
      </c>
      <c r="I304" s="741" t="s">
        <v>2693</v>
      </c>
      <c r="J304" s="741" t="s">
        <v>2139</v>
      </c>
      <c r="K304" s="741" t="s">
        <v>2694</v>
      </c>
      <c r="L304" s="742">
        <v>424.24</v>
      </c>
      <c r="M304" s="742">
        <v>848.48</v>
      </c>
      <c r="N304" s="741">
        <v>2</v>
      </c>
      <c r="O304" s="826">
        <v>2</v>
      </c>
      <c r="P304" s="742">
        <v>424.24</v>
      </c>
      <c r="Q304" s="759">
        <v>0.5</v>
      </c>
      <c r="R304" s="741">
        <v>1</v>
      </c>
      <c r="S304" s="759">
        <v>0.5</v>
      </c>
      <c r="T304" s="826">
        <v>1</v>
      </c>
      <c r="U304" s="782">
        <v>0.5</v>
      </c>
    </row>
    <row r="305" spans="1:21" ht="14.4" customHeight="1" x14ac:dyDescent="0.3">
      <c r="A305" s="740">
        <v>7</v>
      </c>
      <c r="B305" s="741" t="s">
        <v>2000</v>
      </c>
      <c r="C305" s="741" t="s">
        <v>2006</v>
      </c>
      <c r="D305" s="824" t="s">
        <v>3430</v>
      </c>
      <c r="E305" s="825" t="s">
        <v>2013</v>
      </c>
      <c r="F305" s="741" t="s">
        <v>2001</v>
      </c>
      <c r="G305" s="741" t="s">
        <v>2137</v>
      </c>
      <c r="H305" s="741" t="s">
        <v>576</v>
      </c>
      <c r="I305" s="741" t="s">
        <v>2138</v>
      </c>
      <c r="J305" s="741" t="s">
        <v>2139</v>
      </c>
      <c r="K305" s="741" t="s">
        <v>2140</v>
      </c>
      <c r="L305" s="742">
        <v>848.49</v>
      </c>
      <c r="M305" s="742">
        <v>52606.380000000012</v>
      </c>
      <c r="N305" s="741">
        <v>62</v>
      </c>
      <c r="O305" s="826">
        <v>23</v>
      </c>
      <c r="P305" s="742">
        <v>37333.560000000012</v>
      </c>
      <c r="Q305" s="759">
        <v>0.70967741935483875</v>
      </c>
      <c r="R305" s="741">
        <v>44</v>
      </c>
      <c r="S305" s="759">
        <v>0.70967741935483875</v>
      </c>
      <c r="T305" s="826">
        <v>15</v>
      </c>
      <c r="U305" s="782">
        <v>0.65217391304347827</v>
      </c>
    </row>
    <row r="306" spans="1:21" ht="14.4" customHeight="1" x14ac:dyDescent="0.3">
      <c r="A306" s="740">
        <v>7</v>
      </c>
      <c r="B306" s="741" t="s">
        <v>2000</v>
      </c>
      <c r="C306" s="741" t="s">
        <v>2006</v>
      </c>
      <c r="D306" s="824" t="s">
        <v>3430</v>
      </c>
      <c r="E306" s="825" t="s">
        <v>2013</v>
      </c>
      <c r="F306" s="741" t="s">
        <v>2001</v>
      </c>
      <c r="G306" s="741" t="s">
        <v>2137</v>
      </c>
      <c r="H306" s="741" t="s">
        <v>576</v>
      </c>
      <c r="I306" s="741" t="s">
        <v>2695</v>
      </c>
      <c r="J306" s="741" t="s">
        <v>2139</v>
      </c>
      <c r="K306" s="741" t="s">
        <v>2696</v>
      </c>
      <c r="L306" s="742">
        <v>478.07</v>
      </c>
      <c r="M306" s="742">
        <v>3346.49</v>
      </c>
      <c r="N306" s="741">
        <v>7</v>
      </c>
      <c r="O306" s="826">
        <v>1.5</v>
      </c>
      <c r="P306" s="742">
        <v>3346.49</v>
      </c>
      <c r="Q306" s="759">
        <v>1</v>
      </c>
      <c r="R306" s="741">
        <v>7</v>
      </c>
      <c r="S306" s="759">
        <v>1</v>
      </c>
      <c r="T306" s="826">
        <v>1.5</v>
      </c>
      <c r="U306" s="782">
        <v>1</v>
      </c>
    </row>
    <row r="307" spans="1:21" ht="14.4" customHeight="1" x14ac:dyDescent="0.3">
      <c r="A307" s="740">
        <v>7</v>
      </c>
      <c r="B307" s="741" t="s">
        <v>2000</v>
      </c>
      <c r="C307" s="741" t="s">
        <v>2006</v>
      </c>
      <c r="D307" s="824" t="s">
        <v>3430</v>
      </c>
      <c r="E307" s="825" t="s">
        <v>2013</v>
      </c>
      <c r="F307" s="741" t="s">
        <v>2001</v>
      </c>
      <c r="G307" s="741" t="s">
        <v>2137</v>
      </c>
      <c r="H307" s="741" t="s">
        <v>576</v>
      </c>
      <c r="I307" s="741" t="s">
        <v>2697</v>
      </c>
      <c r="J307" s="741" t="s">
        <v>2698</v>
      </c>
      <c r="K307" s="741" t="s">
        <v>2699</v>
      </c>
      <c r="L307" s="742">
        <v>763.63</v>
      </c>
      <c r="M307" s="742">
        <v>3054.52</v>
      </c>
      <c r="N307" s="741">
        <v>4</v>
      </c>
      <c r="O307" s="826">
        <v>1.5</v>
      </c>
      <c r="P307" s="742"/>
      <c r="Q307" s="759">
        <v>0</v>
      </c>
      <c r="R307" s="741"/>
      <c r="S307" s="759">
        <v>0</v>
      </c>
      <c r="T307" s="826"/>
      <c r="U307" s="782">
        <v>0</v>
      </c>
    </row>
    <row r="308" spans="1:21" ht="14.4" customHeight="1" x14ac:dyDescent="0.3">
      <c r="A308" s="740">
        <v>7</v>
      </c>
      <c r="B308" s="741" t="s">
        <v>2000</v>
      </c>
      <c r="C308" s="741" t="s">
        <v>2006</v>
      </c>
      <c r="D308" s="824" t="s">
        <v>3430</v>
      </c>
      <c r="E308" s="825" t="s">
        <v>2013</v>
      </c>
      <c r="F308" s="741" t="s">
        <v>2001</v>
      </c>
      <c r="G308" s="741" t="s">
        <v>2297</v>
      </c>
      <c r="H308" s="741" t="s">
        <v>576</v>
      </c>
      <c r="I308" s="741" t="s">
        <v>2298</v>
      </c>
      <c r="J308" s="741" t="s">
        <v>1021</v>
      </c>
      <c r="K308" s="741" t="s">
        <v>2299</v>
      </c>
      <c r="L308" s="742">
        <v>107.27</v>
      </c>
      <c r="M308" s="742">
        <v>429.08</v>
      </c>
      <c r="N308" s="741">
        <v>4</v>
      </c>
      <c r="O308" s="826">
        <v>1</v>
      </c>
      <c r="P308" s="742"/>
      <c r="Q308" s="759">
        <v>0</v>
      </c>
      <c r="R308" s="741"/>
      <c r="S308" s="759">
        <v>0</v>
      </c>
      <c r="T308" s="826"/>
      <c r="U308" s="782">
        <v>0</v>
      </c>
    </row>
    <row r="309" spans="1:21" ht="14.4" customHeight="1" x14ac:dyDescent="0.3">
      <c r="A309" s="740">
        <v>7</v>
      </c>
      <c r="B309" s="741" t="s">
        <v>2000</v>
      </c>
      <c r="C309" s="741" t="s">
        <v>2006</v>
      </c>
      <c r="D309" s="824" t="s">
        <v>3430</v>
      </c>
      <c r="E309" s="825" t="s">
        <v>2013</v>
      </c>
      <c r="F309" s="741" t="s">
        <v>2001</v>
      </c>
      <c r="G309" s="741" t="s">
        <v>2700</v>
      </c>
      <c r="H309" s="741" t="s">
        <v>576</v>
      </c>
      <c r="I309" s="741" t="s">
        <v>2701</v>
      </c>
      <c r="J309" s="741" t="s">
        <v>2702</v>
      </c>
      <c r="K309" s="741" t="s">
        <v>2703</v>
      </c>
      <c r="L309" s="742">
        <v>0</v>
      </c>
      <c r="M309" s="742">
        <v>0</v>
      </c>
      <c r="N309" s="741">
        <v>13</v>
      </c>
      <c r="O309" s="826">
        <v>5.5</v>
      </c>
      <c r="P309" s="742">
        <v>0</v>
      </c>
      <c r="Q309" s="759"/>
      <c r="R309" s="741">
        <v>12</v>
      </c>
      <c r="S309" s="759">
        <v>0.92307692307692313</v>
      </c>
      <c r="T309" s="826">
        <v>5</v>
      </c>
      <c r="U309" s="782">
        <v>0.90909090909090906</v>
      </c>
    </row>
    <row r="310" spans="1:21" ht="14.4" customHeight="1" x14ac:dyDescent="0.3">
      <c r="A310" s="740">
        <v>7</v>
      </c>
      <c r="B310" s="741" t="s">
        <v>2000</v>
      </c>
      <c r="C310" s="741" t="s">
        <v>2006</v>
      </c>
      <c r="D310" s="824" t="s">
        <v>3430</v>
      </c>
      <c r="E310" s="825" t="s">
        <v>2013</v>
      </c>
      <c r="F310" s="741" t="s">
        <v>2001</v>
      </c>
      <c r="G310" s="741" t="s">
        <v>2704</v>
      </c>
      <c r="H310" s="741" t="s">
        <v>576</v>
      </c>
      <c r="I310" s="741" t="s">
        <v>2705</v>
      </c>
      <c r="J310" s="741" t="s">
        <v>2706</v>
      </c>
      <c r="K310" s="741" t="s">
        <v>2707</v>
      </c>
      <c r="L310" s="742">
        <v>838.65</v>
      </c>
      <c r="M310" s="742">
        <v>7547.8499999999995</v>
      </c>
      <c r="N310" s="741">
        <v>9</v>
      </c>
      <c r="O310" s="826">
        <v>1</v>
      </c>
      <c r="P310" s="742"/>
      <c r="Q310" s="759">
        <v>0</v>
      </c>
      <c r="R310" s="741"/>
      <c r="S310" s="759">
        <v>0</v>
      </c>
      <c r="T310" s="826"/>
      <c r="U310" s="782">
        <v>0</v>
      </c>
    </row>
    <row r="311" spans="1:21" ht="14.4" customHeight="1" x14ac:dyDescent="0.3">
      <c r="A311" s="740">
        <v>7</v>
      </c>
      <c r="B311" s="741" t="s">
        <v>2000</v>
      </c>
      <c r="C311" s="741" t="s">
        <v>2006</v>
      </c>
      <c r="D311" s="824" t="s">
        <v>3430</v>
      </c>
      <c r="E311" s="825" t="s">
        <v>2013</v>
      </c>
      <c r="F311" s="741" t="s">
        <v>2001</v>
      </c>
      <c r="G311" s="741" t="s">
        <v>2704</v>
      </c>
      <c r="H311" s="741" t="s">
        <v>576</v>
      </c>
      <c r="I311" s="741" t="s">
        <v>2708</v>
      </c>
      <c r="J311" s="741" t="s">
        <v>2706</v>
      </c>
      <c r="K311" s="741" t="s">
        <v>2709</v>
      </c>
      <c r="L311" s="742">
        <v>1677.3</v>
      </c>
      <c r="M311" s="742">
        <v>16773</v>
      </c>
      <c r="N311" s="741">
        <v>10</v>
      </c>
      <c r="O311" s="826">
        <v>2</v>
      </c>
      <c r="P311" s="742">
        <v>1677.3</v>
      </c>
      <c r="Q311" s="759">
        <v>9.9999999999999992E-2</v>
      </c>
      <c r="R311" s="741">
        <v>1</v>
      </c>
      <c r="S311" s="759">
        <v>0.1</v>
      </c>
      <c r="T311" s="826">
        <v>1</v>
      </c>
      <c r="U311" s="782">
        <v>0.5</v>
      </c>
    </row>
    <row r="312" spans="1:21" ht="14.4" customHeight="1" x14ac:dyDescent="0.3">
      <c r="A312" s="740">
        <v>7</v>
      </c>
      <c r="B312" s="741" t="s">
        <v>2000</v>
      </c>
      <c r="C312" s="741" t="s">
        <v>2006</v>
      </c>
      <c r="D312" s="824" t="s">
        <v>3430</v>
      </c>
      <c r="E312" s="825" t="s">
        <v>2013</v>
      </c>
      <c r="F312" s="741" t="s">
        <v>2001</v>
      </c>
      <c r="G312" s="741" t="s">
        <v>2704</v>
      </c>
      <c r="H312" s="741" t="s">
        <v>576</v>
      </c>
      <c r="I312" s="741" t="s">
        <v>2710</v>
      </c>
      <c r="J312" s="741" t="s">
        <v>2706</v>
      </c>
      <c r="K312" s="741" t="s">
        <v>2711</v>
      </c>
      <c r="L312" s="742">
        <v>4714.62</v>
      </c>
      <c r="M312" s="742">
        <v>28287.72</v>
      </c>
      <c r="N312" s="741">
        <v>6</v>
      </c>
      <c r="O312" s="826">
        <v>2</v>
      </c>
      <c r="P312" s="742">
        <v>14143.86</v>
      </c>
      <c r="Q312" s="759">
        <v>0.5</v>
      </c>
      <c r="R312" s="741">
        <v>3</v>
      </c>
      <c r="S312" s="759">
        <v>0.5</v>
      </c>
      <c r="T312" s="826">
        <v>1</v>
      </c>
      <c r="U312" s="782">
        <v>0.5</v>
      </c>
    </row>
    <row r="313" spans="1:21" ht="14.4" customHeight="1" x14ac:dyDescent="0.3">
      <c r="A313" s="740">
        <v>7</v>
      </c>
      <c r="B313" s="741" t="s">
        <v>2000</v>
      </c>
      <c r="C313" s="741" t="s">
        <v>2006</v>
      </c>
      <c r="D313" s="824" t="s">
        <v>3430</v>
      </c>
      <c r="E313" s="825" t="s">
        <v>2013</v>
      </c>
      <c r="F313" s="741" t="s">
        <v>2001</v>
      </c>
      <c r="G313" s="741" t="s">
        <v>2704</v>
      </c>
      <c r="H313" s="741" t="s">
        <v>576</v>
      </c>
      <c r="I313" s="741" t="s">
        <v>2712</v>
      </c>
      <c r="J313" s="741" t="s">
        <v>2706</v>
      </c>
      <c r="K313" s="741" t="s">
        <v>2713</v>
      </c>
      <c r="L313" s="742">
        <v>3354.59</v>
      </c>
      <c r="M313" s="742">
        <v>6709.18</v>
      </c>
      <c r="N313" s="741">
        <v>2</v>
      </c>
      <c r="O313" s="826">
        <v>1</v>
      </c>
      <c r="P313" s="742">
        <v>6709.18</v>
      </c>
      <c r="Q313" s="759">
        <v>1</v>
      </c>
      <c r="R313" s="741">
        <v>2</v>
      </c>
      <c r="S313" s="759">
        <v>1</v>
      </c>
      <c r="T313" s="826">
        <v>1</v>
      </c>
      <c r="U313" s="782">
        <v>1</v>
      </c>
    </row>
    <row r="314" spans="1:21" ht="14.4" customHeight="1" x14ac:dyDescent="0.3">
      <c r="A314" s="740">
        <v>7</v>
      </c>
      <c r="B314" s="741" t="s">
        <v>2000</v>
      </c>
      <c r="C314" s="741" t="s">
        <v>2006</v>
      </c>
      <c r="D314" s="824" t="s">
        <v>3430</v>
      </c>
      <c r="E314" s="825" t="s">
        <v>2013</v>
      </c>
      <c r="F314" s="741" t="s">
        <v>2001</v>
      </c>
      <c r="G314" s="741" t="s">
        <v>2536</v>
      </c>
      <c r="H314" s="741" t="s">
        <v>576</v>
      </c>
      <c r="I314" s="741" t="s">
        <v>2537</v>
      </c>
      <c r="J314" s="741" t="s">
        <v>2538</v>
      </c>
      <c r="K314" s="741" t="s">
        <v>2539</v>
      </c>
      <c r="L314" s="742">
        <v>60.9</v>
      </c>
      <c r="M314" s="742">
        <v>121.8</v>
      </c>
      <c r="N314" s="741">
        <v>2</v>
      </c>
      <c r="O314" s="826">
        <v>0.5</v>
      </c>
      <c r="P314" s="742"/>
      <c r="Q314" s="759">
        <v>0</v>
      </c>
      <c r="R314" s="741"/>
      <c r="S314" s="759">
        <v>0</v>
      </c>
      <c r="T314" s="826"/>
      <c r="U314" s="782">
        <v>0</v>
      </c>
    </row>
    <row r="315" spans="1:21" ht="14.4" customHeight="1" x14ac:dyDescent="0.3">
      <c r="A315" s="740">
        <v>7</v>
      </c>
      <c r="B315" s="741" t="s">
        <v>2000</v>
      </c>
      <c r="C315" s="741" t="s">
        <v>2006</v>
      </c>
      <c r="D315" s="824" t="s">
        <v>3430</v>
      </c>
      <c r="E315" s="825" t="s">
        <v>2013</v>
      </c>
      <c r="F315" s="741" t="s">
        <v>2001</v>
      </c>
      <c r="G315" s="741" t="s">
        <v>2555</v>
      </c>
      <c r="H315" s="741" t="s">
        <v>576</v>
      </c>
      <c r="I315" s="741" t="s">
        <v>2714</v>
      </c>
      <c r="J315" s="741" t="s">
        <v>2557</v>
      </c>
      <c r="K315" s="741"/>
      <c r="L315" s="742">
        <v>0</v>
      </c>
      <c r="M315" s="742">
        <v>0</v>
      </c>
      <c r="N315" s="741">
        <v>3</v>
      </c>
      <c r="O315" s="826">
        <v>1</v>
      </c>
      <c r="P315" s="742">
        <v>0</v>
      </c>
      <c r="Q315" s="759"/>
      <c r="R315" s="741">
        <v>3</v>
      </c>
      <c r="S315" s="759">
        <v>1</v>
      </c>
      <c r="T315" s="826">
        <v>1</v>
      </c>
      <c r="U315" s="782">
        <v>1</v>
      </c>
    </row>
    <row r="316" spans="1:21" ht="14.4" customHeight="1" x14ac:dyDescent="0.3">
      <c r="A316" s="740">
        <v>7</v>
      </c>
      <c r="B316" s="741" t="s">
        <v>2000</v>
      </c>
      <c r="C316" s="741" t="s">
        <v>2006</v>
      </c>
      <c r="D316" s="824" t="s">
        <v>3430</v>
      </c>
      <c r="E316" s="825" t="s">
        <v>2013</v>
      </c>
      <c r="F316" s="741" t="s">
        <v>2001</v>
      </c>
      <c r="G316" s="741" t="s">
        <v>2715</v>
      </c>
      <c r="H316" s="741" t="s">
        <v>576</v>
      </c>
      <c r="I316" s="741" t="s">
        <v>2716</v>
      </c>
      <c r="J316" s="741" t="s">
        <v>659</v>
      </c>
      <c r="K316" s="741" t="s">
        <v>2717</v>
      </c>
      <c r="L316" s="742">
        <v>0</v>
      </c>
      <c r="M316" s="742">
        <v>0</v>
      </c>
      <c r="N316" s="741">
        <v>1</v>
      </c>
      <c r="O316" s="826">
        <v>0.5</v>
      </c>
      <c r="P316" s="742">
        <v>0</v>
      </c>
      <c r="Q316" s="759"/>
      <c r="R316" s="741">
        <v>1</v>
      </c>
      <c r="S316" s="759">
        <v>1</v>
      </c>
      <c r="T316" s="826">
        <v>0.5</v>
      </c>
      <c r="U316" s="782">
        <v>1</v>
      </c>
    </row>
    <row r="317" spans="1:21" ht="14.4" customHeight="1" x14ac:dyDescent="0.3">
      <c r="A317" s="740">
        <v>7</v>
      </c>
      <c r="B317" s="741" t="s">
        <v>2000</v>
      </c>
      <c r="C317" s="741" t="s">
        <v>2006</v>
      </c>
      <c r="D317" s="824" t="s">
        <v>3430</v>
      </c>
      <c r="E317" s="825" t="s">
        <v>2013</v>
      </c>
      <c r="F317" s="741" t="s">
        <v>2001</v>
      </c>
      <c r="G317" s="741" t="s">
        <v>2718</v>
      </c>
      <c r="H317" s="741" t="s">
        <v>576</v>
      </c>
      <c r="I317" s="741" t="s">
        <v>2719</v>
      </c>
      <c r="J317" s="741" t="s">
        <v>2720</v>
      </c>
      <c r="K317" s="741" t="s">
        <v>2721</v>
      </c>
      <c r="L317" s="742">
        <v>6822.19</v>
      </c>
      <c r="M317" s="742">
        <v>81866.28</v>
      </c>
      <c r="N317" s="741">
        <v>12</v>
      </c>
      <c r="O317" s="826">
        <v>2</v>
      </c>
      <c r="P317" s="742">
        <v>81866.28</v>
      </c>
      <c r="Q317" s="759">
        <v>1</v>
      </c>
      <c r="R317" s="741">
        <v>12</v>
      </c>
      <c r="S317" s="759">
        <v>1</v>
      </c>
      <c r="T317" s="826">
        <v>2</v>
      </c>
      <c r="U317" s="782">
        <v>1</v>
      </c>
    </row>
    <row r="318" spans="1:21" ht="14.4" customHeight="1" x14ac:dyDescent="0.3">
      <c r="A318" s="740">
        <v>7</v>
      </c>
      <c r="B318" s="741" t="s">
        <v>2000</v>
      </c>
      <c r="C318" s="741" t="s">
        <v>2006</v>
      </c>
      <c r="D318" s="824" t="s">
        <v>3430</v>
      </c>
      <c r="E318" s="825" t="s">
        <v>2013</v>
      </c>
      <c r="F318" s="741" t="s">
        <v>2001</v>
      </c>
      <c r="G318" s="741" t="s">
        <v>2722</v>
      </c>
      <c r="H318" s="741" t="s">
        <v>622</v>
      </c>
      <c r="I318" s="741" t="s">
        <v>2723</v>
      </c>
      <c r="J318" s="741" t="s">
        <v>2724</v>
      </c>
      <c r="K318" s="741" t="s">
        <v>2725</v>
      </c>
      <c r="L318" s="742">
        <v>102.9</v>
      </c>
      <c r="M318" s="742">
        <v>411.6</v>
      </c>
      <c r="N318" s="741">
        <v>4</v>
      </c>
      <c r="O318" s="826">
        <v>1</v>
      </c>
      <c r="P318" s="742"/>
      <c r="Q318" s="759">
        <v>0</v>
      </c>
      <c r="R318" s="741"/>
      <c r="S318" s="759">
        <v>0</v>
      </c>
      <c r="T318" s="826"/>
      <c r="U318" s="782">
        <v>0</v>
      </c>
    </row>
    <row r="319" spans="1:21" ht="14.4" customHeight="1" x14ac:dyDescent="0.3">
      <c r="A319" s="740">
        <v>7</v>
      </c>
      <c r="B319" s="741" t="s">
        <v>2000</v>
      </c>
      <c r="C319" s="741" t="s">
        <v>2006</v>
      </c>
      <c r="D319" s="824" t="s">
        <v>3430</v>
      </c>
      <c r="E319" s="825" t="s">
        <v>2013</v>
      </c>
      <c r="F319" s="741" t="s">
        <v>2001</v>
      </c>
      <c r="G319" s="741" t="s">
        <v>2722</v>
      </c>
      <c r="H319" s="741" t="s">
        <v>622</v>
      </c>
      <c r="I319" s="741" t="s">
        <v>2723</v>
      </c>
      <c r="J319" s="741" t="s">
        <v>2724</v>
      </c>
      <c r="K319" s="741" t="s">
        <v>2725</v>
      </c>
      <c r="L319" s="742">
        <v>105.08</v>
      </c>
      <c r="M319" s="742">
        <v>210.16</v>
      </c>
      <c r="N319" s="741">
        <v>2</v>
      </c>
      <c r="O319" s="826">
        <v>0.5</v>
      </c>
      <c r="P319" s="742"/>
      <c r="Q319" s="759">
        <v>0</v>
      </c>
      <c r="R319" s="741"/>
      <c r="S319" s="759">
        <v>0</v>
      </c>
      <c r="T319" s="826"/>
      <c r="U319" s="782">
        <v>0</v>
      </c>
    </row>
    <row r="320" spans="1:21" ht="14.4" customHeight="1" x14ac:dyDescent="0.3">
      <c r="A320" s="740">
        <v>7</v>
      </c>
      <c r="B320" s="741" t="s">
        <v>2000</v>
      </c>
      <c r="C320" s="741" t="s">
        <v>2006</v>
      </c>
      <c r="D320" s="824" t="s">
        <v>3430</v>
      </c>
      <c r="E320" s="825" t="s">
        <v>2013</v>
      </c>
      <c r="F320" s="741" t="s">
        <v>2001</v>
      </c>
      <c r="G320" s="741" t="s">
        <v>2722</v>
      </c>
      <c r="H320" s="741" t="s">
        <v>576</v>
      </c>
      <c r="I320" s="741" t="s">
        <v>2726</v>
      </c>
      <c r="J320" s="741" t="s">
        <v>2727</v>
      </c>
      <c r="K320" s="741" t="s">
        <v>2728</v>
      </c>
      <c r="L320" s="742">
        <v>74.64</v>
      </c>
      <c r="M320" s="742">
        <v>223.92000000000002</v>
      </c>
      <c r="N320" s="741">
        <v>3</v>
      </c>
      <c r="O320" s="826">
        <v>1</v>
      </c>
      <c r="P320" s="742">
        <v>223.92000000000002</v>
      </c>
      <c r="Q320" s="759">
        <v>1</v>
      </c>
      <c r="R320" s="741">
        <v>3</v>
      </c>
      <c r="S320" s="759">
        <v>1</v>
      </c>
      <c r="T320" s="826">
        <v>1</v>
      </c>
      <c r="U320" s="782">
        <v>1</v>
      </c>
    </row>
    <row r="321" spans="1:21" ht="14.4" customHeight="1" x14ac:dyDescent="0.3">
      <c r="A321" s="740">
        <v>7</v>
      </c>
      <c r="B321" s="741" t="s">
        <v>2000</v>
      </c>
      <c r="C321" s="741" t="s">
        <v>2006</v>
      </c>
      <c r="D321" s="824" t="s">
        <v>3430</v>
      </c>
      <c r="E321" s="825" t="s">
        <v>2013</v>
      </c>
      <c r="F321" s="741" t="s">
        <v>2001</v>
      </c>
      <c r="G321" s="741" t="s">
        <v>2729</v>
      </c>
      <c r="H321" s="741" t="s">
        <v>576</v>
      </c>
      <c r="I321" s="741" t="s">
        <v>2730</v>
      </c>
      <c r="J321" s="741" t="s">
        <v>1122</v>
      </c>
      <c r="K321" s="741" t="s">
        <v>2731</v>
      </c>
      <c r="L321" s="742">
        <v>24.37</v>
      </c>
      <c r="M321" s="742">
        <v>48.74</v>
      </c>
      <c r="N321" s="741">
        <v>2</v>
      </c>
      <c r="O321" s="826">
        <v>1</v>
      </c>
      <c r="P321" s="742">
        <v>48.74</v>
      </c>
      <c r="Q321" s="759">
        <v>1</v>
      </c>
      <c r="R321" s="741">
        <v>2</v>
      </c>
      <c r="S321" s="759">
        <v>1</v>
      </c>
      <c r="T321" s="826">
        <v>1</v>
      </c>
      <c r="U321" s="782">
        <v>1</v>
      </c>
    </row>
    <row r="322" spans="1:21" ht="14.4" customHeight="1" x14ac:dyDescent="0.3">
      <c r="A322" s="740">
        <v>7</v>
      </c>
      <c r="B322" s="741" t="s">
        <v>2000</v>
      </c>
      <c r="C322" s="741" t="s">
        <v>2006</v>
      </c>
      <c r="D322" s="824" t="s">
        <v>3430</v>
      </c>
      <c r="E322" s="825" t="s">
        <v>2013</v>
      </c>
      <c r="F322" s="741" t="s">
        <v>2001</v>
      </c>
      <c r="G322" s="741" t="s">
        <v>2729</v>
      </c>
      <c r="H322" s="741" t="s">
        <v>576</v>
      </c>
      <c r="I322" s="741" t="s">
        <v>2732</v>
      </c>
      <c r="J322" s="741" t="s">
        <v>1122</v>
      </c>
      <c r="K322" s="741" t="s">
        <v>2733</v>
      </c>
      <c r="L322" s="742">
        <v>38.590000000000003</v>
      </c>
      <c r="M322" s="742">
        <v>77.180000000000007</v>
      </c>
      <c r="N322" s="741">
        <v>2</v>
      </c>
      <c r="O322" s="826">
        <v>1</v>
      </c>
      <c r="P322" s="742">
        <v>77.180000000000007</v>
      </c>
      <c r="Q322" s="759">
        <v>1</v>
      </c>
      <c r="R322" s="741">
        <v>2</v>
      </c>
      <c r="S322" s="759">
        <v>1</v>
      </c>
      <c r="T322" s="826">
        <v>1</v>
      </c>
      <c r="U322" s="782">
        <v>1</v>
      </c>
    </row>
    <row r="323" spans="1:21" ht="14.4" customHeight="1" x14ac:dyDescent="0.3">
      <c r="A323" s="740">
        <v>7</v>
      </c>
      <c r="B323" s="741" t="s">
        <v>2000</v>
      </c>
      <c r="C323" s="741" t="s">
        <v>2006</v>
      </c>
      <c r="D323" s="824" t="s">
        <v>3430</v>
      </c>
      <c r="E323" s="825" t="s">
        <v>2013</v>
      </c>
      <c r="F323" s="741" t="s">
        <v>2001</v>
      </c>
      <c r="G323" s="741" t="s">
        <v>2495</v>
      </c>
      <c r="H323" s="741" t="s">
        <v>622</v>
      </c>
      <c r="I323" s="741" t="s">
        <v>1656</v>
      </c>
      <c r="J323" s="741" t="s">
        <v>834</v>
      </c>
      <c r="K323" s="741" t="s">
        <v>1657</v>
      </c>
      <c r="L323" s="742">
        <v>0</v>
      </c>
      <c r="M323" s="742">
        <v>0</v>
      </c>
      <c r="N323" s="741">
        <v>2</v>
      </c>
      <c r="O323" s="826">
        <v>2</v>
      </c>
      <c r="P323" s="742">
        <v>0</v>
      </c>
      <c r="Q323" s="759"/>
      <c r="R323" s="741">
        <v>1</v>
      </c>
      <c r="S323" s="759">
        <v>0.5</v>
      </c>
      <c r="T323" s="826">
        <v>1</v>
      </c>
      <c r="U323" s="782">
        <v>0.5</v>
      </c>
    </row>
    <row r="324" spans="1:21" ht="14.4" customHeight="1" x14ac:dyDescent="0.3">
      <c r="A324" s="740">
        <v>7</v>
      </c>
      <c r="B324" s="741" t="s">
        <v>2000</v>
      </c>
      <c r="C324" s="741" t="s">
        <v>2006</v>
      </c>
      <c r="D324" s="824" t="s">
        <v>3430</v>
      </c>
      <c r="E324" s="825" t="s">
        <v>2013</v>
      </c>
      <c r="F324" s="741" t="s">
        <v>2001</v>
      </c>
      <c r="G324" s="741" t="s">
        <v>2734</v>
      </c>
      <c r="H324" s="741" t="s">
        <v>576</v>
      </c>
      <c r="I324" s="741" t="s">
        <v>2735</v>
      </c>
      <c r="J324" s="741" t="s">
        <v>2736</v>
      </c>
      <c r="K324" s="741" t="s">
        <v>2737</v>
      </c>
      <c r="L324" s="742">
        <v>64.56</v>
      </c>
      <c r="M324" s="742">
        <v>193.68</v>
      </c>
      <c r="N324" s="741">
        <v>3</v>
      </c>
      <c r="O324" s="826">
        <v>0.5</v>
      </c>
      <c r="P324" s="742"/>
      <c r="Q324" s="759">
        <v>0</v>
      </c>
      <c r="R324" s="741"/>
      <c r="S324" s="759">
        <v>0</v>
      </c>
      <c r="T324" s="826"/>
      <c r="U324" s="782">
        <v>0</v>
      </c>
    </row>
    <row r="325" spans="1:21" ht="14.4" customHeight="1" x14ac:dyDescent="0.3">
      <c r="A325" s="740">
        <v>7</v>
      </c>
      <c r="B325" s="741" t="s">
        <v>2000</v>
      </c>
      <c r="C325" s="741" t="s">
        <v>2006</v>
      </c>
      <c r="D325" s="824" t="s">
        <v>3430</v>
      </c>
      <c r="E325" s="825" t="s">
        <v>2013</v>
      </c>
      <c r="F325" s="741" t="s">
        <v>2001</v>
      </c>
      <c r="G325" s="741" t="s">
        <v>2738</v>
      </c>
      <c r="H325" s="741" t="s">
        <v>622</v>
      </c>
      <c r="I325" s="741" t="s">
        <v>2739</v>
      </c>
      <c r="J325" s="741" t="s">
        <v>2740</v>
      </c>
      <c r="K325" s="741" t="s">
        <v>2741</v>
      </c>
      <c r="L325" s="742">
        <v>193.68</v>
      </c>
      <c r="M325" s="742">
        <v>387.36</v>
      </c>
      <c r="N325" s="741">
        <v>2</v>
      </c>
      <c r="O325" s="826">
        <v>1</v>
      </c>
      <c r="P325" s="742">
        <v>387.36</v>
      </c>
      <c r="Q325" s="759">
        <v>1</v>
      </c>
      <c r="R325" s="741">
        <v>2</v>
      </c>
      <c r="S325" s="759">
        <v>1</v>
      </c>
      <c r="T325" s="826">
        <v>1</v>
      </c>
      <c r="U325" s="782">
        <v>1</v>
      </c>
    </row>
    <row r="326" spans="1:21" ht="14.4" customHeight="1" x14ac:dyDescent="0.3">
      <c r="A326" s="740">
        <v>7</v>
      </c>
      <c r="B326" s="741" t="s">
        <v>2000</v>
      </c>
      <c r="C326" s="741" t="s">
        <v>2006</v>
      </c>
      <c r="D326" s="824" t="s">
        <v>3430</v>
      </c>
      <c r="E326" s="825" t="s">
        <v>2013</v>
      </c>
      <c r="F326" s="741" t="s">
        <v>2001</v>
      </c>
      <c r="G326" s="741" t="s">
        <v>2373</v>
      </c>
      <c r="H326" s="741" t="s">
        <v>576</v>
      </c>
      <c r="I326" s="741" t="s">
        <v>2376</v>
      </c>
      <c r="J326" s="741" t="s">
        <v>1219</v>
      </c>
      <c r="K326" s="741" t="s">
        <v>2375</v>
      </c>
      <c r="L326" s="742">
        <v>27.5</v>
      </c>
      <c r="M326" s="742">
        <v>55</v>
      </c>
      <c r="N326" s="741">
        <v>2</v>
      </c>
      <c r="O326" s="826">
        <v>0.5</v>
      </c>
      <c r="P326" s="742">
        <v>55</v>
      </c>
      <c r="Q326" s="759">
        <v>1</v>
      </c>
      <c r="R326" s="741">
        <v>2</v>
      </c>
      <c r="S326" s="759">
        <v>1</v>
      </c>
      <c r="T326" s="826">
        <v>0.5</v>
      </c>
      <c r="U326" s="782">
        <v>1</v>
      </c>
    </row>
    <row r="327" spans="1:21" ht="14.4" customHeight="1" x14ac:dyDescent="0.3">
      <c r="A327" s="740">
        <v>7</v>
      </c>
      <c r="B327" s="741" t="s">
        <v>2000</v>
      </c>
      <c r="C327" s="741" t="s">
        <v>2006</v>
      </c>
      <c r="D327" s="824" t="s">
        <v>3430</v>
      </c>
      <c r="E327" s="825" t="s">
        <v>2013</v>
      </c>
      <c r="F327" s="741" t="s">
        <v>2001</v>
      </c>
      <c r="G327" s="741" t="s">
        <v>2742</v>
      </c>
      <c r="H327" s="741" t="s">
        <v>576</v>
      </c>
      <c r="I327" s="741" t="s">
        <v>2743</v>
      </c>
      <c r="J327" s="741" t="s">
        <v>2744</v>
      </c>
      <c r="K327" s="741" t="s">
        <v>2175</v>
      </c>
      <c r="L327" s="742">
        <v>701.65</v>
      </c>
      <c r="M327" s="742">
        <v>4209.8999999999996</v>
      </c>
      <c r="N327" s="741">
        <v>6</v>
      </c>
      <c r="O327" s="826">
        <v>1</v>
      </c>
      <c r="P327" s="742">
        <v>4209.8999999999996</v>
      </c>
      <c r="Q327" s="759">
        <v>1</v>
      </c>
      <c r="R327" s="741">
        <v>6</v>
      </c>
      <c r="S327" s="759">
        <v>1</v>
      </c>
      <c r="T327" s="826">
        <v>1</v>
      </c>
      <c r="U327" s="782">
        <v>1</v>
      </c>
    </row>
    <row r="328" spans="1:21" ht="14.4" customHeight="1" x14ac:dyDescent="0.3">
      <c r="A328" s="740">
        <v>7</v>
      </c>
      <c r="B328" s="741" t="s">
        <v>2000</v>
      </c>
      <c r="C328" s="741" t="s">
        <v>2006</v>
      </c>
      <c r="D328" s="824" t="s">
        <v>3430</v>
      </c>
      <c r="E328" s="825" t="s">
        <v>2013</v>
      </c>
      <c r="F328" s="741" t="s">
        <v>2001</v>
      </c>
      <c r="G328" s="741" t="s">
        <v>2742</v>
      </c>
      <c r="H328" s="741" t="s">
        <v>576</v>
      </c>
      <c r="I328" s="741" t="s">
        <v>2745</v>
      </c>
      <c r="J328" s="741" t="s">
        <v>2746</v>
      </c>
      <c r="K328" s="741" t="s">
        <v>1706</v>
      </c>
      <c r="L328" s="742">
        <v>208.18</v>
      </c>
      <c r="M328" s="742">
        <v>1457.2600000000002</v>
      </c>
      <c r="N328" s="741">
        <v>7</v>
      </c>
      <c r="O328" s="826">
        <v>4</v>
      </c>
      <c r="P328" s="742">
        <v>1457.2600000000002</v>
      </c>
      <c r="Q328" s="759">
        <v>1</v>
      </c>
      <c r="R328" s="741">
        <v>7</v>
      </c>
      <c r="S328" s="759">
        <v>1</v>
      </c>
      <c r="T328" s="826">
        <v>4</v>
      </c>
      <c r="U328" s="782">
        <v>1</v>
      </c>
    </row>
    <row r="329" spans="1:21" ht="14.4" customHeight="1" x14ac:dyDescent="0.3">
      <c r="A329" s="740">
        <v>7</v>
      </c>
      <c r="B329" s="741" t="s">
        <v>2000</v>
      </c>
      <c r="C329" s="741" t="s">
        <v>2006</v>
      </c>
      <c r="D329" s="824" t="s">
        <v>3430</v>
      </c>
      <c r="E329" s="825" t="s">
        <v>2013</v>
      </c>
      <c r="F329" s="741" t="s">
        <v>2001</v>
      </c>
      <c r="G329" s="741" t="s">
        <v>2742</v>
      </c>
      <c r="H329" s="741" t="s">
        <v>576</v>
      </c>
      <c r="I329" s="741" t="s">
        <v>2747</v>
      </c>
      <c r="J329" s="741" t="s">
        <v>2746</v>
      </c>
      <c r="K329" s="741" t="s">
        <v>1913</v>
      </c>
      <c r="L329" s="742">
        <v>0</v>
      </c>
      <c r="M329" s="742">
        <v>0</v>
      </c>
      <c r="N329" s="741">
        <v>5</v>
      </c>
      <c r="O329" s="826">
        <v>2</v>
      </c>
      <c r="P329" s="742">
        <v>0</v>
      </c>
      <c r="Q329" s="759"/>
      <c r="R329" s="741">
        <v>1</v>
      </c>
      <c r="S329" s="759">
        <v>0.2</v>
      </c>
      <c r="T329" s="826">
        <v>1</v>
      </c>
      <c r="U329" s="782">
        <v>0.5</v>
      </c>
    </row>
    <row r="330" spans="1:21" ht="14.4" customHeight="1" x14ac:dyDescent="0.3">
      <c r="A330" s="740">
        <v>7</v>
      </c>
      <c r="B330" s="741" t="s">
        <v>2000</v>
      </c>
      <c r="C330" s="741" t="s">
        <v>2006</v>
      </c>
      <c r="D330" s="824" t="s">
        <v>3430</v>
      </c>
      <c r="E330" s="825" t="s">
        <v>2013</v>
      </c>
      <c r="F330" s="741" t="s">
        <v>2001</v>
      </c>
      <c r="G330" s="741" t="s">
        <v>2748</v>
      </c>
      <c r="H330" s="741" t="s">
        <v>576</v>
      </c>
      <c r="I330" s="741" t="s">
        <v>2749</v>
      </c>
      <c r="J330" s="741" t="s">
        <v>2750</v>
      </c>
      <c r="K330" s="741" t="s">
        <v>2751</v>
      </c>
      <c r="L330" s="742">
        <v>155.24</v>
      </c>
      <c r="M330" s="742">
        <v>1086.68</v>
      </c>
      <c r="N330" s="741">
        <v>7</v>
      </c>
      <c r="O330" s="826">
        <v>4.5</v>
      </c>
      <c r="P330" s="742">
        <v>620.96</v>
      </c>
      <c r="Q330" s="759">
        <v>0.5714285714285714</v>
      </c>
      <c r="R330" s="741">
        <v>4</v>
      </c>
      <c r="S330" s="759">
        <v>0.5714285714285714</v>
      </c>
      <c r="T330" s="826">
        <v>2</v>
      </c>
      <c r="U330" s="782">
        <v>0.44444444444444442</v>
      </c>
    </row>
    <row r="331" spans="1:21" ht="14.4" customHeight="1" x14ac:dyDescent="0.3">
      <c r="A331" s="740">
        <v>7</v>
      </c>
      <c r="B331" s="741" t="s">
        <v>2000</v>
      </c>
      <c r="C331" s="741" t="s">
        <v>2006</v>
      </c>
      <c r="D331" s="824" t="s">
        <v>3430</v>
      </c>
      <c r="E331" s="825" t="s">
        <v>2013</v>
      </c>
      <c r="F331" s="741" t="s">
        <v>2001</v>
      </c>
      <c r="G331" s="741" t="s">
        <v>2752</v>
      </c>
      <c r="H331" s="741" t="s">
        <v>576</v>
      </c>
      <c r="I331" s="741" t="s">
        <v>2753</v>
      </c>
      <c r="J331" s="741" t="s">
        <v>2754</v>
      </c>
      <c r="K331" s="741" t="s">
        <v>2755</v>
      </c>
      <c r="L331" s="742">
        <v>113.93</v>
      </c>
      <c r="M331" s="742">
        <v>797.5100000000001</v>
      </c>
      <c r="N331" s="741">
        <v>7</v>
      </c>
      <c r="O331" s="826">
        <v>2</v>
      </c>
      <c r="P331" s="742">
        <v>569.65000000000009</v>
      </c>
      <c r="Q331" s="759">
        <v>0.7142857142857143</v>
      </c>
      <c r="R331" s="741">
        <v>5</v>
      </c>
      <c r="S331" s="759">
        <v>0.7142857142857143</v>
      </c>
      <c r="T331" s="826">
        <v>1.5</v>
      </c>
      <c r="U331" s="782">
        <v>0.75</v>
      </c>
    </row>
    <row r="332" spans="1:21" ht="14.4" customHeight="1" x14ac:dyDescent="0.3">
      <c r="A332" s="740">
        <v>7</v>
      </c>
      <c r="B332" s="741" t="s">
        <v>2000</v>
      </c>
      <c r="C332" s="741" t="s">
        <v>2006</v>
      </c>
      <c r="D332" s="824" t="s">
        <v>3430</v>
      </c>
      <c r="E332" s="825" t="s">
        <v>2013</v>
      </c>
      <c r="F332" s="741" t="s">
        <v>2001</v>
      </c>
      <c r="G332" s="741" t="s">
        <v>2096</v>
      </c>
      <c r="H332" s="741" t="s">
        <v>622</v>
      </c>
      <c r="I332" s="741" t="s">
        <v>1984</v>
      </c>
      <c r="J332" s="741" t="s">
        <v>714</v>
      </c>
      <c r="K332" s="741" t="s">
        <v>1985</v>
      </c>
      <c r="L332" s="742">
        <v>48.42</v>
      </c>
      <c r="M332" s="742">
        <v>1016.8199999999999</v>
      </c>
      <c r="N332" s="741">
        <v>21</v>
      </c>
      <c r="O332" s="826">
        <v>6</v>
      </c>
      <c r="P332" s="742">
        <v>484.2</v>
      </c>
      <c r="Q332" s="759">
        <v>0.47619047619047622</v>
      </c>
      <c r="R332" s="741">
        <v>10</v>
      </c>
      <c r="S332" s="759">
        <v>0.47619047619047616</v>
      </c>
      <c r="T332" s="826">
        <v>3</v>
      </c>
      <c r="U332" s="782">
        <v>0.5</v>
      </c>
    </row>
    <row r="333" spans="1:21" ht="14.4" customHeight="1" x14ac:dyDescent="0.3">
      <c r="A333" s="740">
        <v>7</v>
      </c>
      <c r="B333" s="741" t="s">
        <v>2000</v>
      </c>
      <c r="C333" s="741" t="s">
        <v>2006</v>
      </c>
      <c r="D333" s="824" t="s">
        <v>3430</v>
      </c>
      <c r="E333" s="825" t="s">
        <v>2013</v>
      </c>
      <c r="F333" s="741" t="s">
        <v>2001</v>
      </c>
      <c r="G333" s="741" t="s">
        <v>2096</v>
      </c>
      <c r="H333" s="741" t="s">
        <v>576</v>
      </c>
      <c r="I333" s="741" t="s">
        <v>2097</v>
      </c>
      <c r="J333" s="741" t="s">
        <v>714</v>
      </c>
      <c r="K333" s="741" t="s">
        <v>2098</v>
      </c>
      <c r="L333" s="742">
        <v>48.42</v>
      </c>
      <c r="M333" s="742">
        <v>96.84</v>
      </c>
      <c r="N333" s="741">
        <v>2</v>
      </c>
      <c r="O333" s="826">
        <v>1.5</v>
      </c>
      <c r="P333" s="742">
        <v>48.42</v>
      </c>
      <c r="Q333" s="759">
        <v>0.5</v>
      </c>
      <c r="R333" s="741">
        <v>1</v>
      </c>
      <c r="S333" s="759">
        <v>0.5</v>
      </c>
      <c r="T333" s="826">
        <v>1</v>
      </c>
      <c r="U333" s="782">
        <v>0.66666666666666663</v>
      </c>
    </row>
    <row r="334" spans="1:21" ht="14.4" customHeight="1" x14ac:dyDescent="0.3">
      <c r="A334" s="740">
        <v>7</v>
      </c>
      <c r="B334" s="741" t="s">
        <v>2000</v>
      </c>
      <c r="C334" s="741" t="s">
        <v>2006</v>
      </c>
      <c r="D334" s="824" t="s">
        <v>3430</v>
      </c>
      <c r="E334" s="825" t="s">
        <v>2013</v>
      </c>
      <c r="F334" s="741" t="s">
        <v>2001</v>
      </c>
      <c r="G334" s="741" t="s">
        <v>2061</v>
      </c>
      <c r="H334" s="741" t="s">
        <v>576</v>
      </c>
      <c r="I334" s="741" t="s">
        <v>2062</v>
      </c>
      <c r="J334" s="741" t="s">
        <v>926</v>
      </c>
      <c r="K334" s="741" t="s">
        <v>2063</v>
      </c>
      <c r="L334" s="742">
        <v>103.67</v>
      </c>
      <c r="M334" s="742">
        <v>103.67</v>
      </c>
      <c r="N334" s="741">
        <v>1</v>
      </c>
      <c r="O334" s="826">
        <v>0.5</v>
      </c>
      <c r="P334" s="742"/>
      <c r="Q334" s="759">
        <v>0</v>
      </c>
      <c r="R334" s="741"/>
      <c r="S334" s="759">
        <v>0</v>
      </c>
      <c r="T334" s="826"/>
      <c r="U334" s="782">
        <v>0</v>
      </c>
    </row>
    <row r="335" spans="1:21" ht="14.4" customHeight="1" x14ac:dyDescent="0.3">
      <c r="A335" s="740">
        <v>7</v>
      </c>
      <c r="B335" s="741" t="s">
        <v>2000</v>
      </c>
      <c r="C335" s="741" t="s">
        <v>2006</v>
      </c>
      <c r="D335" s="824" t="s">
        <v>3430</v>
      </c>
      <c r="E335" s="825" t="s">
        <v>2013</v>
      </c>
      <c r="F335" s="741" t="s">
        <v>2001</v>
      </c>
      <c r="G335" s="741" t="s">
        <v>2061</v>
      </c>
      <c r="H335" s="741" t="s">
        <v>576</v>
      </c>
      <c r="I335" s="741" t="s">
        <v>2064</v>
      </c>
      <c r="J335" s="741" t="s">
        <v>926</v>
      </c>
      <c r="K335" s="741" t="s">
        <v>2063</v>
      </c>
      <c r="L335" s="742">
        <v>301.2</v>
      </c>
      <c r="M335" s="742">
        <v>301.2</v>
      </c>
      <c r="N335" s="741">
        <v>1</v>
      </c>
      <c r="O335" s="826">
        <v>1</v>
      </c>
      <c r="P335" s="742">
        <v>301.2</v>
      </c>
      <c r="Q335" s="759">
        <v>1</v>
      </c>
      <c r="R335" s="741">
        <v>1</v>
      </c>
      <c r="S335" s="759">
        <v>1</v>
      </c>
      <c r="T335" s="826">
        <v>1</v>
      </c>
      <c r="U335" s="782">
        <v>1</v>
      </c>
    </row>
    <row r="336" spans="1:21" ht="14.4" customHeight="1" x14ac:dyDescent="0.3">
      <c r="A336" s="740">
        <v>7</v>
      </c>
      <c r="B336" s="741" t="s">
        <v>2000</v>
      </c>
      <c r="C336" s="741" t="s">
        <v>2006</v>
      </c>
      <c r="D336" s="824" t="s">
        <v>3430</v>
      </c>
      <c r="E336" s="825" t="s">
        <v>2013</v>
      </c>
      <c r="F336" s="741" t="s">
        <v>2001</v>
      </c>
      <c r="G336" s="741" t="s">
        <v>2756</v>
      </c>
      <c r="H336" s="741" t="s">
        <v>576</v>
      </c>
      <c r="I336" s="741" t="s">
        <v>2757</v>
      </c>
      <c r="J336" s="741" t="s">
        <v>2758</v>
      </c>
      <c r="K336" s="741" t="s">
        <v>2341</v>
      </c>
      <c r="L336" s="742">
        <v>93.83</v>
      </c>
      <c r="M336" s="742">
        <v>562.98</v>
      </c>
      <c r="N336" s="741">
        <v>6</v>
      </c>
      <c r="O336" s="826">
        <v>0.5</v>
      </c>
      <c r="P336" s="742">
        <v>562.98</v>
      </c>
      <c r="Q336" s="759">
        <v>1</v>
      </c>
      <c r="R336" s="741">
        <v>6</v>
      </c>
      <c r="S336" s="759">
        <v>1</v>
      </c>
      <c r="T336" s="826">
        <v>0.5</v>
      </c>
      <c r="U336" s="782">
        <v>1</v>
      </c>
    </row>
    <row r="337" spans="1:21" ht="14.4" customHeight="1" x14ac:dyDescent="0.3">
      <c r="A337" s="740">
        <v>7</v>
      </c>
      <c r="B337" s="741" t="s">
        <v>2000</v>
      </c>
      <c r="C337" s="741" t="s">
        <v>2006</v>
      </c>
      <c r="D337" s="824" t="s">
        <v>3430</v>
      </c>
      <c r="E337" s="825" t="s">
        <v>2013</v>
      </c>
      <c r="F337" s="741" t="s">
        <v>2001</v>
      </c>
      <c r="G337" s="741" t="s">
        <v>2759</v>
      </c>
      <c r="H337" s="741" t="s">
        <v>576</v>
      </c>
      <c r="I337" s="741" t="s">
        <v>2760</v>
      </c>
      <c r="J337" s="741" t="s">
        <v>2761</v>
      </c>
      <c r="K337" s="741" t="s">
        <v>2762</v>
      </c>
      <c r="L337" s="742">
        <v>3354.59</v>
      </c>
      <c r="M337" s="742">
        <v>36900.490000000005</v>
      </c>
      <c r="N337" s="741">
        <v>11</v>
      </c>
      <c r="O337" s="826">
        <v>3</v>
      </c>
      <c r="P337" s="742">
        <v>36900.490000000005</v>
      </c>
      <c r="Q337" s="759">
        <v>1</v>
      </c>
      <c r="R337" s="741">
        <v>11</v>
      </c>
      <c r="S337" s="759">
        <v>1</v>
      </c>
      <c r="T337" s="826">
        <v>3</v>
      </c>
      <c r="U337" s="782">
        <v>1</v>
      </c>
    </row>
    <row r="338" spans="1:21" ht="14.4" customHeight="1" x14ac:dyDescent="0.3">
      <c r="A338" s="740">
        <v>7</v>
      </c>
      <c r="B338" s="741" t="s">
        <v>2000</v>
      </c>
      <c r="C338" s="741" t="s">
        <v>2006</v>
      </c>
      <c r="D338" s="824" t="s">
        <v>3430</v>
      </c>
      <c r="E338" s="825" t="s">
        <v>2013</v>
      </c>
      <c r="F338" s="741" t="s">
        <v>2001</v>
      </c>
      <c r="G338" s="741" t="s">
        <v>2759</v>
      </c>
      <c r="H338" s="741" t="s">
        <v>576</v>
      </c>
      <c r="I338" s="741" t="s">
        <v>2763</v>
      </c>
      <c r="J338" s="741" t="s">
        <v>2761</v>
      </c>
      <c r="K338" s="741" t="s">
        <v>2764</v>
      </c>
      <c r="L338" s="742">
        <v>908.53</v>
      </c>
      <c r="M338" s="742">
        <v>6359.71</v>
      </c>
      <c r="N338" s="741">
        <v>7</v>
      </c>
      <c r="O338" s="826">
        <v>2</v>
      </c>
      <c r="P338" s="742">
        <v>3634.12</v>
      </c>
      <c r="Q338" s="759">
        <v>0.5714285714285714</v>
      </c>
      <c r="R338" s="741">
        <v>4</v>
      </c>
      <c r="S338" s="759">
        <v>0.5714285714285714</v>
      </c>
      <c r="T338" s="826">
        <v>1</v>
      </c>
      <c r="U338" s="782">
        <v>0.5</v>
      </c>
    </row>
    <row r="339" spans="1:21" ht="14.4" customHeight="1" x14ac:dyDescent="0.3">
      <c r="A339" s="740">
        <v>7</v>
      </c>
      <c r="B339" s="741" t="s">
        <v>2000</v>
      </c>
      <c r="C339" s="741" t="s">
        <v>2006</v>
      </c>
      <c r="D339" s="824" t="s">
        <v>3430</v>
      </c>
      <c r="E339" s="825" t="s">
        <v>2013</v>
      </c>
      <c r="F339" s="741" t="s">
        <v>2001</v>
      </c>
      <c r="G339" s="741" t="s">
        <v>2759</v>
      </c>
      <c r="H339" s="741" t="s">
        <v>576</v>
      </c>
      <c r="I339" s="741" t="s">
        <v>2765</v>
      </c>
      <c r="J339" s="741" t="s">
        <v>2761</v>
      </c>
      <c r="K339" s="741" t="s">
        <v>2766</v>
      </c>
      <c r="L339" s="742">
        <v>583.70000000000005</v>
      </c>
      <c r="M339" s="742">
        <v>4085.9</v>
      </c>
      <c r="N339" s="741">
        <v>7</v>
      </c>
      <c r="O339" s="826">
        <v>3</v>
      </c>
      <c r="P339" s="742">
        <v>2918.5</v>
      </c>
      <c r="Q339" s="759">
        <v>0.7142857142857143</v>
      </c>
      <c r="R339" s="741">
        <v>5</v>
      </c>
      <c r="S339" s="759">
        <v>0.7142857142857143</v>
      </c>
      <c r="T339" s="826">
        <v>2</v>
      </c>
      <c r="U339" s="782">
        <v>0.66666666666666663</v>
      </c>
    </row>
    <row r="340" spans="1:21" ht="14.4" customHeight="1" x14ac:dyDescent="0.3">
      <c r="A340" s="740">
        <v>7</v>
      </c>
      <c r="B340" s="741" t="s">
        <v>2000</v>
      </c>
      <c r="C340" s="741" t="s">
        <v>2006</v>
      </c>
      <c r="D340" s="824" t="s">
        <v>3430</v>
      </c>
      <c r="E340" s="825" t="s">
        <v>2013</v>
      </c>
      <c r="F340" s="741" t="s">
        <v>2001</v>
      </c>
      <c r="G340" s="741" t="s">
        <v>2759</v>
      </c>
      <c r="H340" s="741" t="s">
        <v>576</v>
      </c>
      <c r="I340" s="741" t="s">
        <v>2767</v>
      </c>
      <c r="J340" s="741" t="s">
        <v>2761</v>
      </c>
      <c r="K340" s="741" t="s">
        <v>2768</v>
      </c>
      <c r="L340" s="742">
        <v>1677.3</v>
      </c>
      <c r="M340" s="742">
        <v>20127.599999999999</v>
      </c>
      <c r="N340" s="741">
        <v>12</v>
      </c>
      <c r="O340" s="826">
        <v>4</v>
      </c>
      <c r="P340" s="742">
        <v>20127.599999999999</v>
      </c>
      <c r="Q340" s="759">
        <v>1</v>
      </c>
      <c r="R340" s="741">
        <v>12</v>
      </c>
      <c r="S340" s="759">
        <v>1</v>
      </c>
      <c r="T340" s="826">
        <v>4</v>
      </c>
      <c r="U340" s="782">
        <v>1</v>
      </c>
    </row>
    <row r="341" spans="1:21" ht="14.4" customHeight="1" x14ac:dyDescent="0.3">
      <c r="A341" s="740">
        <v>7</v>
      </c>
      <c r="B341" s="741" t="s">
        <v>2000</v>
      </c>
      <c r="C341" s="741" t="s">
        <v>2006</v>
      </c>
      <c r="D341" s="824" t="s">
        <v>3430</v>
      </c>
      <c r="E341" s="825" t="s">
        <v>2013</v>
      </c>
      <c r="F341" s="741" t="s">
        <v>2001</v>
      </c>
      <c r="G341" s="741" t="s">
        <v>2759</v>
      </c>
      <c r="H341" s="741" t="s">
        <v>576</v>
      </c>
      <c r="I341" s="741" t="s">
        <v>2769</v>
      </c>
      <c r="J341" s="741" t="s">
        <v>2770</v>
      </c>
      <c r="K341" s="741" t="s">
        <v>2768</v>
      </c>
      <c r="L341" s="742">
        <v>1677.3</v>
      </c>
      <c r="M341" s="742">
        <v>8386.5</v>
      </c>
      <c r="N341" s="741">
        <v>5</v>
      </c>
      <c r="O341" s="826">
        <v>2</v>
      </c>
      <c r="P341" s="742">
        <v>8386.5</v>
      </c>
      <c r="Q341" s="759">
        <v>1</v>
      </c>
      <c r="R341" s="741">
        <v>5</v>
      </c>
      <c r="S341" s="759">
        <v>1</v>
      </c>
      <c r="T341" s="826">
        <v>2</v>
      </c>
      <c r="U341" s="782">
        <v>1</v>
      </c>
    </row>
    <row r="342" spans="1:21" ht="14.4" customHeight="1" x14ac:dyDescent="0.3">
      <c r="A342" s="740">
        <v>7</v>
      </c>
      <c r="B342" s="741" t="s">
        <v>2000</v>
      </c>
      <c r="C342" s="741" t="s">
        <v>2006</v>
      </c>
      <c r="D342" s="824" t="s">
        <v>3430</v>
      </c>
      <c r="E342" s="825" t="s">
        <v>2013</v>
      </c>
      <c r="F342" s="741" t="s">
        <v>2001</v>
      </c>
      <c r="G342" s="741" t="s">
        <v>2759</v>
      </c>
      <c r="H342" s="741" t="s">
        <v>576</v>
      </c>
      <c r="I342" s="741" t="s">
        <v>2771</v>
      </c>
      <c r="J342" s="741" t="s">
        <v>2770</v>
      </c>
      <c r="K342" s="741" t="s">
        <v>2764</v>
      </c>
      <c r="L342" s="742">
        <v>908.53</v>
      </c>
      <c r="M342" s="742">
        <v>8176.77</v>
      </c>
      <c r="N342" s="741">
        <v>9</v>
      </c>
      <c r="O342" s="826">
        <v>3</v>
      </c>
      <c r="P342" s="742">
        <v>6359.71</v>
      </c>
      <c r="Q342" s="759">
        <v>0.77777777777777779</v>
      </c>
      <c r="R342" s="741">
        <v>7</v>
      </c>
      <c r="S342" s="759">
        <v>0.77777777777777779</v>
      </c>
      <c r="T342" s="826">
        <v>2</v>
      </c>
      <c r="U342" s="782">
        <v>0.66666666666666663</v>
      </c>
    </row>
    <row r="343" spans="1:21" ht="14.4" customHeight="1" x14ac:dyDescent="0.3">
      <c r="A343" s="740">
        <v>7</v>
      </c>
      <c r="B343" s="741" t="s">
        <v>2000</v>
      </c>
      <c r="C343" s="741" t="s">
        <v>2006</v>
      </c>
      <c r="D343" s="824" t="s">
        <v>3430</v>
      </c>
      <c r="E343" s="825" t="s">
        <v>2013</v>
      </c>
      <c r="F343" s="741" t="s">
        <v>2001</v>
      </c>
      <c r="G343" s="741" t="s">
        <v>2759</v>
      </c>
      <c r="H343" s="741" t="s">
        <v>622</v>
      </c>
      <c r="I343" s="741" t="s">
        <v>2772</v>
      </c>
      <c r="J343" s="741" t="s">
        <v>2773</v>
      </c>
      <c r="K343" s="741" t="s">
        <v>2762</v>
      </c>
      <c r="L343" s="742">
        <v>3354.59</v>
      </c>
      <c r="M343" s="742">
        <v>13418.36</v>
      </c>
      <c r="N343" s="741">
        <v>4</v>
      </c>
      <c r="O343" s="826">
        <v>1</v>
      </c>
      <c r="P343" s="742">
        <v>13418.36</v>
      </c>
      <c r="Q343" s="759">
        <v>1</v>
      </c>
      <c r="R343" s="741">
        <v>4</v>
      </c>
      <c r="S343" s="759">
        <v>1</v>
      </c>
      <c r="T343" s="826">
        <v>1</v>
      </c>
      <c r="U343" s="782">
        <v>1</v>
      </c>
    </row>
    <row r="344" spans="1:21" ht="14.4" customHeight="1" x14ac:dyDescent="0.3">
      <c r="A344" s="740">
        <v>7</v>
      </c>
      <c r="B344" s="741" t="s">
        <v>2000</v>
      </c>
      <c r="C344" s="741" t="s">
        <v>2006</v>
      </c>
      <c r="D344" s="824" t="s">
        <v>3430</v>
      </c>
      <c r="E344" s="825" t="s">
        <v>2013</v>
      </c>
      <c r="F344" s="741" t="s">
        <v>2001</v>
      </c>
      <c r="G344" s="741" t="s">
        <v>2759</v>
      </c>
      <c r="H344" s="741" t="s">
        <v>622</v>
      </c>
      <c r="I344" s="741" t="s">
        <v>2774</v>
      </c>
      <c r="J344" s="741" t="s">
        <v>2773</v>
      </c>
      <c r="K344" s="741" t="s">
        <v>2766</v>
      </c>
      <c r="L344" s="742">
        <v>583.70000000000005</v>
      </c>
      <c r="M344" s="742">
        <v>12257.7</v>
      </c>
      <c r="N344" s="741">
        <v>21</v>
      </c>
      <c r="O344" s="826">
        <v>9</v>
      </c>
      <c r="P344" s="742">
        <v>12257.7</v>
      </c>
      <c r="Q344" s="759">
        <v>1</v>
      </c>
      <c r="R344" s="741">
        <v>21</v>
      </c>
      <c r="S344" s="759">
        <v>1</v>
      </c>
      <c r="T344" s="826">
        <v>9</v>
      </c>
      <c r="U344" s="782">
        <v>1</v>
      </c>
    </row>
    <row r="345" spans="1:21" ht="14.4" customHeight="1" x14ac:dyDescent="0.3">
      <c r="A345" s="740">
        <v>7</v>
      </c>
      <c r="B345" s="741" t="s">
        <v>2000</v>
      </c>
      <c r="C345" s="741" t="s">
        <v>2006</v>
      </c>
      <c r="D345" s="824" t="s">
        <v>3430</v>
      </c>
      <c r="E345" s="825" t="s">
        <v>2013</v>
      </c>
      <c r="F345" s="741" t="s">
        <v>2001</v>
      </c>
      <c r="G345" s="741" t="s">
        <v>2759</v>
      </c>
      <c r="H345" s="741" t="s">
        <v>622</v>
      </c>
      <c r="I345" s="741" t="s">
        <v>2775</v>
      </c>
      <c r="J345" s="741" t="s">
        <v>2773</v>
      </c>
      <c r="K345" s="741" t="s">
        <v>2764</v>
      </c>
      <c r="L345" s="742">
        <v>908.53</v>
      </c>
      <c r="M345" s="742">
        <v>16353.539999999999</v>
      </c>
      <c r="N345" s="741">
        <v>18</v>
      </c>
      <c r="O345" s="826">
        <v>5</v>
      </c>
      <c r="P345" s="742">
        <v>16353.539999999999</v>
      </c>
      <c r="Q345" s="759">
        <v>1</v>
      </c>
      <c r="R345" s="741">
        <v>18</v>
      </c>
      <c r="S345" s="759">
        <v>1</v>
      </c>
      <c r="T345" s="826">
        <v>5</v>
      </c>
      <c r="U345" s="782">
        <v>1</v>
      </c>
    </row>
    <row r="346" spans="1:21" ht="14.4" customHeight="1" x14ac:dyDescent="0.3">
      <c r="A346" s="740">
        <v>7</v>
      </c>
      <c r="B346" s="741" t="s">
        <v>2000</v>
      </c>
      <c r="C346" s="741" t="s">
        <v>2006</v>
      </c>
      <c r="D346" s="824" t="s">
        <v>3430</v>
      </c>
      <c r="E346" s="825" t="s">
        <v>2013</v>
      </c>
      <c r="F346" s="741" t="s">
        <v>2001</v>
      </c>
      <c r="G346" s="741" t="s">
        <v>2099</v>
      </c>
      <c r="H346" s="741" t="s">
        <v>576</v>
      </c>
      <c r="I346" s="741" t="s">
        <v>2100</v>
      </c>
      <c r="J346" s="741" t="s">
        <v>666</v>
      </c>
      <c r="K346" s="741" t="s">
        <v>2101</v>
      </c>
      <c r="L346" s="742">
        <v>108.44</v>
      </c>
      <c r="M346" s="742">
        <v>216.88</v>
      </c>
      <c r="N346" s="741">
        <v>2</v>
      </c>
      <c r="O346" s="826">
        <v>1</v>
      </c>
      <c r="P346" s="742">
        <v>216.88</v>
      </c>
      <c r="Q346" s="759">
        <v>1</v>
      </c>
      <c r="R346" s="741">
        <v>2</v>
      </c>
      <c r="S346" s="759">
        <v>1</v>
      </c>
      <c r="T346" s="826">
        <v>1</v>
      </c>
      <c r="U346" s="782">
        <v>1</v>
      </c>
    </row>
    <row r="347" spans="1:21" ht="14.4" customHeight="1" x14ac:dyDescent="0.3">
      <c r="A347" s="740">
        <v>7</v>
      </c>
      <c r="B347" s="741" t="s">
        <v>2000</v>
      </c>
      <c r="C347" s="741" t="s">
        <v>2006</v>
      </c>
      <c r="D347" s="824" t="s">
        <v>3430</v>
      </c>
      <c r="E347" s="825" t="s">
        <v>2013</v>
      </c>
      <c r="F347" s="741" t="s">
        <v>2001</v>
      </c>
      <c r="G347" s="741" t="s">
        <v>2099</v>
      </c>
      <c r="H347" s="741" t="s">
        <v>576</v>
      </c>
      <c r="I347" s="741" t="s">
        <v>2598</v>
      </c>
      <c r="J347" s="741" t="s">
        <v>2599</v>
      </c>
      <c r="K347" s="741" t="s">
        <v>2600</v>
      </c>
      <c r="L347" s="742">
        <v>42.09</v>
      </c>
      <c r="M347" s="742">
        <v>126.27000000000001</v>
      </c>
      <c r="N347" s="741">
        <v>3</v>
      </c>
      <c r="O347" s="826">
        <v>1</v>
      </c>
      <c r="P347" s="742">
        <v>126.27000000000001</v>
      </c>
      <c r="Q347" s="759">
        <v>1</v>
      </c>
      <c r="R347" s="741">
        <v>3</v>
      </c>
      <c r="S347" s="759">
        <v>1</v>
      </c>
      <c r="T347" s="826">
        <v>1</v>
      </c>
      <c r="U347" s="782">
        <v>1</v>
      </c>
    </row>
    <row r="348" spans="1:21" ht="14.4" customHeight="1" x14ac:dyDescent="0.3">
      <c r="A348" s="740">
        <v>7</v>
      </c>
      <c r="B348" s="741" t="s">
        <v>2000</v>
      </c>
      <c r="C348" s="741" t="s">
        <v>2006</v>
      </c>
      <c r="D348" s="824" t="s">
        <v>3430</v>
      </c>
      <c r="E348" s="825" t="s">
        <v>2013</v>
      </c>
      <c r="F348" s="741" t="s">
        <v>2001</v>
      </c>
      <c r="G348" s="741" t="s">
        <v>2776</v>
      </c>
      <c r="H348" s="741" t="s">
        <v>576</v>
      </c>
      <c r="I348" s="741" t="s">
        <v>2777</v>
      </c>
      <c r="J348" s="741" t="s">
        <v>2778</v>
      </c>
      <c r="K348" s="741" t="s">
        <v>2779</v>
      </c>
      <c r="L348" s="742">
        <v>1195.75</v>
      </c>
      <c r="M348" s="742">
        <v>5978.75</v>
      </c>
      <c r="N348" s="741">
        <v>5</v>
      </c>
      <c r="O348" s="826">
        <v>0.5</v>
      </c>
      <c r="P348" s="742">
        <v>5978.75</v>
      </c>
      <c r="Q348" s="759">
        <v>1</v>
      </c>
      <c r="R348" s="741">
        <v>5</v>
      </c>
      <c r="S348" s="759">
        <v>1</v>
      </c>
      <c r="T348" s="826">
        <v>0.5</v>
      </c>
      <c r="U348" s="782">
        <v>1</v>
      </c>
    </row>
    <row r="349" spans="1:21" ht="14.4" customHeight="1" x14ac:dyDescent="0.3">
      <c r="A349" s="740">
        <v>7</v>
      </c>
      <c r="B349" s="741" t="s">
        <v>2000</v>
      </c>
      <c r="C349" s="741" t="s">
        <v>2006</v>
      </c>
      <c r="D349" s="824" t="s">
        <v>3430</v>
      </c>
      <c r="E349" s="825" t="s">
        <v>2013</v>
      </c>
      <c r="F349" s="741" t="s">
        <v>2001</v>
      </c>
      <c r="G349" s="741" t="s">
        <v>2776</v>
      </c>
      <c r="H349" s="741" t="s">
        <v>576</v>
      </c>
      <c r="I349" s="741" t="s">
        <v>2780</v>
      </c>
      <c r="J349" s="741" t="s">
        <v>2778</v>
      </c>
      <c r="K349" s="741" t="s">
        <v>2781</v>
      </c>
      <c r="L349" s="742">
        <v>0</v>
      </c>
      <c r="M349" s="742">
        <v>0</v>
      </c>
      <c r="N349" s="741">
        <v>1</v>
      </c>
      <c r="O349" s="826">
        <v>1</v>
      </c>
      <c r="P349" s="742"/>
      <c r="Q349" s="759"/>
      <c r="R349" s="741"/>
      <c r="S349" s="759">
        <v>0</v>
      </c>
      <c r="T349" s="826"/>
      <c r="U349" s="782">
        <v>0</v>
      </c>
    </row>
    <row r="350" spans="1:21" ht="14.4" customHeight="1" x14ac:dyDescent="0.3">
      <c r="A350" s="740">
        <v>7</v>
      </c>
      <c r="B350" s="741" t="s">
        <v>2000</v>
      </c>
      <c r="C350" s="741" t="s">
        <v>2006</v>
      </c>
      <c r="D350" s="824" t="s">
        <v>3430</v>
      </c>
      <c r="E350" s="825" t="s">
        <v>2013</v>
      </c>
      <c r="F350" s="741" t="s">
        <v>2001</v>
      </c>
      <c r="G350" s="741" t="s">
        <v>2776</v>
      </c>
      <c r="H350" s="741" t="s">
        <v>622</v>
      </c>
      <c r="I350" s="741" t="s">
        <v>2782</v>
      </c>
      <c r="J350" s="741" t="s">
        <v>1860</v>
      </c>
      <c r="K350" s="741" t="s">
        <v>2783</v>
      </c>
      <c r="L350" s="742">
        <v>597.88</v>
      </c>
      <c r="M350" s="742">
        <v>3587.28</v>
      </c>
      <c r="N350" s="741">
        <v>6</v>
      </c>
      <c r="O350" s="826">
        <v>2</v>
      </c>
      <c r="P350" s="742">
        <v>597.88</v>
      </c>
      <c r="Q350" s="759">
        <v>0.16666666666666666</v>
      </c>
      <c r="R350" s="741">
        <v>1</v>
      </c>
      <c r="S350" s="759">
        <v>0.16666666666666666</v>
      </c>
      <c r="T350" s="826">
        <v>0.5</v>
      </c>
      <c r="U350" s="782">
        <v>0.25</v>
      </c>
    </row>
    <row r="351" spans="1:21" ht="14.4" customHeight="1" x14ac:dyDescent="0.3">
      <c r="A351" s="740">
        <v>7</v>
      </c>
      <c r="B351" s="741" t="s">
        <v>2000</v>
      </c>
      <c r="C351" s="741" t="s">
        <v>2006</v>
      </c>
      <c r="D351" s="824" t="s">
        <v>3430</v>
      </c>
      <c r="E351" s="825" t="s">
        <v>2013</v>
      </c>
      <c r="F351" s="741" t="s">
        <v>2001</v>
      </c>
      <c r="G351" s="741" t="s">
        <v>2776</v>
      </c>
      <c r="H351" s="741" t="s">
        <v>576</v>
      </c>
      <c r="I351" s="741" t="s">
        <v>2784</v>
      </c>
      <c r="J351" s="741" t="s">
        <v>2785</v>
      </c>
      <c r="K351" s="741" t="s">
        <v>2783</v>
      </c>
      <c r="L351" s="742">
        <v>857.75</v>
      </c>
      <c r="M351" s="742">
        <v>2573.25</v>
      </c>
      <c r="N351" s="741">
        <v>3</v>
      </c>
      <c r="O351" s="826">
        <v>1</v>
      </c>
      <c r="P351" s="742">
        <v>2573.25</v>
      </c>
      <c r="Q351" s="759">
        <v>1</v>
      </c>
      <c r="R351" s="741">
        <v>3</v>
      </c>
      <c r="S351" s="759">
        <v>1</v>
      </c>
      <c r="T351" s="826">
        <v>1</v>
      </c>
      <c r="U351" s="782">
        <v>1</v>
      </c>
    </row>
    <row r="352" spans="1:21" ht="14.4" customHeight="1" x14ac:dyDescent="0.3">
      <c r="A352" s="740">
        <v>7</v>
      </c>
      <c r="B352" s="741" t="s">
        <v>2000</v>
      </c>
      <c r="C352" s="741" t="s">
        <v>2006</v>
      </c>
      <c r="D352" s="824" t="s">
        <v>3430</v>
      </c>
      <c r="E352" s="825" t="s">
        <v>2013</v>
      </c>
      <c r="F352" s="741" t="s">
        <v>2001</v>
      </c>
      <c r="G352" s="741" t="s">
        <v>2776</v>
      </c>
      <c r="H352" s="741" t="s">
        <v>576</v>
      </c>
      <c r="I352" s="741" t="s">
        <v>2786</v>
      </c>
      <c r="J352" s="741" t="s">
        <v>2785</v>
      </c>
      <c r="K352" s="741" t="s">
        <v>2779</v>
      </c>
      <c r="L352" s="742">
        <v>1715.4</v>
      </c>
      <c r="M352" s="742">
        <v>22300.2</v>
      </c>
      <c r="N352" s="741">
        <v>13</v>
      </c>
      <c r="O352" s="826">
        <v>3</v>
      </c>
      <c r="P352" s="742">
        <v>22300.2</v>
      </c>
      <c r="Q352" s="759">
        <v>1</v>
      </c>
      <c r="R352" s="741">
        <v>13</v>
      </c>
      <c r="S352" s="759">
        <v>1</v>
      </c>
      <c r="T352" s="826">
        <v>3</v>
      </c>
      <c r="U352" s="782">
        <v>1</v>
      </c>
    </row>
    <row r="353" spans="1:21" ht="14.4" customHeight="1" x14ac:dyDescent="0.3">
      <c r="A353" s="740">
        <v>7</v>
      </c>
      <c r="B353" s="741" t="s">
        <v>2000</v>
      </c>
      <c r="C353" s="741" t="s">
        <v>2006</v>
      </c>
      <c r="D353" s="824" t="s">
        <v>3430</v>
      </c>
      <c r="E353" s="825" t="s">
        <v>2013</v>
      </c>
      <c r="F353" s="741" t="s">
        <v>2001</v>
      </c>
      <c r="G353" s="741" t="s">
        <v>2776</v>
      </c>
      <c r="H353" s="741" t="s">
        <v>576</v>
      </c>
      <c r="I353" s="741" t="s">
        <v>2787</v>
      </c>
      <c r="J353" s="741" t="s">
        <v>2788</v>
      </c>
      <c r="K353" s="741" t="s">
        <v>2779</v>
      </c>
      <c r="L353" s="742">
        <v>1715.48</v>
      </c>
      <c r="M353" s="742">
        <v>5146.4400000000005</v>
      </c>
      <c r="N353" s="741">
        <v>3</v>
      </c>
      <c r="O353" s="826">
        <v>0.5</v>
      </c>
      <c r="P353" s="742"/>
      <c r="Q353" s="759">
        <v>0</v>
      </c>
      <c r="R353" s="741"/>
      <c r="S353" s="759">
        <v>0</v>
      </c>
      <c r="T353" s="826"/>
      <c r="U353" s="782">
        <v>0</v>
      </c>
    </row>
    <row r="354" spans="1:21" ht="14.4" customHeight="1" x14ac:dyDescent="0.3">
      <c r="A354" s="740">
        <v>7</v>
      </c>
      <c r="B354" s="741" t="s">
        <v>2000</v>
      </c>
      <c r="C354" s="741" t="s">
        <v>2006</v>
      </c>
      <c r="D354" s="824" t="s">
        <v>3430</v>
      </c>
      <c r="E354" s="825" t="s">
        <v>2013</v>
      </c>
      <c r="F354" s="741" t="s">
        <v>2001</v>
      </c>
      <c r="G354" s="741" t="s">
        <v>2776</v>
      </c>
      <c r="H354" s="741" t="s">
        <v>622</v>
      </c>
      <c r="I354" s="741" t="s">
        <v>2789</v>
      </c>
      <c r="J354" s="741" t="s">
        <v>1860</v>
      </c>
      <c r="K354" s="741" t="s">
        <v>2779</v>
      </c>
      <c r="L354" s="742">
        <v>1195.75</v>
      </c>
      <c r="M354" s="742">
        <v>22719.25</v>
      </c>
      <c r="N354" s="741">
        <v>19</v>
      </c>
      <c r="O354" s="826">
        <v>4.5</v>
      </c>
      <c r="P354" s="742">
        <v>14349</v>
      </c>
      <c r="Q354" s="759">
        <v>0.63157894736842102</v>
      </c>
      <c r="R354" s="741">
        <v>12</v>
      </c>
      <c r="S354" s="759">
        <v>0.63157894736842102</v>
      </c>
      <c r="T354" s="826">
        <v>3</v>
      </c>
      <c r="U354" s="782">
        <v>0.66666666666666663</v>
      </c>
    </row>
    <row r="355" spans="1:21" ht="14.4" customHeight="1" x14ac:dyDescent="0.3">
      <c r="A355" s="740">
        <v>7</v>
      </c>
      <c r="B355" s="741" t="s">
        <v>2000</v>
      </c>
      <c r="C355" s="741" t="s">
        <v>2006</v>
      </c>
      <c r="D355" s="824" t="s">
        <v>3430</v>
      </c>
      <c r="E355" s="825" t="s">
        <v>2013</v>
      </c>
      <c r="F355" s="741" t="s">
        <v>2001</v>
      </c>
      <c r="G355" s="741" t="s">
        <v>2776</v>
      </c>
      <c r="H355" s="741" t="s">
        <v>576</v>
      </c>
      <c r="I355" s="741" t="s">
        <v>2790</v>
      </c>
      <c r="J355" s="741" t="s">
        <v>1860</v>
      </c>
      <c r="K355" s="741" t="s">
        <v>2791</v>
      </c>
      <c r="L355" s="742">
        <v>1286.6199999999999</v>
      </c>
      <c r="M355" s="742">
        <v>1286.6199999999999</v>
      </c>
      <c r="N355" s="741">
        <v>1</v>
      </c>
      <c r="O355" s="826">
        <v>0.5</v>
      </c>
      <c r="P355" s="742">
        <v>1286.6199999999999</v>
      </c>
      <c r="Q355" s="759">
        <v>1</v>
      </c>
      <c r="R355" s="741">
        <v>1</v>
      </c>
      <c r="S355" s="759">
        <v>1</v>
      </c>
      <c r="T355" s="826">
        <v>0.5</v>
      </c>
      <c r="U355" s="782">
        <v>1</v>
      </c>
    </row>
    <row r="356" spans="1:21" ht="14.4" customHeight="1" x14ac:dyDescent="0.3">
      <c r="A356" s="740">
        <v>7</v>
      </c>
      <c r="B356" s="741" t="s">
        <v>2000</v>
      </c>
      <c r="C356" s="741" t="s">
        <v>2006</v>
      </c>
      <c r="D356" s="824" t="s">
        <v>3430</v>
      </c>
      <c r="E356" s="825" t="s">
        <v>2013</v>
      </c>
      <c r="F356" s="741" t="s">
        <v>2001</v>
      </c>
      <c r="G356" s="741" t="s">
        <v>2776</v>
      </c>
      <c r="H356" s="741" t="s">
        <v>622</v>
      </c>
      <c r="I356" s="741" t="s">
        <v>2792</v>
      </c>
      <c r="J356" s="741" t="s">
        <v>1860</v>
      </c>
      <c r="K356" s="741" t="s">
        <v>2793</v>
      </c>
      <c r="L356" s="742">
        <v>2391.48</v>
      </c>
      <c r="M356" s="742">
        <v>7174.4400000000005</v>
      </c>
      <c r="N356" s="741">
        <v>3</v>
      </c>
      <c r="O356" s="826">
        <v>1</v>
      </c>
      <c r="P356" s="742">
        <v>7174.4400000000005</v>
      </c>
      <c r="Q356" s="759">
        <v>1</v>
      </c>
      <c r="R356" s="741">
        <v>3</v>
      </c>
      <c r="S356" s="759">
        <v>1</v>
      </c>
      <c r="T356" s="826">
        <v>1</v>
      </c>
      <c r="U356" s="782">
        <v>1</v>
      </c>
    </row>
    <row r="357" spans="1:21" ht="14.4" customHeight="1" x14ac:dyDescent="0.3">
      <c r="A357" s="740">
        <v>7</v>
      </c>
      <c r="B357" s="741" t="s">
        <v>2000</v>
      </c>
      <c r="C357" s="741" t="s">
        <v>2006</v>
      </c>
      <c r="D357" s="824" t="s">
        <v>3430</v>
      </c>
      <c r="E357" s="825" t="s">
        <v>2013</v>
      </c>
      <c r="F357" s="741" t="s">
        <v>2001</v>
      </c>
      <c r="G357" s="741" t="s">
        <v>2776</v>
      </c>
      <c r="H357" s="741" t="s">
        <v>576</v>
      </c>
      <c r="I357" s="741" t="s">
        <v>2794</v>
      </c>
      <c r="J357" s="741" t="s">
        <v>1860</v>
      </c>
      <c r="K357" s="741" t="s">
        <v>2795</v>
      </c>
      <c r="L357" s="742">
        <v>2573.2199999999998</v>
      </c>
      <c r="M357" s="742">
        <v>7719.66</v>
      </c>
      <c r="N357" s="741">
        <v>3</v>
      </c>
      <c r="O357" s="826">
        <v>1.5</v>
      </c>
      <c r="P357" s="742">
        <v>7719.66</v>
      </c>
      <c r="Q357" s="759">
        <v>1</v>
      </c>
      <c r="R357" s="741">
        <v>3</v>
      </c>
      <c r="S357" s="759">
        <v>1</v>
      </c>
      <c r="T357" s="826">
        <v>1.5</v>
      </c>
      <c r="U357" s="782">
        <v>1</v>
      </c>
    </row>
    <row r="358" spans="1:21" ht="14.4" customHeight="1" x14ac:dyDescent="0.3">
      <c r="A358" s="740">
        <v>7</v>
      </c>
      <c r="B358" s="741" t="s">
        <v>2000</v>
      </c>
      <c r="C358" s="741" t="s">
        <v>2006</v>
      </c>
      <c r="D358" s="824" t="s">
        <v>3430</v>
      </c>
      <c r="E358" s="825" t="s">
        <v>2013</v>
      </c>
      <c r="F358" s="741" t="s">
        <v>2001</v>
      </c>
      <c r="G358" s="741" t="s">
        <v>2515</v>
      </c>
      <c r="H358" s="741" t="s">
        <v>622</v>
      </c>
      <c r="I358" s="741" t="s">
        <v>1844</v>
      </c>
      <c r="J358" s="741" t="s">
        <v>1845</v>
      </c>
      <c r="K358" s="741" t="s">
        <v>1846</v>
      </c>
      <c r="L358" s="742">
        <v>0</v>
      </c>
      <c r="M358" s="742">
        <v>0</v>
      </c>
      <c r="N358" s="741">
        <v>57</v>
      </c>
      <c r="O358" s="826">
        <v>16.5</v>
      </c>
      <c r="P358" s="742">
        <v>0</v>
      </c>
      <c r="Q358" s="759"/>
      <c r="R358" s="741">
        <v>39</v>
      </c>
      <c r="S358" s="759">
        <v>0.68421052631578949</v>
      </c>
      <c r="T358" s="826">
        <v>10</v>
      </c>
      <c r="U358" s="782">
        <v>0.60606060606060608</v>
      </c>
    </row>
    <row r="359" spans="1:21" ht="14.4" customHeight="1" x14ac:dyDescent="0.3">
      <c r="A359" s="740">
        <v>7</v>
      </c>
      <c r="B359" s="741" t="s">
        <v>2000</v>
      </c>
      <c r="C359" s="741" t="s">
        <v>2006</v>
      </c>
      <c r="D359" s="824" t="s">
        <v>3430</v>
      </c>
      <c r="E359" s="825" t="s">
        <v>2013</v>
      </c>
      <c r="F359" s="741" t="s">
        <v>2001</v>
      </c>
      <c r="G359" s="741" t="s">
        <v>2515</v>
      </c>
      <c r="H359" s="741" t="s">
        <v>576</v>
      </c>
      <c r="I359" s="741" t="s">
        <v>2796</v>
      </c>
      <c r="J359" s="741" t="s">
        <v>2797</v>
      </c>
      <c r="K359" s="741" t="s">
        <v>2798</v>
      </c>
      <c r="L359" s="742">
        <v>45.53</v>
      </c>
      <c r="M359" s="742">
        <v>91.06</v>
      </c>
      <c r="N359" s="741">
        <v>2</v>
      </c>
      <c r="O359" s="826">
        <v>0.5</v>
      </c>
      <c r="P359" s="742"/>
      <c r="Q359" s="759">
        <v>0</v>
      </c>
      <c r="R359" s="741"/>
      <c r="S359" s="759">
        <v>0</v>
      </c>
      <c r="T359" s="826"/>
      <c r="U359" s="782">
        <v>0</v>
      </c>
    </row>
    <row r="360" spans="1:21" ht="14.4" customHeight="1" x14ac:dyDescent="0.3">
      <c r="A360" s="740">
        <v>7</v>
      </c>
      <c r="B360" s="741" t="s">
        <v>2000</v>
      </c>
      <c r="C360" s="741" t="s">
        <v>2006</v>
      </c>
      <c r="D360" s="824" t="s">
        <v>3430</v>
      </c>
      <c r="E360" s="825" t="s">
        <v>2013</v>
      </c>
      <c r="F360" s="741" t="s">
        <v>2001</v>
      </c>
      <c r="G360" s="741" t="s">
        <v>2799</v>
      </c>
      <c r="H360" s="741" t="s">
        <v>576</v>
      </c>
      <c r="I360" s="741" t="s">
        <v>2800</v>
      </c>
      <c r="J360" s="741" t="s">
        <v>2801</v>
      </c>
      <c r="K360" s="741" t="s">
        <v>2802</v>
      </c>
      <c r="L360" s="742">
        <v>83.74</v>
      </c>
      <c r="M360" s="742">
        <v>251.21999999999997</v>
      </c>
      <c r="N360" s="741">
        <v>3</v>
      </c>
      <c r="O360" s="826">
        <v>0.5</v>
      </c>
      <c r="P360" s="742">
        <v>251.21999999999997</v>
      </c>
      <c r="Q360" s="759">
        <v>1</v>
      </c>
      <c r="R360" s="741">
        <v>3</v>
      </c>
      <c r="S360" s="759">
        <v>1</v>
      </c>
      <c r="T360" s="826">
        <v>0.5</v>
      </c>
      <c r="U360" s="782">
        <v>1</v>
      </c>
    </row>
    <row r="361" spans="1:21" ht="14.4" customHeight="1" x14ac:dyDescent="0.3">
      <c r="A361" s="740">
        <v>7</v>
      </c>
      <c r="B361" s="741" t="s">
        <v>2000</v>
      </c>
      <c r="C361" s="741" t="s">
        <v>2006</v>
      </c>
      <c r="D361" s="824" t="s">
        <v>3430</v>
      </c>
      <c r="E361" s="825" t="s">
        <v>2013</v>
      </c>
      <c r="F361" s="741" t="s">
        <v>2001</v>
      </c>
      <c r="G361" s="741" t="s">
        <v>2327</v>
      </c>
      <c r="H361" s="741" t="s">
        <v>576</v>
      </c>
      <c r="I361" s="741" t="s">
        <v>2328</v>
      </c>
      <c r="J361" s="741" t="s">
        <v>2329</v>
      </c>
      <c r="K361" s="741" t="s">
        <v>2330</v>
      </c>
      <c r="L361" s="742">
        <v>60.39</v>
      </c>
      <c r="M361" s="742">
        <v>120.78</v>
      </c>
      <c r="N361" s="741">
        <v>2</v>
      </c>
      <c r="O361" s="826">
        <v>1</v>
      </c>
      <c r="P361" s="742"/>
      <c r="Q361" s="759">
        <v>0</v>
      </c>
      <c r="R361" s="741"/>
      <c r="S361" s="759">
        <v>0</v>
      </c>
      <c r="T361" s="826"/>
      <c r="U361" s="782">
        <v>0</v>
      </c>
    </row>
    <row r="362" spans="1:21" ht="14.4" customHeight="1" x14ac:dyDescent="0.3">
      <c r="A362" s="740">
        <v>7</v>
      </c>
      <c r="B362" s="741" t="s">
        <v>2000</v>
      </c>
      <c r="C362" s="741" t="s">
        <v>2006</v>
      </c>
      <c r="D362" s="824" t="s">
        <v>3430</v>
      </c>
      <c r="E362" s="825" t="s">
        <v>2013</v>
      </c>
      <c r="F362" s="741" t="s">
        <v>2001</v>
      </c>
      <c r="G362" s="741" t="s">
        <v>2803</v>
      </c>
      <c r="H362" s="741" t="s">
        <v>576</v>
      </c>
      <c r="I362" s="741" t="s">
        <v>2804</v>
      </c>
      <c r="J362" s="741" t="s">
        <v>2805</v>
      </c>
      <c r="K362" s="741" t="s">
        <v>2806</v>
      </c>
      <c r="L362" s="742">
        <v>583.70000000000005</v>
      </c>
      <c r="M362" s="742">
        <v>3502.2000000000003</v>
      </c>
      <c r="N362" s="741">
        <v>6</v>
      </c>
      <c r="O362" s="826">
        <v>3</v>
      </c>
      <c r="P362" s="742">
        <v>3502.2000000000003</v>
      </c>
      <c r="Q362" s="759">
        <v>1</v>
      </c>
      <c r="R362" s="741">
        <v>6</v>
      </c>
      <c r="S362" s="759">
        <v>1</v>
      </c>
      <c r="T362" s="826">
        <v>3</v>
      </c>
      <c r="U362" s="782">
        <v>1</v>
      </c>
    </row>
    <row r="363" spans="1:21" ht="14.4" customHeight="1" x14ac:dyDescent="0.3">
      <c r="A363" s="740">
        <v>7</v>
      </c>
      <c r="B363" s="741" t="s">
        <v>2000</v>
      </c>
      <c r="C363" s="741" t="s">
        <v>2006</v>
      </c>
      <c r="D363" s="824" t="s">
        <v>3430</v>
      </c>
      <c r="E363" s="825" t="s">
        <v>2013</v>
      </c>
      <c r="F363" s="741" t="s">
        <v>2001</v>
      </c>
      <c r="G363" s="741" t="s">
        <v>2803</v>
      </c>
      <c r="H363" s="741" t="s">
        <v>576</v>
      </c>
      <c r="I363" s="741" t="s">
        <v>2807</v>
      </c>
      <c r="J363" s="741" t="s">
        <v>2805</v>
      </c>
      <c r="K363" s="741" t="s">
        <v>2808</v>
      </c>
      <c r="L363" s="742">
        <v>908.53</v>
      </c>
      <c r="M363" s="742">
        <v>9085.2999999999993</v>
      </c>
      <c r="N363" s="741">
        <v>10</v>
      </c>
      <c r="O363" s="826">
        <v>4</v>
      </c>
      <c r="P363" s="742">
        <v>9085.2999999999993</v>
      </c>
      <c r="Q363" s="759">
        <v>1</v>
      </c>
      <c r="R363" s="741">
        <v>10</v>
      </c>
      <c r="S363" s="759">
        <v>1</v>
      </c>
      <c r="T363" s="826">
        <v>4</v>
      </c>
      <c r="U363" s="782">
        <v>1</v>
      </c>
    </row>
    <row r="364" spans="1:21" ht="14.4" customHeight="1" x14ac:dyDescent="0.3">
      <c r="A364" s="740">
        <v>7</v>
      </c>
      <c r="B364" s="741" t="s">
        <v>2000</v>
      </c>
      <c r="C364" s="741" t="s">
        <v>2006</v>
      </c>
      <c r="D364" s="824" t="s">
        <v>3430</v>
      </c>
      <c r="E364" s="825" t="s">
        <v>2013</v>
      </c>
      <c r="F364" s="741" t="s">
        <v>2001</v>
      </c>
      <c r="G364" s="741" t="s">
        <v>2803</v>
      </c>
      <c r="H364" s="741" t="s">
        <v>576</v>
      </c>
      <c r="I364" s="741" t="s">
        <v>2809</v>
      </c>
      <c r="J364" s="741" t="s">
        <v>2805</v>
      </c>
      <c r="K364" s="741" t="s">
        <v>2810</v>
      </c>
      <c r="L364" s="742">
        <v>1677.3</v>
      </c>
      <c r="M364" s="742">
        <v>8386.5</v>
      </c>
      <c r="N364" s="741">
        <v>5</v>
      </c>
      <c r="O364" s="826">
        <v>3</v>
      </c>
      <c r="P364" s="742">
        <v>8386.5</v>
      </c>
      <c r="Q364" s="759">
        <v>1</v>
      </c>
      <c r="R364" s="741">
        <v>5</v>
      </c>
      <c r="S364" s="759">
        <v>1</v>
      </c>
      <c r="T364" s="826">
        <v>3</v>
      </c>
      <c r="U364" s="782">
        <v>1</v>
      </c>
    </row>
    <row r="365" spans="1:21" ht="14.4" customHeight="1" x14ac:dyDescent="0.3">
      <c r="A365" s="740">
        <v>7</v>
      </c>
      <c r="B365" s="741" t="s">
        <v>2000</v>
      </c>
      <c r="C365" s="741" t="s">
        <v>2006</v>
      </c>
      <c r="D365" s="824" t="s">
        <v>3430</v>
      </c>
      <c r="E365" s="825" t="s">
        <v>2013</v>
      </c>
      <c r="F365" s="741" t="s">
        <v>2001</v>
      </c>
      <c r="G365" s="741" t="s">
        <v>2803</v>
      </c>
      <c r="H365" s="741" t="s">
        <v>576</v>
      </c>
      <c r="I365" s="741" t="s">
        <v>2811</v>
      </c>
      <c r="J365" s="741" t="s">
        <v>2805</v>
      </c>
      <c r="K365" s="741" t="s">
        <v>2812</v>
      </c>
      <c r="L365" s="742">
        <v>1257.97</v>
      </c>
      <c r="M365" s="742">
        <v>7547.8200000000006</v>
      </c>
      <c r="N365" s="741">
        <v>6</v>
      </c>
      <c r="O365" s="826">
        <v>4</v>
      </c>
      <c r="P365" s="742">
        <v>7547.8200000000006</v>
      </c>
      <c r="Q365" s="759">
        <v>1</v>
      </c>
      <c r="R365" s="741">
        <v>6</v>
      </c>
      <c r="S365" s="759">
        <v>1</v>
      </c>
      <c r="T365" s="826">
        <v>4</v>
      </c>
      <c r="U365" s="782">
        <v>1</v>
      </c>
    </row>
    <row r="366" spans="1:21" ht="14.4" customHeight="1" x14ac:dyDescent="0.3">
      <c r="A366" s="740">
        <v>7</v>
      </c>
      <c r="B366" s="741" t="s">
        <v>2000</v>
      </c>
      <c r="C366" s="741" t="s">
        <v>2006</v>
      </c>
      <c r="D366" s="824" t="s">
        <v>3430</v>
      </c>
      <c r="E366" s="825" t="s">
        <v>2013</v>
      </c>
      <c r="F366" s="741" t="s">
        <v>2001</v>
      </c>
      <c r="G366" s="741" t="s">
        <v>2803</v>
      </c>
      <c r="H366" s="741" t="s">
        <v>576</v>
      </c>
      <c r="I366" s="741" t="s">
        <v>2813</v>
      </c>
      <c r="J366" s="741" t="s">
        <v>2805</v>
      </c>
      <c r="K366" s="741" t="s">
        <v>2814</v>
      </c>
      <c r="L366" s="742">
        <v>0</v>
      </c>
      <c r="M366" s="742">
        <v>0</v>
      </c>
      <c r="N366" s="741">
        <v>1</v>
      </c>
      <c r="O366" s="826">
        <v>1</v>
      </c>
      <c r="P366" s="742">
        <v>0</v>
      </c>
      <c r="Q366" s="759"/>
      <c r="R366" s="741">
        <v>1</v>
      </c>
      <c r="S366" s="759">
        <v>1</v>
      </c>
      <c r="T366" s="826">
        <v>1</v>
      </c>
      <c r="U366" s="782">
        <v>1</v>
      </c>
    </row>
    <row r="367" spans="1:21" ht="14.4" customHeight="1" x14ac:dyDescent="0.3">
      <c r="A367" s="740">
        <v>7</v>
      </c>
      <c r="B367" s="741" t="s">
        <v>2000</v>
      </c>
      <c r="C367" s="741" t="s">
        <v>2006</v>
      </c>
      <c r="D367" s="824" t="s">
        <v>3430</v>
      </c>
      <c r="E367" s="825" t="s">
        <v>2013</v>
      </c>
      <c r="F367" s="741" t="s">
        <v>2001</v>
      </c>
      <c r="G367" s="741" t="s">
        <v>2803</v>
      </c>
      <c r="H367" s="741" t="s">
        <v>576</v>
      </c>
      <c r="I367" s="741" t="s">
        <v>2815</v>
      </c>
      <c r="J367" s="741" t="s">
        <v>2805</v>
      </c>
      <c r="K367" s="741" t="s">
        <v>2816</v>
      </c>
      <c r="L367" s="742">
        <v>0</v>
      </c>
      <c r="M367" s="742">
        <v>0</v>
      </c>
      <c r="N367" s="741">
        <v>4</v>
      </c>
      <c r="O367" s="826">
        <v>2</v>
      </c>
      <c r="P367" s="742">
        <v>0</v>
      </c>
      <c r="Q367" s="759"/>
      <c r="R367" s="741">
        <v>4</v>
      </c>
      <c r="S367" s="759">
        <v>1</v>
      </c>
      <c r="T367" s="826">
        <v>2</v>
      </c>
      <c r="U367" s="782">
        <v>1</v>
      </c>
    </row>
    <row r="368" spans="1:21" ht="14.4" customHeight="1" x14ac:dyDescent="0.3">
      <c r="A368" s="740">
        <v>7</v>
      </c>
      <c r="B368" s="741" t="s">
        <v>2000</v>
      </c>
      <c r="C368" s="741" t="s">
        <v>2006</v>
      </c>
      <c r="D368" s="824" t="s">
        <v>3430</v>
      </c>
      <c r="E368" s="825" t="s">
        <v>2013</v>
      </c>
      <c r="F368" s="741" t="s">
        <v>2001</v>
      </c>
      <c r="G368" s="741" t="s">
        <v>2803</v>
      </c>
      <c r="H368" s="741" t="s">
        <v>576</v>
      </c>
      <c r="I368" s="741" t="s">
        <v>2817</v>
      </c>
      <c r="J368" s="741" t="s">
        <v>2818</v>
      </c>
      <c r="K368" s="741" t="s">
        <v>2819</v>
      </c>
      <c r="L368" s="742">
        <v>0</v>
      </c>
      <c r="M368" s="742">
        <v>0</v>
      </c>
      <c r="N368" s="741">
        <v>6</v>
      </c>
      <c r="O368" s="826">
        <v>2</v>
      </c>
      <c r="P368" s="742">
        <v>0</v>
      </c>
      <c r="Q368" s="759"/>
      <c r="R368" s="741">
        <v>6</v>
      </c>
      <c r="S368" s="759">
        <v>1</v>
      </c>
      <c r="T368" s="826">
        <v>2</v>
      </c>
      <c r="U368" s="782">
        <v>1</v>
      </c>
    </row>
    <row r="369" spans="1:21" ht="14.4" customHeight="1" x14ac:dyDescent="0.3">
      <c r="A369" s="740">
        <v>7</v>
      </c>
      <c r="B369" s="741" t="s">
        <v>2000</v>
      </c>
      <c r="C369" s="741" t="s">
        <v>2006</v>
      </c>
      <c r="D369" s="824" t="s">
        <v>3430</v>
      </c>
      <c r="E369" s="825" t="s">
        <v>2013</v>
      </c>
      <c r="F369" s="741" t="s">
        <v>2001</v>
      </c>
      <c r="G369" s="741" t="s">
        <v>2803</v>
      </c>
      <c r="H369" s="741" t="s">
        <v>576</v>
      </c>
      <c r="I369" s="741" t="s">
        <v>2820</v>
      </c>
      <c r="J369" s="741" t="s">
        <v>2805</v>
      </c>
      <c r="K369" s="741" t="s">
        <v>2821</v>
      </c>
      <c r="L369" s="742">
        <v>0</v>
      </c>
      <c r="M369" s="742">
        <v>0</v>
      </c>
      <c r="N369" s="741">
        <v>2</v>
      </c>
      <c r="O369" s="826">
        <v>1</v>
      </c>
      <c r="P369" s="742">
        <v>0</v>
      </c>
      <c r="Q369" s="759"/>
      <c r="R369" s="741">
        <v>2</v>
      </c>
      <c r="S369" s="759">
        <v>1</v>
      </c>
      <c r="T369" s="826">
        <v>1</v>
      </c>
      <c r="U369" s="782">
        <v>1</v>
      </c>
    </row>
    <row r="370" spans="1:21" ht="14.4" customHeight="1" x14ac:dyDescent="0.3">
      <c r="A370" s="740">
        <v>7</v>
      </c>
      <c r="B370" s="741" t="s">
        <v>2000</v>
      </c>
      <c r="C370" s="741" t="s">
        <v>2006</v>
      </c>
      <c r="D370" s="824" t="s">
        <v>3430</v>
      </c>
      <c r="E370" s="825" t="s">
        <v>2013</v>
      </c>
      <c r="F370" s="741" t="s">
        <v>2001</v>
      </c>
      <c r="G370" s="741" t="s">
        <v>2803</v>
      </c>
      <c r="H370" s="741" t="s">
        <v>576</v>
      </c>
      <c r="I370" s="741" t="s">
        <v>2822</v>
      </c>
      <c r="J370" s="741" t="s">
        <v>2805</v>
      </c>
      <c r="K370" s="741" t="s">
        <v>2823</v>
      </c>
      <c r="L370" s="742">
        <v>2096.62</v>
      </c>
      <c r="M370" s="742">
        <v>4193.24</v>
      </c>
      <c r="N370" s="741">
        <v>2</v>
      </c>
      <c r="O370" s="826">
        <v>1</v>
      </c>
      <c r="P370" s="742"/>
      <c r="Q370" s="759">
        <v>0</v>
      </c>
      <c r="R370" s="741"/>
      <c r="S370" s="759">
        <v>0</v>
      </c>
      <c r="T370" s="826"/>
      <c r="U370" s="782">
        <v>0</v>
      </c>
    </row>
    <row r="371" spans="1:21" ht="14.4" customHeight="1" x14ac:dyDescent="0.3">
      <c r="A371" s="740">
        <v>7</v>
      </c>
      <c r="B371" s="741" t="s">
        <v>2000</v>
      </c>
      <c r="C371" s="741" t="s">
        <v>2006</v>
      </c>
      <c r="D371" s="824" t="s">
        <v>3430</v>
      </c>
      <c r="E371" s="825" t="s">
        <v>2013</v>
      </c>
      <c r="F371" s="741" t="s">
        <v>2001</v>
      </c>
      <c r="G371" s="741" t="s">
        <v>2803</v>
      </c>
      <c r="H371" s="741" t="s">
        <v>576</v>
      </c>
      <c r="I371" s="741" t="s">
        <v>2824</v>
      </c>
      <c r="J371" s="741" t="s">
        <v>2805</v>
      </c>
      <c r="K371" s="741" t="s">
        <v>2825</v>
      </c>
      <c r="L371" s="742">
        <v>0</v>
      </c>
      <c r="M371" s="742">
        <v>0</v>
      </c>
      <c r="N371" s="741">
        <v>4</v>
      </c>
      <c r="O371" s="826">
        <v>1</v>
      </c>
      <c r="P371" s="742">
        <v>0</v>
      </c>
      <c r="Q371" s="759"/>
      <c r="R371" s="741">
        <v>4</v>
      </c>
      <c r="S371" s="759">
        <v>1</v>
      </c>
      <c r="T371" s="826">
        <v>1</v>
      </c>
      <c r="U371" s="782">
        <v>1</v>
      </c>
    </row>
    <row r="372" spans="1:21" ht="14.4" customHeight="1" x14ac:dyDescent="0.3">
      <c r="A372" s="740">
        <v>7</v>
      </c>
      <c r="B372" s="741" t="s">
        <v>2000</v>
      </c>
      <c r="C372" s="741" t="s">
        <v>2006</v>
      </c>
      <c r="D372" s="824" t="s">
        <v>3430</v>
      </c>
      <c r="E372" s="825" t="s">
        <v>2013</v>
      </c>
      <c r="F372" s="741" t="s">
        <v>2001</v>
      </c>
      <c r="G372" s="741" t="s">
        <v>2826</v>
      </c>
      <c r="H372" s="741" t="s">
        <v>576</v>
      </c>
      <c r="I372" s="741" t="s">
        <v>2827</v>
      </c>
      <c r="J372" s="741" t="s">
        <v>2828</v>
      </c>
      <c r="K372" s="741" t="s">
        <v>2733</v>
      </c>
      <c r="L372" s="742">
        <v>38.56</v>
      </c>
      <c r="M372" s="742">
        <v>115.68</v>
      </c>
      <c r="N372" s="741">
        <v>3</v>
      </c>
      <c r="O372" s="826">
        <v>1</v>
      </c>
      <c r="P372" s="742">
        <v>115.68</v>
      </c>
      <c r="Q372" s="759">
        <v>1</v>
      </c>
      <c r="R372" s="741">
        <v>3</v>
      </c>
      <c r="S372" s="759">
        <v>1</v>
      </c>
      <c r="T372" s="826">
        <v>1</v>
      </c>
      <c r="U372" s="782">
        <v>1</v>
      </c>
    </row>
    <row r="373" spans="1:21" ht="14.4" customHeight="1" x14ac:dyDescent="0.3">
      <c r="A373" s="740">
        <v>7</v>
      </c>
      <c r="B373" s="741" t="s">
        <v>2000</v>
      </c>
      <c r="C373" s="741" t="s">
        <v>2006</v>
      </c>
      <c r="D373" s="824" t="s">
        <v>3430</v>
      </c>
      <c r="E373" s="825" t="s">
        <v>2013</v>
      </c>
      <c r="F373" s="741" t="s">
        <v>2001</v>
      </c>
      <c r="G373" s="741" t="s">
        <v>2172</v>
      </c>
      <c r="H373" s="741" t="s">
        <v>576</v>
      </c>
      <c r="I373" s="741" t="s">
        <v>2829</v>
      </c>
      <c r="J373" s="741" t="s">
        <v>2830</v>
      </c>
      <c r="K373" s="741" t="s">
        <v>2175</v>
      </c>
      <c r="L373" s="742">
        <v>187.92</v>
      </c>
      <c r="M373" s="742">
        <v>751.68</v>
      </c>
      <c r="N373" s="741">
        <v>4</v>
      </c>
      <c r="O373" s="826">
        <v>0.5</v>
      </c>
      <c r="P373" s="742"/>
      <c r="Q373" s="759">
        <v>0</v>
      </c>
      <c r="R373" s="741"/>
      <c r="S373" s="759">
        <v>0</v>
      </c>
      <c r="T373" s="826"/>
      <c r="U373" s="782">
        <v>0</v>
      </c>
    </row>
    <row r="374" spans="1:21" ht="14.4" customHeight="1" x14ac:dyDescent="0.3">
      <c r="A374" s="740">
        <v>7</v>
      </c>
      <c r="B374" s="741" t="s">
        <v>2000</v>
      </c>
      <c r="C374" s="741" t="s">
        <v>2006</v>
      </c>
      <c r="D374" s="824" t="s">
        <v>3430</v>
      </c>
      <c r="E374" s="825" t="s">
        <v>2013</v>
      </c>
      <c r="F374" s="741" t="s">
        <v>2001</v>
      </c>
      <c r="G374" s="741" t="s">
        <v>2172</v>
      </c>
      <c r="H374" s="741" t="s">
        <v>576</v>
      </c>
      <c r="I374" s="741" t="s">
        <v>2831</v>
      </c>
      <c r="J374" s="741" t="s">
        <v>2832</v>
      </c>
      <c r="K374" s="741" t="s">
        <v>2833</v>
      </c>
      <c r="L374" s="742">
        <v>140.94999999999999</v>
      </c>
      <c r="M374" s="742">
        <v>845.69999999999993</v>
      </c>
      <c r="N374" s="741">
        <v>6</v>
      </c>
      <c r="O374" s="826">
        <v>0.5</v>
      </c>
      <c r="P374" s="742"/>
      <c r="Q374" s="759">
        <v>0</v>
      </c>
      <c r="R374" s="741"/>
      <c r="S374" s="759">
        <v>0</v>
      </c>
      <c r="T374" s="826"/>
      <c r="U374" s="782">
        <v>0</v>
      </c>
    </row>
    <row r="375" spans="1:21" ht="14.4" customHeight="1" x14ac:dyDescent="0.3">
      <c r="A375" s="740">
        <v>7</v>
      </c>
      <c r="B375" s="741" t="s">
        <v>2000</v>
      </c>
      <c r="C375" s="741" t="s">
        <v>2006</v>
      </c>
      <c r="D375" s="824" t="s">
        <v>3430</v>
      </c>
      <c r="E375" s="825" t="s">
        <v>2013</v>
      </c>
      <c r="F375" s="741" t="s">
        <v>2001</v>
      </c>
      <c r="G375" s="741" t="s">
        <v>2172</v>
      </c>
      <c r="H375" s="741" t="s">
        <v>576</v>
      </c>
      <c r="I375" s="741" t="s">
        <v>2173</v>
      </c>
      <c r="J375" s="741" t="s">
        <v>2174</v>
      </c>
      <c r="K375" s="741" t="s">
        <v>2175</v>
      </c>
      <c r="L375" s="742">
        <v>187.92</v>
      </c>
      <c r="M375" s="742">
        <v>3382.5600000000004</v>
      </c>
      <c r="N375" s="741">
        <v>18</v>
      </c>
      <c r="O375" s="826">
        <v>2.5</v>
      </c>
      <c r="P375" s="742">
        <v>3382.5600000000004</v>
      </c>
      <c r="Q375" s="759">
        <v>1</v>
      </c>
      <c r="R375" s="741">
        <v>18</v>
      </c>
      <c r="S375" s="759">
        <v>1</v>
      </c>
      <c r="T375" s="826">
        <v>2.5</v>
      </c>
      <c r="U375" s="782">
        <v>1</v>
      </c>
    </row>
    <row r="376" spans="1:21" ht="14.4" customHeight="1" x14ac:dyDescent="0.3">
      <c r="A376" s="740">
        <v>7</v>
      </c>
      <c r="B376" s="741" t="s">
        <v>2000</v>
      </c>
      <c r="C376" s="741" t="s">
        <v>2006</v>
      </c>
      <c r="D376" s="824" t="s">
        <v>3430</v>
      </c>
      <c r="E376" s="825" t="s">
        <v>2013</v>
      </c>
      <c r="F376" s="741" t="s">
        <v>2001</v>
      </c>
      <c r="G376" s="741" t="s">
        <v>2172</v>
      </c>
      <c r="H376" s="741" t="s">
        <v>576</v>
      </c>
      <c r="I376" s="741" t="s">
        <v>2834</v>
      </c>
      <c r="J376" s="741" t="s">
        <v>2835</v>
      </c>
      <c r="K376" s="741" t="s">
        <v>2836</v>
      </c>
      <c r="L376" s="742">
        <v>300.68</v>
      </c>
      <c r="M376" s="742">
        <v>1804.08</v>
      </c>
      <c r="N376" s="741">
        <v>6</v>
      </c>
      <c r="O376" s="826">
        <v>2</v>
      </c>
      <c r="P376" s="742">
        <v>1804.08</v>
      </c>
      <c r="Q376" s="759">
        <v>1</v>
      </c>
      <c r="R376" s="741">
        <v>6</v>
      </c>
      <c r="S376" s="759">
        <v>1</v>
      </c>
      <c r="T376" s="826">
        <v>2</v>
      </c>
      <c r="U376" s="782">
        <v>1</v>
      </c>
    </row>
    <row r="377" spans="1:21" ht="14.4" customHeight="1" x14ac:dyDescent="0.3">
      <c r="A377" s="740">
        <v>7</v>
      </c>
      <c r="B377" s="741" t="s">
        <v>2000</v>
      </c>
      <c r="C377" s="741" t="s">
        <v>2006</v>
      </c>
      <c r="D377" s="824" t="s">
        <v>3430</v>
      </c>
      <c r="E377" s="825" t="s">
        <v>2013</v>
      </c>
      <c r="F377" s="741" t="s">
        <v>2001</v>
      </c>
      <c r="G377" s="741" t="s">
        <v>2172</v>
      </c>
      <c r="H377" s="741" t="s">
        <v>576</v>
      </c>
      <c r="I377" s="741" t="s">
        <v>2837</v>
      </c>
      <c r="J377" s="741" t="s">
        <v>2838</v>
      </c>
      <c r="K377" s="741" t="s">
        <v>2178</v>
      </c>
      <c r="L377" s="742">
        <v>93.96</v>
      </c>
      <c r="M377" s="742">
        <v>2818.8</v>
      </c>
      <c r="N377" s="741">
        <v>30</v>
      </c>
      <c r="O377" s="826">
        <v>4.5</v>
      </c>
      <c r="P377" s="742">
        <v>1127.52</v>
      </c>
      <c r="Q377" s="759">
        <v>0.39999999999999997</v>
      </c>
      <c r="R377" s="741">
        <v>12</v>
      </c>
      <c r="S377" s="759">
        <v>0.4</v>
      </c>
      <c r="T377" s="826">
        <v>1.5</v>
      </c>
      <c r="U377" s="782">
        <v>0.33333333333333331</v>
      </c>
    </row>
    <row r="378" spans="1:21" ht="14.4" customHeight="1" x14ac:dyDescent="0.3">
      <c r="A378" s="740">
        <v>7</v>
      </c>
      <c r="B378" s="741" t="s">
        <v>2000</v>
      </c>
      <c r="C378" s="741" t="s">
        <v>2006</v>
      </c>
      <c r="D378" s="824" t="s">
        <v>3430</v>
      </c>
      <c r="E378" s="825" t="s">
        <v>2013</v>
      </c>
      <c r="F378" s="741" t="s">
        <v>2001</v>
      </c>
      <c r="G378" s="741" t="s">
        <v>2172</v>
      </c>
      <c r="H378" s="741" t="s">
        <v>576</v>
      </c>
      <c r="I378" s="741" t="s">
        <v>2839</v>
      </c>
      <c r="J378" s="741" t="s">
        <v>2840</v>
      </c>
      <c r="K378" s="741" t="s">
        <v>2841</v>
      </c>
      <c r="L378" s="742">
        <v>300.68</v>
      </c>
      <c r="M378" s="742">
        <v>300.68</v>
      </c>
      <c r="N378" s="741">
        <v>1</v>
      </c>
      <c r="O378" s="826">
        <v>0.5</v>
      </c>
      <c r="P378" s="742">
        <v>300.68</v>
      </c>
      <c r="Q378" s="759">
        <v>1</v>
      </c>
      <c r="R378" s="741">
        <v>1</v>
      </c>
      <c r="S378" s="759">
        <v>1</v>
      </c>
      <c r="T378" s="826">
        <v>0.5</v>
      </c>
      <c r="U378" s="782">
        <v>1</v>
      </c>
    </row>
    <row r="379" spans="1:21" ht="14.4" customHeight="1" x14ac:dyDescent="0.3">
      <c r="A379" s="740">
        <v>7</v>
      </c>
      <c r="B379" s="741" t="s">
        <v>2000</v>
      </c>
      <c r="C379" s="741" t="s">
        <v>2006</v>
      </c>
      <c r="D379" s="824" t="s">
        <v>3430</v>
      </c>
      <c r="E379" s="825" t="s">
        <v>2013</v>
      </c>
      <c r="F379" s="741" t="s">
        <v>2001</v>
      </c>
      <c r="G379" s="741" t="s">
        <v>2172</v>
      </c>
      <c r="H379" s="741" t="s">
        <v>576</v>
      </c>
      <c r="I379" s="741" t="s">
        <v>2842</v>
      </c>
      <c r="J379" s="741" t="s">
        <v>2832</v>
      </c>
      <c r="K379" s="741" t="s">
        <v>2843</v>
      </c>
      <c r="L379" s="742">
        <v>0</v>
      </c>
      <c r="M379" s="742">
        <v>0</v>
      </c>
      <c r="N379" s="741">
        <v>6</v>
      </c>
      <c r="O379" s="826">
        <v>0.5</v>
      </c>
      <c r="P379" s="742">
        <v>0</v>
      </c>
      <c r="Q379" s="759"/>
      <c r="R379" s="741">
        <v>6</v>
      </c>
      <c r="S379" s="759">
        <v>1</v>
      </c>
      <c r="T379" s="826">
        <v>0.5</v>
      </c>
      <c r="U379" s="782">
        <v>1</v>
      </c>
    </row>
    <row r="380" spans="1:21" ht="14.4" customHeight="1" x14ac:dyDescent="0.3">
      <c r="A380" s="740">
        <v>7</v>
      </c>
      <c r="B380" s="741" t="s">
        <v>2000</v>
      </c>
      <c r="C380" s="741" t="s">
        <v>2006</v>
      </c>
      <c r="D380" s="824" t="s">
        <v>3430</v>
      </c>
      <c r="E380" s="825" t="s">
        <v>2013</v>
      </c>
      <c r="F380" s="741" t="s">
        <v>2001</v>
      </c>
      <c r="G380" s="741" t="s">
        <v>2172</v>
      </c>
      <c r="H380" s="741" t="s">
        <v>576</v>
      </c>
      <c r="I380" s="741" t="s">
        <v>2844</v>
      </c>
      <c r="J380" s="741" t="s">
        <v>2174</v>
      </c>
      <c r="K380" s="741" t="s">
        <v>2728</v>
      </c>
      <c r="L380" s="742">
        <v>0</v>
      </c>
      <c r="M380" s="742">
        <v>0</v>
      </c>
      <c r="N380" s="741">
        <v>3</v>
      </c>
      <c r="O380" s="826">
        <v>0.5</v>
      </c>
      <c r="P380" s="742"/>
      <c r="Q380" s="759"/>
      <c r="R380" s="741"/>
      <c r="S380" s="759">
        <v>0</v>
      </c>
      <c r="T380" s="826"/>
      <c r="U380" s="782">
        <v>0</v>
      </c>
    </row>
    <row r="381" spans="1:21" ht="14.4" customHeight="1" x14ac:dyDescent="0.3">
      <c r="A381" s="740">
        <v>7</v>
      </c>
      <c r="B381" s="741" t="s">
        <v>2000</v>
      </c>
      <c r="C381" s="741" t="s">
        <v>2006</v>
      </c>
      <c r="D381" s="824" t="s">
        <v>3430</v>
      </c>
      <c r="E381" s="825" t="s">
        <v>2013</v>
      </c>
      <c r="F381" s="741" t="s">
        <v>2001</v>
      </c>
      <c r="G381" s="741" t="s">
        <v>2172</v>
      </c>
      <c r="H381" s="741" t="s">
        <v>576</v>
      </c>
      <c r="I381" s="741" t="s">
        <v>2845</v>
      </c>
      <c r="J381" s="741" t="s">
        <v>2846</v>
      </c>
      <c r="K381" s="741" t="s">
        <v>2847</v>
      </c>
      <c r="L381" s="742">
        <v>0</v>
      </c>
      <c r="M381" s="742">
        <v>0</v>
      </c>
      <c r="N381" s="741">
        <v>1</v>
      </c>
      <c r="O381" s="826">
        <v>1</v>
      </c>
      <c r="P381" s="742">
        <v>0</v>
      </c>
      <c r="Q381" s="759"/>
      <c r="R381" s="741">
        <v>1</v>
      </c>
      <c r="S381" s="759">
        <v>1</v>
      </c>
      <c r="T381" s="826">
        <v>1</v>
      </c>
      <c r="U381" s="782">
        <v>1</v>
      </c>
    </row>
    <row r="382" spans="1:21" ht="14.4" customHeight="1" x14ac:dyDescent="0.3">
      <c r="A382" s="740">
        <v>7</v>
      </c>
      <c r="B382" s="741" t="s">
        <v>2000</v>
      </c>
      <c r="C382" s="741" t="s">
        <v>2006</v>
      </c>
      <c r="D382" s="824" t="s">
        <v>3430</v>
      </c>
      <c r="E382" s="825" t="s">
        <v>2013</v>
      </c>
      <c r="F382" s="741" t="s">
        <v>2001</v>
      </c>
      <c r="G382" s="741" t="s">
        <v>2172</v>
      </c>
      <c r="H382" s="741" t="s">
        <v>576</v>
      </c>
      <c r="I382" s="741" t="s">
        <v>2848</v>
      </c>
      <c r="J382" s="741" t="s">
        <v>2846</v>
      </c>
      <c r="K382" s="741" t="s">
        <v>2808</v>
      </c>
      <c r="L382" s="742">
        <v>0</v>
      </c>
      <c r="M382" s="742">
        <v>0</v>
      </c>
      <c r="N382" s="741">
        <v>1</v>
      </c>
      <c r="O382" s="826">
        <v>0.5</v>
      </c>
      <c r="P382" s="742"/>
      <c r="Q382" s="759"/>
      <c r="R382" s="741"/>
      <c r="S382" s="759">
        <v>0</v>
      </c>
      <c r="T382" s="826"/>
      <c r="U382" s="782">
        <v>0</v>
      </c>
    </row>
    <row r="383" spans="1:21" ht="14.4" customHeight="1" x14ac:dyDescent="0.3">
      <c r="A383" s="740">
        <v>7</v>
      </c>
      <c r="B383" s="741" t="s">
        <v>2000</v>
      </c>
      <c r="C383" s="741" t="s">
        <v>2006</v>
      </c>
      <c r="D383" s="824" t="s">
        <v>3430</v>
      </c>
      <c r="E383" s="825" t="s">
        <v>2013</v>
      </c>
      <c r="F383" s="741" t="s">
        <v>2001</v>
      </c>
      <c r="G383" s="741" t="s">
        <v>2849</v>
      </c>
      <c r="H383" s="741" t="s">
        <v>622</v>
      </c>
      <c r="I383" s="741" t="s">
        <v>2850</v>
      </c>
      <c r="J383" s="741" t="s">
        <v>2851</v>
      </c>
      <c r="K383" s="741" t="s">
        <v>2852</v>
      </c>
      <c r="L383" s="742">
        <v>400.17</v>
      </c>
      <c r="M383" s="742">
        <v>1200.51</v>
      </c>
      <c r="N383" s="741">
        <v>3</v>
      </c>
      <c r="O383" s="826">
        <v>2.5</v>
      </c>
      <c r="P383" s="742">
        <v>1200.51</v>
      </c>
      <c r="Q383" s="759">
        <v>1</v>
      </c>
      <c r="R383" s="741">
        <v>3</v>
      </c>
      <c r="S383" s="759">
        <v>1</v>
      </c>
      <c r="T383" s="826">
        <v>2.5</v>
      </c>
      <c r="U383" s="782">
        <v>1</v>
      </c>
    </row>
    <row r="384" spans="1:21" ht="14.4" customHeight="1" x14ac:dyDescent="0.3">
      <c r="A384" s="740">
        <v>7</v>
      </c>
      <c r="B384" s="741" t="s">
        <v>2000</v>
      </c>
      <c r="C384" s="741" t="s">
        <v>2006</v>
      </c>
      <c r="D384" s="824" t="s">
        <v>3430</v>
      </c>
      <c r="E384" s="825" t="s">
        <v>2013</v>
      </c>
      <c r="F384" s="741" t="s">
        <v>2001</v>
      </c>
      <c r="G384" s="741" t="s">
        <v>2849</v>
      </c>
      <c r="H384" s="741" t="s">
        <v>622</v>
      </c>
      <c r="I384" s="741" t="s">
        <v>2853</v>
      </c>
      <c r="J384" s="741" t="s">
        <v>2851</v>
      </c>
      <c r="K384" s="741" t="s">
        <v>2854</v>
      </c>
      <c r="L384" s="742">
        <v>533.42999999999995</v>
      </c>
      <c r="M384" s="742">
        <v>533.42999999999995</v>
      </c>
      <c r="N384" s="741">
        <v>1</v>
      </c>
      <c r="O384" s="826">
        <v>0.5</v>
      </c>
      <c r="P384" s="742">
        <v>533.42999999999995</v>
      </c>
      <c r="Q384" s="759">
        <v>1</v>
      </c>
      <c r="R384" s="741">
        <v>1</v>
      </c>
      <c r="S384" s="759">
        <v>1</v>
      </c>
      <c r="T384" s="826">
        <v>0.5</v>
      </c>
      <c r="U384" s="782">
        <v>1</v>
      </c>
    </row>
    <row r="385" spans="1:21" ht="14.4" customHeight="1" x14ac:dyDescent="0.3">
      <c r="A385" s="740">
        <v>7</v>
      </c>
      <c r="B385" s="741" t="s">
        <v>2000</v>
      </c>
      <c r="C385" s="741" t="s">
        <v>2006</v>
      </c>
      <c r="D385" s="824" t="s">
        <v>3430</v>
      </c>
      <c r="E385" s="825" t="s">
        <v>2013</v>
      </c>
      <c r="F385" s="741" t="s">
        <v>2001</v>
      </c>
      <c r="G385" s="741" t="s">
        <v>2109</v>
      </c>
      <c r="H385" s="741" t="s">
        <v>576</v>
      </c>
      <c r="I385" s="741" t="s">
        <v>2855</v>
      </c>
      <c r="J385" s="741" t="s">
        <v>2856</v>
      </c>
      <c r="K385" s="741" t="s">
        <v>2189</v>
      </c>
      <c r="L385" s="742">
        <v>0</v>
      </c>
      <c r="M385" s="742">
        <v>0</v>
      </c>
      <c r="N385" s="741">
        <v>1</v>
      </c>
      <c r="O385" s="826">
        <v>0.5</v>
      </c>
      <c r="P385" s="742"/>
      <c r="Q385" s="759"/>
      <c r="R385" s="741"/>
      <c r="S385" s="759">
        <v>0</v>
      </c>
      <c r="T385" s="826"/>
      <c r="U385" s="782">
        <v>0</v>
      </c>
    </row>
    <row r="386" spans="1:21" ht="14.4" customHeight="1" x14ac:dyDescent="0.3">
      <c r="A386" s="740">
        <v>7</v>
      </c>
      <c r="B386" s="741" t="s">
        <v>2000</v>
      </c>
      <c r="C386" s="741" t="s">
        <v>2006</v>
      </c>
      <c r="D386" s="824" t="s">
        <v>3430</v>
      </c>
      <c r="E386" s="825" t="s">
        <v>2013</v>
      </c>
      <c r="F386" s="741" t="s">
        <v>2001</v>
      </c>
      <c r="G386" s="741" t="s">
        <v>2109</v>
      </c>
      <c r="H386" s="741" t="s">
        <v>576</v>
      </c>
      <c r="I386" s="741" t="s">
        <v>2857</v>
      </c>
      <c r="J386" s="741" t="s">
        <v>2532</v>
      </c>
      <c r="K386" s="741" t="s">
        <v>2189</v>
      </c>
      <c r="L386" s="742">
        <v>0</v>
      </c>
      <c r="M386" s="742">
        <v>0</v>
      </c>
      <c r="N386" s="741">
        <v>1</v>
      </c>
      <c r="O386" s="826">
        <v>0.5</v>
      </c>
      <c r="P386" s="742">
        <v>0</v>
      </c>
      <c r="Q386" s="759"/>
      <c r="R386" s="741">
        <v>1</v>
      </c>
      <c r="S386" s="759">
        <v>1</v>
      </c>
      <c r="T386" s="826">
        <v>0.5</v>
      </c>
      <c r="U386" s="782">
        <v>1</v>
      </c>
    </row>
    <row r="387" spans="1:21" ht="14.4" customHeight="1" x14ac:dyDescent="0.3">
      <c r="A387" s="740">
        <v>7</v>
      </c>
      <c r="B387" s="741" t="s">
        <v>2000</v>
      </c>
      <c r="C387" s="741" t="s">
        <v>2006</v>
      </c>
      <c r="D387" s="824" t="s">
        <v>3430</v>
      </c>
      <c r="E387" s="825" t="s">
        <v>2013</v>
      </c>
      <c r="F387" s="741" t="s">
        <v>2001</v>
      </c>
      <c r="G387" s="741" t="s">
        <v>2109</v>
      </c>
      <c r="H387" s="741" t="s">
        <v>576</v>
      </c>
      <c r="I387" s="741" t="s">
        <v>2550</v>
      </c>
      <c r="J387" s="741" t="s">
        <v>2188</v>
      </c>
      <c r="K387" s="741" t="s">
        <v>1706</v>
      </c>
      <c r="L387" s="742">
        <v>0</v>
      </c>
      <c r="M387" s="742">
        <v>0</v>
      </c>
      <c r="N387" s="741">
        <v>2</v>
      </c>
      <c r="O387" s="826">
        <v>0.5</v>
      </c>
      <c r="P387" s="742">
        <v>0</v>
      </c>
      <c r="Q387" s="759"/>
      <c r="R387" s="741">
        <v>2</v>
      </c>
      <c r="S387" s="759">
        <v>1</v>
      </c>
      <c r="T387" s="826">
        <v>0.5</v>
      </c>
      <c r="U387" s="782">
        <v>1</v>
      </c>
    </row>
    <row r="388" spans="1:21" ht="14.4" customHeight="1" x14ac:dyDescent="0.3">
      <c r="A388" s="740">
        <v>7</v>
      </c>
      <c r="B388" s="741" t="s">
        <v>2000</v>
      </c>
      <c r="C388" s="741" t="s">
        <v>2006</v>
      </c>
      <c r="D388" s="824" t="s">
        <v>3430</v>
      </c>
      <c r="E388" s="825" t="s">
        <v>2013</v>
      </c>
      <c r="F388" s="741" t="s">
        <v>2001</v>
      </c>
      <c r="G388" s="741" t="s">
        <v>2109</v>
      </c>
      <c r="H388" s="741" t="s">
        <v>576</v>
      </c>
      <c r="I388" s="741" t="s">
        <v>2858</v>
      </c>
      <c r="J388" s="741" t="s">
        <v>2188</v>
      </c>
      <c r="K388" s="741" t="s">
        <v>1888</v>
      </c>
      <c r="L388" s="742">
        <v>0</v>
      </c>
      <c r="M388" s="742">
        <v>0</v>
      </c>
      <c r="N388" s="741">
        <v>1</v>
      </c>
      <c r="O388" s="826">
        <v>1</v>
      </c>
      <c r="P388" s="742">
        <v>0</v>
      </c>
      <c r="Q388" s="759"/>
      <c r="R388" s="741">
        <v>1</v>
      </c>
      <c r="S388" s="759">
        <v>1</v>
      </c>
      <c r="T388" s="826">
        <v>1</v>
      </c>
      <c r="U388" s="782">
        <v>1</v>
      </c>
    </row>
    <row r="389" spans="1:21" ht="14.4" customHeight="1" x14ac:dyDescent="0.3">
      <c r="A389" s="740">
        <v>7</v>
      </c>
      <c r="B389" s="741" t="s">
        <v>2000</v>
      </c>
      <c r="C389" s="741" t="s">
        <v>2006</v>
      </c>
      <c r="D389" s="824" t="s">
        <v>3430</v>
      </c>
      <c r="E389" s="825" t="s">
        <v>2013</v>
      </c>
      <c r="F389" s="741" t="s">
        <v>2001</v>
      </c>
      <c r="G389" s="741" t="s">
        <v>2193</v>
      </c>
      <c r="H389" s="741" t="s">
        <v>576</v>
      </c>
      <c r="I389" s="741" t="s">
        <v>2859</v>
      </c>
      <c r="J389" s="741" t="s">
        <v>2231</v>
      </c>
      <c r="K389" s="741" t="s">
        <v>2860</v>
      </c>
      <c r="L389" s="742">
        <v>50.32</v>
      </c>
      <c r="M389" s="742">
        <v>2264.4000000000005</v>
      </c>
      <c r="N389" s="741">
        <v>45</v>
      </c>
      <c r="O389" s="826">
        <v>12</v>
      </c>
      <c r="P389" s="742">
        <v>1308.3200000000002</v>
      </c>
      <c r="Q389" s="759">
        <v>0.57777777777777772</v>
      </c>
      <c r="R389" s="741">
        <v>26</v>
      </c>
      <c r="S389" s="759">
        <v>0.57777777777777772</v>
      </c>
      <c r="T389" s="826">
        <v>9</v>
      </c>
      <c r="U389" s="782">
        <v>0.75</v>
      </c>
    </row>
    <row r="390" spans="1:21" ht="14.4" customHeight="1" x14ac:dyDescent="0.3">
      <c r="A390" s="740">
        <v>7</v>
      </c>
      <c r="B390" s="741" t="s">
        <v>2000</v>
      </c>
      <c r="C390" s="741" t="s">
        <v>2006</v>
      </c>
      <c r="D390" s="824" t="s">
        <v>3430</v>
      </c>
      <c r="E390" s="825" t="s">
        <v>2013</v>
      </c>
      <c r="F390" s="741" t="s">
        <v>2001</v>
      </c>
      <c r="G390" s="741" t="s">
        <v>2193</v>
      </c>
      <c r="H390" s="741" t="s">
        <v>576</v>
      </c>
      <c r="I390" s="741" t="s">
        <v>2861</v>
      </c>
      <c r="J390" s="741" t="s">
        <v>2557</v>
      </c>
      <c r="K390" s="741"/>
      <c r="L390" s="742">
        <v>0</v>
      </c>
      <c r="M390" s="742">
        <v>0</v>
      </c>
      <c r="N390" s="741">
        <v>3</v>
      </c>
      <c r="O390" s="826">
        <v>0.5</v>
      </c>
      <c r="P390" s="742">
        <v>0</v>
      </c>
      <c r="Q390" s="759"/>
      <c r="R390" s="741">
        <v>3</v>
      </c>
      <c r="S390" s="759">
        <v>1</v>
      </c>
      <c r="T390" s="826">
        <v>0.5</v>
      </c>
      <c r="U390" s="782">
        <v>1</v>
      </c>
    </row>
    <row r="391" spans="1:21" ht="14.4" customHeight="1" x14ac:dyDescent="0.3">
      <c r="A391" s="740">
        <v>7</v>
      </c>
      <c r="B391" s="741" t="s">
        <v>2000</v>
      </c>
      <c r="C391" s="741" t="s">
        <v>2006</v>
      </c>
      <c r="D391" s="824" t="s">
        <v>3430</v>
      </c>
      <c r="E391" s="825" t="s">
        <v>2013</v>
      </c>
      <c r="F391" s="741" t="s">
        <v>2001</v>
      </c>
      <c r="G391" s="741" t="s">
        <v>2193</v>
      </c>
      <c r="H391" s="741" t="s">
        <v>576</v>
      </c>
      <c r="I391" s="741" t="s">
        <v>2233</v>
      </c>
      <c r="J391" s="741" t="s">
        <v>2195</v>
      </c>
      <c r="K391" s="741" t="s">
        <v>2234</v>
      </c>
      <c r="L391" s="742">
        <v>99.94</v>
      </c>
      <c r="M391" s="742">
        <v>199.88</v>
      </c>
      <c r="N391" s="741">
        <v>2</v>
      </c>
      <c r="O391" s="826">
        <v>0.5</v>
      </c>
      <c r="P391" s="742">
        <v>199.88</v>
      </c>
      <c r="Q391" s="759">
        <v>1</v>
      </c>
      <c r="R391" s="741">
        <v>2</v>
      </c>
      <c r="S391" s="759">
        <v>1</v>
      </c>
      <c r="T391" s="826">
        <v>0.5</v>
      </c>
      <c r="U391" s="782">
        <v>1</v>
      </c>
    </row>
    <row r="392" spans="1:21" ht="14.4" customHeight="1" x14ac:dyDescent="0.3">
      <c r="A392" s="740">
        <v>7</v>
      </c>
      <c r="B392" s="741" t="s">
        <v>2000</v>
      </c>
      <c r="C392" s="741" t="s">
        <v>2006</v>
      </c>
      <c r="D392" s="824" t="s">
        <v>3430</v>
      </c>
      <c r="E392" s="825" t="s">
        <v>2013</v>
      </c>
      <c r="F392" s="741" t="s">
        <v>2001</v>
      </c>
      <c r="G392" s="741" t="s">
        <v>2193</v>
      </c>
      <c r="H392" s="741" t="s">
        <v>576</v>
      </c>
      <c r="I392" s="741" t="s">
        <v>2194</v>
      </c>
      <c r="J392" s="741" t="s">
        <v>2195</v>
      </c>
      <c r="K392" s="741" t="s">
        <v>2196</v>
      </c>
      <c r="L392" s="742">
        <v>299.83999999999997</v>
      </c>
      <c r="M392" s="742">
        <v>1199.3599999999999</v>
      </c>
      <c r="N392" s="741">
        <v>4</v>
      </c>
      <c r="O392" s="826">
        <v>3</v>
      </c>
      <c r="P392" s="742">
        <v>1199.3599999999999</v>
      </c>
      <c r="Q392" s="759">
        <v>1</v>
      </c>
      <c r="R392" s="741">
        <v>4</v>
      </c>
      <c r="S392" s="759">
        <v>1</v>
      </c>
      <c r="T392" s="826">
        <v>3</v>
      </c>
      <c r="U392" s="782">
        <v>1</v>
      </c>
    </row>
    <row r="393" spans="1:21" ht="14.4" customHeight="1" x14ac:dyDescent="0.3">
      <c r="A393" s="740">
        <v>7</v>
      </c>
      <c r="B393" s="741" t="s">
        <v>2000</v>
      </c>
      <c r="C393" s="741" t="s">
        <v>2006</v>
      </c>
      <c r="D393" s="824" t="s">
        <v>3430</v>
      </c>
      <c r="E393" s="825" t="s">
        <v>2013</v>
      </c>
      <c r="F393" s="741" t="s">
        <v>2001</v>
      </c>
      <c r="G393" s="741" t="s">
        <v>2193</v>
      </c>
      <c r="H393" s="741" t="s">
        <v>576</v>
      </c>
      <c r="I393" s="741" t="s">
        <v>2862</v>
      </c>
      <c r="J393" s="741" t="s">
        <v>2863</v>
      </c>
      <c r="K393" s="741" t="s">
        <v>2398</v>
      </c>
      <c r="L393" s="742">
        <v>50.32</v>
      </c>
      <c r="M393" s="742">
        <v>503.20000000000005</v>
      </c>
      <c r="N393" s="741">
        <v>10</v>
      </c>
      <c r="O393" s="826">
        <v>2</v>
      </c>
      <c r="P393" s="742">
        <v>201.28</v>
      </c>
      <c r="Q393" s="759">
        <v>0.39999999999999997</v>
      </c>
      <c r="R393" s="741">
        <v>4</v>
      </c>
      <c r="S393" s="759">
        <v>0.4</v>
      </c>
      <c r="T393" s="826">
        <v>1</v>
      </c>
      <c r="U393" s="782">
        <v>0.5</v>
      </c>
    </row>
    <row r="394" spans="1:21" ht="14.4" customHeight="1" x14ac:dyDescent="0.3">
      <c r="A394" s="740">
        <v>7</v>
      </c>
      <c r="B394" s="741" t="s">
        <v>2000</v>
      </c>
      <c r="C394" s="741" t="s">
        <v>2006</v>
      </c>
      <c r="D394" s="824" t="s">
        <v>3430</v>
      </c>
      <c r="E394" s="825" t="s">
        <v>2013</v>
      </c>
      <c r="F394" s="741" t="s">
        <v>2001</v>
      </c>
      <c r="G394" s="741" t="s">
        <v>2193</v>
      </c>
      <c r="H394" s="741" t="s">
        <v>576</v>
      </c>
      <c r="I394" s="741" t="s">
        <v>2864</v>
      </c>
      <c r="J394" s="741" t="s">
        <v>2231</v>
      </c>
      <c r="K394" s="741" t="s">
        <v>2865</v>
      </c>
      <c r="L394" s="742">
        <v>50.32</v>
      </c>
      <c r="M394" s="742">
        <v>452.88</v>
      </c>
      <c r="N394" s="741">
        <v>9</v>
      </c>
      <c r="O394" s="826">
        <v>2</v>
      </c>
      <c r="P394" s="742">
        <v>150.96</v>
      </c>
      <c r="Q394" s="759">
        <v>0.33333333333333337</v>
      </c>
      <c r="R394" s="741">
        <v>3</v>
      </c>
      <c r="S394" s="759">
        <v>0.33333333333333331</v>
      </c>
      <c r="T394" s="826">
        <v>1</v>
      </c>
      <c r="U394" s="782">
        <v>0.5</v>
      </c>
    </row>
    <row r="395" spans="1:21" ht="14.4" customHeight="1" x14ac:dyDescent="0.3">
      <c r="A395" s="740">
        <v>7</v>
      </c>
      <c r="B395" s="741" t="s">
        <v>2000</v>
      </c>
      <c r="C395" s="741" t="s">
        <v>2006</v>
      </c>
      <c r="D395" s="824" t="s">
        <v>3430</v>
      </c>
      <c r="E395" s="825" t="s">
        <v>2013</v>
      </c>
      <c r="F395" s="741" t="s">
        <v>2001</v>
      </c>
      <c r="G395" s="741" t="s">
        <v>2193</v>
      </c>
      <c r="H395" s="741" t="s">
        <v>576</v>
      </c>
      <c r="I395" s="741" t="s">
        <v>2866</v>
      </c>
      <c r="J395" s="741" t="s">
        <v>2231</v>
      </c>
      <c r="K395" s="741" t="s">
        <v>2867</v>
      </c>
      <c r="L395" s="742">
        <v>0</v>
      </c>
      <c r="M395" s="742">
        <v>0</v>
      </c>
      <c r="N395" s="741">
        <v>1</v>
      </c>
      <c r="O395" s="826">
        <v>0.5</v>
      </c>
      <c r="P395" s="742">
        <v>0</v>
      </c>
      <c r="Q395" s="759"/>
      <c r="R395" s="741">
        <v>1</v>
      </c>
      <c r="S395" s="759">
        <v>1</v>
      </c>
      <c r="T395" s="826">
        <v>0.5</v>
      </c>
      <c r="U395" s="782">
        <v>1</v>
      </c>
    </row>
    <row r="396" spans="1:21" ht="14.4" customHeight="1" x14ac:dyDescent="0.3">
      <c r="A396" s="740">
        <v>7</v>
      </c>
      <c r="B396" s="741" t="s">
        <v>2000</v>
      </c>
      <c r="C396" s="741" t="s">
        <v>2006</v>
      </c>
      <c r="D396" s="824" t="s">
        <v>3430</v>
      </c>
      <c r="E396" s="825" t="s">
        <v>2013</v>
      </c>
      <c r="F396" s="741" t="s">
        <v>2001</v>
      </c>
      <c r="G396" s="741" t="s">
        <v>2193</v>
      </c>
      <c r="H396" s="741" t="s">
        <v>576</v>
      </c>
      <c r="I396" s="741" t="s">
        <v>2868</v>
      </c>
      <c r="J396" s="741" t="s">
        <v>2869</v>
      </c>
      <c r="K396" s="741" t="s">
        <v>2870</v>
      </c>
      <c r="L396" s="742">
        <v>99.94</v>
      </c>
      <c r="M396" s="742">
        <v>899.46</v>
      </c>
      <c r="N396" s="741">
        <v>9</v>
      </c>
      <c r="O396" s="826">
        <v>2.5</v>
      </c>
      <c r="P396" s="742">
        <v>599.64</v>
      </c>
      <c r="Q396" s="759">
        <v>0.66666666666666663</v>
      </c>
      <c r="R396" s="741">
        <v>6</v>
      </c>
      <c r="S396" s="759">
        <v>0.66666666666666663</v>
      </c>
      <c r="T396" s="826">
        <v>2</v>
      </c>
      <c r="U396" s="782">
        <v>0.8</v>
      </c>
    </row>
    <row r="397" spans="1:21" ht="14.4" customHeight="1" x14ac:dyDescent="0.3">
      <c r="A397" s="740">
        <v>7</v>
      </c>
      <c r="B397" s="741" t="s">
        <v>2000</v>
      </c>
      <c r="C397" s="741" t="s">
        <v>2006</v>
      </c>
      <c r="D397" s="824" t="s">
        <v>3430</v>
      </c>
      <c r="E397" s="825" t="s">
        <v>2013</v>
      </c>
      <c r="F397" s="741" t="s">
        <v>2001</v>
      </c>
      <c r="G397" s="741" t="s">
        <v>2193</v>
      </c>
      <c r="H397" s="741" t="s">
        <v>576</v>
      </c>
      <c r="I397" s="741" t="s">
        <v>2871</v>
      </c>
      <c r="J397" s="741" t="s">
        <v>2195</v>
      </c>
      <c r="K397" s="741" t="s">
        <v>2872</v>
      </c>
      <c r="L397" s="742">
        <v>66.63</v>
      </c>
      <c r="M397" s="742">
        <v>333.15</v>
      </c>
      <c r="N397" s="741">
        <v>5</v>
      </c>
      <c r="O397" s="826">
        <v>0.5</v>
      </c>
      <c r="P397" s="742"/>
      <c r="Q397" s="759">
        <v>0</v>
      </c>
      <c r="R397" s="741"/>
      <c r="S397" s="759">
        <v>0</v>
      </c>
      <c r="T397" s="826"/>
      <c r="U397" s="782">
        <v>0</v>
      </c>
    </row>
    <row r="398" spans="1:21" ht="14.4" customHeight="1" x14ac:dyDescent="0.3">
      <c r="A398" s="740">
        <v>7</v>
      </c>
      <c r="B398" s="741" t="s">
        <v>2000</v>
      </c>
      <c r="C398" s="741" t="s">
        <v>2006</v>
      </c>
      <c r="D398" s="824" t="s">
        <v>3430</v>
      </c>
      <c r="E398" s="825" t="s">
        <v>2013</v>
      </c>
      <c r="F398" s="741" t="s">
        <v>2001</v>
      </c>
      <c r="G398" s="741" t="s">
        <v>2193</v>
      </c>
      <c r="H398" s="741" t="s">
        <v>576</v>
      </c>
      <c r="I398" s="741" t="s">
        <v>2873</v>
      </c>
      <c r="J398" s="741" t="s">
        <v>2231</v>
      </c>
      <c r="K398" s="741" t="s">
        <v>2860</v>
      </c>
      <c r="L398" s="742">
        <v>50.32</v>
      </c>
      <c r="M398" s="742">
        <v>1107.04</v>
      </c>
      <c r="N398" s="741">
        <v>22</v>
      </c>
      <c r="O398" s="826">
        <v>5.5</v>
      </c>
      <c r="P398" s="742">
        <v>654.16</v>
      </c>
      <c r="Q398" s="759">
        <v>0.59090909090909094</v>
      </c>
      <c r="R398" s="741">
        <v>13</v>
      </c>
      <c r="S398" s="759">
        <v>0.59090909090909094</v>
      </c>
      <c r="T398" s="826">
        <v>2.5</v>
      </c>
      <c r="U398" s="782">
        <v>0.45454545454545453</v>
      </c>
    </row>
    <row r="399" spans="1:21" ht="14.4" customHeight="1" x14ac:dyDescent="0.3">
      <c r="A399" s="740">
        <v>7</v>
      </c>
      <c r="B399" s="741" t="s">
        <v>2000</v>
      </c>
      <c r="C399" s="741" t="s">
        <v>2006</v>
      </c>
      <c r="D399" s="824" t="s">
        <v>3430</v>
      </c>
      <c r="E399" s="825" t="s">
        <v>2013</v>
      </c>
      <c r="F399" s="741" t="s">
        <v>2001</v>
      </c>
      <c r="G399" s="741" t="s">
        <v>2193</v>
      </c>
      <c r="H399" s="741" t="s">
        <v>576</v>
      </c>
      <c r="I399" s="741" t="s">
        <v>2874</v>
      </c>
      <c r="J399" s="741" t="s">
        <v>2198</v>
      </c>
      <c r="K399" s="741" t="s">
        <v>2875</v>
      </c>
      <c r="L399" s="742">
        <v>199.89</v>
      </c>
      <c r="M399" s="742">
        <v>3198.24</v>
      </c>
      <c r="N399" s="741">
        <v>16</v>
      </c>
      <c r="O399" s="826">
        <v>5.5</v>
      </c>
      <c r="P399" s="742">
        <v>1799.0099999999998</v>
      </c>
      <c r="Q399" s="759">
        <v>0.5625</v>
      </c>
      <c r="R399" s="741">
        <v>9</v>
      </c>
      <c r="S399" s="759">
        <v>0.5625</v>
      </c>
      <c r="T399" s="826">
        <v>2.5</v>
      </c>
      <c r="U399" s="782">
        <v>0.45454545454545453</v>
      </c>
    </row>
    <row r="400" spans="1:21" ht="14.4" customHeight="1" x14ac:dyDescent="0.3">
      <c r="A400" s="740">
        <v>7</v>
      </c>
      <c r="B400" s="741" t="s">
        <v>2000</v>
      </c>
      <c r="C400" s="741" t="s">
        <v>2006</v>
      </c>
      <c r="D400" s="824" t="s">
        <v>3430</v>
      </c>
      <c r="E400" s="825" t="s">
        <v>2013</v>
      </c>
      <c r="F400" s="741" t="s">
        <v>2001</v>
      </c>
      <c r="G400" s="741" t="s">
        <v>2876</v>
      </c>
      <c r="H400" s="741" t="s">
        <v>576</v>
      </c>
      <c r="I400" s="741" t="s">
        <v>2877</v>
      </c>
      <c r="J400" s="741" t="s">
        <v>2878</v>
      </c>
      <c r="K400" s="741" t="s">
        <v>2879</v>
      </c>
      <c r="L400" s="742">
        <v>1112.45</v>
      </c>
      <c r="M400" s="742">
        <v>15574.300000000001</v>
      </c>
      <c r="N400" s="741">
        <v>14</v>
      </c>
      <c r="O400" s="826">
        <v>5</v>
      </c>
      <c r="P400" s="742">
        <v>12236.95</v>
      </c>
      <c r="Q400" s="759">
        <v>0.7857142857142857</v>
      </c>
      <c r="R400" s="741">
        <v>11</v>
      </c>
      <c r="S400" s="759">
        <v>0.7857142857142857</v>
      </c>
      <c r="T400" s="826">
        <v>4</v>
      </c>
      <c r="U400" s="782">
        <v>0.8</v>
      </c>
    </row>
    <row r="401" spans="1:21" ht="14.4" customHeight="1" x14ac:dyDescent="0.3">
      <c r="A401" s="740">
        <v>7</v>
      </c>
      <c r="B401" s="741" t="s">
        <v>2000</v>
      </c>
      <c r="C401" s="741" t="s">
        <v>2006</v>
      </c>
      <c r="D401" s="824" t="s">
        <v>3430</v>
      </c>
      <c r="E401" s="825" t="s">
        <v>2013</v>
      </c>
      <c r="F401" s="741" t="s">
        <v>2001</v>
      </c>
      <c r="G401" s="741" t="s">
        <v>2876</v>
      </c>
      <c r="H401" s="741" t="s">
        <v>576</v>
      </c>
      <c r="I401" s="741" t="s">
        <v>2880</v>
      </c>
      <c r="J401" s="741" t="s">
        <v>2878</v>
      </c>
      <c r="K401" s="741" t="s">
        <v>2881</v>
      </c>
      <c r="L401" s="742">
        <v>2146.12</v>
      </c>
      <c r="M401" s="742">
        <v>10730.599999999999</v>
      </c>
      <c r="N401" s="741">
        <v>5</v>
      </c>
      <c r="O401" s="826">
        <v>2</v>
      </c>
      <c r="P401" s="742">
        <v>10730.599999999999</v>
      </c>
      <c r="Q401" s="759">
        <v>1</v>
      </c>
      <c r="R401" s="741">
        <v>5</v>
      </c>
      <c r="S401" s="759">
        <v>1</v>
      </c>
      <c r="T401" s="826">
        <v>2</v>
      </c>
      <c r="U401" s="782">
        <v>1</v>
      </c>
    </row>
    <row r="402" spans="1:21" ht="14.4" customHeight="1" x14ac:dyDescent="0.3">
      <c r="A402" s="740">
        <v>7</v>
      </c>
      <c r="B402" s="741" t="s">
        <v>2000</v>
      </c>
      <c r="C402" s="741" t="s">
        <v>2006</v>
      </c>
      <c r="D402" s="824" t="s">
        <v>3430</v>
      </c>
      <c r="E402" s="825" t="s">
        <v>2013</v>
      </c>
      <c r="F402" s="741" t="s">
        <v>2001</v>
      </c>
      <c r="G402" s="741" t="s">
        <v>2876</v>
      </c>
      <c r="H402" s="741" t="s">
        <v>576</v>
      </c>
      <c r="I402" s="741" t="s">
        <v>2882</v>
      </c>
      <c r="J402" s="741" t="s">
        <v>2878</v>
      </c>
      <c r="K402" s="741" t="s">
        <v>2883</v>
      </c>
      <c r="L402" s="742">
        <v>3690.52</v>
      </c>
      <c r="M402" s="742">
        <v>40595.72</v>
      </c>
      <c r="N402" s="741">
        <v>11</v>
      </c>
      <c r="O402" s="826">
        <v>4</v>
      </c>
      <c r="P402" s="742">
        <v>40595.72</v>
      </c>
      <c r="Q402" s="759">
        <v>1</v>
      </c>
      <c r="R402" s="741">
        <v>11</v>
      </c>
      <c r="S402" s="759">
        <v>1</v>
      </c>
      <c r="T402" s="826">
        <v>4</v>
      </c>
      <c r="U402" s="782">
        <v>1</v>
      </c>
    </row>
    <row r="403" spans="1:21" ht="14.4" customHeight="1" x14ac:dyDescent="0.3">
      <c r="A403" s="740">
        <v>7</v>
      </c>
      <c r="B403" s="741" t="s">
        <v>2000</v>
      </c>
      <c r="C403" s="741" t="s">
        <v>2006</v>
      </c>
      <c r="D403" s="824" t="s">
        <v>3430</v>
      </c>
      <c r="E403" s="825" t="s">
        <v>2013</v>
      </c>
      <c r="F403" s="741" t="s">
        <v>2001</v>
      </c>
      <c r="G403" s="741" t="s">
        <v>2876</v>
      </c>
      <c r="H403" s="741" t="s">
        <v>576</v>
      </c>
      <c r="I403" s="741" t="s">
        <v>2884</v>
      </c>
      <c r="J403" s="741" t="s">
        <v>2878</v>
      </c>
      <c r="K403" s="741" t="s">
        <v>2885</v>
      </c>
      <c r="L403" s="742">
        <v>0</v>
      </c>
      <c r="M403" s="742">
        <v>0</v>
      </c>
      <c r="N403" s="741">
        <v>5</v>
      </c>
      <c r="O403" s="826">
        <v>2</v>
      </c>
      <c r="P403" s="742">
        <v>0</v>
      </c>
      <c r="Q403" s="759"/>
      <c r="R403" s="741">
        <v>5</v>
      </c>
      <c r="S403" s="759">
        <v>1</v>
      </c>
      <c r="T403" s="826">
        <v>2</v>
      </c>
      <c r="U403" s="782">
        <v>1</v>
      </c>
    </row>
    <row r="404" spans="1:21" ht="14.4" customHeight="1" x14ac:dyDescent="0.3">
      <c r="A404" s="740">
        <v>7</v>
      </c>
      <c r="B404" s="741" t="s">
        <v>2000</v>
      </c>
      <c r="C404" s="741" t="s">
        <v>2006</v>
      </c>
      <c r="D404" s="824" t="s">
        <v>3430</v>
      </c>
      <c r="E404" s="825" t="s">
        <v>2019</v>
      </c>
      <c r="F404" s="741" t="s">
        <v>2001</v>
      </c>
      <c r="G404" s="741" t="s">
        <v>2096</v>
      </c>
      <c r="H404" s="741" t="s">
        <v>576</v>
      </c>
      <c r="I404" s="741" t="s">
        <v>2097</v>
      </c>
      <c r="J404" s="741" t="s">
        <v>714</v>
      </c>
      <c r="K404" s="741" t="s">
        <v>2098</v>
      </c>
      <c r="L404" s="742">
        <v>48.42</v>
      </c>
      <c r="M404" s="742">
        <v>96.84</v>
      </c>
      <c r="N404" s="741">
        <v>2</v>
      </c>
      <c r="O404" s="826">
        <v>0.5</v>
      </c>
      <c r="P404" s="742">
        <v>96.84</v>
      </c>
      <c r="Q404" s="759">
        <v>1</v>
      </c>
      <c r="R404" s="741">
        <v>2</v>
      </c>
      <c r="S404" s="759">
        <v>1</v>
      </c>
      <c r="T404" s="826">
        <v>0.5</v>
      </c>
      <c r="U404" s="782">
        <v>1</v>
      </c>
    </row>
    <row r="405" spans="1:21" ht="14.4" customHeight="1" x14ac:dyDescent="0.3">
      <c r="A405" s="740">
        <v>7</v>
      </c>
      <c r="B405" s="741" t="s">
        <v>2000</v>
      </c>
      <c r="C405" s="741" t="s">
        <v>2006</v>
      </c>
      <c r="D405" s="824" t="s">
        <v>3430</v>
      </c>
      <c r="E405" s="825" t="s">
        <v>2019</v>
      </c>
      <c r="F405" s="741" t="s">
        <v>2001</v>
      </c>
      <c r="G405" s="741" t="s">
        <v>2193</v>
      </c>
      <c r="H405" s="741" t="s">
        <v>576</v>
      </c>
      <c r="I405" s="741" t="s">
        <v>2859</v>
      </c>
      <c r="J405" s="741" t="s">
        <v>2231</v>
      </c>
      <c r="K405" s="741" t="s">
        <v>2860</v>
      </c>
      <c r="L405" s="742">
        <v>50.32</v>
      </c>
      <c r="M405" s="742">
        <v>50.32</v>
      </c>
      <c r="N405" s="741">
        <v>1</v>
      </c>
      <c r="O405" s="826">
        <v>0.5</v>
      </c>
      <c r="P405" s="742">
        <v>50.32</v>
      </c>
      <c r="Q405" s="759">
        <v>1</v>
      </c>
      <c r="R405" s="741">
        <v>1</v>
      </c>
      <c r="S405" s="759">
        <v>1</v>
      </c>
      <c r="T405" s="826">
        <v>0.5</v>
      </c>
      <c r="U405" s="782">
        <v>1</v>
      </c>
    </row>
    <row r="406" spans="1:21" ht="14.4" customHeight="1" x14ac:dyDescent="0.3">
      <c r="A406" s="740">
        <v>7</v>
      </c>
      <c r="B406" s="741" t="s">
        <v>2000</v>
      </c>
      <c r="C406" s="741" t="s">
        <v>2006</v>
      </c>
      <c r="D406" s="824" t="s">
        <v>3430</v>
      </c>
      <c r="E406" s="825" t="s">
        <v>2022</v>
      </c>
      <c r="F406" s="741" t="s">
        <v>2001</v>
      </c>
      <c r="G406" s="741" t="s">
        <v>2051</v>
      </c>
      <c r="H406" s="741" t="s">
        <v>622</v>
      </c>
      <c r="I406" s="741" t="s">
        <v>2119</v>
      </c>
      <c r="J406" s="741" t="s">
        <v>1347</v>
      </c>
      <c r="K406" s="741" t="s">
        <v>2120</v>
      </c>
      <c r="L406" s="742">
        <v>154.36000000000001</v>
      </c>
      <c r="M406" s="742">
        <v>308.72000000000003</v>
      </c>
      <c r="N406" s="741">
        <v>2</v>
      </c>
      <c r="O406" s="826">
        <v>1</v>
      </c>
      <c r="P406" s="742">
        <v>308.72000000000003</v>
      </c>
      <c r="Q406" s="759">
        <v>1</v>
      </c>
      <c r="R406" s="741">
        <v>2</v>
      </c>
      <c r="S406" s="759">
        <v>1</v>
      </c>
      <c r="T406" s="826">
        <v>1</v>
      </c>
      <c r="U406" s="782">
        <v>1</v>
      </c>
    </row>
    <row r="407" spans="1:21" ht="14.4" customHeight="1" x14ac:dyDescent="0.3">
      <c r="A407" s="740">
        <v>7</v>
      </c>
      <c r="B407" s="741" t="s">
        <v>2000</v>
      </c>
      <c r="C407" s="741" t="s">
        <v>2006</v>
      </c>
      <c r="D407" s="824" t="s">
        <v>3430</v>
      </c>
      <c r="E407" s="825" t="s">
        <v>2022</v>
      </c>
      <c r="F407" s="741" t="s">
        <v>2001</v>
      </c>
      <c r="G407" s="741" t="s">
        <v>2886</v>
      </c>
      <c r="H407" s="741" t="s">
        <v>576</v>
      </c>
      <c r="I407" s="741" t="s">
        <v>2887</v>
      </c>
      <c r="J407" s="741" t="s">
        <v>2888</v>
      </c>
      <c r="K407" s="741" t="s">
        <v>2889</v>
      </c>
      <c r="L407" s="742">
        <v>115.26</v>
      </c>
      <c r="M407" s="742">
        <v>230.52</v>
      </c>
      <c r="N407" s="741">
        <v>2</v>
      </c>
      <c r="O407" s="826">
        <v>2</v>
      </c>
      <c r="P407" s="742">
        <v>230.52</v>
      </c>
      <c r="Q407" s="759">
        <v>1</v>
      </c>
      <c r="R407" s="741">
        <v>2</v>
      </c>
      <c r="S407" s="759">
        <v>1</v>
      </c>
      <c r="T407" s="826">
        <v>2</v>
      </c>
      <c r="U407" s="782">
        <v>1</v>
      </c>
    </row>
    <row r="408" spans="1:21" ht="14.4" customHeight="1" x14ac:dyDescent="0.3">
      <c r="A408" s="740">
        <v>7</v>
      </c>
      <c r="B408" s="741" t="s">
        <v>2000</v>
      </c>
      <c r="C408" s="741" t="s">
        <v>2006</v>
      </c>
      <c r="D408" s="824" t="s">
        <v>3430</v>
      </c>
      <c r="E408" s="825" t="s">
        <v>2022</v>
      </c>
      <c r="F408" s="741" t="s">
        <v>2001</v>
      </c>
      <c r="G408" s="741" t="s">
        <v>2522</v>
      </c>
      <c r="H408" s="741" t="s">
        <v>576</v>
      </c>
      <c r="I408" s="741" t="s">
        <v>2890</v>
      </c>
      <c r="J408" s="741" t="s">
        <v>2524</v>
      </c>
      <c r="K408" s="741" t="s">
        <v>2083</v>
      </c>
      <c r="L408" s="742">
        <v>0</v>
      </c>
      <c r="M408" s="742">
        <v>0</v>
      </c>
      <c r="N408" s="741">
        <v>2</v>
      </c>
      <c r="O408" s="826">
        <v>1</v>
      </c>
      <c r="P408" s="742">
        <v>0</v>
      </c>
      <c r="Q408" s="759"/>
      <c r="R408" s="741">
        <v>2</v>
      </c>
      <c r="S408" s="759">
        <v>1</v>
      </c>
      <c r="T408" s="826">
        <v>1</v>
      </c>
      <c r="U408" s="782">
        <v>1</v>
      </c>
    </row>
    <row r="409" spans="1:21" ht="14.4" customHeight="1" x14ac:dyDescent="0.3">
      <c r="A409" s="740">
        <v>7</v>
      </c>
      <c r="B409" s="741" t="s">
        <v>2000</v>
      </c>
      <c r="C409" s="741" t="s">
        <v>2006</v>
      </c>
      <c r="D409" s="824" t="s">
        <v>3430</v>
      </c>
      <c r="E409" s="825" t="s">
        <v>2022</v>
      </c>
      <c r="F409" s="741" t="s">
        <v>2001</v>
      </c>
      <c r="G409" s="741" t="s">
        <v>2715</v>
      </c>
      <c r="H409" s="741" t="s">
        <v>576</v>
      </c>
      <c r="I409" s="741" t="s">
        <v>2716</v>
      </c>
      <c r="J409" s="741" t="s">
        <v>659</v>
      </c>
      <c r="K409" s="741" t="s">
        <v>2717</v>
      </c>
      <c r="L409" s="742">
        <v>0</v>
      </c>
      <c r="M409" s="742">
        <v>0</v>
      </c>
      <c r="N409" s="741">
        <v>2</v>
      </c>
      <c r="O409" s="826">
        <v>1</v>
      </c>
      <c r="P409" s="742">
        <v>0</v>
      </c>
      <c r="Q409" s="759"/>
      <c r="R409" s="741">
        <v>2</v>
      </c>
      <c r="S409" s="759">
        <v>1</v>
      </c>
      <c r="T409" s="826">
        <v>1</v>
      </c>
      <c r="U409" s="782">
        <v>1</v>
      </c>
    </row>
    <row r="410" spans="1:21" ht="14.4" customHeight="1" x14ac:dyDescent="0.3">
      <c r="A410" s="740">
        <v>7</v>
      </c>
      <c r="B410" s="741" t="s">
        <v>2000</v>
      </c>
      <c r="C410" s="741" t="s">
        <v>2006</v>
      </c>
      <c r="D410" s="824" t="s">
        <v>3430</v>
      </c>
      <c r="E410" s="825" t="s">
        <v>2022</v>
      </c>
      <c r="F410" s="741" t="s">
        <v>2001</v>
      </c>
      <c r="G410" s="741" t="s">
        <v>2891</v>
      </c>
      <c r="H410" s="741" t="s">
        <v>576</v>
      </c>
      <c r="I410" s="741" t="s">
        <v>2892</v>
      </c>
      <c r="J410" s="741" t="s">
        <v>2893</v>
      </c>
      <c r="K410" s="741" t="s">
        <v>2894</v>
      </c>
      <c r="L410" s="742">
        <v>132.97999999999999</v>
      </c>
      <c r="M410" s="742">
        <v>132.97999999999999</v>
      </c>
      <c r="N410" s="741">
        <v>1</v>
      </c>
      <c r="O410" s="826">
        <v>1</v>
      </c>
      <c r="P410" s="742">
        <v>132.97999999999999</v>
      </c>
      <c r="Q410" s="759">
        <v>1</v>
      </c>
      <c r="R410" s="741">
        <v>1</v>
      </c>
      <c r="S410" s="759">
        <v>1</v>
      </c>
      <c r="T410" s="826">
        <v>1</v>
      </c>
      <c r="U410" s="782">
        <v>1</v>
      </c>
    </row>
    <row r="411" spans="1:21" ht="14.4" customHeight="1" x14ac:dyDescent="0.3">
      <c r="A411" s="740">
        <v>7</v>
      </c>
      <c r="B411" s="741" t="s">
        <v>2000</v>
      </c>
      <c r="C411" s="741" t="s">
        <v>2006</v>
      </c>
      <c r="D411" s="824" t="s">
        <v>3430</v>
      </c>
      <c r="E411" s="825" t="s">
        <v>2022</v>
      </c>
      <c r="F411" s="741" t="s">
        <v>2001</v>
      </c>
      <c r="G411" s="741" t="s">
        <v>2061</v>
      </c>
      <c r="H411" s="741" t="s">
        <v>576</v>
      </c>
      <c r="I411" s="741" t="s">
        <v>2064</v>
      </c>
      <c r="J411" s="741" t="s">
        <v>926</v>
      </c>
      <c r="K411" s="741" t="s">
        <v>2063</v>
      </c>
      <c r="L411" s="742">
        <v>103.67</v>
      </c>
      <c r="M411" s="742">
        <v>103.67</v>
      </c>
      <c r="N411" s="741">
        <v>1</v>
      </c>
      <c r="O411" s="826">
        <v>1</v>
      </c>
      <c r="P411" s="742">
        <v>103.67</v>
      </c>
      <c r="Q411" s="759">
        <v>1</v>
      </c>
      <c r="R411" s="741">
        <v>1</v>
      </c>
      <c r="S411" s="759">
        <v>1</v>
      </c>
      <c r="T411" s="826">
        <v>1</v>
      </c>
      <c r="U411" s="782">
        <v>1</v>
      </c>
    </row>
    <row r="412" spans="1:21" ht="14.4" customHeight="1" x14ac:dyDescent="0.3">
      <c r="A412" s="740">
        <v>7</v>
      </c>
      <c r="B412" s="741" t="s">
        <v>2000</v>
      </c>
      <c r="C412" s="741" t="s">
        <v>2006</v>
      </c>
      <c r="D412" s="824" t="s">
        <v>3430</v>
      </c>
      <c r="E412" s="825" t="s">
        <v>2022</v>
      </c>
      <c r="F412" s="741" t="s">
        <v>2001</v>
      </c>
      <c r="G412" s="741" t="s">
        <v>2895</v>
      </c>
      <c r="H412" s="741" t="s">
        <v>622</v>
      </c>
      <c r="I412" s="741" t="s">
        <v>1715</v>
      </c>
      <c r="J412" s="741" t="s">
        <v>1090</v>
      </c>
      <c r="K412" s="741" t="s">
        <v>1716</v>
      </c>
      <c r="L412" s="742">
        <v>143.09</v>
      </c>
      <c r="M412" s="742">
        <v>143.09</v>
      </c>
      <c r="N412" s="741">
        <v>1</v>
      </c>
      <c r="O412" s="826">
        <v>1</v>
      </c>
      <c r="P412" s="742">
        <v>143.09</v>
      </c>
      <c r="Q412" s="759">
        <v>1</v>
      </c>
      <c r="R412" s="741">
        <v>1</v>
      </c>
      <c r="S412" s="759">
        <v>1</v>
      </c>
      <c r="T412" s="826">
        <v>1</v>
      </c>
      <c r="U412" s="782">
        <v>1</v>
      </c>
    </row>
    <row r="413" spans="1:21" ht="14.4" customHeight="1" x14ac:dyDescent="0.3">
      <c r="A413" s="740">
        <v>7</v>
      </c>
      <c r="B413" s="741" t="s">
        <v>2000</v>
      </c>
      <c r="C413" s="741" t="s">
        <v>2006</v>
      </c>
      <c r="D413" s="824" t="s">
        <v>3430</v>
      </c>
      <c r="E413" s="825" t="s">
        <v>2023</v>
      </c>
      <c r="F413" s="741" t="s">
        <v>2001</v>
      </c>
      <c r="G413" s="741" t="s">
        <v>2641</v>
      </c>
      <c r="H413" s="741" t="s">
        <v>576</v>
      </c>
      <c r="I413" s="741" t="s">
        <v>2642</v>
      </c>
      <c r="J413" s="741" t="s">
        <v>2643</v>
      </c>
      <c r="K413" s="741" t="s">
        <v>2644</v>
      </c>
      <c r="L413" s="742">
        <v>754.04</v>
      </c>
      <c r="M413" s="742">
        <v>3770.2</v>
      </c>
      <c r="N413" s="741">
        <v>5</v>
      </c>
      <c r="O413" s="826"/>
      <c r="P413" s="742">
        <v>3770.2</v>
      </c>
      <c r="Q413" s="759">
        <v>1</v>
      </c>
      <c r="R413" s="741">
        <v>5</v>
      </c>
      <c r="S413" s="759">
        <v>1</v>
      </c>
      <c r="T413" s="826"/>
      <c r="U413" s="782"/>
    </row>
    <row r="414" spans="1:21" ht="14.4" customHeight="1" x14ac:dyDescent="0.3">
      <c r="A414" s="740">
        <v>7</v>
      </c>
      <c r="B414" s="741" t="s">
        <v>2000</v>
      </c>
      <c r="C414" s="741" t="s">
        <v>2006</v>
      </c>
      <c r="D414" s="824" t="s">
        <v>3430</v>
      </c>
      <c r="E414" s="825" t="s">
        <v>2023</v>
      </c>
      <c r="F414" s="741" t="s">
        <v>2001</v>
      </c>
      <c r="G414" s="741" t="s">
        <v>2076</v>
      </c>
      <c r="H414" s="741" t="s">
        <v>576</v>
      </c>
      <c r="I414" s="741" t="s">
        <v>2896</v>
      </c>
      <c r="J414" s="741" t="s">
        <v>2897</v>
      </c>
      <c r="K414" s="741" t="s">
        <v>2898</v>
      </c>
      <c r="L414" s="742">
        <v>508.75</v>
      </c>
      <c r="M414" s="742">
        <v>508.75</v>
      </c>
      <c r="N414" s="741">
        <v>1</v>
      </c>
      <c r="O414" s="826">
        <v>0.5</v>
      </c>
      <c r="P414" s="742">
        <v>508.75</v>
      </c>
      <c r="Q414" s="759">
        <v>1</v>
      </c>
      <c r="R414" s="741">
        <v>1</v>
      </c>
      <c r="S414" s="759">
        <v>1</v>
      </c>
      <c r="T414" s="826">
        <v>0.5</v>
      </c>
      <c r="U414" s="782">
        <v>1</v>
      </c>
    </row>
    <row r="415" spans="1:21" ht="14.4" customHeight="1" x14ac:dyDescent="0.3">
      <c r="A415" s="740">
        <v>7</v>
      </c>
      <c r="B415" s="741" t="s">
        <v>2000</v>
      </c>
      <c r="C415" s="741" t="s">
        <v>2006</v>
      </c>
      <c r="D415" s="824" t="s">
        <v>3430</v>
      </c>
      <c r="E415" s="825" t="s">
        <v>2023</v>
      </c>
      <c r="F415" s="741" t="s">
        <v>2001</v>
      </c>
      <c r="G415" s="741" t="s">
        <v>2076</v>
      </c>
      <c r="H415" s="741" t="s">
        <v>576</v>
      </c>
      <c r="I415" s="741" t="s">
        <v>2899</v>
      </c>
      <c r="J415" s="741" t="s">
        <v>2900</v>
      </c>
      <c r="K415" s="741" t="s">
        <v>2901</v>
      </c>
      <c r="L415" s="742">
        <v>1017.48</v>
      </c>
      <c r="M415" s="742">
        <v>1017.48</v>
      </c>
      <c r="N415" s="741">
        <v>1</v>
      </c>
      <c r="O415" s="826">
        <v>1</v>
      </c>
      <c r="P415" s="742">
        <v>1017.48</v>
      </c>
      <c r="Q415" s="759">
        <v>1</v>
      </c>
      <c r="R415" s="741">
        <v>1</v>
      </c>
      <c r="S415" s="759">
        <v>1</v>
      </c>
      <c r="T415" s="826">
        <v>1</v>
      </c>
      <c r="U415" s="782">
        <v>1</v>
      </c>
    </row>
    <row r="416" spans="1:21" ht="14.4" customHeight="1" x14ac:dyDescent="0.3">
      <c r="A416" s="740">
        <v>7</v>
      </c>
      <c r="B416" s="741" t="s">
        <v>2000</v>
      </c>
      <c r="C416" s="741" t="s">
        <v>2006</v>
      </c>
      <c r="D416" s="824" t="s">
        <v>3430</v>
      </c>
      <c r="E416" s="825" t="s">
        <v>2023</v>
      </c>
      <c r="F416" s="741" t="s">
        <v>2001</v>
      </c>
      <c r="G416" s="741" t="s">
        <v>2125</v>
      </c>
      <c r="H416" s="741" t="s">
        <v>622</v>
      </c>
      <c r="I416" s="741" t="s">
        <v>2902</v>
      </c>
      <c r="J416" s="741" t="s">
        <v>774</v>
      </c>
      <c r="K416" s="741" t="s">
        <v>1892</v>
      </c>
      <c r="L416" s="742">
        <v>85.16</v>
      </c>
      <c r="M416" s="742">
        <v>255.48</v>
      </c>
      <c r="N416" s="741">
        <v>3</v>
      </c>
      <c r="O416" s="826">
        <v>0.5</v>
      </c>
      <c r="P416" s="742"/>
      <c r="Q416" s="759">
        <v>0</v>
      </c>
      <c r="R416" s="741"/>
      <c r="S416" s="759">
        <v>0</v>
      </c>
      <c r="T416" s="826"/>
      <c r="U416" s="782">
        <v>0</v>
      </c>
    </row>
    <row r="417" spans="1:21" ht="14.4" customHeight="1" x14ac:dyDescent="0.3">
      <c r="A417" s="740">
        <v>7</v>
      </c>
      <c r="B417" s="741" t="s">
        <v>2000</v>
      </c>
      <c r="C417" s="741" t="s">
        <v>2006</v>
      </c>
      <c r="D417" s="824" t="s">
        <v>3430</v>
      </c>
      <c r="E417" s="825" t="s">
        <v>2023</v>
      </c>
      <c r="F417" s="741" t="s">
        <v>2001</v>
      </c>
      <c r="G417" s="741" t="s">
        <v>2125</v>
      </c>
      <c r="H417" s="741" t="s">
        <v>622</v>
      </c>
      <c r="I417" s="741" t="s">
        <v>1891</v>
      </c>
      <c r="J417" s="741" t="s">
        <v>774</v>
      </c>
      <c r="K417" s="741" t="s">
        <v>1892</v>
      </c>
      <c r="L417" s="742">
        <v>132</v>
      </c>
      <c r="M417" s="742">
        <v>264</v>
      </c>
      <c r="N417" s="741">
        <v>2</v>
      </c>
      <c r="O417" s="826">
        <v>0.5</v>
      </c>
      <c r="P417" s="742"/>
      <c r="Q417" s="759">
        <v>0</v>
      </c>
      <c r="R417" s="741"/>
      <c r="S417" s="759">
        <v>0</v>
      </c>
      <c r="T417" s="826"/>
      <c r="U417" s="782">
        <v>0</v>
      </c>
    </row>
    <row r="418" spans="1:21" ht="14.4" customHeight="1" x14ac:dyDescent="0.3">
      <c r="A418" s="740">
        <v>7</v>
      </c>
      <c r="B418" s="741" t="s">
        <v>2000</v>
      </c>
      <c r="C418" s="741" t="s">
        <v>2006</v>
      </c>
      <c r="D418" s="824" t="s">
        <v>3430</v>
      </c>
      <c r="E418" s="825" t="s">
        <v>2023</v>
      </c>
      <c r="F418" s="741" t="s">
        <v>2001</v>
      </c>
      <c r="G418" s="741" t="s">
        <v>2133</v>
      </c>
      <c r="H418" s="741" t="s">
        <v>576</v>
      </c>
      <c r="I418" s="741" t="s">
        <v>2134</v>
      </c>
      <c r="J418" s="741" t="s">
        <v>2135</v>
      </c>
      <c r="K418" s="741" t="s">
        <v>2136</v>
      </c>
      <c r="L418" s="742">
        <v>29.13</v>
      </c>
      <c r="M418" s="742">
        <v>58.26</v>
      </c>
      <c r="N418" s="741">
        <v>2</v>
      </c>
      <c r="O418" s="826">
        <v>0.5</v>
      </c>
      <c r="P418" s="742">
        <v>58.26</v>
      </c>
      <c r="Q418" s="759">
        <v>1</v>
      </c>
      <c r="R418" s="741">
        <v>2</v>
      </c>
      <c r="S418" s="759">
        <v>1</v>
      </c>
      <c r="T418" s="826">
        <v>0.5</v>
      </c>
      <c r="U418" s="782">
        <v>1</v>
      </c>
    </row>
    <row r="419" spans="1:21" ht="14.4" customHeight="1" x14ac:dyDescent="0.3">
      <c r="A419" s="740">
        <v>7</v>
      </c>
      <c r="B419" s="741" t="s">
        <v>2000</v>
      </c>
      <c r="C419" s="741" t="s">
        <v>2006</v>
      </c>
      <c r="D419" s="824" t="s">
        <v>3430</v>
      </c>
      <c r="E419" s="825" t="s">
        <v>2023</v>
      </c>
      <c r="F419" s="741" t="s">
        <v>2001</v>
      </c>
      <c r="G419" s="741" t="s">
        <v>2133</v>
      </c>
      <c r="H419" s="741" t="s">
        <v>576</v>
      </c>
      <c r="I419" s="741" t="s">
        <v>2657</v>
      </c>
      <c r="J419" s="741" t="s">
        <v>2658</v>
      </c>
      <c r="K419" s="741" t="s">
        <v>2659</v>
      </c>
      <c r="L419" s="742">
        <v>80.319999999999993</v>
      </c>
      <c r="M419" s="742">
        <v>160.63999999999999</v>
      </c>
      <c r="N419" s="741">
        <v>2</v>
      </c>
      <c r="O419" s="826">
        <v>0.5</v>
      </c>
      <c r="P419" s="742">
        <v>160.63999999999999</v>
      </c>
      <c r="Q419" s="759">
        <v>1</v>
      </c>
      <c r="R419" s="741">
        <v>2</v>
      </c>
      <c r="S419" s="759">
        <v>1</v>
      </c>
      <c r="T419" s="826">
        <v>0.5</v>
      </c>
      <c r="U419" s="782">
        <v>1</v>
      </c>
    </row>
    <row r="420" spans="1:21" ht="14.4" customHeight="1" x14ac:dyDescent="0.3">
      <c r="A420" s="740">
        <v>7</v>
      </c>
      <c r="B420" s="741" t="s">
        <v>2000</v>
      </c>
      <c r="C420" s="741" t="s">
        <v>2006</v>
      </c>
      <c r="D420" s="824" t="s">
        <v>3430</v>
      </c>
      <c r="E420" s="825" t="s">
        <v>2023</v>
      </c>
      <c r="F420" s="741" t="s">
        <v>2001</v>
      </c>
      <c r="G420" s="741" t="s">
        <v>2666</v>
      </c>
      <c r="H420" s="741" t="s">
        <v>576</v>
      </c>
      <c r="I420" s="741" t="s">
        <v>2670</v>
      </c>
      <c r="J420" s="741" t="s">
        <v>2671</v>
      </c>
      <c r="K420" s="741" t="s">
        <v>2672</v>
      </c>
      <c r="L420" s="742">
        <v>1454.23</v>
      </c>
      <c r="M420" s="742">
        <v>8725.380000000001</v>
      </c>
      <c r="N420" s="741">
        <v>6</v>
      </c>
      <c r="O420" s="826"/>
      <c r="P420" s="742">
        <v>8725.380000000001</v>
      </c>
      <c r="Q420" s="759">
        <v>1</v>
      </c>
      <c r="R420" s="741">
        <v>6</v>
      </c>
      <c r="S420" s="759">
        <v>1</v>
      </c>
      <c r="T420" s="826"/>
      <c r="U420" s="782"/>
    </row>
    <row r="421" spans="1:21" ht="14.4" customHeight="1" x14ac:dyDescent="0.3">
      <c r="A421" s="740">
        <v>7</v>
      </c>
      <c r="B421" s="741" t="s">
        <v>2000</v>
      </c>
      <c r="C421" s="741" t="s">
        <v>2006</v>
      </c>
      <c r="D421" s="824" t="s">
        <v>3430</v>
      </c>
      <c r="E421" s="825" t="s">
        <v>2023</v>
      </c>
      <c r="F421" s="741" t="s">
        <v>2001</v>
      </c>
      <c r="G421" s="741" t="s">
        <v>2666</v>
      </c>
      <c r="H421" s="741" t="s">
        <v>576</v>
      </c>
      <c r="I421" s="741" t="s">
        <v>2903</v>
      </c>
      <c r="J421" s="741" t="s">
        <v>2671</v>
      </c>
      <c r="K421" s="741" t="s">
        <v>2682</v>
      </c>
      <c r="L421" s="742">
        <v>484.75</v>
      </c>
      <c r="M421" s="742">
        <v>969.5</v>
      </c>
      <c r="N421" s="741">
        <v>2</v>
      </c>
      <c r="O421" s="826"/>
      <c r="P421" s="742">
        <v>969.5</v>
      </c>
      <c r="Q421" s="759">
        <v>1</v>
      </c>
      <c r="R421" s="741">
        <v>2</v>
      </c>
      <c r="S421" s="759">
        <v>1</v>
      </c>
      <c r="T421" s="826"/>
      <c r="U421" s="782"/>
    </row>
    <row r="422" spans="1:21" ht="14.4" customHeight="1" x14ac:dyDescent="0.3">
      <c r="A422" s="740">
        <v>7</v>
      </c>
      <c r="B422" s="741" t="s">
        <v>2000</v>
      </c>
      <c r="C422" s="741" t="s">
        <v>2006</v>
      </c>
      <c r="D422" s="824" t="s">
        <v>3430</v>
      </c>
      <c r="E422" s="825" t="s">
        <v>2023</v>
      </c>
      <c r="F422" s="741" t="s">
        <v>2001</v>
      </c>
      <c r="G422" s="741" t="s">
        <v>2666</v>
      </c>
      <c r="H422" s="741" t="s">
        <v>576</v>
      </c>
      <c r="I422" s="741" t="s">
        <v>2904</v>
      </c>
      <c r="J422" s="741" t="s">
        <v>2905</v>
      </c>
      <c r="K422" s="741" t="s">
        <v>2682</v>
      </c>
      <c r="L422" s="742">
        <v>484.75</v>
      </c>
      <c r="M422" s="742">
        <v>1939</v>
      </c>
      <c r="N422" s="741">
        <v>4</v>
      </c>
      <c r="O422" s="826">
        <v>1</v>
      </c>
      <c r="P422" s="742"/>
      <c r="Q422" s="759">
        <v>0</v>
      </c>
      <c r="R422" s="741"/>
      <c r="S422" s="759">
        <v>0</v>
      </c>
      <c r="T422" s="826"/>
      <c r="U422" s="782">
        <v>0</v>
      </c>
    </row>
    <row r="423" spans="1:21" ht="14.4" customHeight="1" x14ac:dyDescent="0.3">
      <c r="A423" s="740">
        <v>7</v>
      </c>
      <c r="B423" s="741" t="s">
        <v>2000</v>
      </c>
      <c r="C423" s="741" t="s">
        <v>2006</v>
      </c>
      <c r="D423" s="824" t="s">
        <v>3430</v>
      </c>
      <c r="E423" s="825" t="s">
        <v>2023</v>
      </c>
      <c r="F423" s="741" t="s">
        <v>2001</v>
      </c>
      <c r="G423" s="741" t="s">
        <v>2666</v>
      </c>
      <c r="H423" s="741" t="s">
        <v>622</v>
      </c>
      <c r="I423" s="741" t="s">
        <v>2687</v>
      </c>
      <c r="J423" s="741" t="s">
        <v>2681</v>
      </c>
      <c r="K423" s="741" t="s">
        <v>2688</v>
      </c>
      <c r="L423" s="742">
        <v>242.37</v>
      </c>
      <c r="M423" s="742">
        <v>242.37</v>
      </c>
      <c r="N423" s="741">
        <v>1</v>
      </c>
      <c r="O423" s="826">
        <v>1</v>
      </c>
      <c r="P423" s="742">
        <v>242.37</v>
      </c>
      <c r="Q423" s="759">
        <v>1</v>
      </c>
      <c r="R423" s="741">
        <v>1</v>
      </c>
      <c r="S423" s="759">
        <v>1</v>
      </c>
      <c r="T423" s="826">
        <v>1</v>
      </c>
      <c r="U423" s="782">
        <v>1</v>
      </c>
    </row>
    <row r="424" spans="1:21" ht="14.4" customHeight="1" x14ac:dyDescent="0.3">
      <c r="A424" s="740">
        <v>7</v>
      </c>
      <c r="B424" s="741" t="s">
        <v>2000</v>
      </c>
      <c r="C424" s="741" t="s">
        <v>2006</v>
      </c>
      <c r="D424" s="824" t="s">
        <v>3430</v>
      </c>
      <c r="E424" s="825" t="s">
        <v>2023</v>
      </c>
      <c r="F424" s="741" t="s">
        <v>2001</v>
      </c>
      <c r="G424" s="741" t="s">
        <v>2137</v>
      </c>
      <c r="H424" s="741" t="s">
        <v>576</v>
      </c>
      <c r="I424" s="741" t="s">
        <v>2693</v>
      </c>
      <c r="J424" s="741" t="s">
        <v>2139</v>
      </c>
      <c r="K424" s="741" t="s">
        <v>2694</v>
      </c>
      <c r="L424" s="742">
        <v>424.24</v>
      </c>
      <c r="M424" s="742">
        <v>4666.6399999999994</v>
      </c>
      <c r="N424" s="741">
        <v>11</v>
      </c>
      <c r="O424" s="826">
        <v>1</v>
      </c>
      <c r="P424" s="742">
        <v>424.24</v>
      </c>
      <c r="Q424" s="759">
        <v>9.0909090909090925E-2</v>
      </c>
      <c r="R424" s="741">
        <v>1</v>
      </c>
      <c r="S424" s="759">
        <v>9.0909090909090912E-2</v>
      </c>
      <c r="T424" s="826"/>
      <c r="U424" s="782">
        <v>0</v>
      </c>
    </row>
    <row r="425" spans="1:21" ht="14.4" customHeight="1" x14ac:dyDescent="0.3">
      <c r="A425" s="740">
        <v>7</v>
      </c>
      <c r="B425" s="741" t="s">
        <v>2000</v>
      </c>
      <c r="C425" s="741" t="s">
        <v>2006</v>
      </c>
      <c r="D425" s="824" t="s">
        <v>3430</v>
      </c>
      <c r="E425" s="825" t="s">
        <v>2023</v>
      </c>
      <c r="F425" s="741" t="s">
        <v>2001</v>
      </c>
      <c r="G425" s="741" t="s">
        <v>2137</v>
      </c>
      <c r="H425" s="741" t="s">
        <v>576</v>
      </c>
      <c r="I425" s="741" t="s">
        <v>2138</v>
      </c>
      <c r="J425" s="741" t="s">
        <v>2139</v>
      </c>
      <c r="K425" s="741" t="s">
        <v>2140</v>
      </c>
      <c r="L425" s="742">
        <v>848.49</v>
      </c>
      <c r="M425" s="742">
        <v>6787.920000000001</v>
      </c>
      <c r="N425" s="741">
        <v>8</v>
      </c>
      <c r="O425" s="826">
        <v>1</v>
      </c>
      <c r="P425" s="742">
        <v>4242.4500000000007</v>
      </c>
      <c r="Q425" s="759">
        <v>0.625</v>
      </c>
      <c r="R425" s="741">
        <v>5</v>
      </c>
      <c r="S425" s="759">
        <v>0.625</v>
      </c>
      <c r="T425" s="826">
        <v>0.5</v>
      </c>
      <c r="U425" s="782">
        <v>0.5</v>
      </c>
    </row>
    <row r="426" spans="1:21" ht="14.4" customHeight="1" x14ac:dyDescent="0.3">
      <c r="A426" s="740">
        <v>7</v>
      </c>
      <c r="B426" s="741" t="s">
        <v>2000</v>
      </c>
      <c r="C426" s="741" t="s">
        <v>2006</v>
      </c>
      <c r="D426" s="824" t="s">
        <v>3430</v>
      </c>
      <c r="E426" s="825" t="s">
        <v>2023</v>
      </c>
      <c r="F426" s="741" t="s">
        <v>2001</v>
      </c>
      <c r="G426" s="741" t="s">
        <v>2700</v>
      </c>
      <c r="H426" s="741" t="s">
        <v>576</v>
      </c>
      <c r="I426" s="741" t="s">
        <v>2701</v>
      </c>
      <c r="J426" s="741" t="s">
        <v>2702</v>
      </c>
      <c r="K426" s="741" t="s">
        <v>2703</v>
      </c>
      <c r="L426" s="742">
        <v>0</v>
      </c>
      <c r="M426" s="742">
        <v>0</v>
      </c>
      <c r="N426" s="741">
        <v>2</v>
      </c>
      <c r="O426" s="826">
        <v>0.5</v>
      </c>
      <c r="P426" s="742">
        <v>0</v>
      </c>
      <c r="Q426" s="759"/>
      <c r="R426" s="741">
        <v>2</v>
      </c>
      <c r="S426" s="759">
        <v>1</v>
      </c>
      <c r="T426" s="826">
        <v>0.5</v>
      </c>
      <c r="U426" s="782">
        <v>1</v>
      </c>
    </row>
    <row r="427" spans="1:21" ht="14.4" customHeight="1" x14ac:dyDescent="0.3">
      <c r="A427" s="740">
        <v>7</v>
      </c>
      <c r="B427" s="741" t="s">
        <v>2000</v>
      </c>
      <c r="C427" s="741" t="s">
        <v>2006</v>
      </c>
      <c r="D427" s="824" t="s">
        <v>3430</v>
      </c>
      <c r="E427" s="825" t="s">
        <v>2023</v>
      </c>
      <c r="F427" s="741" t="s">
        <v>2001</v>
      </c>
      <c r="G427" s="741" t="s">
        <v>2715</v>
      </c>
      <c r="H427" s="741" t="s">
        <v>576</v>
      </c>
      <c r="I427" s="741" t="s">
        <v>2716</v>
      </c>
      <c r="J427" s="741" t="s">
        <v>659</v>
      </c>
      <c r="K427" s="741" t="s">
        <v>2717</v>
      </c>
      <c r="L427" s="742">
        <v>0</v>
      </c>
      <c r="M427" s="742">
        <v>0</v>
      </c>
      <c r="N427" s="741">
        <v>1</v>
      </c>
      <c r="O427" s="826">
        <v>1</v>
      </c>
      <c r="P427" s="742"/>
      <c r="Q427" s="759"/>
      <c r="R427" s="741"/>
      <c r="S427" s="759">
        <v>0</v>
      </c>
      <c r="T427" s="826"/>
      <c r="U427" s="782">
        <v>0</v>
      </c>
    </row>
    <row r="428" spans="1:21" ht="14.4" customHeight="1" x14ac:dyDescent="0.3">
      <c r="A428" s="740">
        <v>7</v>
      </c>
      <c r="B428" s="741" t="s">
        <v>2000</v>
      </c>
      <c r="C428" s="741" t="s">
        <v>2006</v>
      </c>
      <c r="D428" s="824" t="s">
        <v>3430</v>
      </c>
      <c r="E428" s="825" t="s">
        <v>2023</v>
      </c>
      <c r="F428" s="741" t="s">
        <v>2001</v>
      </c>
      <c r="G428" s="741" t="s">
        <v>2729</v>
      </c>
      <c r="H428" s="741" t="s">
        <v>576</v>
      </c>
      <c r="I428" s="741" t="s">
        <v>2730</v>
      </c>
      <c r="J428" s="741" t="s">
        <v>1122</v>
      </c>
      <c r="K428" s="741" t="s">
        <v>2731</v>
      </c>
      <c r="L428" s="742">
        <v>24.37</v>
      </c>
      <c r="M428" s="742">
        <v>73.11</v>
      </c>
      <c r="N428" s="741">
        <v>3</v>
      </c>
      <c r="O428" s="826">
        <v>0.5</v>
      </c>
      <c r="P428" s="742">
        <v>73.11</v>
      </c>
      <c r="Q428" s="759">
        <v>1</v>
      </c>
      <c r="R428" s="741">
        <v>3</v>
      </c>
      <c r="S428" s="759">
        <v>1</v>
      </c>
      <c r="T428" s="826">
        <v>0.5</v>
      </c>
      <c r="U428" s="782">
        <v>1</v>
      </c>
    </row>
    <row r="429" spans="1:21" ht="14.4" customHeight="1" x14ac:dyDescent="0.3">
      <c r="A429" s="740">
        <v>7</v>
      </c>
      <c r="B429" s="741" t="s">
        <v>2000</v>
      </c>
      <c r="C429" s="741" t="s">
        <v>2006</v>
      </c>
      <c r="D429" s="824" t="s">
        <v>3430</v>
      </c>
      <c r="E429" s="825" t="s">
        <v>2023</v>
      </c>
      <c r="F429" s="741" t="s">
        <v>2001</v>
      </c>
      <c r="G429" s="741" t="s">
        <v>2729</v>
      </c>
      <c r="H429" s="741" t="s">
        <v>576</v>
      </c>
      <c r="I429" s="741" t="s">
        <v>2732</v>
      </c>
      <c r="J429" s="741" t="s">
        <v>1122</v>
      </c>
      <c r="K429" s="741" t="s">
        <v>2733</v>
      </c>
      <c r="L429" s="742">
        <v>38.590000000000003</v>
      </c>
      <c r="M429" s="742">
        <v>115.77000000000001</v>
      </c>
      <c r="N429" s="741">
        <v>3</v>
      </c>
      <c r="O429" s="826">
        <v>1</v>
      </c>
      <c r="P429" s="742">
        <v>115.77000000000001</v>
      </c>
      <c r="Q429" s="759">
        <v>1</v>
      </c>
      <c r="R429" s="741">
        <v>3</v>
      </c>
      <c r="S429" s="759">
        <v>1</v>
      </c>
      <c r="T429" s="826">
        <v>1</v>
      </c>
      <c r="U429" s="782">
        <v>1</v>
      </c>
    </row>
    <row r="430" spans="1:21" ht="14.4" customHeight="1" x14ac:dyDescent="0.3">
      <c r="A430" s="740">
        <v>7</v>
      </c>
      <c r="B430" s="741" t="s">
        <v>2000</v>
      </c>
      <c r="C430" s="741" t="s">
        <v>2006</v>
      </c>
      <c r="D430" s="824" t="s">
        <v>3430</v>
      </c>
      <c r="E430" s="825" t="s">
        <v>2023</v>
      </c>
      <c r="F430" s="741" t="s">
        <v>2001</v>
      </c>
      <c r="G430" s="741" t="s">
        <v>2540</v>
      </c>
      <c r="H430" s="741" t="s">
        <v>622</v>
      </c>
      <c r="I430" s="741" t="s">
        <v>2906</v>
      </c>
      <c r="J430" s="741" t="s">
        <v>1737</v>
      </c>
      <c r="K430" s="741" t="s">
        <v>2907</v>
      </c>
      <c r="L430" s="742">
        <v>94.28</v>
      </c>
      <c r="M430" s="742">
        <v>94.28</v>
      </c>
      <c r="N430" s="741">
        <v>1</v>
      </c>
      <c r="O430" s="826">
        <v>1</v>
      </c>
      <c r="P430" s="742">
        <v>94.28</v>
      </c>
      <c r="Q430" s="759">
        <v>1</v>
      </c>
      <c r="R430" s="741">
        <v>1</v>
      </c>
      <c r="S430" s="759">
        <v>1</v>
      </c>
      <c r="T430" s="826">
        <v>1</v>
      </c>
      <c r="U430" s="782">
        <v>1</v>
      </c>
    </row>
    <row r="431" spans="1:21" ht="14.4" customHeight="1" x14ac:dyDescent="0.3">
      <c r="A431" s="740">
        <v>7</v>
      </c>
      <c r="B431" s="741" t="s">
        <v>2000</v>
      </c>
      <c r="C431" s="741" t="s">
        <v>2006</v>
      </c>
      <c r="D431" s="824" t="s">
        <v>3430</v>
      </c>
      <c r="E431" s="825" t="s">
        <v>2023</v>
      </c>
      <c r="F431" s="741" t="s">
        <v>2001</v>
      </c>
      <c r="G431" s="741" t="s">
        <v>2734</v>
      </c>
      <c r="H431" s="741" t="s">
        <v>576</v>
      </c>
      <c r="I431" s="741" t="s">
        <v>2735</v>
      </c>
      <c r="J431" s="741" t="s">
        <v>2736</v>
      </c>
      <c r="K431" s="741" t="s">
        <v>2737</v>
      </c>
      <c r="L431" s="742">
        <v>64.56</v>
      </c>
      <c r="M431" s="742">
        <v>129.12</v>
      </c>
      <c r="N431" s="741">
        <v>2</v>
      </c>
      <c r="O431" s="826">
        <v>1</v>
      </c>
      <c r="P431" s="742"/>
      <c r="Q431" s="759">
        <v>0</v>
      </c>
      <c r="R431" s="741"/>
      <c r="S431" s="759">
        <v>0</v>
      </c>
      <c r="T431" s="826"/>
      <c r="U431" s="782">
        <v>0</v>
      </c>
    </row>
    <row r="432" spans="1:21" ht="14.4" customHeight="1" x14ac:dyDescent="0.3">
      <c r="A432" s="740">
        <v>7</v>
      </c>
      <c r="B432" s="741" t="s">
        <v>2000</v>
      </c>
      <c r="C432" s="741" t="s">
        <v>2006</v>
      </c>
      <c r="D432" s="824" t="s">
        <v>3430</v>
      </c>
      <c r="E432" s="825" t="s">
        <v>2023</v>
      </c>
      <c r="F432" s="741" t="s">
        <v>2001</v>
      </c>
      <c r="G432" s="741" t="s">
        <v>2738</v>
      </c>
      <c r="H432" s="741" t="s">
        <v>576</v>
      </c>
      <c r="I432" s="741" t="s">
        <v>2908</v>
      </c>
      <c r="J432" s="741" t="s">
        <v>2909</v>
      </c>
      <c r="K432" s="741" t="s">
        <v>2910</v>
      </c>
      <c r="L432" s="742">
        <v>161.4</v>
      </c>
      <c r="M432" s="742">
        <v>161.4</v>
      </c>
      <c r="N432" s="741">
        <v>1</v>
      </c>
      <c r="O432" s="826">
        <v>1</v>
      </c>
      <c r="P432" s="742">
        <v>161.4</v>
      </c>
      <c r="Q432" s="759">
        <v>1</v>
      </c>
      <c r="R432" s="741">
        <v>1</v>
      </c>
      <c r="S432" s="759">
        <v>1</v>
      </c>
      <c r="T432" s="826">
        <v>1</v>
      </c>
      <c r="U432" s="782">
        <v>1</v>
      </c>
    </row>
    <row r="433" spans="1:21" ht="14.4" customHeight="1" x14ac:dyDescent="0.3">
      <c r="A433" s="740">
        <v>7</v>
      </c>
      <c r="B433" s="741" t="s">
        <v>2000</v>
      </c>
      <c r="C433" s="741" t="s">
        <v>2006</v>
      </c>
      <c r="D433" s="824" t="s">
        <v>3430</v>
      </c>
      <c r="E433" s="825" t="s">
        <v>2023</v>
      </c>
      <c r="F433" s="741" t="s">
        <v>2001</v>
      </c>
      <c r="G433" s="741" t="s">
        <v>2911</v>
      </c>
      <c r="H433" s="741" t="s">
        <v>576</v>
      </c>
      <c r="I433" s="741" t="s">
        <v>2912</v>
      </c>
      <c r="J433" s="741" t="s">
        <v>799</v>
      </c>
      <c r="K433" s="741" t="s">
        <v>2913</v>
      </c>
      <c r="L433" s="742">
        <v>53.57</v>
      </c>
      <c r="M433" s="742">
        <v>107.14</v>
      </c>
      <c r="N433" s="741">
        <v>2</v>
      </c>
      <c r="O433" s="826">
        <v>1</v>
      </c>
      <c r="P433" s="742">
        <v>107.14</v>
      </c>
      <c r="Q433" s="759">
        <v>1</v>
      </c>
      <c r="R433" s="741">
        <v>2</v>
      </c>
      <c r="S433" s="759">
        <v>1</v>
      </c>
      <c r="T433" s="826">
        <v>1</v>
      </c>
      <c r="U433" s="782">
        <v>1</v>
      </c>
    </row>
    <row r="434" spans="1:21" ht="14.4" customHeight="1" x14ac:dyDescent="0.3">
      <c r="A434" s="740">
        <v>7</v>
      </c>
      <c r="B434" s="741" t="s">
        <v>2000</v>
      </c>
      <c r="C434" s="741" t="s">
        <v>2006</v>
      </c>
      <c r="D434" s="824" t="s">
        <v>3430</v>
      </c>
      <c r="E434" s="825" t="s">
        <v>2023</v>
      </c>
      <c r="F434" s="741" t="s">
        <v>2001</v>
      </c>
      <c r="G434" s="741" t="s">
        <v>2911</v>
      </c>
      <c r="H434" s="741" t="s">
        <v>576</v>
      </c>
      <c r="I434" s="741" t="s">
        <v>2914</v>
      </c>
      <c r="J434" s="741" t="s">
        <v>2915</v>
      </c>
      <c r="K434" s="741" t="s">
        <v>2640</v>
      </c>
      <c r="L434" s="742">
        <v>66.97</v>
      </c>
      <c r="M434" s="742">
        <v>133.94</v>
      </c>
      <c r="N434" s="741">
        <v>2</v>
      </c>
      <c r="O434" s="826"/>
      <c r="P434" s="742"/>
      <c r="Q434" s="759">
        <v>0</v>
      </c>
      <c r="R434" s="741"/>
      <c r="S434" s="759">
        <v>0</v>
      </c>
      <c r="T434" s="826"/>
      <c r="U434" s="782"/>
    </row>
    <row r="435" spans="1:21" ht="14.4" customHeight="1" x14ac:dyDescent="0.3">
      <c r="A435" s="740">
        <v>7</v>
      </c>
      <c r="B435" s="741" t="s">
        <v>2000</v>
      </c>
      <c r="C435" s="741" t="s">
        <v>2006</v>
      </c>
      <c r="D435" s="824" t="s">
        <v>3430</v>
      </c>
      <c r="E435" s="825" t="s">
        <v>2023</v>
      </c>
      <c r="F435" s="741" t="s">
        <v>2001</v>
      </c>
      <c r="G435" s="741" t="s">
        <v>2742</v>
      </c>
      <c r="H435" s="741" t="s">
        <v>576</v>
      </c>
      <c r="I435" s="741" t="s">
        <v>2745</v>
      </c>
      <c r="J435" s="741" t="s">
        <v>2746</v>
      </c>
      <c r="K435" s="741" t="s">
        <v>1706</v>
      </c>
      <c r="L435" s="742">
        <v>208.18</v>
      </c>
      <c r="M435" s="742">
        <v>416.36</v>
      </c>
      <c r="N435" s="741">
        <v>2</v>
      </c>
      <c r="O435" s="826">
        <v>1</v>
      </c>
      <c r="P435" s="742">
        <v>416.36</v>
      </c>
      <c r="Q435" s="759">
        <v>1</v>
      </c>
      <c r="R435" s="741">
        <v>2</v>
      </c>
      <c r="S435" s="759">
        <v>1</v>
      </c>
      <c r="T435" s="826">
        <v>1</v>
      </c>
      <c r="U435" s="782">
        <v>1</v>
      </c>
    </row>
    <row r="436" spans="1:21" ht="14.4" customHeight="1" x14ac:dyDescent="0.3">
      <c r="A436" s="740">
        <v>7</v>
      </c>
      <c r="B436" s="741" t="s">
        <v>2000</v>
      </c>
      <c r="C436" s="741" t="s">
        <v>2006</v>
      </c>
      <c r="D436" s="824" t="s">
        <v>3430</v>
      </c>
      <c r="E436" s="825" t="s">
        <v>2023</v>
      </c>
      <c r="F436" s="741" t="s">
        <v>2001</v>
      </c>
      <c r="G436" s="741" t="s">
        <v>2748</v>
      </c>
      <c r="H436" s="741" t="s">
        <v>576</v>
      </c>
      <c r="I436" s="741" t="s">
        <v>2749</v>
      </c>
      <c r="J436" s="741" t="s">
        <v>2750</v>
      </c>
      <c r="K436" s="741" t="s">
        <v>2751</v>
      </c>
      <c r="L436" s="742">
        <v>155.24</v>
      </c>
      <c r="M436" s="742">
        <v>155.24</v>
      </c>
      <c r="N436" s="741">
        <v>1</v>
      </c>
      <c r="O436" s="826">
        <v>0.5</v>
      </c>
      <c r="P436" s="742">
        <v>155.24</v>
      </c>
      <c r="Q436" s="759">
        <v>1</v>
      </c>
      <c r="R436" s="741">
        <v>1</v>
      </c>
      <c r="S436" s="759">
        <v>1</v>
      </c>
      <c r="T436" s="826">
        <v>0.5</v>
      </c>
      <c r="U436" s="782">
        <v>1</v>
      </c>
    </row>
    <row r="437" spans="1:21" ht="14.4" customHeight="1" x14ac:dyDescent="0.3">
      <c r="A437" s="740">
        <v>7</v>
      </c>
      <c r="B437" s="741" t="s">
        <v>2000</v>
      </c>
      <c r="C437" s="741" t="s">
        <v>2006</v>
      </c>
      <c r="D437" s="824" t="s">
        <v>3430</v>
      </c>
      <c r="E437" s="825" t="s">
        <v>2023</v>
      </c>
      <c r="F437" s="741" t="s">
        <v>2001</v>
      </c>
      <c r="G437" s="741" t="s">
        <v>2916</v>
      </c>
      <c r="H437" s="741" t="s">
        <v>576</v>
      </c>
      <c r="I437" s="741" t="s">
        <v>2917</v>
      </c>
      <c r="J437" s="741" t="s">
        <v>2918</v>
      </c>
      <c r="K437" s="741" t="s">
        <v>2919</v>
      </c>
      <c r="L437" s="742">
        <v>60.39</v>
      </c>
      <c r="M437" s="742">
        <v>241.56</v>
      </c>
      <c r="N437" s="741">
        <v>4</v>
      </c>
      <c r="O437" s="826">
        <v>1</v>
      </c>
      <c r="P437" s="742"/>
      <c r="Q437" s="759">
        <v>0</v>
      </c>
      <c r="R437" s="741"/>
      <c r="S437" s="759">
        <v>0</v>
      </c>
      <c r="T437" s="826"/>
      <c r="U437" s="782">
        <v>0</v>
      </c>
    </row>
    <row r="438" spans="1:21" ht="14.4" customHeight="1" x14ac:dyDescent="0.3">
      <c r="A438" s="740">
        <v>7</v>
      </c>
      <c r="B438" s="741" t="s">
        <v>2000</v>
      </c>
      <c r="C438" s="741" t="s">
        <v>2006</v>
      </c>
      <c r="D438" s="824" t="s">
        <v>3430</v>
      </c>
      <c r="E438" s="825" t="s">
        <v>2023</v>
      </c>
      <c r="F438" s="741" t="s">
        <v>2001</v>
      </c>
      <c r="G438" s="741" t="s">
        <v>2096</v>
      </c>
      <c r="H438" s="741" t="s">
        <v>622</v>
      </c>
      <c r="I438" s="741" t="s">
        <v>1984</v>
      </c>
      <c r="J438" s="741" t="s">
        <v>714</v>
      </c>
      <c r="K438" s="741" t="s">
        <v>1985</v>
      </c>
      <c r="L438" s="742">
        <v>48.42</v>
      </c>
      <c r="M438" s="742">
        <v>242.1</v>
      </c>
      <c r="N438" s="741">
        <v>5</v>
      </c>
      <c r="O438" s="826">
        <v>1</v>
      </c>
      <c r="P438" s="742"/>
      <c r="Q438" s="759">
        <v>0</v>
      </c>
      <c r="R438" s="741"/>
      <c r="S438" s="759">
        <v>0</v>
      </c>
      <c r="T438" s="826"/>
      <c r="U438" s="782">
        <v>0</v>
      </c>
    </row>
    <row r="439" spans="1:21" ht="14.4" customHeight="1" x14ac:dyDescent="0.3">
      <c r="A439" s="740">
        <v>7</v>
      </c>
      <c r="B439" s="741" t="s">
        <v>2000</v>
      </c>
      <c r="C439" s="741" t="s">
        <v>2006</v>
      </c>
      <c r="D439" s="824" t="s">
        <v>3430</v>
      </c>
      <c r="E439" s="825" t="s">
        <v>2023</v>
      </c>
      <c r="F439" s="741" t="s">
        <v>2001</v>
      </c>
      <c r="G439" s="741" t="s">
        <v>2096</v>
      </c>
      <c r="H439" s="741" t="s">
        <v>576</v>
      </c>
      <c r="I439" s="741" t="s">
        <v>2097</v>
      </c>
      <c r="J439" s="741" t="s">
        <v>714</v>
      </c>
      <c r="K439" s="741" t="s">
        <v>2098</v>
      </c>
      <c r="L439" s="742">
        <v>48.42</v>
      </c>
      <c r="M439" s="742">
        <v>96.84</v>
      </c>
      <c r="N439" s="741">
        <v>2</v>
      </c>
      <c r="O439" s="826">
        <v>0.5</v>
      </c>
      <c r="P439" s="742">
        <v>96.84</v>
      </c>
      <c r="Q439" s="759">
        <v>1</v>
      </c>
      <c r="R439" s="741">
        <v>2</v>
      </c>
      <c r="S439" s="759">
        <v>1</v>
      </c>
      <c r="T439" s="826">
        <v>0.5</v>
      </c>
      <c r="U439" s="782">
        <v>1</v>
      </c>
    </row>
    <row r="440" spans="1:21" ht="14.4" customHeight="1" x14ac:dyDescent="0.3">
      <c r="A440" s="740">
        <v>7</v>
      </c>
      <c r="B440" s="741" t="s">
        <v>2000</v>
      </c>
      <c r="C440" s="741" t="s">
        <v>2006</v>
      </c>
      <c r="D440" s="824" t="s">
        <v>3430</v>
      </c>
      <c r="E440" s="825" t="s">
        <v>2023</v>
      </c>
      <c r="F440" s="741" t="s">
        <v>2001</v>
      </c>
      <c r="G440" s="741" t="s">
        <v>2096</v>
      </c>
      <c r="H440" s="741" t="s">
        <v>576</v>
      </c>
      <c r="I440" s="741" t="s">
        <v>2920</v>
      </c>
      <c r="J440" s="741" t="s">
        <v>2921</v>
      </c>
      <c r="K440" s="741" t="s">
        <v>2922</v>
      </c>
      <c r="L440" s="742">
        <v>48.42</v>
      </c>
      <c r="M440" s="742">
        <v>48.42</v>
      </c>
      <c r="N440" s="741">
        <v>1</v>
      </c>
      <c r="O440" s="826">
        <v>1</v>
      </c>
      <c r="P440" s="742">
        <v>48.42</v>
      </c>
      <c r="Q440" s="759">
        <v>1</v>
      </c>
      <c r="R440" s="741">
        <v>1</v>
      </c>
      <c r="S440" s="759">
        <v>1</v>
      </c>
      <c r="T440" s="826">
        <v>1</v>
      </c>
      <c r="U440" s="782">
        <v>1</v>
      </c>
    </row>
    <row r="441" spans="1:21" ht="14.4" customHeight="1" x14ac:dyDescent="0.3">
      <c r="A441" s="740">
        <v>7</v>
      </c>
      <c r="B441" s="741" t="s">
        <v>2000</v>
      </c>
      <c r="C441" s="741" t="s">
        <v>2006</v>
      </c>
      <c r="D441" s="824" t="s">
        <v>3430</v>
      </c>
      <c r="E441" s="825" t="s">
        <v>2023</v>
      </c>
      <c r="F441" s="741" t="s">
        <v>2001</v>
      </c>
      <c r="G441" s="741" t="s">
        <v>2759</v>
      </c>
      <c r="H441" s="741" t="s">
        <v>576</v>
      </c>
      <c r="I441" s="741" t="s">
        <v>2763</v>
      </c>
      <c r="J441" s="741" t="s">
        <v>2761</v>
      </c>
      <c r="K441" s="741" t="s">
        <v>2764</v>
      </c>
      <c r="L441" s="742">
        <v>908.53</v>
      </c>
      <c r="M441" s="742">
        <v>1817.06</v>
      </c>
      <c r="N441" s="741">
        <v>2</v>
      </c>
      <c r="O441" s="826">
        <v>1</v>
      </c>
      <c r="P441" s="742"/>
      <c r="Q441" s="759">
        <v>0</v>
      </c>
      <c r="R441" s="741"/>
      <c r="S441" s="759">
        <v>0</v>
      </c>
      <c r="T441" s="826"/>
      <c r="U441" s="782">
        <v>0</v>
      </c>
    </row>
    <row r="442" spans="1:21" ht="14.4" customHeight="1" x14ac:dyDescent="0.3">
      <c r="A442" s="740">
        <v>7</v>
      </c>
      <c r="B442" s="741" t="s">
        <v>2000</v>
      </c>
      <c r="C442" s="741" t="s">
        <v>2006</v>
      </c>
      <c r="D442" s="824" t="s">
        <v>3430</v>
      </c>
      <c r="E442" s="825" t="s">
        <v>2023</v>
      </c>
      <c r="F442" s="741" t="s">
        <v>2001</v>
      </c>
      <c r="G442" s="741" t="s">
        <v>2759</v>
      </c>
      <c r="H442" s="741" t="s">
        <v>622</v>
      </c>
      <c r="I442" s="741" t="s">
        <v>2772</v>
      </c>
      <c r="J442" s="741" t="s">
        <v>2773</v>
      </c>
      <c r="K442" s="741" t="s">
        <v>2762</v>
      </c>
      <c r="L442" s="742">
        <v>3354.59</v>
      </c>
      <c r="M442" s="742">
        <v>3354.59</v>
      </c>
      <c r="N442" s="741">
        <v>1</v>
      </c>
      <c r="O442" s="826"/>
      <c r="P442" s="742">
        <v>3354.59</v>
      </c>
      <c r="Q442" s="759">
        <v>1</v>
      </c>
      <c r="R442" s="741">
        <v>1</v>
      </c>
      <c r="S442" s="759">
        <v>1</v>
      </c>
      <c r="T442" s="826"/>
      <c r="U442" s="782"/>
    </row>
    <row r="443" spans="1:21" ht="14.4" customHeight="1" x14ac:dyDescent="0.3">
      <c r="A443" s="740">
        <v>7</v>
      </c>
      <c r="B443" s="741" t="s">
        <v>2000</v>
      </c>
      <c r="C443" s="741" t="s">
        <v>2006</v>
      </c>
      <c r="D443" s="824" t="s">
        <v>3430</v>
      </c>
      <c r="E443" s="825" t="s">
        <v>2023</v>
      </c>
      <c r="F443" s="741" t="s">
        <v>2001</v>
      </c>
      <c r="G443" s="741" t="s">
        <v>2759</v>
      </c>
      <c r="H443" s="741" t="s">
        <v>622</v>
      </c>
      <c r="I443" s="741" t="s">
        <v>2774</v>
      </c>
      <c r="J443" s="741" t="s">
        <v>2773</v>
      </c>
      <c r="K443" s="741" t="s">
        <v>2766</v>
      </c>
      <c r="L443" s="742">
        <v>583.70000000000005</v>
      </c>
      <c r="M443" s="742">
        <v>1167.4000000000001</v>
      </c>
      <c r="N443" s="741">
        <v>2</v>
      </c>
      <c r="O443" s="826"/>
      <c r="P443" s="742">
        <v>1167.4000000000001</v>
      </c>
      <c r="Q443" s="759">
        <v>1</v>
      </c>
      <c r="R443" s="741">
        <v>2</v>
      </c>
      <c r="S443" s="759">
        <v>1</v>
      </c>
      <c r="T443" s="826"/>
      <c r="U443" s="782"/>
    </row>
    <row r="444" spans="1:21" ht="14.4" customHeight="1" x14ac:dyDescent="0.3">
      <c r="A444" s="740">
        <v>7</v>
      </c>
      <c r="B444" s="741" t="s">
        <v>2000</v>
      </c>
      <c r="C444" s="741" t="s">
        <v>2006</v>
      </c>
      <c r="D444" s="824" t="s">
        <v>3430</v>
      </c>
      <c r="E444" s="825" t="s">
        <v>2023</v>
      </c>
      <c r="F444" s="741" t="s">
        <v>2001</v>
      </c>
      <c r="G444" s="741" t="s">
        <v>2759</v>
      </c>
      <c r="H444" s="741" t="s">
        <v>622</v>
      </c>
      <c r="I444" s="741" t="s">
        <v>2775</v>
      </c>
      <c r="J444" s="741" t="s">
        <v>2773</v>
      </c>
      <c r="K444" s="741" t="s">
        <v>2764</v>
      </c>
      <c r="L444" s="742">
        <v>908.53</v>
      </c>
      <c r="M444" s="742">
        <v>2725.59</v>
      </c>
      <c r="N444" s="741">
        <v>3</v>
      </c>
      <c r="O444" s="826"/>
      <c r="P444" s="742">
        <v>2725.59</v>
      </c>
      <c r="Q444" s="759">
        <v>1</v>
      </c>
      <c r="R444" s="741">
        <v>3</v>
      </c>
      <c r="S444" s="759">
        <v>1</v>
      </c>
      <c r="T444" s="826"/>
      <c r="U444" s="782"/>
    </row>
    <row r="445" spans="1:21" ht="14.4" customHeight="1" x14ac:dyDescent="0.3">
      <c r="A445" s="740">
        <v>7</v>
      </c>
      <c r="B445" s="741" t="s">
        <v>2000</v>
      </c>
      <c r="C445" s="741" t="s">
        <v>2006</v>
      </c>
      <c r="D445" s="824" t="s">
        <v>3430</v>
      </c>
      <c r="E445" s="825" t="s">
        <v>2023</v>
      </c>
      <c r="F445" s="741" t="s">
        <v>2001</v>
      </c>
      <c r="G445" s="741" t="s">
        <v>2759</v>
      </c>
      <c r="H445" s="741" t="s">
        <v>622</v>
      </c>
      <c r="I445" s="741" t="s">
        <v>2923</v>
      </c>
      <c r="J445" s="741" t="s">
        <v>2773</v>
      </c>
      <c r="K445" s="741" t="s">
        <v>2768</v>
      </c>
      <c r="L445" s="742">
        <v>1677.3</v>
      </c>
      <c r="M445" s="742">
        <v>1677.3</v>
      </c>
      <c r="N445" s="741">
        <v>1</v>
      </c>
      <c r="O445" s="826"/>
      <c r="P445" s="742">
        <v>1677.3</v>
      </c>
      <c r="Q445" s="759">
        <v>1</v>
      </c>
      <c r="R445" s="741">
        <v>1</v>
      </c>
      <c r="S445" s="759">
        <v>1</v>
      </c>
      <c r="T445" s="826"/>
      <c r="U445" s="782"/>
    </row>
    <row r="446" spans="1:21" ht="14.4" customHeight="1" x14ac:dyDescent="0.3">
      <c r="A446" s="740">
        <v>7</v>
      </c>
      <c r="B446" s="741" t="s">
        <v>2000</v>
      </c>
      <c r="C446" s="741" t="s">
        <v>2006</v>
      </c>
      <c r="D446" s="824" t="s">
        <v>3430</v>
      </c>
      <c r="E446" s="825" t="s">
        <v>2023</v>
      </c>
      <c r="F446" s="741" t="s">
        <v>2001</v>
      </c>
      <c r="G446" s="741" t="s">
        <v>2924</v>
      </c>
      <c r="H446" s="741" t="s">
        <v>622</v>
      </c>
      <c r="I446" s="741" t="s">
        <v>2925</v>
      </c>
      <c r="J446" s="741" t="s">
        <v>2926</v>
      </c>
      <c r="K446" s="741" t="s">
        <v>2927</v>
      </c>
      <c r="L446" s="742">
        <v>283.86</v>
      </c>
      <c r="M446" s="742">
        <v>283.86</v>
      </c>
      <c r="N446" s="741">
        <v>1</v>
      </c>
      <c r="O446" s="826">
        <v>1</v>
      </c>
      <c r="P446" s="742"/>
      <c r="Q446" s="759">
        <v>0</v>
      </c>
      <c r="R446" s="741"/>
      <c r="S446" s="759">
        <v>0</v>
      </c>
      <c r="T446" s="826"/>
      <c r="U446" s="782">
        <v>0</v>
      </c>
    </row>
    <row r="447" spans="1:21" ht="14.4" customHeight="1" x14ac:dyDescent="0.3">
      <c r="A447" s="740">
        <v>7</v>
      </c>
      <c r="B447" s="741" t="s">
        <v>2000</v>
      </c>
      <c r="C447" s="741" t="s">
        <v>2006</v>
      </c>
      <c r="D447" s="824" t="s">
        <v>3430</v>
      </c>
      <c r="E447" s="825" t="s">
        <v>2023</v>
      </c>
      <c r="F447" s="741" t="s">
        <v>2001</v>
      </c>
      <c r="G447" s="741" t="s">
        <v>2776</v>
      </c>
      <c r="H447" s="741" t="s">
        <v>622</v>
      </c>
      <c r="I447" s="741" t="s">
        <v>2789</v>
      </c>
      <c r="J447" s="741" t="s">
        <v>1860</v>
      </c>
      <c r="K447" s="741" t="s">
        <v>2779</v>
      </c>
      <c r="L447" s="742">
        <v>1195.75</v>
      </c>
      <c r="M447" s="742">
        <v>3587.25</v>
      </c>
      <c r="N447" s="741">
        <v>3</v>
      </c>
      <c r="O447" s="826">
        <v>1</v>
      </c>
      <c r="P447" s="742">
        <v>3587.25</v>
      </c>
      <c r="Q447" s="759">
        <v>1</v>
      </c>
      <c r="R447" s="741">
        <v>3</v>
      </c>
      <c r="S447" s="759">
        <v>1</v>
      </c>
      <c r="T447" s="826">
        <v>1</v>
      </c>
      <c r="U447" s="782">
        <v>1</v>
      </c>
    </row>
    <row r="448" spans="1:21" ht="14.4" customHeight="1" x14ac:dyDescent="0.3">
      <c r="A448" s="740">
        <v>7</v>
      </c>
      <c r="B448" s="741" t="s">
        <v>2000</v>
      </c>
      <c r="C448" s="741" t="s">
        <v>2006</v>
      </c>
      <c r="D448" s="824" t="s">
        <v>3430</v>
      </c>
      <c r="E448" s="825" t="s">
        <v>2023</v>
      </c>
      <c r="F448" s="741" t="s">
        <v>2001</v>
      </c>
      <c r="G448" s="741" t="s">
        <v>2515</v>
      </c>
      <c r="H448" s="741" t="s">
        <v>622</v>
      </c>
      <c r="I448" s="741" t="s">
        <v>1844</v>
      </c>
      <c r="J448" s="741" t="s">
        <v>1845</v>
      </c>
      <c r="K448" s="741" t="s">
        <v>1846</v>
      </c>
      <c r="L448" s="742">
        <v>0</v>
      </c>
      <c r="M448" s="742">
        <v>0</v>
      </c>
      <c r="N448" s="741">
        <v>4</v>
      </c>
      <c r="O448" s="826">
        <v>0.5</v>
      </c>
      <c r="P448" s="742">
        <v>0</v>
      </c>
      <c r="Q448" s="759"/>
      <c r="R448" s="741">
        <v>4</v>
      </c>
      <c r="S448" s="759">
        <v>1</v>
      </c>
      <c r="T448" s="826">
        <v>0.5</v>
      </c>
      <c r="U448" s="782">
        <v>1</v>
      </c>
    </row>
    <row r="449" spans="1:21" ht="14.4" customHeight="1" x14ac:dyDescent="0.3">
      <c r="A449" s="740">
        <v>7</v>
      </c>
      <c r="B449" s="741" t="s">
        <v>2000</v>
      </c>
      <c r="C449" s="741" t="s">
        <v>2006</v>
      </c>
      <c r="D449" s="824" t="s">
        <v>3430</v>
      </c>
      <c r="E449" s="825" t="s">
        <v>2023</v>
      </c>
      <c r="F449" s="741" t="s">
        <v>2001</v>
      </c>
      <c r="G449" s="741" t="s">
        <v>2803</v>
      </c>
      <c r="H449" s="741" t="s">
        <v>576</v>
      </c>
      <c r="I449" s="741" t="s">
        <v>2928</v>
      </c>
      <c r="J449" s="741" t="s">
        <v>2805</v>
      </c>
      <c r="K449" s="741" t="s">
        <v>2929</v>
      </c>
      <c r="L449" s="742">
        <v>0</v>
      </c>
      <c r="M449" s="742">
        <v>0</v>
      </c>
      <c r="N449" s="741">
        <v>1</v>
      </c>
      <c r="O449" s="826"/>
      <c r="P449" s="742">
        <v>0</v>
      </c>
      <c r="Q449" s="759"/>
      <c r="R449" s="741">
        <v>1</v>
      </c>
      <c r="S449" s="759">
        <v>1</v>
      </c>
      <c r="T449" s="826"/>
      <c r="U449" s="782"/>
    </row>
    <row r="450" spans="1:21" ht="14.4" customHeight="1" x14ac:dyDescent="0.3">
      <c r="A450" s="740">
        <v>7</v>
      </c>
      <c r="B450" s="741" t="s">
        <v>2000</v>
      </c>
      <c r="C450" s="741" t="s">
        <v>2006</v>
      </c>
      <c r="D450" s="824" t="s">
        <v>3430</v>
      </c>
      <c r="E450" s="825" t="s">
        <v>2023</v>
      </c>
      <c r="F450" s="741" t="s">
        <v>2001</v>
      </c>
      <c r="G450" s="741" t="s">
        <v>2803</v>
      </c>
      <c r="H450" s="741" t="s">
        <v>576</v>
      </c>
      <c r="I450" s="741" t="s">
        <v>2811</v>
      </c>
      <c r="J450" s="741" t="s">
        <v>2805</v>
      </c>
      <c r="K450" s="741" t="s">
        <v>2812</v>
      </c>
      <c r="L450" s="742">
        <v>1257.97</v>
      </c>
      <c r="M450" s="742">
        <v>2515.94</v>
      </c>
      <c r="N450" s="741">
        <v>2</v>
      </c>
      <c r="O450" s="826"/>
      <c r="P450" s="742">
        <v>2515.94</v>
      </c>
      <c r="Q450" s="759">
        <v>1</v>
      </c>
      <c r="R450" s="741">
        <v>2</v>
      </c>
      <c r="S450" s="759">
        <v>1</v>
      </c>
      <c r="T450" s="826"/>
      <c r="U450" s="782"/>
    </row>
    <row r="451" spans="1:21" ht="14.4" customHeight="1" x14ac:dyDescent="0.3">
      <c r="A451" s="740">
        <v>7</v>
      </c>
      <c r="B451" s="741" t="s">
        <v>2000</v>
      </c>
      <c r="C451" s="741" t="s">
        <v>2006</v>
      </c>
      <c r="D451" s="824" t="s">
        <v>3430</v>
      </c>
      <c r="E451" s="825" t="s">
        <v>2023</v>
      </c>
      <c r="F451" s="741" t="s">
        <v>2001</v>
      </c>
      <c r="G451" s="741" t="s">
        <v>2172</v>
      </c>
      <c r="H451" s="741" t="s">
        <v>576</v>
      </c>
      <c r="I451" s="741" t="s">
        <v>2930</v>
      </c>
      <c r="J451" s="741" t="s">
        <v>2931</v>
      </c>
      <c r="K451" s="741" t="s">
        <v>2932</v>
      </c>
      <c r="L451" s="742">
        <v>109.54</v>
      </c>
      <c r="M451" s="742">
        <v>109.54</v>
      </c>
      <c r="N451" s="741">
        <v>1</v>
      </c>
      <c r="O451" s="826">
        <v>1</v>
      </c>
      <c r="P451" s="742"/>
      <c r="Q451" s="759">
        <v>0</v>
      </c>
      <c r="R451" s="741"/>
      <c r="S451" s="759">
        <v>0</v>
      </c>
      <c r="T451" s="826"/>
      <c r="U451" s="782">
        <v>0</v>
      </c>
    </row>
    <row r="452" spans="1:21" ht="14.4" customHeight="1" x14ac:dyDescent="0.3">
      <c r="A452" s="740">
        <v>7</v>
      </c>
      <c r="B452" s="741" t="s">
        <v>2000</v>
      </c>
      <c r="C452" s="741" t="s">
        <v>2006</v>
      </c>
      <c r="D452" s="824" t="s">
        <v>3430</v>
      </c>
      <c r="E452" s="825" t="s">
        <v>2023</v>
      </c>
      <c r="F452" s="741" t="s">
        <v>2001</v>
      </c>
      <c r="G452" s="741" t="s">
        <v>2172</v>
      </c>
      <c r="H452" s="741" t="s">
        <v>576</v>
      </c>
      <c r="I452" s="741" t="s">
        <v>2831</v>
      </c>
      <c r="J452" s="741" t="s">
        <v>2832</v>
      </c>
      <c r="K452" s="741" t="s">
        <v>2833</v>
      </c>
      <c r="L452" s="742">
        <v>140.94999999999999</v>
      </c>
      <c r="M452" s="742">
        <v>3241.8499999999995</v>
      </c>
      <c r="N452" s="741">
        <v>23</v>
      </c>
      <c r="O452" s="826">
        <v>2</v>
      </c>
      <c r="P452" s="742"/>
      <c r="Q452" s="759">
        <v>0</v>
      </c>
      <c r="R452" s="741"/>
      <c r="S452" s="759">
        <v>0</v>
      </c>
      <c r="T452" s="826"/>
      <c r="U452" s="782">
        <v>0</v>
      </c>
    </row>
    <row r="453" spans="1:21" ht="14.4" customHeight="1" x14ac:dyDescent="0.3">
      <c r="A453" s="740">
        <v>7</v>
      </c>
      <c r="B453" s="741" t="s">
        <v>2000</v>
      </c>
      <c r="C453" s="741" t="s">
        <v>2006</v>
      </c>
      <c r="D453" s="824" t="s">
        <v>3430</v>
      </c>
      <c r="E453" s="825" t="s">
        <v>2023</v>
      </c>
      <c r="F453" s="741" t="s">
        <v>2001</v>
      </c>
      <c r="G453" s="741" t="s">
        <v>2172</v>
      </c>
      <c r="H453" s="741" t="s">
        <v>576</v>
      </c>
      <c r="I453" s="741" t="s">
        <v>2933</v>
      </c>
      <c r="J453" s="741" t="s">
        <v>2934</v>
      </c>
      <c r="K453" s="741" t="s">
        <v>2175</v>
      </c>
      <c r="L453" s="742">
        <v>187.92</v>
      </c>
      <c r="M453" s="742">
        <v>751.68</v>
      </c>
      <c r="N453" s="741">
        <v>4</v>
      </c>
      <c r="O453" s="826">
        <v>0.5</v>
      </c>
      <c r="P453" s="742"/>
      <c r="Q453" s="759">
        <v>0</v>
      </c>
      <c r="R453" s="741"/>
      <c r="S453" s="759">
        <v>0</v>
      </c>
      <c r="T453" s="826"/>
      <c r="U453" s="782">
        <v>0</v>
      </c>
    </row>
    <row r="454" spans="1:21" ht="14.4" customHeight="1" x14ac:dyDescent="0.3">
      <c r="A454" s="740">
        <v>7</v>
      </c>
      <c r="B454" s="741" t="s">
        <v>2000</v>
      </c>
      <c r="C454" s="741" t="s">
        <v>2006</v>
      </c>
      <c r="D454" s="824" t="s">
        <v>3430</v>
      </c>
      <c r="E454" s="825" t="s">
        <v>2023</v>
      </c>
      <c r="F454" s="741" t="s">
        <v>2001</v>
      </c>
      <c r="G454" s="741" t="s">
        <v>2193</v>
      </c>
      <c r="H454" s="741" t="s">
        <v>576</v>
      </c>
      <c r="I454" s="741" t="s">
        <v>2859</v>
      </c>
      <c r="J454" s="741" t="s">
        <v>2231</v>
      </c>
      <c r="K454" s="741" t="s">
        <v>2860</v>
      </c>
      <c r="L454" s="742">
        <v>50.32</v>
      </c>
      <c r="M454" s="742">
        <v>50.32</v>
      </c>
      <c r="N454" s="741">
        <v>1</v>
      </c>
      <c r="O454" s="826">
        <v>1</v>
      </c>
      <c r="P454" s="742">
        <v>50.32</v>
      </c>
      <c r="Q454" s="759">
        <v>1</v>
      </c>
      <c r="R454" s="741">
        <v>1</v>
      </c>
      <c r="S454" s="759">
        <v>1</v>
      </c>
      <c r="T454" s="826">
        <v>1</v>
      </c>
      <c r="U454" s="782">
        <v>1</v>
      </c>
    </row>
    <row r="455" spans="1:21" ht="14.4" customHeight="1" x14ac:dyDescent="0.3">
      <c r="A455" s="740">
        <v>7</v>
      </c>
      <c r="B455" s="741" t="s">
        <v>2000</v>
      </c>
      <c r="C455" s="741" t="s">
        <v>2006</v>
      </c>
      <c r="D455" s="824" t="s">
        <v>3430</v>
      </c>
      <c r="E455" s="825" t="s">
        <v>2023</v>
      </c>
      <c r="F455" s="741" t="s">
        <v>2001</v>
      </c>
      <c r="G455" s="741" t="s">
        <v>2193</v>
      </c>
      <c r="H455" s="741" t="s">
        <v>576</v>
      </c>
      <c r="I455" s="741" t="s">
        <v>2873</v>
      </c>
      <c r="J455" s="741" t="s">
        <v>2231</v>
      </c>
      <c r="K455" s="741" t="s">
        <v>2860</v>
      </c>
      <c r="L455" s="742">
        <v>50.32</v>
      </c>
      <c r="M455" s="742">
        <v>201.28</v>
      </c>
      <c r="N455" s="741">
        <v>4</v>
      </c>
      <c r="O455" s="826">
        <v>1</v>
      </c>
      <c r="P455" s="742">
        <v>201.28</v>
      </c>
      <c r="Q455" s="759">
        <v>1</v>
      </c>
      <c r="R455" s="741">
        <v>4</v>
      </c>
      <c r="S455" s="759">
        <v>1</v>
      </c>
      <c r="T455" s="826">
        <v>1</v>
      </c>
      <c r="U455" s="782">
        <v>1</v>
      </c>
    </row>
    <row r="456" spans="1:21" ht="14.4" customHeight="1" x14ac:dyDescent="0.3">
      <c r="A456" s="740">
        <v>7</v>
      </c>
      <c r="B456" s="741" t="s">
        <v>2000</v>
      </c>
      <c r="C456" s="741" t="s">
        <v>2006</v>
      </c>
      <c r="D456" s="824" t="s">
        <v>3430</v>
      </c>
      <c r="E456" s="825" t="s">
        <v>2023</v>
      </c>
      <c r="F456" s="741" t="s">
        <v>2001</v>
      </c>
      <c r="G456" s="741" t="s">
        <v>2193</v>
      </c>
      <c r="H456" s="741" t="s">
        <v>576</v>
      </c>
      <c r="I456" s="741" t="s">
        <v>2874</v>
      </c>
      <c r="J456" s="741" t="s">
        <v>2198</v>
      </c>
      <c r="K456" s="741" t="s">
        <v>2875</v>
      </c>
      <c r="L456" s="742">
        <v>199.89</v>
      </c>
      <c r="M456" s="742">
        <v>399.78</v>
      </c>
      <c r="N456" s="741">
        <v>2</v>
      </c>
      <c r="O456" s="826">
        <v>0.5</v>
      </c>
      <c r="P456" s="742">
        <v>399.78</v>
      </c>
      <c r="Q456" s="759">
        <v>1</v>
      </c>
      <c r="R456" s="741">
        <v>2</v>
      </c>
      <c r="S456" s="759">
        <v>1</v>
      </c>
      <c r="T456" s="826">
        <v>0.5</v>
      </c>
      <c r="U456" s="782">
        <v>1</v>
      </c>
    </row>
    <row r="457" spans="1:21" ht="14.4" customHeight="1" x14ac:dyDescent="0.3">
      <c r="A457" s="740">
        <v>7</v>
      </c>
      <c r="B457" s="741" t="s">
        <v>2000</v>
      </c>
      <c r="C457" s="741" t="s">
        <v>2006</v>
      </c>
      <c r="D457" s="824" t="s">
        <v>3430</v>
      </c>
      <c r="E457" s="825" t="s">
        <v>2023</v>
      </c>
      <c r="F457" s="741" t="s">
        <v>2001</v>
      </c>
      <c r="G457" s="741" t="s">
        <v>2876</v>
      </c>
      <c r="H457" s="741" t="s">
        <v>576</v>
      </c>
      <c r="I457" s="741" t="s">
        <v>2877</v>
      </c>
      <c r="J457" s="741" t="s">
        <v>2878</v>
      </c>
      <c r="K457" s="741" t="s">
        <v>2879</v>
      </c>
      <c r="L457" s="742">
        <v>1112.45</v>
      </c>
      <c r="M457" s="742">
        <v>2224.9</v>
      </c>
      <c r="N457" s="741">
        <v>2</v>
      </c>
      <c r="O457" s="826">
        <v>1</v>
      </c>
      <c r="P457" s="742">
        <v>2224.9</v>
      </c>
      <c r="Q457" s="759">
        <v>1</v>
      </c>
      <c r="R457" s="741">
        <v>2</v>
      </c>
      <c r="S457" s="759">
        <v>1</v>
      </c>
      <c r="T457" s="826">
        <v>1</v>
      </c>
      <c r="U457" s="782">
        <v>1</v>
      </c>
    </row>
    <row r="458" spans="1:21" ht="14.4" customHeight="1" x14ac:dyDescent="0.3">
      <c r="A458" s="740">
        <v>7</v>
      </c>
      <c r="B458" s="741" t="s">
        <v>2000</v>
      </c>
      <c r="C458" s="741" t="s">
        <v>2006</v>
      </c>
      <c r="D458" s="824" t="s">
        <v>3430</v>
      </c>
      <c r="E458" s="825" t="s">
        <v>2023</v>
      </c>
      <c r="F458" s="741" t="s">
        <v>2001</v>
      </c>
      <c r="G458" s="741" t="s">
        <v>2876</v>
      </c>
      <c r="H458" s="741" t="s">
        <v>576</v>
      </c>
      <c r="I458" s="741" t="s">
        <v>2880</v>
      </c>
      <c r="J458" s="741" t="s">
        <v>2878</v>
      </c>
      <c r="K458" s="741" t="s">
        <v>2881</v>
      </c>
      <c r="L458" s="742">
        <v>2146.12</v>
      </c>
      <c r="M458" s="742">
        <v>6438.36</v>
      </c>
      <c r="N458" s="741">
        <v>3</v>
      </c>
      <c r="O458" s="826">
        <v>1</v>
      </c>
      <c r="P458" s="742">
        <v>6438.36</v>
      </c>
      <c r="Q458" s="759">
        <v>1</v>
      </c>
      <c r="R458" s="741">
        <v>3</v>
      </c>
      <c r="S458" s="759">
        <v>1</v>
      </c>
      <c r="T458" s="826">
        <v>1</v>
      </c>
      <c r="U458" s="782">
        <v>1</v>
      </c>
    </row>
    <row r="459" spans="1:21" ht="14.4" customHeight="1" x14ac:dyDescent="0.3">
      <c r="A459" s="740">
        <v>7</v>
      </c>
      <c r="B459" s="741" t="s">
        <v>2000</v>
      </c>
      <c r="C459" s="741" t="s">
        <v>2006</v>
      </c>
      <c r="D459" s="824" t="s">
        <v>3430</v>
      </c>
      <c r="E459" s="825" t="s">
        <v>2024</v>
      </c>
      <c r="F459" s="741" t="s">
        <v>2001</v>
      </c>
      <c r="G459" s="741" t="s">
        <v>2055</v>
      </c>
      <c r="H459" s="741" t="s">
        <v>576</v>
      </c>
      <c r="I459" s="741" t="s">
        <v>2935</v>
      </c>
      <c r="J459" s="741" t="s">
        <v>2607</v>
      </c>
      <c r="K459" s="741" t="s">
        <v>2936</v>
      </c>
      <c r="L459" s="742">
        <v>34.57</v>
      </c>
      <c r="M459" s="742">
        <v>34.57</v>
      </c>
      <c r="N459" s="741">
        <v>1</v>
      </c>
      <c r="O459" s="826">
        <v>1</v>
      </c>
      <c r="P459" s="742">
        <v>34.57</v>
      </c>
      <c r="Q459" s="759">
        <v>1</v>
      </c>
      <c r="R459" s="741">
        <v>1</v>
      </c>
      <c r="S459" s="759">
        <v>1</v>
      </c>
      <c r="T459" s="826">
        <v>1</v>
      </c>
      <c r="U459" s="782">
        <v>1</v>
      </c>
    </row>
    <row r="460" spans="1:21" ht="14.4" customHeight="1" x14ac:dyDescent="0.3">
      <c r="A460" s="740">
        <v>7</v>
      </c>
      <c r="B460" s="741" t="s">
        <v>2000</v>
      </c>
      <c r="C460" s="741" t="s">
        <v>2006</v>
      </c>
      <c r="D460" s="824" t="s">
        <v>3430</v>
      </c>
      <c r="E460" s="825" t="s">
        <v>2025</v>
      </c>
      <c r="F460" s="741" t="s">
        <v>2001</v>
      </c>
      <c r="G460" s="741" t="s">
        <v>2468</v>
      </c>
      <c r="H460" s="741" t="s">
        <v>576</v>
      </c>
      <c r="I460" s="741" t="s">
        <v>2469</v>
      </c>
      <c r="J460" s="741" t="s">
        <v>2470</v>
      </c>
      <c r="K460" s="741" t="s">
        <v>2471</v>
      </c>
      <c r="L460" s="742">
        <v>32.28</v>
      </c>
      <c r="M460" s="742">
        <v>32.28</v>
      </c>
      <c r="N460" s="741">
        <v>1</v>
      </c>
      <c r="O460" s="826">
        <v>0.5</v>
      </c>
      <c r="P460" s="742"/>
      <c r="Q460" s="759">
        <v>0</v>
      </c>
      <c r="R460" s="741"/>
      <c r="S460" s="759">
        <v>0</v>
      </c>
      <c r="T460" s="826"/>
      <c r="U460" s="782">
        <v>0</v>
      </c>
    </row>
    <row r="461" spans="1:21" ht="14.4" customHeight="1" x14ac:dyDescent="0.3">
      <c r="A461" s="740">
        <v>7</v>
      </c>
      <c r="B461" s="741" t="s">
        <v>2000</v>
      </c>
      <c r="C461" s="741" t="s">
        <v>2006</v>
      </c>
      <c r="D461" s="824" t="s">
        <v>3430</v>
      </c>
      <c r="E461" s="825" t="s">
        <v>2025</v>
      </c>
      <c r="F461" s="741" t="s">
        <v>2001</v>
      </c>
      <c r="G461" s="741" t="s">
        <v>2399</v>
      </c>
      <c r="H461" s="741" t="s">
        <v>576</v>
      </c>
      <c r="I461" s="741" t="s">
        <v>2937</v>
      </c>
      <c r="J461" s="741" t="s">
        <v>2938</v>
      </c>
      <c r="K461" s="741" t="s">
        <v>2939</v>
      </c>
      <c r="L461" s="742">
        <v>14.11</v>
      </c>
      <c r="M461" s="742">
        <v>14.11</v>
      </c>
      <c r="N461" s="741">
        <v>1</v>
      </c>
      <c r="O461" s="826">
        <v>0.5</v>
      </c>
      <c r="P461" s="742"/>
      <c r="Q461" s="759">
        <v>0</v>
      </c>
      <c r="R461" s="741"/>
      <c r="S461" s="759">
        <v>0</v>
      </c>
      <c r="T461" s="826"/>
      <c r="U461" s="782">
        <v>0</v>
      </c>
    </row>
    <row r="462" spans="1:21" ht="14.4" customHeight="1" x14ac:dyDescent="0.3">
      <c r="A462" s="740">
        <v>7</v>
      </c>
      <c r="B462" s="741" t="s">
        <v>2000</v>
      </c>
      <c r="C462" s="741" t="s">
        <v>2006</v>
      </c>
      <c r="D462" s="824" t="s">
        <v>3430</v>
      </c>
      <c r="E462" s="825" t="s">
        <v>2025</v>
      </c>
      <c r="F462" s="741" t="s">
        <v>2001</v>
      </c>
      <c r="G462" s="741" t="s">
        <v>2399</v>
      </c>
      <c r="H462" s="741" t="s">
        <v>622</v>
      </c>
      <c r="I462" s="741" t="s">
        <v>1877</v>
      </c>
      <c r="J462" s="741" t="s">
        <v>1878</v>
      </c>
      <c r="K462" s="741" t="s">
        <v>1879</v>
      </c>
      <c r="L462" s="742">
        <v>4.7</v>
      </c>
      <c r="M462" s="742">
        <v>9.4</v>
      </c>
      <c r="N462" s="741">
        <v>2</v>
      </c>
      <c r="O462" s="826">
        <v>1</v>
      </c>
      <c r="P462" s="742"/>
      <c r="Q462" s="759">
        <v>0</v>
      </c>
      <c r="R462" s="741"/>
      <c r="S462" s="759">
        <v>0</v>
      </c>
      <c r="T462" s="826"/>
      <c r="U462" s="782">
        <v>0</v>
      </c>
    </row>
    <row r="463" spans="1:21" ht="14.4" customHeight="1" x14ac:dyDescent="0.3">
      <c r="A463" s="740">
        <v>7</v>
      </c>
      <c r="B463" s="741" t="s">
        <v>2000</v>
      </c>
      <c r="C463" s="741" t="s">
        <v>2006</v>
      </c>
      <c r="D463" s="824" t="s">
        <v>3430</v>
      </c>
      <c r="E463" s="825" t="s">
        <v>2025</v>
      </c>
      <c r="F463" s="741" t="s">
        <v>2001</v>
      </c>
      <c r="G463" s="741" t="s">
        <v>2631</v>
      </c>
      <c r="H463" s="741" t="s">
        <v>576</v>
      </c>
      <c r="I463" s="741" t="s">
        <v>2632</v>
      </c>
      <c r="J463" s="741" t="s">
        <v>2633</v>
      </c>
      <c r="K463" s="741" t="s">
        <v>2634</v>
      </c>
      <c r="L463" s="742">
        <v>55.77</v>
      </c>
      <c r="M463" s="742">
        <v>669.24</v>
      </c>
      <c r="N463" s="741">
        <v>12</v>
      </c>
      <c r="O463" s="826">
        <v>4.5</v>
      </c>
      <c r="P463" s="742">
        <v>557.70000000000005</v>
      </c>
      <c r="Q463" s="759">
        <v>0.83333333333333337</v>
      </c>
      <c r="R463" s="741">
        <v>10</v>
      </c>
      <c r="S463" s="759">
        <v>0.83333333333333337</v>
      </c>
      <c r="T463" s="826">
        <v>3.5</v>
      </c>
      <c r="U463" s="782">
        <v>0.77777777777777779</v>
      </c>
    </row>
    <row r="464" spans="1:21" ht="14.4" customHeight="1" x14ac:dyDescent="0.3">
      <c r="A464" s="740">
        <v>7</v>
      </c>
      <c r="B464" s="741" t="s">
        <v>2000</v>
      </c>
      <c r="C464" s="741" t="s">
        <v>2006</v>
      </c>
      <c r="D464" s="824" t="s">
        <v>3430</v>
      </c>
      <c r="E464" s="825" t="s">
        <v>2025</v>
      </c>
      <c r="F464" s="741" t="s">
        <v>2001</v>
      </c>
      <c r="G464" s="741" t="s">
        <v>2631</v>
      </c>
      <c r="H464" s="741" t="s">
        <v>576</v>
      </c>
      <c r="I464" s="741" t="s">
        <v>2635</v>
      </c>
      <c r="J464" s="741" t="s">
        <v>2633</v>
      </c>
      <c r="K464" s="741" t="s">
        <v>2636</v>
      </c>
      <c r="L464" s="742">
        <v>0</v>
      </c>
      <c r="M464" s="742">
        <v>0</v>
      </c>
      <c r="N464" s="741">
        <v>1</v>
      </c>
      <c r="O464" s="826">
        <v>0.5</v>
      </c>
      <c r="P464" s="742">
        <v>0</v>
      </c>
      <c r="Q464" s="759"/>
      <c r="R464" s="741">
        <v>1</v>
      </c>
      <c r="S464" s="759">
        <v>1</v>
      </c>
      <c r="T464" s="826">
        <v>0.5</v>
      </c>
      <c r="U464" s="782">
        <v>1</v>
      </c>
    </row>
    <row r="465" spans="1:21" ht="14.4" customHeight="1" x14ac:dyDescent="0.3">
      <c r="A465" s="740">
        <v>7</v>
      </c>
      <c r="B465" s="741" t="s">
        <v>2000</v>
      </c>
      <c r="C465" s="741" t="s">
        <v>2006</v>
      </c>
      <c r="D465" s="824" t="s">
        <v>3430</v>
      </c>
      <c r="E465" s="825" t="s">
        <v>2025</v>
      </c>
      <c r="F465" s="741" t="s">
        <v>2001</v>
      </c>
      <c r="G465" s="741" t="s">
        <v>2051</v>
      </c>
      <c r="H465" s="741" t="s">
        <v>622</v>
      </c>
      <c r="I465" s="741" t="s">
        <v>2119</v>
      </c>
      <c r="J465" s="741" t="s">
        <v>1347</v>
      </c>
      <c r="K465" s="741" t="s">
        <v>2120</v>
      </c>
      <c r="L465" s="742">
        <v>154.36000000000001</v>
      </c>
      <c r="M465" s="742">
        <v>154.36000000000001</v>
      </c>
      <c r="N465" s="741">
        <v>1</v>
      </c>
      <c r="O465" s="826">
        <v>1</v>
      </c>
      <c r="P465" s="742">
        <v>154.36000000000001</v>
      </c>
      <c r="Q465" s="759">
        <v>1</v>
      </c>
      <c r="R465" s="741">
        <v>1</v>
      </c>
      <c r="S465" s="759">
        <v>1</v>
      </c>
      <c r="T465" s="826">
        <v>1</v>
      </c>
      <c r="U465" s="782">
        <v>1</v>
      </c>
    </row>
    <row r="466" spans="1:21" ht="14.4" customHeight="1" x14ac:dyDescent="0.3">
      <c r="A466" s="740">
        <v>7</v>
      </c>
      <c r="B466" s="741" t="s">
        <v>2000</v>
      </c>
      <c r="C466" s="741" t="s">
        <v>2006</v>
      </c>
      <c r="D466" s="824" t="s">
        <v>3430</v>
      </c>
      <c r="E466" s="825" t="s">
        <v>2025</v>
      </c>
      <c r="F466" s="741" t="s">
        <v>2001</v>
      </c>
      <c r="G466" s="741" t="s">
        <v>2940</v>
      </c>
      <c r="H466" s="741" t="s">
        <v>576</v>
      </c>
      <c r="I466" s="741" t="s">
        <v>2941</v>
      </c>
      <c r="J466" s="741" t="s">
        <v>2942</v>
      </c>
      <c r="K466" s="741" t="s">
        <v>2943</v>
      </c>
      <c r="L466" s="742">
        <v>131.62</v>
      </c>
      <c r="M466" s="742">
        <v>394.86</v>
      </c>
      <c r="N466" s="741">
        <v>3</v>
      </c>
      <c r="O466" s="826">
        <v>0.5</v>
      </c>
      <c r="P466" s="742">
        <v>394.86</v>
      </c>
      <c r="Q466" s="759">
        <v>1</v>
      </c>
      <c r="R466" s="741">
        <v>3</v>
      </c>
      <c r="S466" s="759">
        <v>1</v>
      </c>
      <c r="T466" s="826">
        <v>0.5</v>
      </c>
      <c r="U466" s="782">
        <v>1</v>
      </c>
    </row>
    <row r="467" spans="1:21" ht="14.4" customHeight="1" x14ac:dyDescent="0.3">
      <c r="A467" s="740">
        <v>7</v>
      </c>
      <c r="B467" s="741" t="s">
        <v>2000</v>
      </c>
      <c r="C467" s="741" t="s">
        <v>2006</v>
      </c>
      <c r="D467" s="824" t="s">
        <v>3430</v>
      </c>
      <c r="E467" s="825" t="s">
        <v>2025</v>
      </c>
      <c r="F467" s="741" t="s">
        <v>2001</v>
      </c>
      <c r="G467" s="741" t="s">
        <v>2342</v>
      </c>
      <c r="H467" s="741" t="s">
        <v>576</v>
      </c>
      <c r="I467" s="741" t="s">
        <v>2343</v>
      </c>
      <c r="J467" s="741" t="s">
        <v>2344</v>
      </c>
      <c r="K467" s="741" t="s">
        <v>2345</v>
      </c>
      <c r="L467" s="742">
        <v>0</v>
      </c>
      <c r="M467" s="742">
        <v>0</v>
      </c>
      <c r="N467" s="741">
        <v>1</v>
      </c>
      <c r="O467" s="826">
        <v>0.5</v>
      </c>
      <c r="P467" s="742"/>
      <c r="Q467" s="759"/>
      <c r="R467" s="741"/>
      <c r="S467" s="759">
        <v>0</v>
      </c>
      <c r="T467" s="826"/>
      <c r="U467" s="782">
        <v>0</v>
      </c>
    </row>
    <row r="468" spans="1:21" ht="14.4" customHeight="1" x14ac:dyDescent="0.3">
      <c r="A468" s="740">
        <v>7</v>
      </c>
      <c r="B468" s="741" t="s">
        <v>2000</v>
      </c>
      <c r="C468" s="741" t="s">
        <v>2006</v>
      </c>
      <c r="D468" s="824" t="s">
        <v>3430</v>
      </c>
      <c r="E468" s="825" t="s">
        <v>2025</v>
      </c>
      <c r="F468" s="741" t="s">
        <v>2001</v>
      </c>
      <c r="G468" s="741" t="s">
        <v>2342</v>
      </c>
      <c r="H468" s="741" t="s">
        <v>576</v>
      </c>
      <c r="I468" s="741" t="s">
        <v>2944</v>
      </c>
      <c r="J468" s="741" t="s">
        <v>2344</v>
      </c>
      <c r="K468" s="741" t="s">
        <v>2345</v>
      </c>
      <c r="L468" s="742">
        <v>0</v>
      </c>
      <c r="M468" s="742">
        <v>0</v>
      </c>
      <c r="N468" s="741">
        <v>1</v>
      </c>
      <c r="O468" s="826">
        <v>0.5</v>
      </c>
      <c r="P468" s="742">
        <v>0</v>
      </c>
      <c r="Q468" s="759"/>
      <c r="R468" s="741">
        <v>1</v>
      </c>
      <c r="S468" s="759">
        <v>1</v>
      </c>
      <c r="T468" s="826">
        <v>0.5</v>
      </c>
      <c r="U468" s="782">
        <v>1</v>
      </c>
    </row>
    <row r="469" spans="1:21" ht="14.4" customHeight="1" x14ac:dyDescent="0.3">
      <c r="A469" s="740">
        <v>7</v>
      </c>
      <c r="B469" s="741" t="s">
        <v>2000</v>
      </c>
      <c r="C469" s="741" t="s">
        <v>2006</v>
      </c>
      <c r="D469" s="824" t="s">
        <v>3430</v>
      </c>
      <c r="E469" s="825" t="s">
        <v>2025</v>
      </c>
      <c r="F469" s="741" t="s">
        <v>2001</v>
      </c>
      <c r="G469" s="741" t="s">
        <v>2342</v>
      </c>
      <c r="H469" s="741" t="s">
        <v>576</v>
      </c>
      <c r="I469" s="741" t="s">
        <v>2945</v>
      </c>
      <c r="J469" s="741" t="s">
        <v>2344</v>
      </c>
      <c r="K469" s="741" t="s">
        <v>2946</v>
      </c>
      <c r="L469" s="742">
        <v>0</v>
      </c>
      <c r="M469" s="742">
        <v>0</v>
      </c>
      <c r="N469" s="741">
        <v>1</v>
      </c>
      <c r="O469" s="826">
        <v>1</v>
      </c>
      <c r="P469" s="742">
        <v>0</v>
      </c>
      <c r="Q469" s="759"/>
      <c r="R469" s="741">
        <v>1</v>
      </c>
      <c r="S469" s="759">
        <v>1</v>
      </c>
      <c r="T469" s="826">
        <v>1</v>
      </c>
      <c r="U469" s="782">
        <v>1</v>
      </c>
    </row>
    <row r="470" spans="1:21" ht="14.4" customHeight="1" x14ac:dyDescent="0.3">
      <c r="A470" s="740">
        <v>7</v>
      </c>
      <c r="B470" s="741" t="s">
        <v>2000</v>
      </c>
      <c r="C470" s="741" t="s">
        <v>2006</v>
      </c>
      <c r="D470" s="824" t="s">
        <v>3430</v>
      </c>
      <c r="E470" s="825" t="s">
        <v>2025</v>
      </c>
      <c r="F470" s="741" t="s">
        <v>2001</v>
      </c>
      <c r="G470" s="741" t="s">
        <v>2641</v>
      </c>
      <c r="H470" s="741" t="s">
        <v>576</v>
      </c>
      <c r="I470" s="741" t="s">
        <v>2642</v>
      </c>
      <c r="J470" s="741" t="s">
        <v>2643</v>
      </c>
      <c r="K470" s="741" t="s">
        <v>2644</v>
      </c>
      <c r="L470" s="742">
        <v>754.04</v>
      </c>
      <c r="M470" s="742">
        <v>42980.28</v>
      </c>
      <c r="N470" s="741">
        <v>57</v>
      </c>
      <c r="O470" s="826">
        <v>19</v>
      </c>
      <c r="P470" s="742">
        <v>33931.800000000003</v>
      </c>
      <c r="Q470" s="759">
        <v>0.78947368421052644</v>
      </c>
      <c r="R470" s="741">
        <v>45</v>
      </c>
      <c r="S470" s="759">
        <v>0.78947368421052633</v>
      </c>
      <c r="T470" s="826">
        <v>15</v>
      </c>
      <c r="U470" s="782">
        <v>0.78947368421052633</v>
      </c>
    </row>
    <row r="471" spans="1:21" ht="14.4" customHeight="1" x14ac:dyDescent="0.3">
      <c r="A471" s="740">
        <v>7</v>
      </c>
      <c r="B471" s="741" t="s">
        <v>2000</v>
      </c>
      <c r="C471" s="741" t="s">
        <v>2006</v>
      </c>
      <c r="D471" s="824" t="s">
        <v>3430</v>
      </c>
      <c r="E471" s="825" t="s">
        <v>2025</v>
      </c>
      <c r="F471" s="741" t="s">
        <v>2001</v>
      </c>
      <c r="G471" s="741" t="s">
        <v>2641</v>
      </c>
      <c r="H471" s="741" t="s">
        <v>576</v>
      </c>
      <c r="I471" s="741" t="s">
        <v>2947</v>
      </c>
      <c r="J471" s="741" t="s">
        <v>2643</v>
      </c>
      <c r="K471" s="741" t="s">
        <v>2652</v>
      </c>
      <c r="L471" s="742">
        <v>1131.06</v>
      </c>
      <c r="M471" s="742">
        <v>42980.28</v>
      </c>
      <c r="N471" s="741">
        <v>38</v>
      </c>
      <c r="O471" s="826">
        <v>7</v>
      </c>
      <c r="P471" s="742">
        <v>42980.28</v>
      </c>
      <c r="Q471" s="759">
        <v>1</v>
      </c>
      <c r="R471" s="741">
        <v>38</v>
      </c>
      <c r="S471" s="759">
        <v>1</v>
      </c>
      <c r="T471" s="826">
        <v>7</v>
      </c>
      <c r="U471" s="782">
        <v>1</v>
      </c>
    </row>
    <row r="472" spans="1:21" ht="14.4" customHeight="1" x14ac:dyDescent="0.3">
      <c r="A472" s="740">
        <v>7</v>
      </c>
      <c r="B472" s="741" t="s">
        <v>2000</v>
      </c>
      <c r="C472" s="741" t="s">
        <v>2006</v>
      </c>
      <c r="D472" s="824" t="s">
        <v>3430</v>
      </c>
      <c r="E472" s="825" t="s">
        <v>2025</v>
      </c>
      <c r="F472" s="741" t="s">
        <v>2001</v>
      </c>
      <c r="G472" s="741" t="s">
        <v>2641</v>
      </c>
      <c r="H472" s="741" t="s">
        <v>576</v>
      </c>
      <c r="I472" s="741" t="s">
        <v>2645</v>
      </c>
      <c r="J472" s="741" t="s">
        <v>2643</v>
      </c>
      <c r="K472" s="741" t="s">
        <v>2646</v>
      </c>
      <c r="L472" s="742">
        <v>1508.08</v>
      </c>
      <c r="M472" s="742">
        <v>18096.96</v>
      </c>
      <c r="N472" s="741">
        <v>12</v>
      </c>
      <c r="O472" s="826">
        <v>2</v>
      </c>
      <c r="P472" s="742">
        <v>9048.48</v>
      </c>
      <c r="Q472" s="759">
        <v>0.5</v>
      </c>
      <c r="R472" s="741">
        <v>6</v>
      </c>
      <c r="S472" s="759">
        <v>0.5</v>
      </c>
      <c r="T472" s="826">
        <v>1</v>
      </c>
      <c r="U472" s="782">
        <v>0.5</v>
      </c>
    </row>
    <row r="473" spans="1:21" ht="14.4" customHeight="1" x14ac:dyDescent="0.3">
      <c r="A473" s="740">
        <v>7</v>
      </c>
      <c r="B473" s="741" t="s">
        <v>2000</v>
      </c>
      <c r="C473" s="741" t="s">
        <v>2006</v>
      </c>
      <c r="D473" s="824" t="s">
        <v>3430</v>
      </c>
      <c r="E473" s="825" t="s">
        <v>2025</v>
      </c>
      <c r="F473" s="741" t="s">
        <v>2001</v>
      </c>
      <c r="G473" s="741" t="s">
        <v>2641</v>
      </c>
      <c r="H473" s="741" t="s">
        <v>576</v>
      </c>
      <c r="I473" s="741" t="s">
        <v>2647</v>
      </c>
      <c r="J473" s="741" t="s">
        <v>2648</v>
      </c>
      <c r="K473" s="741" t="s">
        <v>2644</v>
      </c>
      <c r="L473" s="742">
        <v>646.32000000000005</v>
      </c>
      <c r="M473" s="742">
        <v>1938.96</v>
      </c>
      <c r="N473" s="741">
        <v>3</v>
      </c>
      <c r="O473" s="826">
        <v>1</v>
      </c>
      <c r="P473" s="742">
        <v>1938.96</v>
      </c>
      <c r="Q473" s="759">
        <v>1</v>
      </c>
      <c r="R473" s="741">
        <v>3</v>
      </c>
      <c r="S473" s="759">
        <v>1</v>
      </c>
      <c r="T473" s="826">
        <v>1</v>
      </c>
      <c r="U473" s="782">
        <v>1</v>
      </c>
    </row>
    <row r="474" spans="1:21" ht="14.4" customHeight="1" x14ac:dyDescent="0.3">
      <c r="A474" s="740">
        <v>7</v>
      </c>
      <c r="B474" s="741" t="s">
        <v>2000</v>
      </c>
      <c r="C474" s="741" t="s">
        <v>2006</v>
      </c>
      <c r="D474" s="824" t="s">
        <v>3430</v>
      </c>
      <c r="E474" s="825" t="s">
        <v>2025</v>
      </c>
      <c r="F474" s="741" t="s">
        <v>2001</v>
      </c>
      <c r="G474" s="741" t="s">
        <v>2125</v>
      </c>
      <c r="H474" s="741" t="s">
        <v>622</v>
      </c>
      <c r="I474" s="741" t="s">
        <v>1890</v>
      </c>
      <c r="J474" s="741" t="s">
        <v>772</v>
      </c>
      <c r="K474" s="741" t="s">
        <v>1706</v>
      </c>
      <c r="L474" s="742">
        <v>65.989999999999995</v>
      </c>
      <c r="M474" s="742">
        <v>395.93999999999994</v>
      </c>
      <c r="N474" s="741">
        <v>6</v>
      </c>
      <c r="O474" s="826">
        <v>1</v>
      </c>
      <c r="P474" s="742">
        <v>395.93999999999994</v>
      </c>
      <c r="Q474" s="759">
        <v>1</v>
      </c>
      <c r="R474" s="741">
        <v>6</v>
      </c>
      <c r="S474" s="759">
        <v>1</v>
      </c>
      <c r="T474" s="826">
        <v>1</v>
      </c>
      <c r="U474" s="782">
        <v>1</v>
      </c>
    </row>
    <row r="475" spans="1:21" ht="14.4" customHeight="1" x14ac:dyDescent="0.3">
      <c r="A475" s="740">
        <v>7</v>
      </c>
      <c r="B475" s="741" t="s">
        <v>2000</v>
      </c>
      <c r="C475" s="741" t="s">
        <v>2006</v>
      </c>
      <c r="D475" s="824" t="s">
        <v>3430</v>
      </c>
      <c r="E475" s="825" t="s">
        <v>2025</v>
      </c>
      <c r="F475" s="741" t="s">
        <v>2001</v>
      </c>
      <c r="G475" s="741" t="s">
        <v>2125</v>
      </c>
      <c r="H475" s="741" t="s">
        <v>622</v>
      </c>
      <c r="I475" s="741" t="s">
        <v>1890</v>
      </c>
      <c r="J475" s="741" t="s">
        <v>772</v>
      </c>
      <c r="K475" s="741" t="s">
        <v>1706</v>
      </c>
      <c r="L475" s="742">
        <v>42.57</v>
      </c>
      <c r="M475" s="742">
        <v>681.12</v>
      </c>
      <c r="N475" s="741">
        <v>16</v>
      </c>
      <c r="O475" s="826">
        <v>4.5</v>
      </c>
      <c r="P475" s="742">
        <v>595.98</v>
      </c>
      <c r="Q475" s="759">
        <v>0.875</v>
      </c>
      <c r="R475" s="741">
        <v>14</v>
      </c>
      <c r="S475" s="759">
        <v>0.875</v>
      </c>
      <c r="T475" s="826">
        <v>4</v>
      </c>
      <c r="U475" s="782">
        <v>0.88888888888888884</v>
      </c>
    </row>
    <row r="476" spans="1:21" ht="14.4" customHeight="1" x14ac:dyDescent="0.3">
      <c r="A476" s="740">
        <v>7</v>
      </c>
      <c r="B476" s="741" t="s">
        <v>2000</v>
      </c>
      <c r="C476" s="741" t="s">
        <v>2006</v>
      </c>
      <c r="D476" s="824" t="s">
        <v>3430</v>
      </c>
      <c r="E476" s="825" t="s">
        <v>2025</v>
      </c>
      <c r="F476" s="741" t="s">
        <v>2001</v>
      </c>
      <c r="G476" s="741" t="s">
        <v>2055</v>
      </c>
      <c r="H476" s="741" t="s">
        <v>576</v>
      </c>
      <c r="I476" s="741" t="s">
        <v>2948</v>
      </c>
      <c r="J476" s="741" t="s">
        <v>2607</v>
      </c>
      <c r="K476" s="741" t="s">
        <v>1703</v>
      </c>
      <c r="L476" s="742">
        <v>69.16</v>
      </c>
      <c r="M476" s="742">
        <v>69.16</v>
      </c>
      <c r="N476" s="741">
        <v>1</v>
      </c>
      <c r="O476" s="826">
        <v>1</v>
      </c>
      <c r="P476" s="742">
        <v>69.16</v>
      </c>
      <c r="Q476" s="759">
        <v>1</v>
      </c>
      <c r="R476" s="741">
        <v>1</v>
      </c>
      <c r="S476" s="759">
        <v>1</v>
      </c>
      <c r="T476" s="826">
        <v>1</v>
      </c>
      <c r="U476" s="782">
        <v>1</v>
      </c>
    </row>
    <row r="477" spans="1:21" ht="14.4" customHeight="1" x14ac:dyDescent="0.3">
      <c r="A477" s="740">
        <v>7</v>
      </c>
      <c r="B477" s="741" t="s">
        <v>2000</v>
      </c>
      <c r="C477" s="741" t="s">
        <v>2006</v>
      </c>
      <c r="D477" s="824" t="s">
        <v>3430</v>
      </c>
      <c r="E477" s="825" t="s">
        <v>2025</v>
      </c>
      <c r="F477" s="741" t="s">
        <v>2001</v>
      </c>
      <c r="G477" s="741" t="s">
        <v>2247</v>
      </c>
      <c r="H477" s="741" t="s">
        <v>576</v>
      </c>
      <c r="I477" s="741" t="s">
        <v>2653</v>
      </c>
      <c r="J477" s="741" t="s">
        <v>2249</v>
      </c>
      <c r="K477" s="741" t="s">
        <v>2654</v>
      </c>
      <c r="L477" s="742">
        <v>140.94999999999999</v>
      </c>
      <c r="M477" s="742">
        <v>281.89999999999998</v>
      </c>
      <c r="N477" s="741">
        <v>2</v>
      </c>
      <c r="O477" s="826">
        <v>1</v>
      </c>
      <c r="P477" s="742">
        <v>281.89999999999998</v>
      </c>
      <c r="Q477" s="759">
        <v>1</v>
      </c>
      <c r="R477" s="741">
        <v>2</v>
      </c>
      <c r="S477" s="759">
        <v>1</v>
      </c>
      <c r="T477" s="826">
        <v>1</v>
      </c>
      <c r="U477" s="782">
        <v>1</v>
      </c>
    </row>
    <row r="478" spans="1:21" ht="14.4" customHeight="1" x14ac:dyDescent="0.3">
      <c r="A478" s="740">
        <v>7</v>
      </c>
      <c r="B478" s="741" t="s">
        <v>2000</v>
      </c>
      <c r="C478" s="741" t="s">
        <v>2006</v>
      </c>
      <c r="D478" s="824" t="s">
        <v>3430</v>
      </c>
      <c r="E478" s="825" t="s">
        <v>2025</v>
      </c>
      <c r="F478" s="741" t="s">
        <v>2001</v>
      </c>
      <c r="G478" s="741" t="s">
        <v>2133</v>
      </c>
      <c r="H478" s="741" t="s">
        <v>576</v>
      </c>
      <c r="I478" s="741" t="s">
        <v>2134</v>
      </c>
      <c r="J478" s="741" t="s">
        <v>2135</v>
      </c>
      <c r="K478" s="741" t="s">
        <v>2136</v>
      </c>
      <c r="L478" s="742">
        <v>29.13</v>
      </c>
      <c r="M478" s="742">
        <v>728.25</v>
      </c>
      <c r="N478" s="741">
        <v>25</v>
      </c>
      <c r="O478" s="826">
        <v>7</v>
      </c>
      <c r="P478" s="742">
        <v>87.39</v>
      </c>
      <c r="Q478" s="759">
        <v>0.12</v>
      </c>
      <c r="R478" s="741">
        <v>3</v>
      </c>
      <c r="S478" s="759">
        <v>0.12</v>
      </c>
      <c r="T478" s="826">
        <v>1.5</v>
      </c>
      <c r="U478" s="782">
        <v>0.21428571428571427</v>
      </c>
    </row>
    <row r="479" spans="1:21" ht="14.4" customHeight="1" x14ac:dyDescent="0.3">
      <c r="A479" s="740">
        <v>7</v>
      </c>
      <c r="B479" s="741" t="s">
        <v>2000</v>
      </c>
      <c r="C479" s="741" t="s">
        <v>2006</v>
      </c>
      <c r="D479" s="824" t="s">
        <v>3430</v>
      </c>
      <c r="E479" s="825" t="s">
        <v>2025</v>
      </c>
      <c r="F479" s="741" t="s">
        <v>2001</v>
      </c>
      <c r="G479" s="741" t="s">
        <v>2666</v>
      </c>
      <c r="H479" s="741" t="s">
        <v>576</v>
      </c>
      <c r="I479" s="741" t="s">
        <v>2667</v>
      </c>
      <c r="J479" s="741" t="s">
        <v>2668</v>
      </c>
      <c r="K479" s="741" t="s">
        <v>2669</v>
      </c>
      <c r="L479" s="742">
        <v>232.68</v>
      </c>
      <c r="M479" s="742">
        <v>1396.08</v>
      </c>
      <c r="N479" s="741">
        <v>6</v>
      </c>
      <c r="O479" s="826">
        <v>1</v>
      </c>
      <c r="P479" s="742">
        <v>1396.08</v>
      </c>
      <c r="Q479" s="759">
        <v>1</v>
      </c>
      <c r="R479" s="741">
        <v>6</v>
      </c>
      <c r="S479" s="759">
        <v>1</v>
      </c>
      <c r="T479" s="826">
        <v>1</v>
      </c>
      <c r="U479" s="782">
        <v>1</v>
      </c>
    </row>
    <row r="480" spans="1:21" ht="14.4" customHeight="1" x14ac:dyDescent="0.3">
      <c r="A480" s="740">
        <v>7</v>
      </c>
      <c r="B480" s="741" t="s">
        <v>2000</v>
      </c>
      <c r="C480" s="741" t="s">
        <v>2006</v>
      </c>
      <c r="D480" s="824" t="s">
        <v>3430</v>
      </c>
      <c r="E480" s="825" t="s">
        <v>2025</v>
      </c>
      <c r="F480" s="741" t="s">
        <v>2001</v>
      </c>
      <c r="G480" s="741" t="s">
        <v>2666</v>
      </c>
      <c r="H480" s="741" t="s">
        <v>576</v>
      </c>
      <c r="I480" s="741" t="s">
        <v>2670</v>
      </c>
      <c r="J480" s="741" t="s">
        <v>2671</v>
      </c>
      <c r="K480" s="741" t="s">
        <v>2672</v>
      </c>
      <c r="L480" s="742">
        <v>1454.23</v>
      </c>
      <c r="M480" s="742">
        <v>11633.84</v>
      </c>
      <c r="N480" s="741">
        <v>8</v>
      </c>
      <c r="O480" s="826">
        <v>2</v>
      </c>
      <c r="P480" s="742">
        <v>5816.92</v>
      </c>
      <c r="Q480" s="759">
        <v>0.5</v>
      </c>
      <c r="R480" s="741">
        <v>4</v>
      </c>
      <c r="S480" s="759">
        <v>0.5</v>
      </c>
      <c r="T480" s="826">
        <v>1</v>
      </c>
      <c r="U480" s="782">
        <v>0.5</v>
      </c>
    </row>
    <row r="481" spans="1:21" ht="14.4" customHeight="1" x14ac:dyDescent="0.3">
      <c r="A481" s="740">
        <v>7</v>
      </c>
      <c r="B481" s="741" t="s">
        <v>2000</v>
      </c>
      <c r="C481" s="741" t="s">
        <v>2006</v>
      </c>
      <c r="D481" s="824" t="s">
        <v>3430</v>
      </c>
      <c r="E481" s="825" t="s">
        <v>2025</v>
      </c>
      <c r="F481" s="741" t="s">
        <v>2001</v>
      </c>
      <c r="G481" s="741" t="s">
        <v>2666</v>
      </c>
      <c r="H481" s="741" t="s">
        <v>576</v>
      </c>
      <c r="I481" s="741" t="s">
        <v>2949</v>
      </c>
      <c r="J481" s="741" t="s">
        <v>2671</v>
      </c>
      <c r="K481" s="741" t="s">
        <v>2950</v>
      </c>
      <c r="L481" s="742">
        <v>1938.97</v>
      </c>
      <c r="M481" s="742">
        <v>11633.82</v>
      </c>
      <c r="N481" s="741">
        <v>6</v>
      </c>
      <c r="O481" s="826">
        <v>1</v>
      </c>
      <c r="P481" s="742"/>
      <c r="Q481" s="759">
        <v>0</v>
      </c>
      <c r="R481" s="741"/>
      <c r="S481" s="759">
        <v>0</v>
      </c>
      <c r="T481" s="826"/>
      <c r="U481" s="782">
        <v>0</v>
      </c>
    </row>
    <row r="482" spans="1:21" ht="14.4" customHeight="1" x14ac:dyDescent="0.3">
      <c r="A482" s="740">
        <v>7</v>
      </c>
      <c r="B482" s="741" t="s">
        <v>2000</v>
      </c>
      <c r="C482" s="741" t="s">
        <v>2006</v>
      </c>
      <c r="D482" s="824" t="s">
        <v>3430</v>
      </c>
      <c r="E482" s="825" t="s">
        <v>2025</v>
      </c>
      <c r="F482" s="741" t="s">
        <v>2001</v>
      </c>
      <c r="G482" s="741" t="s">
        <v>2666</v>
      </c>
      <c r="H482" s="741" t="s">
        <v>576</v>
      </c>
      <c r="I482" s="741" t="s">
        <v>2951</v>
      </c>
      <c r="J482" s="741" t="s">
        <v>2952</v>
      </c>
      <c r="K482" s="741" t="s">
        <v>2953</v>
      </c>
      <c r="L482" s="742">
        <v>5322.08</v>
      </c>
      <c r="M482" s="742">
        <v>26610.400000000001</v>
      </c>
      <c r="N482" s="741">
        <v>5</v>
      </c>
      <c r="O482" s="826">
        <v>2</v>
      </c>
      <c r="P482" s="742">
        <v>26610.400000000001</v>
      </c>
      <c r="Q482" s="759">
        <v>1</v>
      </c>
      <c r="R482" s="741">
        <v>5</v>
      </c>
      <c r="S482" s="759">
        <v>1</v>
      </c>
      <c r="T482" s="826">
        <v>2</v>
      </c>
      <c r="U482" s="782">
        <v>1</v>
      </c>
    </row>
    <row r="483" spans="1:21" ht="14.4" customHeight="1" x14ac:dyDescent="0.3">
      <c r="A483" s="740">
        <v>7</v>
      </c>
      <c r="B483" s="741" t="s">
        <v>2000</v>
      </c>
      <c r="C483" s="741" t="s">
        <v>2006</v>
      </c>
      <c r="D483" s="824" t="s">
        <v>3430</v>
      </c>
      <c r="E483" s="825" t="s">
        <v>2025</v>
      </c>
      <c r="F483" s="741" t="s">
        <v>2001</v>
      </c>
      <c r="G483" s="741" t="s">
        <v>2666</v>
      </c>
      <c r="H483" s="741" t="s">
        <v>576</v>
      </c>
      <c r="I483" s="741" t="s">
        <v>2954</v>
      </c>
      <c r="J483" s="741" t="s">
        <v>2668</v>
      </c>
      <c r="K483" s="741" t="s">
        <v>2955</v>
      </c>
      <c r="L483" s="742">
        <v>1938.97</v>
      </c>
      <c r="M483" s="742">
        <v>27145.58</v>
      </c>
      <c r="N483" s="741">
        <v>14</v>
      </c>
      <c r="O483" s="826">
        <v>3</v>
      </c>
      <c r="P483" s="742">
        <v>27145.58</v>
      </c>
      <c r="Q483" s="759">
        <v>1</v>
      </c>
      <c r="R483" s="741">
        <v>14</v>
      </c>
      <c r="S483" s="759">
        <v>1</v>
      </c>
      <c r="T483" s="826">
        <v>3</v>
      </c>
      <c r="U483" s="782">
        <v>1</v>
      </c>
    </row>
    <row r="484" spans="1:21" ht="14.4" customHeight="1" x14ac:dyDescent="0.3">
      <c r="A484" s="740">
        <v>7</v>
      </c>
      <c r="B484" s="741" t="s">
        <v>2000</v>
      </c>
      <c r="C484" s="741" t="s">
        <v>2006</v>
      </c>
      <c r="D484" s="824" t="s">
        <v>3430</v>
      </c>
      <c r="E484" s="825" t="s">
        <v>2025</v>
      </c>
      <c r="F484" s="741" t="s">
        <v>2001</v>
      </c>
      <c r="G484" s="741" t="s">
        <v>2666</v>
      </c>
      <c r="H484" s="741" t="s">
        <v>576</v>
      </c>
      <c r="I484" s="741" t="s">
        <v>2673</v>
      </c>
      <c r="J484" s="741" t="s">
        <v>2668</v>
      </c>
      <c r="K484" s="741" t="s">
        <v>2674</v>
      </c>
      <c r="L484" s="742">
        <v>1454.23</v>
      </c>
      <c r="M484" s="742">
        <v>45081.130000000005</v>
      </c>
      <c r="N484" s="741">
        <v>31</v>
      </c>
      <c r="O484" s="826">
        <v>7</v>
      </c>
      <c r="P484" s="742">
        <v>36355.75</v>
      </c>
      <c r="Q484" s="759">
        <v>0.80645161290322576</v>
      </c>
      <c r="R484" s="741">
        <v>25</v>
      </c>
      <c r="S484" s="759">
        <v>0.80645161290322576</v>
      </c>
      <c r="T484" s="826">
        <v>6</v>
      </c>
      <c r="U484" s="782">
        <v>0.8571428571428571</v>
      </c>
    </row>
    <row r="485" spans="1:21" ht="14.4" customHeight="1" x14ac:dyDescent="0.3">
      <c r="A485" s="740">
        <v>7</v>
      </c>
      <c r="B485" s="741" t="s">
        <v>2000</v>
      </c>
      <c r="C485" s="741" t="s">
        <v>2006</v>
      </c>
      <c r="D485" s="824" t="s">
        <v>3430</v>
      </c>
      <c r="E485" s="825" t="s">
        <v>2025</v>
      </c>
      <c r="F485" s="741" t="s">
        <v>2001</v>
      </c>
      <c r="G485" s="741" t="s">
        <v>2666</v>
      </c>
      <c r="H485" s="741" t="s">
        <v>576</v>
      </c>
      <c r="I485" s="741" t="s">
        <v>2956</v>
      </c>
      <c r="J485" s="741" t="s">
        <v>2668</v>
      </c>
      <c r="K485" s="741" t="s">
        <v>2957</v>
      </c>
      <c r="L485" s="742">
        <v>484.75</v>
      </c>
      <c r="M485" s="742">
        <v>21813.75</v>
      </c>
      <c r="N485" s="741">
        <v>45</v>
      </c>
      <c r="O485" s="826">
        <v>11</v>
      </c>
      <c r="P485" s="742">
        <v>21813.75</v>
      </c>
      <c r="Q485" s="759">
        <v>1</v>
      </c>
      <c r="R485" s="741">
        <v>45</v>
      </c>
      <c r="S485" s="759">
        <v>1</v>
      </c>
      <c r="T485" s="826">
        <v>11</v>
      </c>
      <c r="U485" s="782">
        <v>1</v>
      </c>
    </row>
    <row r="486" spans="1:21" ht="14.4" customHeight="1" x14ac:dyDescent="0.3">
      <c r="A486" s="740">
        <v>7</v>
      </c>
      <c r="B486" s="741" t="s">
        <v>2000</v>
      </c>
      <c r="C486" s="741" t="s">
        <v>2006</v>
      </c>
      <c r="D486" s="824" t="s">
        <v>3430</v>
      </c>
      <c r="E486" s="825" t="s">
        <v>2025</v>
      </c>
      <c r="F486" s="741" t="s">
        <v>2001</v>
      </c>
      <c r="G486" s="741" t="s">
        <v>2666</v>
      </c>
      <c r="H486" s="741" t="s">
        <v>576</v>
      </c>
      <c r="I486" s="741" t="s">
        <v>2958</v>
      </c>
      <c r="J486" s="741" t="s">
        <v>2668</v>
      </c>
      <c r="K486" s="741" t="s">
        <v>2959</v>
      </c>
      <c r="L486" s="742">
        <v>969.48</v>
      </c>
      <c r="M486" s="742">
        <v>13572.720000000001</v>
      </c>
      <c r="N486" s="741">
        <v>14</v>
      </c>
      <c r="O486" s="826">
        <v>3</v>
      </c>
      <c r="P486" s="742">
        <v>7755.84</v>
      </c>
      <c r="Q486" s="759">
        <v>0.5714285714285714</v>
      </c>
      <c r="R486" s="741">
        <v>8</v>
      </c>
      <c r="S486" s="759">
        <v>0.5714285714285714</v>
      </c>
      <c r="T486" s="826">
        <v>2</v>
      </c>
      <c r="U486" s="782">
        <v>0.66666666666666663</v>
      </c>
    </row>
    <row r="487" spans="1:21" ht="14.4" customHeight="1" x14ac:dyDescent="0.3">
      <c r="A487" s="740">
        <v>7</v>
      </c>
      <c r="B487" s="741" t="s">
        <v>2000</v>
      </c>
      <c r="C487" s="741" t="s">
        <v>2006</v>
      </c>
      <c r="D487" s="824" t="s">
        <v>3430</v>
      </c>
      <c r="E487" s="825" t="s">
        <v>2025</v>
      </c>
      <c r="F487" s="741" t="s">
        <v>2001</v>
      </c>
      <c r="G487" s="741" t="s">
        <v>2666</v>
      </c>
      <c r="H487" s="741" t="s">
        <v>576</v>
      </c>
      <c r="I487" s="741" t="s">
        <v>2960</v>
      </c>
      <c r="J487" s="741" t="s">
        <v>2676</v>
      </c>
      <c r="K487" s="741" t="s">
        <v>2961</v>
      </c>
      <c r="L487" s="742">
        <v>484.75</v>
      </c>
      <c r="M487" s="742">
        <v>6301.75</v>
      </c>
      <c r="N487" s="741">
        <v>13</v>
      </c>
      <c r="O487" s="826">
        <v>3</v>
      </c>
      <c r="P487" s="742">
        <v>6301.75</v>
      </c>
      <c r="Q487" s="759">
        <v>1</v>
      </c>
      <c r="R487" s="741">
        <v>13</v>
      </c>
      <c r="S487" s="759">
        <v>1</v>
      </c>
      <c r="T487" s="826">
        <v>3</v>
      </c>
      <c r="U487" s="782">
        <v>1</v>
      </c>
    </row>
    <row r="488" spans="1:21" ht="14.4" customHeight="1" x14ac:dyDescent="0.3">
      <c r="A488" s="740">
        <v>7</v>
      </c>
      <c r="B488" s="741" t="s">
        <v>2000</v>
      </c>
      <c r="C488" s="741" t="s">
        <v>2006</v>
      </c>
      <c r="D488" s="824" t="s">
        <v>3430</v>
      </c>
      <c r="E488" s="825" t="s">
        <v>2025</v>
      </c>
      <c r="F488" s="741" t="s">
        <v>2001</v>
      </c>
      <c r="G488" s="741" t="s">
        <v>2666</v>
      </c>
      <c r="H488" s="741" t="s">
        <v>576</v>
      </c>
      <c r="I488" s="741" t="s">
        <v>2678</v>
      </c>
      <c r="J488" s="741" t="s">
        <v>2676</v>
      </c>
      <c r="K488" s="741" t="s">
        <v>2679</v>
      </c>
      <c r="L488" s="742">
        <v>969.48</v>
      </c>
      <c r="M488" s="742">
        <v>7755.84</v>
      </c>
      <c r="N488" s="741">
        <v>8</v>
      </c>
      <c r="O488" s="826">
        <v>2</v>
      </c>
      <c r="P488" s="742">
        <v>7755.84</v>
      </c>
      <c r="Q488" s="759">
        <v>1</v>
      </c>
      <c r="R488" s="741">
        <v>8</v>
      </c>
      <c r="S488" s="759">
        <v>1</v>
      </c>
      <c r="T488" s="826">
        <v>2</v>
      </c>
      <c r="U488" s="782">
        <v>1</v>
      </c>
    </row>
    <row r="489" spans="1:21" ht="14.4" customHeight="1" x14ac:dyDescent="0.3">
      <c r="A489" s="740">
        <v>7</v>
      </c>
      <c r="B489" s="741" t="s">
        <v>2000</v>
      </c>
      <c r="C489" s="741" t="s">
        <v>2006</v>
      </c>
      <c r="D489" s="824" t="s">
        <v>3430</v>
      </c>
      <c r="E489" s="825" t="s">
        <v>2025</v>
      </c>
      <c r="F489" s="741" t="s">
        <v>2001</v>
      </c>
      <c r="G489" s="741" t="s">
        <v>2666</v>
      </c>
      <c r="H489" s="741" t="s">
        <v>622</v>
      </c>
      <c r="I489" s="741" t="s">
        <v>2680</v>
      </c>
      <c r="J489" s="741" t="s">
        <v>2681</v>
      </c>
      <c r="K489" s="741" t="s">
        <v>2682</v>
      </c>
      <c r="L489" s="742">
        <v>484.75</v>
      </c>
      <c r="M489" s="742">
        <v>10179.75</v>
      </c>
      <c r="N489" s="741">
        <v>21</v>
      </c>
      <c r="O489" s="826">
        <v>5</v>
      </c>
      <c r="P489" s="742">
        <v>10179.75</v>
      </c>
      <c r="Q489" s="759">
        <v>1</v>
      </c>
      <c r="R489" s="741">
        <v>21</v>
      </c>
      <c r="S489" s="759">
        <v>1</v>
      </c>
      <c r="T489" s="826">
        <v>5</v>
      </c>
      <c r="U489" s="782">
        <v>1</v>
      </c>
    </row>
    <row r="490" spans="1:21" ht="14.4" customHeight="1" x14ac:dyDescent="0.3">
      <c r="A490" s="740">
        <v>7</v>
      </c>
      <c r="B490" s="741" t="s">
        <v>2000</v>
      </c>
      <c r="C490" s="741" t="s">
        <v>2006</v>
      </c>
      <c r="D490" s="824" t="s">
        <v>3430</v>
      </c>
      <c r="E490" s="825" t="s">
        <v>2025</v>
      </c>
      <c r="F490" s="741" t="s">
        <v>2001</v>
      </c>
      <c r="G490" s="741" t="s">
        <v>2666</v>
      </c>
      <c r="H490" s="741" t="s">
        <v>622</v>
      </c>
      <c r="I490" s="741" t="s">
        <v>2685</v>
      </c>
      <c r="J490" s="741" t="s">
        <v>2681</v>
      </c>
      <c r="K490" s="741" t="s">
        <v>2686</v>
      </c>
      <c r="L490" s="742">
        <v>969.48</v>
      </c>
      <c r="M490" s="742">
        <v>9694.7999999999993</v>
      </c>
      <c r="N490" s="741">
        <v>10</v>
      </c>
      <c r="O490" s="826">
        <v>2</v>
      </c>
      <c r="P490" s="742">
        <v>9694.7999999999993</v>
      </c>
      <c r="Q490" s="759">
        <v>1</v>
      </c>
      <c r="R490" s="741">
        <v>10</v>
      </c>
      <c r="S490" s="759">
        <v>1</v>
      </c>
      <c r="T490" s="826">
        <v>2</v>
      </c>
      <c r="U490" s="782">
        <v>1</v>
      </c>
    </row>
    <row r="491" spans="1:21" ht="14.4" customHeight="1" x14ac:dyDescent="0.3">
      <c r="A491" s="740">
        <v>7</v>
      </c>
      <c r="B491" s="741" t="s">
        <v>2000</v>
      </c>
      <c r="C491" s="741" t="s">
        <v>2006</v>
      </c>
      <c r="D491" s="824" t="s">
        <v>3430</v>
      </c>
      <c r="E491" s="825" t="s">
        <v>2025</v>
      </c>
      <c r="F491" s="741" t="s">
        <v>2001</v>
      </c>
      <c r="G491" s="741" t="s">
        <v>2666</v>
      </c>
      <c r="H491" s="741" t="s">
        <v>576</v>
      </c>
      <c r="I491" s="741" t="s">
        <v>2962</v>
      </c>
      <c r="J491" s="741" t="s">
        <v>2952</v>
      </c>
      <c r="K491" s="741" t="s">
        <v>2963</v>
      </c>
      <c r="L491" s="742">
        <v>5322.08</v>
      </c>
      <c r="M491" s="742">
        <v>5322.08</v>
      </c>
      <c r="N491" s="741">
        <v>1</v>
      </c>
      <c r="O491" s="826">
        <v>1</v>
      </c>
      <c r="P491" s="742">
        <v>5322.08</v>
      </c>
      <c r="Q491" s="759">
        <v>1</v>
      </c>
      <c r="R491" s="741">
        <v>1</v>
      </c>
      <c r="S491" s="759">
        <v>1</v>
      </c>
      <c r="T491" s="826">
        <v>1</v>
      </c>
      <c r="U491" s="782">
        <v>1</v>
      </c>
    </row>
    <row r="492" spans="1:21" ht="14.4" customHeight="1" x14ac:dyDescent="0.3">
      <c r="A492" s="740">
        <v>7</v>
      </c>
      <c r="B492" s="741" t="s">
        <v>2000</v>
      </c>
      <c r="C492" s="741" t="s">
        <v>2006</v>
      </c>
      <c r="D492" s="824" t="s">
        <v>3430</v>
      </c>
      <c r="E492" s="825" t="s">
        <v>2025</v>
      </c>
      <c r="F492" s="741" t="s">
        <v>2001</v>
      </c>
      <c r="G492" s="741" t="s">
        <v>2666</v>
      </c>
      <c r="H492" s="741" t="s">
        <v>622</v>
      </c>
      <c r="I492" s="741" t="s">
        <v>2964</v>
      </c>
      <c r="J492" s="741" t="s">
        <v>2681</v>
      </c>
      <c r="K492" s="741" t="s">
        <v>2672</v>
      </c>
      <c r="L492" s="742">
        <v>1454.23</v>
      </c>
      <c r="M492" s="742">
        <v>2908.46</v>
      </c>
      <c r="N492" s="741">
        <v>2</v>
      </c>
      <c r="O492" s="826">
        <v>1</v>
      </c>
      <c r="P492" s="742"/>
      <c r="Q492" s="759">
        <v>0</v>
      </c>
      <c r="R492" s="741"/>
      <c r="S492" s="759">
        <v>0</v>
      </c>
      <c r="T492" s="826"/>
      <c r="U492" s="782">
        <v>0</v>
      </c>
    </row>
    <row r="493" spans="1:21" ht="14.4" customHeight="1" x14ac:dyDescent="0.3">
      <c r="A493" s="740">
        <v>7</v>
      </c>
      <c r="B493" s="741" t="s">
        <v>2000</v>
      </c>
      <c r="C493" s="741" t="s">
        <v>2006</v>
      </c>
      <c r="D493" s="824" t="s">
        <v>3430</v>
      </c>
      <c r="E493" s="825" t="s">
        <v>2025</v>
      </c>
      <c r="F493" s="741" t="s">
        <v>2001</v>
      </c>
      <c r="G493" s="741" t="s">
        <v>2137</v>
      </c>
      <c r="H493" s="741" t="s">
        <v>576</v>
      </c>
      <c r="I493" s="741" t="s">
        <v>2965</v>
      </c>
      <c r="J493" s="741" t="s">
        <v>2139</v>
      </c>
      <c r="K493" s="741" t="s">
        <v>2966</v>
      </c>
      <c r="L493" s="742">
        <v>565.94000000000005</v>
      </c>
      <c r="M493" s="742">
        <v>3395.6400000000003</v>
      </c>
      <c r="N493" s="741">
        <v>6</v>
      </c>
      <c r="O493" s="826">
        <v>1</v>
      </c>
      <c r="P493" s="742"/>
      <c r="Q493" s="759">
        <v>0</v>
      </c>
      <c r="R493" s="741"/>
      <c r="S493" s="759">
        <v>0</v>
      </c>
      <c r="T493" s="826"/>
      <c r="U493" s="782">
        <v>0</v>
      </c>
    </row>
    <row r="494" spans="1:21" ht="14.4" customHeight="1" x14ac:dyDescent="0.3">
      <c r="A494" s="740">
        <v>7</v>
      </c>
      <c r="B494" s="741" t="s">
        <v>2000</v>
      </c>
      <c r="C494" s="741" t="s">
        <v>2006</v>
      </c>
      <c r="D494" s="824" t="s">
        <v>3430</v>
      </c>
      <c r="E494" s="825" t="s">
        <v>2025</v>
      </c>
      <c r="F494" s="741" t="s">
        <v>2001</v>
      </c>
      <c r="G494" s="741" t="s">
        <v>2137</v>
      </c>
      <c r="H494" s="741" t="s">
        <v>576</v>
      </c>
      <c r="I494" s="741" t="s">
        <v>2967</v>
      </c>
      <c r="J494" s="741" t="s">
        <v>2139</v>
      </c>
      <c r="K494" s="741" t="s">
        <v>2968</v>
      </c>
      <c r="L494" s="742">
        <v>107.42</v>
      </c>
      <c r="M494" s="742">
        <v>107.42</v>
      </c>
      <c r="N494" s="741">
        <v>1</v>
      </c>
      <c r="O494" s="826">
        <v>0.5</v>
      </c>
      <c r="P494" s="742">
        <v>107.42</v>
      </c>
      <c r="Q494" s="759">
        <v>1</v>
      </c>
      <c r="R494" s="741">
        <v>1</v>
      </c>
      <c r="S494" s="759">
        <v>1</v>
      </c>
      <c r="T494" s="826">
        <v>0.5</v>
      </c>
      <c r="U494" s="782">
        <v>1</v>
      </c>
    </row>
    <row r="495" spans="1:21" ht="14.4" customHeight="1" x14ac:dyDescent="0.3">
      <c r="A495" s="740">
        <v>7</v>
      </c>
      <c r="B495" s="741" t="s">
        <v>2000</v>
      </c>
      <c r="C495" s="741" t="s">
        <v>2006</v>
      </c>
      <c r="D495" s="824" t="s">
        <v>3430</v>
      </c>
      <c r="E495" s="825" t="s">
        <v>2025</v>
      </c>
      <c r="F495" s="741" t="s">
        <v>2001</v>
      </c>
      <c r="G495" s="741" t="s">
        <v>2137</v>
      </c>
      <c r="H495" s="741" t="s">
        <v>576</v>
      </c>
      <c r="I495" s="741" t="s">
        <v>2691</v>
      </c>
      <c r="J495" s="741" t="s">
        <v>2139</v>
      </c>
      <c r="K495" s="741" t="s">
        <v>2692</v>
      </c>
      <c r="L495" s="742">
        <v>537.12</v>
      </c>
      <c r="M495" s="742">
        <v>537.12</v>
      </c>
      <c r="N495" s="741">
        <v>1</v>
      </c>
      <c r="O495" s="826">
        <v>0.5</v>
      </c>
      <c r="P495" s="742">
        <v>537.12</v>
      </c>
      <c r="Q495" s="759">
        <v>1</v>
      </c>
      <c r="R495" s="741">
        <v>1</v>
      </c>
      <c r="S495" s="759">
        <v>1</v>
      </c>
      <c r="T495" s="826">
        <v>0.5</v>
      </c>
      <c r="U495" s="782">
        <v>1</v>
      </c>
    </row>
    <row r="496" spans="1:21" ht="14.4" customHeight="1" x14ac:dyDescent="0.3">
      <c r="A496" s="740">
        <v>7</v>
      </c>
      <c r="B496" s="741" t="s">
        <v>2000</v>
      </c>
      <c r="C496" s="741" t="s">
        <v>2006</v>
      </c>
      <c r="D496" s="824" t="s">
        <v>3430</v>
      </c>
      <c r="E496" s="825" t="s">
        <v>2025</v>
      </c>
      <c r="F496" s="741" t="s">
        <v>2001</v>
      </c>
      <c r="G496" s="741" t="s">
        <v>2137</v>
      </c>
      <c r="H496" s="741" t="s">
        <v>576</v>
      </c>
      <c r="I496" s="741" t="s">
        <v>2693</v>
      </c>
      <c r="J496" s="741" t="s">
        <v>2139</v>
      </c>
      <c r="K496" s="741" t="s">
        <v>2694</v>
      </c>
      <c r="L496" s="742">
        <v>424.24</v>
      </c>
      <c r="M496" s="742">
        <v>2969.6800000000003</v>
      </c>
      <c r="N496" s="741">
        <v>7</v>
      </c>
      <c r="O496" s="826">
        <v>6.5</v>
      </c>
      <c r="P496" s="742">
        <v>1696.96</v>
      </c>
      <c r="Q496" s="759">
        <v>0.5714285714285714</v>
      </c>
      <c r="R496" s="741">
        <v>4</v>
      </c>
      <c r="S496" s="759">
        <v>0.5714285714285714</v>
      </c>
      <c r="T496" s="826">
        <v>4</v>
      </c>
      <c r="U496" s="782">
        <v>0.61538461538461542</v>
      </c>
    </row>
    <row r="497" spans="1:21" ht="14.4" customHeight="1" x14ac:dyDescent="0.3">
      <c r="A497" s="740">
        <v>7</v>
      </c>
      <c r="B497" s="741" t="s">
        <v>2000</v>
      </c>
      <c r="C497" s="741" t="s">
        <v>2006</v>
      </c>
      <c r="D497" s="824" t="s">
        <v>3430</v>
      </c>
      <c r="E497" s="825" t="s">
        <v>2025</v>
      </c>
      <c r="F497" s="741" t="s">
        <v>2001</v>
      </c>
      <c r="G497" s="741" t="s">
        <v>2137</v>
      </c>
      <c r="H497" s="741" t="s">
        <v>576</v>
      </c>
      <c r="I497" s="741" t="s">
        <v>2138</v>
      </c>
      <c r="J497" s="741" t="s">
        <v>2139</v>
      </c>
      <c r="K497" s="741" t="s">
        <v>2140</v>
      </c>
      <c r="L497" s="742">
        <v>848.49</v>
      </c>
      <c r="M497" s="742">
        <v>36485.07</v>
      </c>
      <c r="N497" s="741">
        <v>43</v>
      </c>
      <c r="O497" s="826">
        <v>16.5</v>
      </c>
      <c r="P497" s="742">
        <v>22909.23</v>
      </c>
      <c r="Q497" s="759">
        <v>0.62790697674418605</v>
      </c>
      <c r="R497" s="741">
        <v>27</v>
      </c>
      <c r="S497" s="759">
        <v>0.62790697674418605</v>
      </c>
      <c r="T497" s="826">
        <v>10</v>
      </c>
      <c r="U497" s="782">
        <v>0.60606060606060608</v>
      </c>
    </row>
    <row r="498" spans="1:21" ht="14.4" customHeight="1" x14ac:dyDescent="0.3">
      <c r="A498" s="740">
        <v>7</v>
      </c>
      <c r="B498" s="741" t="s">
        <v>2000</v>
      </c>
      <c r="C498" s="741" t="s">
        <v>2006</v>
      </c>
      <c r="D498" s="824" t="s">
        <v>3430</v>
      </c>
      <c r="E498" s="825" t="s">
        <v>2025</v>
      </c>
      <c r="F498" s="741" t="s">
        <v>2001</v>
      </c>
      <c r="G498" s="741" t="s">
        <v>2137</v>
      </c>
      <c r="H498" s="741" t="s">
        <v>576</v>
      </c>
      <c r="I498" s="741" t="s">
        <v>2695</v>
      </c>
      <c r="J498" s="741" t="s">
        <v>2139</v>
      </c>
      <c r="K498" s="741" t="s">
        <v>2696</v>
      </c>
      <c r="L498" s="742">
        <v>478.07</v>
      </c>
      <c r="M498" s="742">
        <v>2390.35</v>
      </c>
      <c r="N498" s="741">
        <v>5</v>
      </c>
      <c r="O498" s="826">
        <v>1</v>
      </c>
      <c r="P498" s="742">
        <v>2390.35</v>
      </c>
      <c r="Q498" s="759">
        <v>1</v>
      </c>
      <c r="R498" s="741">
        <v>5</v>
      </c>
      <c r="S498" s="759">
        <v>1</v>
      </c>
      <c r="T498" s="826">
        <v>1</v>
      </c>
      <c r="U498" s="782">
        <v>1</v>
      </c>
    </row>
    <row r="499" spans="1:21" ht="14.4" customHeight="1" x14ac:dyDescent="0.3">
      <c r="A499" s="740">
        <v>7</v>
      </c>
      <c r="B499" s="741" t="s">
        <v>2000</v>
      </c>
      <c r="C499" s="741" t="s">
        <v>2006</v>
      </c>
      <c r="D499" s="824" t="s">
        <v>3430</v>
      </c>
      <c r="E499" s="825" t="s">
        <v>2025</v>
      </c>
      <c r="F499" s="741" t="s">
        <v>2001</v>
      </c>
      <c r="G499" s="741" t="s">
        <v>2137</v>
      </c>
      <c r="H499" s="741" t="s">
        <v>576</v>
      </c>
      <c r="I499" s="741" t="s">
        <v>2969</v>
      </c>
      <c r="J499" s="741" t="s">
        <v>2970</v>
      </c>
      <c r="K499" s="741" t="s">
        <v>2971</v>
      </c>
      <c r="L499" s="742">
        <v>848.49</v>
      </c>
      <c r="M499" s="742">
        <v>1696.98</v>
      </c>
      <c r="N499" s="741">
        <v>2</v>
      </c>
      <c r="O499" s="826">
        <v>0.5</v>
      </c>
      <c r="P499" s="742">
        <v>1696.98</v>
      </c>
      <c r="Q499" s="759">
        <v>1</v>
      </c>
      <c r="R499" s="741">
        <v>2</v>
      </c>
      <c r="S499" s="759">
        <v>1</v>
      </c>
      <c r="T499" s="826">
        <v>0.5</v>
      </c>
      <c r="U499" s="782">
        <v>1</v>
      </c>
    </row>
    <row r="500" spans="1:21" ht="14.4" customHeight="1" x14ac:dyDescent="0.3">
      <c r="A500" s="740">
        <v>7</v>
      </c>
      <c r="B500" s="741" t="s">
        <v>2000</v>
      </c>
      <c r="C500" s="741" t="s">
        <v>2006</v>
      </c>
      <c r="D500" s="824" t="s">
        <v>3430</v>
      </c>
      <c r="E500" s="825" t="s">
        <v>2025</v>
      </c>
      <c r="F500" s="741" t="s">
        <v>2001</v>
      </c>
      <c r="G500" s="741" t="s">
        <v>2137</v>
      </c>
      <c r="H500" s="741" t="s">
        <v>576</v>
      </c>
      <c r="I500" s="741" t="s">
        <v>2972</v>
      </c>
      <c r="J500" s="741" t="s">
        <v>2973</v>
      </c>
      <c r="K500" s="741" t="s">
        <v>2974</v>
      </c>
      <c r="L500" s="742">
        <v>0</v>
      </c>
      <c r="M500" s="742">
        <v>0</v>
      </c>
      <c r="N500" s="741">
        <v>1</v>
      </c>
      <c r="O500" s="826">
        <v>0.5</v>
      </c>
      <c r="P500" s="742"/>
      <c r="Q500" s="759"/>
      <c r="R500" s="741"/>
      <c r="S500" s="759">
        <v>0</v>
      </c>
      <c r="T500" s="826"/>
      <c r="U500" s="782">
        <v>0</v>
      </c>
    </row>
    <row r="501" spans="1:21" ht="14.4" customHeight="1" x14ac:dyDescent="0.3">
      <c r="A501" s="740">
        <v>7</v>
      </c>
      <c r="B501" s="741" t="s">
        <v>2000</v>
      </c>
      <c r="C501" s="741" t="s">
        <v>2006</v>
      </c>
      <c r="D501" s="824" t="s">
        <v>3430</v>
      </c>
      <c r="E501" s="825" t="s">
        <v>2025</v>
      </c>
      <c r="F501" s="741" t="s">
        <v>2001</v>
      </c>
      <c r="G501" s="741" t="s">
        <v>2137</v>
      </c>
      <c r="H501" s="741" t="s">
        <v>576</v>
      </c>
      <c r="I501" s="741" t="s">
        <v>2975</v>
      </c>
      <c r="J501" s="741" t="s">
        <v>2976</v>
      </c>
      <c r="K501" s="741" t="s">
        <v>2140</v>
      </c>
      <c r="L501" s="742">
        <v>848.49</v>
      </c>
      <c r="M501" s="742">
        <v>1696.98</v>
      </c>
      <c r="N501" s="741">
        <v>2</v>
      </c>
      <c r="O501" s="826">
        <v>1</v>
      </c>
      <c r="P501" s="742"/>
      <c r="Q501" s="759">
        <v>0</v>
      </c>
      <c r="R501" s="741"/>
      <c r="S501" s="759">
        <v>0</v>
      </c>
      <c r="T501" s="826"/>
      <c r="U501" s="782">
        <v>0</v>
      </c>
    </row>
    <row r="502" spans="1:21" ht="14.4" customHeight="1" x14ac:dyDescent="0.3">
      <c r="A502" s="740">
        <v>7</v>
      </c>
      <c r="B502" s="741" t="s">
        <v>2000</v>
      </c>
      <c r="C502" s="741" t="s">
        <v>2006</v>
      </c>
      <c r="D502" s="824" t="s">
        <v>3430</v>
      </c>
      <c r="E502" s="825" t="s">
        <v>2025</v>
      </c>
      <c r="F502" s="741" t="s">
        <v>2001</v>
      </c>
      <c r="G502" s="741" t="s">
        <v>2700</v>
      </c>
      <c r="H502" s="741" t="s">
        <v>576</v>
      </c>
      <c r="I502" s="741" t="s">
        <v>2701</v>
      </c>
      <c r="J502" s="741" t="s">
        <v>2702</v>
      </c>
      <c r="K502" s="741" t="s">
        <v>2703</v>
      </c>
      <c r="L502" s="742">
        <v>0</v>
      </c>
      <c r="M502" s="742">
        <v>0</v>
      </c>
      <c r="N502" s="741">
        <v>15</v>
      </c>
      <c r="O502" s="826">
        <v>6.5</v>
      </c>
      <c r="P502" s="742">
        <v>0</v>
      </c>
      <c r="Q502" s="759"/>
      <c r="R502" s="741">
        <v>5</v>
      </c>
      <c r="S502" s="759">
        <v>0.33333333333333331</v>
      </c>
      <c r="T502" s="826">
        <v>3</v>
      </c>
      <c r="U502" s="782">
        <v>0.46153846153846156</v>
      </c>
    </row>
    <row r="503" spans="1:21" ht="14.4" customHeight="1" x14ac:dyDescent="0.3">
      <c r="A503" s="740">
        <v>7</v>
      </c>
      <c r="B503" s="741" t="s">
        <v>2000</v>
      </c>
      <c r="C503" s="741" t="s">
        <v>2006</v>
      </c>
      <c r="D503" s="824" t="s">
        <v>3430</v>
      </c>
      <c r="E503" s="825" t="s">
        <v>2025</v>
      </c>
      <c r="F503" s="741" t="s">
        <v>2001</v>
      </c>
      <c r="G503" s="741" t="s">
        <v>2704</v>
      </c>
      <c r="H503" s="741" t="s">
        <v>576</v>
      </c>
      <c r="I503" s="741" t="s">
        <v>2705</v>
      </c>
      <c r="J503" s="741" t="s">
        <v>2706</v>
      </c>
      <c r="K503" s="741" t="s">
        <v>2707</v>
      </c>
      <c r="L503" s="742">
        <v>838.65</v>
      </c>
      <c r="M503" s="742">
        <v>2515.9499999999998</v>
      </c>
      <c r="N503" s="741">
        <v>3</v>
      </c>
      <c r="O503" s="826">
        <v>1</v>
      </c>
      <c r="P503" s="742"/>
      <c r="Q503" s="759">
        <v>0</v>
      </c>
      <c r="R503" s="741"/>
      <c r="S503" s="759">
        <v>0</v>
      </c>
      <c r="T503" s="826"/>
      <c r="U503" s="782">
        <v>0</v>
      </c>
    </row>
    <row r="504" spans="1:21" ht="14.4" customHeight="1" x14ac:dyDescent="0.3">
      <c r="A504" s="740">
        <v>7</v>
      </c>
      <c r="B504" s="741" t="s">
        <v>2000</v>
      </c>
      <c r="C504" s="741" t="s">
        <v>2006</v>
      </c>
      <c r="D504" s="824" t="s">
        <v>3430</v>
      </c>
      <c r="E504" s="825" t="s">
        <v>2025</v>
      </c>
      <c r="F504" s="741" t="s">
        <v>2001</v>
      </c>
      <c r="G504" s="741" t="s">
        <v>2704</v>
      </c>
      <c r="H504" s="741" t="s">
        <v>576</v>
      </c>
      <c r="I504" s="741" t="s">
        <v>2977</v>
      </c>
      <c r="J504" s="741" t="s">
        <v>2706</v>
      </c>
      <c r="K504" s="741" t="s">
        <v>2978</v>
      </c>
      <c r="L504" s="742">
        <v>454.27</v>
      </c>
      <c r="M504" s="742">
        <v>4088.43</v>
      </c>
      <c r="N504" s="741">
        <v>9</v>
      </c>
      <c r="O504" s="826">
        <v>2</v>
      </c>
      <c r="P504" s="742">
        <v>2725.62</v>
      </c>
      <c r="Q504" s="759">
        <v>0.66666666666666663</v>
      </c>
      <c r="R504" s="741">
        <v>6</v>
      </c>
      <c r="S504" s="759">
        <v>0.66666666666666663</v>
      </c>
      <c r="T504" s="826">
        <v>1</v>
      </c>
      <c r="U504" s="782">
        <v>0.5</v>
      </c>
    </row>
    <row r="505" spans="1:21" ht="14.4" customHeight="1" x14ac:dyDescent="0.3">
      <c r="A505" s="740">
        <v>7</v>
      </c>
      <c r="B505" s="741" t="s">
        <v>2000</v>
      </c>
      <c r="C505" s="741" t="s">
        <v>2006</v>
      </c>
      <c r="D505" s="824" t="s">
        <v>3430</v>
      </c>
      <c r="E505" s="825" t="s">
        <v>2025</v>
      </c>
      <c r="F505" s="741" t="s">
        <v>2001</v>
      </c>
      <c r="G505" s="741" t="s">
        <v>2704</v>
      </c>
      <c r="H505" s="741" t="s">
        <v>576</v>
      </c>
      <c r="I505" s="741" t="s">
        <v>2708</v>
      </c>
      <c r="J505" s="741" t="s">
        <v>2706</v>
      </c>
      <c r="K505" s="741" t="s">
        <v>2709</v>
      </c>
      <c r="L505" s="742">
        <v>1677.3</v>
      </c>
      <c r="M505" s="742">
        <v>5031.8999999999996</v>
      </c>
      <c r="N505" s="741">
        <v>3</v>
      </c>
      <c r="O505" s="826">
        <v>1</v>
      </c>
      <c r="P505" s="742">
        <v>5031.8999999999996</v>
      </c>
      <c r="Q505" s="759">
        <v>1</v>
      </c>
      <c r="R505" s="741">
        <v>3</v>
      </c>
      <c r="S505" s="759">
        <v>1</v>
      </c>
      <c r="T505" s="826">
        <v>1</v>
      </c>
      <c r="U505" s="782">
        <v>1</v>
      </c>
    </row>
    <row r="506" spans="1:21" ht="14.4" customHeight="1" x14ac:dyDescent="0.3">
      <c r="A506" s="740">
        <v>7</v>
      </c>
      <c r="B506" s="741" t="s">
        <v>2000</v>
      </c>
      <c r="C506" s="741" t="s">
        <v>2006</v>
      </c>
      <c r="D506" s="824" t="s">
        <v>3430</v>
      </c>
      <c r="E506" s="825" t="s">
        <v>2025</v>
      </c>
      <c r="F506" s="741" t="s">
        <v>2001</v>
      </c>
      <c r="G506" s="741" t="s">
        <v>2704</v>
      </c>
      <c r="H506" s="741" t="s">
        <v>576</v>
      </c>
      <c r="I506" s="741" t="s">
        <v>2710</v>
      </c>
      <c r="J506" s="741" t="s">
        <v>2706</v>
      </c>
      <c r="K506" s="741" t="s">
        <v>2711</v>
      </c>
      <c r="L506" s="742">
        <v>4714.62</v>
      </c>
      <c r="M506" s="742">
        <v>23573.1</v>
      </c>
      <c r="N506" s="741">
        <v>5</v>
      </c>
      <c r="O506" s="826">
        <v>2</v>
      </c>
      <c r="P506" s="742"/>
      <c r="Q506" s="759">
        <v>0</v>
      </c>
      <c r="R506" s="741"/>
      <c r="S506" s="759">
        <v>0</v>
      </c>
      <c r="T506" s="826"/>
      <c r="U506" s="782">
        <v>0</v>
      </c>
    </row>
    <row r="507" spans="1:21" ht="14.4" customHeight="1" x14ac:dyDescent="0.3">
      <c r="A507" s="740">
        <v>7</v>
      </c>
      <c r="B507" s="741" t="s">
        <v>2000</v>
      </c>
      <c r="C507" s="741" t="s">
        <v>2006</v>
      </c>
      <c r="D507" s="824" t="s">
        <v>3430</v>
      </c>
      <c r="E507" s="825" t="s">
        <v>2025</v>
      </c>
      <c r="F507" s="741" t="s">
        <v>2001</v>
      </c>
      <c r="G507" s="741" t="s">
        <v>2704</v>
      </c>
      <c r="H507" s="741" t="s">
        <v>576</v>
      </c>
      <c r="I507" s="741" t="s">
        <v>2712</v>
      </c>
      <c r="J507" s="741" t="s">
        <v>2706</v>
      </c>
      <c r="K507" s="741" t="s">
        <v>2713</v>
      </c>
      <c r="L507" s="742">
        <v>3354.59</v>
      </c>
      <c r="M507" s="742">
        <v>10063.77</v>
      </c>
      <c r="N507" s="741">
        <v>3</v>
      </c>
      <c r="O507" s="826">
        <v>1</v>
      </c>
      <c r="P507" s="742"/>
      <c r="Q507" s="759">
        <v>0</v>
      </c>
      <c r="R507" s="741"/>
      <c r="S507" s="759">
        <v>0</v>
      </c>
      <c r="T507" s="826"/>
      <c r="U507" s="782">
        <v>0</v>
      </c>
    </row>
    <row r="508" spans="1:21" ht="14.4" customHeight="1" x14ac:dyDescent="0.3">
      <c r="A508" s="740">
        <v>7</v>
      </c>
      <c r="B508" s="741" t="s">
        <v>2000</v>
      </c>
      <c r="C508" s="741" t="s">
        <v>2006</v>
      </c>
      <c r="D508" s="824" t="s">
        <v>3430</v>
      </c>
      <c r="E508" s="825" t="s">
        <v>2025</v>
      </c>
      <c r="F508" s="741" t="s">
        <v>2001</v>
      </c>
      <c r="G508" s="741" t="s">
        <v>2704</v>
      </c>
      <c r="H508" s="741" t="s">
        <v>576</v>
      </c>
      <c r="I508" s="741" t="s">
        <v>2979</v>
      </c>
      <c r="J508" s="741" t="s">
        <v>2706</v>
      </c>
      <c r="K508" s="741" t="s">
        <v>2980</v>
      </c>
      <c r="L508" s="742">
        <v>2357.31</v>
      </c>
      <c r="M508" s="742">
        <v>21215.79</v>
      </c>
      <c r="N508" s="741">
        <v>9</v>
      </c>
      <c r="O508" s="826">
        <v>1</v>
      </c>
      <c r="P508" s="742">
        <v>21215.79</v>
      </c>
      <c r="Q508" s="759">
        <v>1</v>
      </c>
      <c r="R508" s="741">
        <v>9</v>
      </c>
      <c r="S508" s="759">
        <v>1</v>
      </c>
      <c r="T508" s="826">
        <v>1</v>
      </c>
      <c r="U508" s="782">
        <v>1</v>
      </c>
    </row>
    <row r="509" spans="1:21" ht="14.4" customHeight="1" x14ac:dyDescent="0.3">
      <c r="A509" s="740">
        <v>7</v>
      </c>
      <c r="B509" s="741" t="s">
        <v>2000</v>
      </c>
      <c r="C509" s="741" t="s">
        <v>2006</v>
      </c>
      <c r="D509" s="824" t="s">
        <v>3430</v>
      </c>
      <c r="E509" s="825" t="s">
        <v>2025</v>
      </c>
      <c r="F509" s="741" t="s">
        <v>2001</v>
      </c>
      <c r="G509" s="741" t="s">
        <v>2301</v>
      </c>
      <c r="H509" s="741" t="s">
        <v>576</v>
      </c>
      <c r="I509" s="741" t="s">
        <v>2981</v>
      </c>
      <c r="J509" s="741" t="s">
        <v>2982</v>
      </c>
      <c r="K509" s="741" t="s">
        <v>2983</v>
      </c>
      <c r="L509" s="742">
        <v>0</v>
      </c>
      <c r="M509" s="742">
        <v>0</v>
      </c>
      <c r="N509" s="741">
        <v>3</v>
      </c>
      <c r="O509" s="826">
        <v>0.5</v>
      </c>
      <c r="P509" s="742"/>
      <c r="Q509" s="759"/>
      <c r="R509" s="741"/>
      <c r="S509" s="759">
        <v>0</v>
      </c>
      <c r="T509" s="826"/>
      <c r="U509" s="782">
        <v>0</v>
      </c>
    </row>
    <row r="510" spans="1:21" ht="14.4" customHeight="1" x14ac:dyDescent="0.3">
      <c r="A510" s="740">
        <v>7</v>
      </c>
      <c r="B510" s="741" t="s">
        <v>2000</v>
      </c>
      <c r="C510" s="741" t="s">
        <v>2006</v>
      </c>
      <c r="D510" s="824" t="s">
        <v>3430</v>
      </c>
      <c r="E510" s="825" t="s">
        <v>2025</v>
      </c>
      <c r="F510" s="741" t="s">
        <v>2001</v>
      </c>
      <c r="G510" s="741" t="s">
        <v>2984</v>
      </c>
      <c r="H510" s="741" t="s">
        <v>576</v>
      </c>
      <c r="I510" s="741" t="s">
        <v>2985</v>
      </c>
      <c r="J510" s="741" t="s">
        <v>2986</v>
      </c>
      <c r="K510" s="741" t="s">
        <v>2987</v>
      </c>
      <c r="L510" s="742">
        <v>868.37</v>
      </c>
      <c r="M510" s="742">
        <v>868.37</v>
      </c>
      <c r="N510" s="741">
        <v>1</v>
      </c>
      <c r="O510" s="826">
        <v>0.5</v>
      </c>
      <c r="P510" s="742">
        <v>868.37</v>
      </c>
      <c r="Q510" s="759">
        <v>1</v>
      </c>
      <c r="R510" s="741">
        <v>1</v>
      </c>
      <c r="S510" s="759">
        <v>1</v>
      </c>
      <c r="T510" s="826">
        <v>0.5</v>
      </c>
      <c r="U510" s="782">
        <v>1</v>
      </c>
    </row>
    <row r="511" spans="1:21" ht="14.4" customHeight="1" x14ac:dyDescent="0.3">
      <c r="A511" s="740">
        <v>7</v>
      </c>
      <c r="B511" s="741" t="s">
        <v>2000</v>
      </c>
      <c r="C511" s="741" t="s">
        <v>2006</v>
      </c>
      <c r="D511" s="824" t="s">
        <v>3430</v>
      </c>
      <c r="E511" s="825" t="s">
        <v>2025</v>
      </c>
      <c r="F511" s="741" t="s">
        <v>2001</v>
      </c>
      <c r="G511" s="741" t="s">
        <v>2715</v>
      </c>
      <c r="H511" s="741" t="s">
        <v>576</v>
      </c>
      <c r="I511" s="741" t="s">
        <v>2988</v>
      </c>
      <c r="J511" s="741" t="s">
        <v>659</v>
      </c>
      <c r="K511" s="741" t="s">
        <v>2989</v>
      </c>
      <c r="L511" s="742">
        <v>0</v>
      </c>
      <c r="M511" s="742">
        <v>0</v>
      </c>
      <c r="N511" s="741">
        <v>1</v>
      </c>
      <c r="O511" s="826">
        <v>0.5</v>
      </c>
      <c r="P511" s="742"/>
      <c r="Q511" s="759"/>
      <c r="R511" s="741"/>
      <c r="S511" s="759">
        <v>0</v>
      </c>
      <c r="T511" s="826"/>
      <c r="U511" s="782">
        <v>0</v>
      </c>
    </row>
    <row r="512" spans="1:21" ht="14.4" customHeight="1" x14ac:dyDescent="0.3">
      <c r="A512" s="740">
        <v>7</v>
      </c>
      <c r="B512" s="741" t="s">
        <v>2000</v>
      </c>
      <c r="C512" s="741" t="s">
        <v>2006</v>
      </c>
      <c r="D512" s="824" t="s">
        <v>3430</v>
      </c>
      <c r="E512" s="825" t="s">
        <v>2025</v>
      </c>
      <c r="F512" s="741" t="s">
        <v>2001</v>
      </c>
      <c r="G512" s="741" t="s">
        <v>2715</v>
      </c>
      <c r="H512" s="741" t="s">
        <v>576</v>
      </c>
      <c r="I512" s="741" t="s">
        <v>2716</v>
      </c>
      <c r="J512" s="741" t="s">
        <v>659</v>
      </c>
      <c r="K512" s="741" t="s">
        <v>2717</v>
      </c>
      <c r="L512" s="742">
        <v>0</v>
      </c>
      <c r="M512" s="742">
        <v>0</v>
      </c>
      <c r="N512" s="741">
        <v>1</v>
      </c>
      <c r="O512" s="826">
        <v>0.5</v>
      </c>
      <c r="P512" s="742"/>
      <c r="Q512" s="759"/>
      <c r="R512" s="741"/>
      <c r="S512" s="759">
        <v>0</v>
      </c>
      <c r="T512" s="826"/>
      <c r="U512" s="782">
        <v>0</v>
      </c>
    </row>
    <row r="513" spans="1:21" ht="14.4" customHeight="1" x14ac:dyDescent="0.3">
      <c r="A513" s="740">
        <v>7</v>
      </c>
      <c r="B513" s="741" t="s">
        <v>2000</v>
      </c>
      <c r="C513" s="741" t="s">
        <v>2006</v>
      </c>
      <c r="D513" s="824" t="s">
        <v>3430</v>
      </c>
      <c r="E513" s="825" t="s">
        <v>2025</v>
      </c>
      <c r="F513" s="741" t="s">
        <v>2001</v>
      </c>
      <c r="G513" s="741" t="s">
        <v>2722</v>
      </c>
      <c r="H513" s="741" t="s">
        <v>576</v>
      </c>
      <c r="I513" s="741" t="s">
        <v>2990</v>
      </c>
      <c r="J513" s="741" t="s">
        <v>2991</v>
      </c>
      <c r="K513" s="741" t="s">
        <v>2992</v>
      </c>
      <c r="L513" s="742">
        <v>70.05</v>
      </c>
      <c r="M513" s="742">
        <v>70.05</v>
      </c>
      <c r="N513" s="741">
        <v>1</v>
      </c>
      <c r="O513" s="826">
        <v>0.5</v>
      </c>
      <c r="P513" s="742">
        <v>70.05</v>
      </c>
      <c r="Q513" s="759">
        <v>1</v>
      </c>
      <c r="R513" s="741">
        <v>1</v>
      </c>
      <c r="S513" s="759">
        <v>1</v>
      </c>
      <c r="T513" s="826">
        <v>0.5</v>
      </c>
      <c r="U513" s="782">
        <v>1</v>
      </c>
    </row>
    <row r="514" spans="1:21" ht="14.4" customHeight="1" x14ac:dyDescent="0.3">
      <c r="A514" s="740">
        <v>7</v>
      </c>
      <c r="B514" s="741" t="s">
        <v>2000</v>
      </c>
      <c r="C514" s="741" t="s">
        <v>2006</v>
      </c>
      <c r="D514" s="824" t="s">
        <v>3430</v>
      </c>
      <c r="E514" s="825" t="s">
        <v>2025</v>
      </c>
      <c r="F514" s="741" t="s">
        <v>2001</v>
      </c>
      <c r="G514" s="741" t="s">
        <v>2722</v>
      </c>
      <c r="H514" s="741" t="s">
        <v>576</v>
      </c>
      <c r="I514" s="741" t="s">
        <v>2990</v>
      </c>
      <c r="J514" s="741" t="s">
        <v>2991</v>
      </c>
      <c r="K514" s="741" t="s">
        <v>2992</v>
      </c>
      <c r="L514" s="742">
        <v>68.599999999999994</v>
      </c>
      <c r="M514" s="742">
        <v>274.39999999999998</v>
      </c>
      <c r="N514" s="741">
        <v>4</v>
      </c>
      <c r="O514" s="826">
        <v>2</v>
      </c>
      <c r="P514" s="742"/>
      <c r="Q514" s="759">
        <v>0</v>
      </c>
      <c r="R514" s="741"/>
      <c r="S514" s="759">
        <v>0</v>
      </c>
      <c r="T514" s="826"/>
      <c r="U514" s="782">
        <v>0</v>
      </c>
    </row>
    <row r="515" spans="1:21" ht="14.4" customHeight="1" x14ac:dyDescent="0.3">
      <c r="A515" s="740">
        <v>7</v>
      </c>
      <c r="B515" s="741" t="s">
        <v>2000</v>
      </c>
      <c r="C515" s="741" t="s">
        <v>2006</v>
      </c>
      <c r="D515" s="824" t="s">
        <v>3430</v>
      </c>
      <c r="E515" s="825" t="s">
        <v>2025</v>
      </c>
      <c r="F515" s="741" t="s">
        <v>2001</v>
      </c>
      <c r="G515" s="741" t="s">
        <v>2722</v>
      </c>
      <c r="H515" s="741" t="s">
        <v>576</v>
      </c>
      <c r="I515" s="741" t="s">
        <v>2993</v>
      </c>
      <c r="J515" s="741" t="s">
        <v>2994</v>
      </c>
      <c r="K515" s="741" t="s">
        <v>2725</v>
      </c>
      <c r="L515" s="742">
        <v>102.9</v>
      </c>
      <c r="M515" s="742">
        <v>205.8</v>
      </c>
      <c r="N515" s="741">
        <v>2</v>
      </c>
      <c r="O515" s="826">
        <v>0.5</v>
      </c>
      <c r="P515" s="742"/>
      <c r="Q515" s="759">
        <v>0</v>
      </c>
      <c r="R515" s="741"/>
      <c r="S515" s="759">
        <v>0</v>
      </c>
      <c r="T515" s="826"/>
      <c r="U515" s="782">
        <v>0</v>
      </c>
    </row>
    <row r="516" spans="1:21" ht="14.4" customHeight="1" x14ac:dyDescent="0.3">
      <c r="A516" s="740">
        <v>7</v>
      </c>
      <c r="B516" s="741" t="s">
        <v>2000</v>
      </c>
      <c r="C516" s="741" t="s">
        <v>2006</v>
      </c>
      <c r="D516" s="824" t="s">
        <v>3430</v>
      </c>
      <c r="E516" s="825" t="s">
        <v>2025</v>
      </c>
      <c r="F516" s="741" t="s">
        <v>2001</v>
      </c>
      <c r="G516" s="741" t="s">
        <v>2587</v>
      </c>
      <c r="H516" s="741" t="s">
        <v>576</v>
      </c>
      <c r="I516" s="741" t="s">
        <v>2995</v>
      </c>
      <c r="J516" s="741" t="s">
        <v>2589</v>
      </c>
      <c r="K516" s="741" t="s">
        <v>2996</v>
      </c>
      <c r="L516" s="742">
        <v>0</v>
      </c>
      <c r="M516" s="742">
        <v>0</v>
      </c>
      <c r="N516" s="741">
        <v>1</v>
      </c>
      <c r="O516" s="826">
        <v>1</v>
      </c>
      <c r="P516" s="742">
        <v>0</v>
      </c>
      <c r="Q516" s="759"/>
      <c r="R516" s="741">
        <v>1</v>
      </c>
      <c r="S516" s="759">
        <v>1</v>
      </c>
      <c r="T516" s="826">
        <v>1</v>
      </c>
      <c r="U516" s="782">
        <v>1</v>
      </c>
    </row>
    <row r="517" spans="1:21" ht="14.4" customHeight="1" x14ac:dyDescent="0.3">
      <c r="A517" s="740">
        <v>7</v>
      </c>
      <c r="B517" s="741" t="s">
        <v>2000</v>
      </c>
      <c r="C517" s="741" t="s">
        <v>2006</v>
      </c>
      <c r="D517" s="824" t="s">
        <v>3430</v>
      </c>
      <c r="E517" s="825" t="s">
        <v>2025</v>
      </c>
      <c r="F517" s="741" t="s">
        <v>2001</v>
      </c>
      <c r="G517" s="741" t="s">
        <v>2729</v>
      </c>
      <c r="H517" s="741" t="s">
        <v>576</v>
      </c>
      <c r="I517" s="741" t="s">
        <v>2730</v>
      </c>
      <c r="J517" s="741" t="s">
        <v>1122</v>
      </c>
      <c r="K517" s="741" t="s">
        <v>2731</v>
      </c>
      <c r="L517" s="742">
        <v>24.37</v>
      </c>
      <c r="M517" s="742">
        <v>48.74</v>
      </c>
      <c r="N517" s="741">
        <v>2</v>
      </c>
      <c r="O517" s="826">
        <v>0.5</v>
      </c>
      <c r="P517" s="742"/>
      <c r="Q517" s="759">
        <v>0</v>
      </c>
      <c r="R517" s="741"/>
      <c r="S517" s="759">
        <v>0</v>
      </c>
      <c r="T517" s="826"/>
      <c r="U517" s="782">
        <v>0</v>
      </c>
    </row>
    <row r="518" spans="1:21" ht="14.4" customHeight="1" x14ac:dyDescent="0.3">
      <c r="A518" s="740">
        <v>7</v>
      </c>
      <c r="B518" s="741" t="s">
        <v>2000</v>
      </c>
      <c r="C518" s="741" t="s">
        <v>2006</v>
      </c>
      <c r="D518" s="824" t="s">
        <v>3430</v>
      </c>
      <c r="E518" s="825" t="s">
        <v>2025</v>
      </c>
      <c r="F518" s="741" t="s">
        <v>2001</v>
      </c>
      <c r="G518" s="741" t="s">
        <v>2729</v>
      </c>
      <c r="H518" s="741" t="s">
        <v>576</v>
      </c>
      <c r="I518" s="741" t="s">
        <v>2732</v>
      </c>
      <c r="J518" s="741" t="s">
        <v>1122</v>
      </c>
      <c r="K518" s="741" t="s">
        <v>2733</v>
      </c>
      <c r="L518" s="742">
        <v>38.590000000000003</v>
      </c>
      <c r="M518" s="742">
        <v>501.67000000000007</v>
      </c>
      <c r="N518" s="741">
        <v>13</v>
      </c>
      <c r="O518" s="826">
        <v>2.5</v>
      </c>
      <c r="P518" s="742">
        <v>38.590000000000003</v>
      </c>
      <c r="Q518" s="759">
        <v>7.6923076923076913E-2</v>
      </c>
      <c r="R518" s="741">
        <v>1</v>
      </c>
      <c r="S518" s="759">
        <v>7.6923076923076927E-2</v>
      </c>
      <c r="T518" s="826">
        <v>1</v>
      </c>
      <c r="U518" s="782">
        <v>0.4</v>
      </c>
    </row>
    <row r="519" spans="1:21" ht="14.4" customHeight="1" x14ac:dyDescent="0.3">
      <c r="A519" s="740">
        <v>7</v>
      </c>
      <c r="B519" s="741" t="s">
        <v>2000</v>
      </c>
      <c r="C519" s="741" t="s">
        <v>2006</v>
      </c>
      <c r="D519" s="824" t="s">
        <v>3430</v>
      </c>
      <c r="E519" s="825" t="s">
        <v>2025</v>
      </c>
      <c r="F519" s="741" t="s">
        <v>2001</v>
      </c>
      <c r="G519" s="741" t="s">
        <v>2088</v>
      </c>
      <c r="H519" s="741" t="s">
        <v>576</v>
      </c>
      <c r="I519" s="741" t="s">
        <v>2997</v>
      </c>
      <c r="J519" s="741" t="s">
        <v>2090</v>
      </c>
      <c r="K519" s="741" t="s">
        <v>2998</v>
      </c>
      <c r="L519" s="742">
        <v>38.5</v>
      </c>
      <c r="M519" s="742">
        <v>38.5</v>
      </c>
      <c r="N519" s="741">
        <v>1</v>
      </c>
      <c r="O519" s="826">
        <v>0.5</v>
      </c>
      <c r="P519" s="742">
        <v>38.5</v>
      </c>
      <c r="Q519" s="759">
        <v>1</v>
      </c>
      <c r="R519" s="741">
        <v>1</v>
      </c>
      <c r="S519" s="759">
        <v>1</v>
      </c>
      <c r="T519" s="826">
        <v>0.5</v>
      </c>
      <c r="U519" s="782">
        <v>1</v>
      </c>
    </row>
    <row r="520" spans="1:21" ht="14.4" customHeight="1" x14ac:dyDescent="0.3">
      <c r="A520" s="740">
        <v>7</v>
      </c>
      <c r="B520" s="741" t="s">
        <v>2000</v>
      </c>
      <c r="C520" s="741" t="s">
        <v>2006</v>
      </c>
      <c r="D520" s="824" t="s">
        <v>3430</v>
      </c>
      <c r="E520" s="825" t="s">
        <v>2025</v>
      </c>
      <c r="F520" s="741" t="s">
        <v>2001</v>
      </c>
      <c r="G520" s="741" t="s">
        <v>2999</v>
      </c>
      <c r="H520" s="741" t="s">
        <v>576</v>
      </c>
      <c r="I520" s="741" t="s">
        <v>3000</v>
      </c>
      <c r="J520" s="741" t="s">
        <v>3001</v>
      </c>
      <c r="K520" s="741" t="s">
        <v>3002</v>
      </c>
      <c r="L520" s="742">
        <v>1567.35</v>
      </c>
      <c r="M520" s="742">
        <v>1567.35</v>
      </c>
      <c r="N520" s="741">
        <v>1</v>
      </c>
      <c r="O520" s="826">
        <v>1</v>
      </c>
      <c r="P520" s="742">
        <v>1567.35</v>
      </c>
      <c r="Q520" s="759">
        <v>1</v>
      </c>
      <c r="R520" s="741">
        <v>1</v>
      </c>
      <c r="S520" s="759">
        <v>1</v>
      </c>
      <c r="T520" s="826">
        <v>1</v>
      </c>
      <c r="U520" s="782">
        <v>1</v>
      </c>
    </row>
    <row r="521" spans="1:21" ht="14.4" customHeight="1" x14ac:dyDescent="0.3">
      <c r="A521" s="740">
        <v>7</v>
      </c>
      <c r="B521" s="741" t="s">
        <v>2000</v>
      </c>
      <c r="C521" s="741" t="s">
        <v>2006</v>
      </c>
      <c r="D521" s="824" t="s">
        <v>3430</v>
      </c>
      <c r="E521" s="825" t="s">
        <v>2025</v>
      </c>
      <c r="F521" s="741" t="s">
        <v>2001</v>
      </c>
      <c r="G521" s="741" t="s">
        <v>2734</v>
      </c>
      <c r="H521" s="741" t="s">
        <v>576</v>
      </c>
      <c r="I521" s="741" t="s">
        <v>2735</v>
      </c>
      <c r="J521" s="741" t="s">
        <v>2736</v>
      </c>
      <c r="K521" s="741" t="s">
        <v>2737</v>
      </c>
      <c r="L521" s="742">
        <v>64.56</v>
      </c>
      <c r="M521" s="742">
        <v>129.12</v>
      </c>
      <c r="N521" s="741">
        <v>2</v>
      </c>
      <c r="O521" s="826">
        <v>0.5</v>
      </c>
      <c r="P521" s="742"/>
      <c r="Q521" s="759">
        <v>0</v>
      </c>
      <c r="R521" s="741"/>
      <c r="S521" s="759">
        <v>0</v>
      </c>
      <c r="T521" s="826"/>
      <c r="U521" s="782">
        <v>0</v>
      </c>
    </row>
    <row r="522" spans="1:21" ht="14.4" customHeight="1" x14ac:dyDescent="0.3">
      <c r="A522" s="740">
        <v>7</v>
      </c>
      <c r="B522" s="741" t="s">
        <v>2000</v>
      </c>
      <c r="C522" s="741" t="s">
        <v>2006</v>
      </c>
      <c r="D522" s="824" t="s">
        <v>3430</v>
      </c>
      <c r="E522" s="825" t="s">
        <v>2025</v>
      </c>
      <c r="F522" s="741" t="s">
        <v>2001</v>
      </c>
      <c r="G522" s="741" t="s">
        <v>3003</v>
      </c>
      <c r="H522" s="741" t="s">
        <v>622</v>
      </c>
      <c r="I522" s="741" t="s">
        <v>3004</v>
      </c>
      <c r="J522" s="741" t="s">
        <v>3005</v>
      </c>
      <c r="K522" s="741" t="s">
        <v>3006</v>
      </c>
      <c r="L522" s="742">
        <v>164.94</v>
      </c>
      <c r="M522" s="742">
        <v>164.94</v>
      </c>
      <c r="N522" s="741">
        <v>1</v>
      </c>
      <c r="O522" s="826">
        <v>0.5</v>
      </c>
      <c r="P522" s="742">
        <v>164.94</v>
      </c>
      <c r="Q522" s="759">
        <v>1</v>
      </c>
      <c r="R522" s="741">
        <v>1</v>
      </c>
      <c r="S522" s="759">
        <v>1</v>
      </c>
      <c r="T522" s="826">
        <v>0.5</v>
      </c>
      <c r="U522" s="782">
        <v>1</v>
      </c>
    </row>
    <row r="523" spans="1:21" ht="14.4" customHeight="1" x14ac:dyDescent="0.3">
      <c r="A523" s="740">
        <v>7</v>
      </c>
      <c r="B523" s="741" t="s">
        <v>2000</v>
      </c>
      <c r="C523" s="741" t="s">
        <v>2006</v>
      </c>
      <c r="D523" s="824" t="s">
        <v>3430</v>
      </c>
      <c r="E523" s="825" t="s">
        <v>2025</v>
      </c>
      <c r="F523" s="741" t="s">
        <v>2001</v>
      </c>
      <c r="G523" s="741" t="s">
        <v>3003</v>
      </c>
      <c r="H523" s="741" t="s">
        <v>622</v>
      </c>
      <c r="I523" s="741" t="s">
        <v>3004</v>
      </c>
      <c r="J523" s="741" t="s">
        <v>3005</v>
      </c>
      <c r="K523" s="741" t="s">
        <v>3006</v>
      </c>
      <c r="L523" s="742">
        <v>140.18</v>
      </c>
      <c r="M523" s="742">
        <v>140.18</v>
      </c>
      <c r="N523" s="741">
        <v>1</v>
      </c>
      <c r="O523" s="826">
        <v>0.5</v>
      </c>
      <c r="P523" s="742">
        <v>140.18</v>
      </c>
      <c r="Q523" s="759">
        <v>1</v>
      </c>
      <c r="R523" s="741">
        <v>1</v>
      </c>
      <c r="S523" s="759">
        <v>1</v>
      </c>
      <c r="T523" s="826">
        <v>0.5</v>
      </c>
      <c r="U523" s="782">
        <v>1</v>
      </c>
    </row>
    <row r="524" spans="1:21" ht="14.4" customHeight="1" x14ac:dyDescent="0.3">
      <c r="A524" s="740">
        <v>7</v>
      </c>
      <c r="B524" s="741" t="s">
        <v>2000</v>
      </c>
      <c r="C524" s="741" t="s">
        <v>2006</v>
      </c>
      <c r="D524" s="824" t="s">
        <v>3430</v>
      </c>
      <c r="E524" s="825" t="s">
        <v>2025</v>
      </c>
      <c r="F524" s="741" t="s">
        <v>2001</v>
      </c>
      <c r="G524" s="741" t="s">
        <v>2373</v>
      </c>
      <c r="H524" s="741" t="s">
        <v>576</v>
      </c>
      <c r="I524" s="741" t="s">
        <v>2374</v>
      </c>
      <c r="J524" s="741" t="s">
        <v>1219</v>
      </c>
      <c r="K524" s="741" t="s">
        <v>2375</v>
      </c>
      <c r="L524" s="742">
        <v>27.5</v>
      </c>
      <c r="M524" s="742">
        <v>27.5</v>
      </c>
      <c r="N524" s="741">
        <v>1</v>
      </c>
      <c r="O524" s="826">
        <v>0.5</v>
      </c>
      <c r="P524" s="742">
        <v>27.5</v>
      </c>
      <c r="Q524" s="759">
        <v>1</v>
      </c>
      <c r="R524" s="741">
        <v>1</v>
      </c>
      <c r="S524" s="759">
        <v>1</v>
      </c>
      <c r="T524" s="826">
        <v>0.5</v>
      </c>
      <c r="U524" s="782">
        <v>1</v>
      </c>
    </row>
    <row r="525" spans="1:21" ht="14.4" customHeight="1" x14ac:dyDescent="0.3">
      <c r="A525" s="740">
        <v>7</v>
      </c>
      <c r="B525" s="741" t="s">
        <v>2000</v>
      </c>
      <c r="C525" s="741" t="s">
        <v>2006</v>
      </c>
      <c r="D525" s="824" t="s">
        <v>3430</v>
      </c>
      <c r="E525" s="825" t="s">
        <v>2025</v>
      </c>
      <c r="F525" s="741" t="s">
        <v>2001</v>
      </c>
      <c r="G525" s="741" t="s">
        <v>3007</v>
      </c>
      <c r="H525" s="741" t="s">
        <v>622</v>
      </c>
      <c r="I525" s="741" t="s">
        <v>3008</v>
      </c>
      <c r="J525" s="741" t="s">
        <v>3009</v>
      </c>
      <c r="K525" s="741" t="s">
        <v>3010</v>
      </c>
      <c r="L525" s="742">
        <v>161.06</v>
      </c>
      <c r="M525" s="742">
        <v>966.36</v>
      </c>
      <c r="N525" s="741">
        <v>6</v>
      </c>
      <c r="O525" s="826">
        <v>1</v>
      </c>
      <c r="P525" s="742">
        <v>966.36</v>
      </c>
      <c r="Q525" s="759">
        <v>1</v>
      </c>
      <c r="R525" s="741">
        <v>6</v>
      </c>
      <c r="S525" s="759">
        <v>1</v>
      </c>
      <c r="T525" s="826">
        <v>1</v>
      </c>
      <c r="U525" s="782">
        <v>1</v>
      </c>
    </row>
    <row r="526" spans="1:21" ht="14.4" customHeight="1" x14ac:dyDescent="0.3">
      <c r="A526" s="740">
        <v>7</v>
      </c>
      <c r="B526" s="741" t="s">
        <v>2000</v>
      </c>
      <c r="C526" s="741" t="s">
        <v>2006</v>
      </c>
      <c r="D526" s="824" t="s">
        <v>3430</v>
      </c>
      <c r="E526" s="825" t="s">
        <v>2025</v>
      </c>
      <c r="F526" s="741" t="s">
        <v>2001</v>
      </c>
      <c r="G526" s="741" t="s">
        <v>2742</v>
      </c>
      <c r="H526" s="741" t="s">
        <v>576</v>
      </c>
      <c r="I526" s="741" t="s">
        <v>3011</v>
      </c>
      <c r="J526" s="741" t="s">
        <v>2744</v>
      </c>
      <c r="K526" s="741" t="s">
        <v>2178</v>
      </c>
      <c r="L526" s="742">
        <v>389.92</v>
      </c>
      <c r="M526" s="742">
        <v>2339.52</v>
      </c>
      <c r="N526" s="741">
        <v>6</v>
      </c>
      <c r="O526" s="826">
        <v>1</v>
      </c>
      <c r="P526" s="742"/>
      <c r="Q526" s="759">
        <v>0</v>
      </c>
      <c r="R526" s="741"/>
      <c r="S526" s="759">
        <v>0</v>
      </c>
      <c r="T526" s="826"/>
      <c r="U526" s="782">
        <v>0</v>
      </c>
    </row>
    <row r="527" spans="1:21" ht="14.4" customHeight="1" x14ac:dyDescent="0.3">
      <c r="A527" s="740">
        <v>7</v>
      </c>
      <c r="B527" s="741" t="s">
        <v>2000</v>
      </c>
      <c r="C527" s="741" t="s">
        <v>2006</v>
      </c>
      <c r="D527" s="824" t="s">
        <v>3430</v>
      </c>
      <c r="E527" s="825" t="s">
        <v>2025</v>
      </c>
      <c r="F527" s="741" t="s">
        <v>2001</v>
      </c>
      <c r="G527" s="741" t="s">
        <v>2742</v>
      </c>
      <c r="H527" s="741" t="s">
        <v>576</v>
      </c>
      <c r="I527" s="741" t="s">
        <v>2745</v>
      </c>
      <c r="J527" s="741" t="s">
        <v>2746</v>
      </c>
      <c r="K527" s="741" t="s">
        <v>1706</v>
      </c>
      <c r="L527" s="742">
        <v>208.18</v>
      </c>
      <c r="M527" s="742">
        <v>416.36</v>
      </c>
      <c r="N527" s="741">
        <v>2</v>
      </c>
      <c r="O527" s="826">
        <v>1</v>
      </c>
      <c r="P527" s="742"/>
      <c r="Q527" s="759">
        <v>0</v>
      </c>
      <c r="R527" s="741"/>
      <c r="S527" s="759">
        <v>0</v>
      </c>
      <c r="T527" s="826"/>
      <c r="U527" s="782">
        <v>0</v>
      </c>
    </row>
    <row r="528" spans="1:21" ht="14.4" customHeight="1" x14ac:dyDescent="0.3">
      <c r="A528" s="740">
        <v>7</v>
      </c>
      <c r="B528" s="741" t="s">
        <v>2000</v>
      </c>
      <c r="C528" s="741" t="s">
        <v>2006</v>
      </c>
      <c r="D528" s="824" t="s">
        <v>3430</v>
      </c>
      <c r="E528" s="825" t="s">
        <v>2025</v>
      </c>
      <c r="F528" s="741" t="s">
        <v>2001</v>
      </c>
      <c r="G528" s="741" t="s">
        <v>2742</v>
      </c>
      <c r="H528" s="741" t="s">
        <v>576</v>
      </c>
      <c r="I528" s="741" t="s">
        <v>3012</v>
      </c>
      <c r="J528" s="741" t="s">
        <v>2746</v>
      </c>
      <c r="K528" s="741" t="s">
        <v>1892</v>
      </c>
      <c r="L528" s="742">
        <v>383.18</v>
      </c>
      <c r="M528" s="742">
        <v>1915.9</v>
      </c>
      <c r="N528" s="741">
        <v>5</v>
      </c>
      <c r="O528" s="826">
        <v>1</v>
      </c>
      <c r="P528" s="742">
        <v>1915.9</v>
      </c>
      <c r="Q528" s="759">
        <v>1</v>
      </c>
      <c r="R528" s="741">
        <v>5</v>
      </c>
      <c r="S528" s="759">
        <v>1</v>
      </c>
      <c r="T528" s="826">
        <v>1</v>
      </c>
      <c r="U528" s="782">
        <v>1</v>
      </c>
    </row>
    <row r="529" spans="1:21" ht="14.4" customHeight="1" x14ac:dyDescent="0.3">
      <c r="A529" s="740">
        <v>7</v>
      </c>
      <c r="B529" s="741" t="s">
        <v>2000</v>
      </c>
      <c r="C529" s="741" t="s">
        <v>2006</v>
      </c>
      <c r="D529" s="824" t="s">
        <v>3430</v>
      </c>
      <c r="E529" s="825" t="s">
        <v>2025</v>
      </c>
      <c r="F529" s="741" t="s">
        <v>2001</v>
      </c>
      <c r="G529" s="741" t="s">
        <v>2742</v>
      </c>
      <c r="H529" s="741" t="s">
        <v>576</v>
      </c>
      <c r="I529" s="741" t="s">
        <v>3013</v>
      </c>
      <c r="J529" s="741" t="s">
        <v>2744</v>
      </c>
      <c r="K529" s="741" t="s">
        <v>3014</v>
      </c>
      <c r="L529" s="742">
        <v>233.95</v>
      </c>
      <c r="M529" s="742">
        <v>701.84999999999991</v>
      </c>
      <c r="N529" s="741">
        <v>3</v>
      </c>
      <c r="O529" s="826">
        <v>1</v>
      </c>
      <c r="P529" s="742"/>
      <c r="Q529" s="759">
        <v>0</v>
      </c>
      <c r="R529" s="741"/>
      <c r="S529" s="759">
        <v>0</v>
      </c>
      <c r="T529" s="826"/>
      <c r="U529" s="782">
        <v>0</v>
      </c>
    </row>
    <row r="530" spans="1:21" ht="14.4" customHeight="1" x14ac:dyDescent="0.3">
      <c r="A530" s="740">
        <v>7</v>
      </c>
      <c r="B530" s="741" t="s">
        <v>2000</v>
      </c>
      <c r="C530" s="741" t="s">
        <v>2006</v>
      </c>
      <c r="D530" s="824" t="s">
        <v>3430</v>
      </c>
      <c r="E530" s="825" t="s">
        <v>2025</v>
      </c>
      <c r="F530" s="741" t="s">
        <v>2001</v>
      </c>
      <c r="G530" s="741" t="s">
        <v>2748</v>
      </c>
      <c r="H530" s="741" t="s">
        <v>576</v>
      </c>
      <c r="I530" s="741" t="s">
        <v>2749</v>
      </c>
      <c r="J530" s="741" t="s">
        <v>2750</v>
      </c>
      <c r="K530" s="741" t="s">
        <v>2751</v>
      </c>
      <c r="L530" s="742">
        <v>155.24</v>
      </c>
      <c r="M530" s="742">
        <v>776.2</v>
      </c>
      <c r="N530" s="741">
        <v>5</v>
      </c>
      <c r="O530" s="826">
        <v>2</v>
      </c>
      <c r="P530" s="742">
        <v>310.48</v>
      </c>
      <c r="Q530" s="759">
        <v>0.4</v>
      </c>
      <c r="R530" s="741">
        <v>2</v>
      </c>
      <c r="S530" s="759">
        <v>0.4</v>
      </c>
      <c r="T530" s="826">
        <v>0.5</v>
      </c>
      <c r="U530" s="782">
        <v>0.25</v>
      </c>
    </row>
    <row r="531" spans="1:21" ht="14.4" customHeight="1" x14ac:dyDescent="0.3">
      <c r="A531" s="740">
        <v>7</v>
      </c>
      <c r="B531" s="741" t="s">
        <v>2000</v>
      </c>
      <c r="C531" s="741" t="s">
        <v>2006</v>
      </c>
      <c r="D531" s="824" t="s">
        <v>3430</v>
      </c>
      <c r="E531" s="825" t="s">
        <v>2025</v>
      </c>
      <c r="F531" s="741" t="s">
        <v>2001</v>
      </c>
      <c r="G531" s="741" t="s">
        <v>2748</v>
      </c>
      <c r="H531" s="741" t="s">
        <v>576</v>
      </c>
      <c r="I531" s="741" t="s">
        <v>3015</v>
      </c>
      <c r="J531" s="741" t="s">
        <v>2750</v>
      </c>
      <c r="K531" s="741" t="s">
        <v>3016</v>
      </c>
      <c r="L531" s="742">
        <v>77.62</v>
      </c>
      <c r="M531" s="742">
        <v>155.24</v>
      </c>
      <c r="N531" s="741">
        <v>2</v>
      </c>
      <c r="O531" s="826">
        <v>1.5</v>
      </c>
      <c r="P531" s="742"/>
      <c r="Q531" s="759">
        <v>0</v>
      </c>
      <c r="R531" s="741"/>
      <c r="S531" s="759">
        <v>0</v>
      </c>
      <c r="T531" s="826"/>
      <c r="U531" s="782">
        <v>0</v>
      </c>
    </row>
    <row r="532" spans="1:21" ht="14.4" customHeight="1" x14ac:dyDescent="0.3">
      <c r="A532" s="740">
        <v>7</v>
      </c>
      <c r="B532" s="741" t="s">
        <v>2000</v>
      </c>
      <c r="C532" s="741" t="s">
        <v>2006</v>
      </c>
      <c r="D532" s="824" t="s">
        <v>3430</v>
      </c>
      <c r="E532" s="825" t="s">
        <v>2025</v>
      </c>
      <c r="F532" s="741" t="s">
        <v>2001</v>
      </c>
      <c r="G532" s="741" t="s">
        <v>2752</v>
      </c>
      <c r="H532" s="741" t="s">
        <v>576</v>
      </c>
      <c r="I532" s="741" t="s">
        <v>2753</v>
      </c>
      <c r="J532" s="741" t="s">
        <v>2754</v>
      </c>
      <c r="K532" s="741" t="s">
        <v>2755</v>
      </c>
      <c r="L532" s="742">
        <v>113.93</v>
      </c>
      <c r="M532" s="742">
        <v>113.93</v>
      </c>
      <c r="N532" s="741">
        <v>1</v>
      </c>
      <c r="O532" s="826">
        <v>0.5</v>
      </c>
      <c r="P532" s="742">
        <v>113.93</v>
      </c>
      <c r="Q532" s="759">
        <v>1</v>
      </c>
      <c r="R532" s="741">
        <v>1</v>
      </c>
      <c r="S532" s="759">
        <v>1</v>
      </c>
      <c r="T532" s="826">
        <v>0.5</v>
      </c>
      <c r="U532" s="782">
        <v>1</v>
      </c>
    </row>
    <row r="533" spans="1:21" ht="14.4" customHeight="1" x14ac:dyDescent="0.3">
      <c r="A533" s="740">
        <v>7</v>
      </c>
      <c r="B533" s="741" t="s">
        <v>2000</v>
      </c>
      <c r="C533" s="741" t="s">
        <v>2006</v>
      </c>
      <c r="D533" s="824" t="s">
        <v>3430</v>
      </c>
      <c r="E533" s="825" t="s">
        <v>2025</v>
      </c>
      <c r="F533" s="741" t="s">
        <v>2001</v>
      </c>
      <c r="G533" s="741" t="s">
        <v>2752</v>
      </c>
      <c r="H533" s="741" t="s">
        <v>576</v>
      </c>
      <c r="I533" s="741" t="s">
        <v>3017</v>
      </c>
      <c r="J533" s="741" t="s">
        <v>2754</v>
      </c>
      <c r="K533" s="741" t="s">
        <v>3018</v>
      </c>
      <c r="L533" s="742">
        <v>75.95</v>
      </c>
      <c r="M533" s="742">
        <v>75.95</v>
      </c>
      <c r="N533" s="741">
        <v>1</v>
      </c>
      <c r="O533" s="826">
        <v>1</v>
      </c>
      <c r="P533" s="742">
        <v>75.95</v>
      </c>
      <c r="Q533" s="759">
        <v>1</v>
      </c>
      <c r="R533" s="741">
        <v>1</v>
      </c>
      <c r="S533" s="759">
        <v>1</v>
      </c>
      <c r="T533" s="826">
        <v>1</v>
      </c>
      <c r="U533" s="782">
        <v>1</v>
      </c>
    </row>
    <row r="534" spans="1:21" ht="14.4" customHeight="1" x14ac:dyDescent="0.3">
      <c r="A534" s="740">
        <v>7</v>
      </c>
      <c r="B534" s="741" t="s">
        <v>2000</v>
      </c>
      <c r="C534" s="741" t="s">
        <v>2006</v>
      </c>
      <c r="D534" s="824" t="s">
        <v>3430</v>
      </c>
      <c r="E534" s="825" t="s">
        <v>2025</v>
      </c>
      <c r="F534" s="741" t="s">
        <v>2001</v>
      </c>
      <c r="G534" s="741" t="s">
        <v>3019</v>
      </c>
      <c r="H534" s="741" t="s">
        <v>576</v>
      </c>
      <c r="I534" s="741" t="s">
        <v>3020</v>
      </c>
      <c r="J534" s="741" t="s">
        <v>3021</v>
      </c>
      <c r="K534" s="741" t="s">
        <v>3022</v>
      </c>
      <c r="L534" s="742">
        <v>668.54</v>
      </c>
      <c r="M534" s="742">
        <v>1337.08</v>
      </c>
      <c r="N534" s="741">
        <v>2</v>
      </c>
      <c r="O534" s="826">
        <v>1</v>
      </c>
      <c r="P534" s="742">
        <v>1337.08</v>
      </c>
      <c r="Q534" s="759">
        <v>1</v>
      </c>
      <c r="R534" s="741">
        <v>2</v>
      </c>
      <c r="S534" s="759">
        <v>1</v>
      </c>
      <c r="T534" s="826">
        <v>1</v>
      </c>
      <c r="U534" s="782">
        <v>1</v>
      </c>
    </row>
    <row r="535" spans="1:21" ht="14.4" customHeight="1" x14ac:dyDescent="0.3">
      <c r="A535" s="740">
        <v>7</v>
      </c>
      <c r="B535" s="741" t="s">
        <v>2000</v>
      </c>
      <c r="C535" s="741" t="s">
        <v>2006</v>
      </c>
      <c r="D535" s="824" t="s">
        <v>3430</v>
      </c>
      <c r="E535" s="825" t="s">
        <v>2025</v>
      </c>
      <c r="F535" s="741" t="s">
        <v>2001</v>
      </c>
      <c r="G535" s="741" t="s">
        <v>2759</v>
      </c>
      <c r="H535" s="741" t="s">
        <v>576</v>
      </c>
      <c r="I535" s="741" t="s">
        <v>2760</v>
      </c>
      <c r="J535" s="741" t="s">
        <v>2761</v>
      </c>
      <c r="K535" s="741" t="s">
        <v>2762</v>
      </c>
      <c r="L535" s="742">
        <v>3354.59</v>
      </c>
      <c r="M535" s="742">
        <v>53673.440000000002</v>
      </c>
      <c r="N535" s="741">
        <v>16</v>
      </c>
      <c r="O535" s="826">
        <v>5</v>
      </c>
      <c r="P535" s="742">
        <v>53673.440000000002</v>
      </c>
      <c r="Q535" s="759">
        <v>1</v>
      </c>
      <c r="R535" s="741">
        <v>16</v>
      </c>
      <c r="S535" s="759">
        <v>1</v>
      </c>
      <c r="T535" s="826">
        <v>5</v>
      </c>
      <c r="U535" s="782">
        <v>1</v>
      </c>
    </row>
    <row r="536" spans="1:21" ht="14.4" customHeight="1" x14ac:dyDescent="0.3">
      <c r="A536" s="740">
        <v>7</v>
      </c>
      <c r="B536" s="741" t="s">
        <v>2000</v>
      </c>
      <c r="C536" s="741" t="s">
        <v>2006</v>
      </c>
      <c r="D536" s="824" t="s">
        <v>3430</v>
      </c>
      <c r="E536" s="825" t="s">
        <v>2025</v>
      </c>
      <c r="F536" s="741" t="s">
        <v>2001</v>
      </c>
      <c r="G536" s="741" t="s">
        <v>2759</v>
      </c>
      <c r="H536" s="741" t="s">
        <v>576</v>
      </c>
      <c r="I536" s="741" t="s">
        <v>2763</v>
      </c>
      <c r="J536" s="741" t="s">
        <v>2761</v>
      </c>
      <c r="K536" s="741" t="s">
        <v>2764</v>
      </c>
      <c r="L536" s="742">
        <v>908.53</v>
      </c>
      <c r="M536" s="742">
        <v>4542.6499999999996</v>
      </c>
      <c r="N536" s="741">
        <v>5</v>
      </c>
      <c r="O536" s="826">
        <v>2</v>
      </c>
      <c r="P536" s="742">
        <v>4542.6499999999996</v>
      </c>
      <c r="Q536" s="759">
        <v>1</v>
      </c>
      <c r="R536" s="741">
        <v>5</v>
      </c>
      <c r="S536" s="759">
        <v>1</v>
      </c>
      <c r="T536" s="826">
        <v>2</v>
      </c>
      <c r="U536" s="782">
        <v>1</v>
      </c>
    </row>
    <row r="537" spans="1:21" ht="14.4" customHeight="1" x14ac:dyDescent="0.3">
      <c r="A537" s="740">
        <v>7</v>
      </c>
      <c r="B537" s="741" t="s">
        <v>2000</v>
      </c>
      <c r="C537" s="741" t="s">
        <v>2006</v>
      </c>
      <c r="D537" s="824" t="s">
        <v>3430</v>
      </c>
      <c r="E537" s="825" t="s">
        <v>2025</v>
      </c>
      <c r="F537" s="741" t="s">
        <v>2001</v>
      </c>
      <c r="G537" s="741" t="s">
        <v>2759</v>
      </c>
      <c r="H537" s="741" t="s">
        <v>576</v>
      </c>
      <c r="I537" s="741" t="s">
        <v>2765</v>
      </c>
      <c r="J537" s="741" t="s">
        <v>2761</v>
      </c>
      <c r="K537" s="741" t="s">
        <v>2766</v>
      </c>
      <c r="L537" s="742">
        <v>583.70000000000005</v>
      </c>
      <c r="M537" s="742">
        <v>1751.1000000000001</v>
      </c>
      <c r="N537" s="741">
        <v>3</v>
      </c>
      <c r="O537" s="826">
        <v>1</v>
      </c>
      <c r="P537" s="742">
        <v>1751.1000000000001</v>
      </c>
      <c r="Q537" s="759">
        <v>1</v>
      </c>
      <c r="R537" s="741">
        <v>3</v>
      </c>
      <c r="S537" s="759">
        <v>1</v>
      </c>
      <c r="T537" s="826">
        <v>1</v>
      </c>
      <c r="U537" s="782">
        <v>1</v>
      </c>
    </row>
    <row r="538" spans="1:21" ht="14.4" customHeight="1" x14ac:dyDescent="0.3">
      <c r="A538" s="740">
        <v>7</v>
      </c>
      <c r="B538" s="741" t="s">
        <v>2000</v>
      </c>
      <c r="C538" s="741" t="s">
        <v>2006</v>
      </c>
      <c r="D538" s="824" t="s">
        <v>3430</v>
      </c>
      <c r="E538" s="825" t="s">
        <v>2025</v>
      </c>
      <c r="F538" s="741" t="s">
        <v>2001</v>
      </c>
      <c r="G538" s="741" t="s">
        <v>2759</v>
      </c>
      <c r="H538" s="741" t="s">
        <v>576</v>
      </c>
      <c r="I538" s="741" t="s">
        <v>3023</v>
      </c>
      <c r="J538" s="741" t="s">
        <v>2761</v>
      </c>
      <c r="K538" s="741" t="s">
        <v>3024</v>
      </c>
      <c r="L538" s="742">
        <v>0</v>
      </c>
      <c r="M538" s="742">
        <v>0</v>
      </c>
      <c r="N538" s="741">
        <v>3</v>
      </c>
      <c r="O538" s="826">
        <v>1</v>
      </c>
      <c r="P538" s="742">
        <v>0</v>
      </c>
      <c r="Q538" s="759"/>
      <c r="R538" s="741">
        <v>3</v>
      </c>
      <c r="S538" s="759">
        <v>1</v>
      </c>
      <c r="T538" s="826">
        <v>1</v>
      </c>
      <c r="U538" s="782">
        <v>1</v>
      </c>
    </row>
    <row r="539" spans="1:21" ht="14.4" customHeight="1" x14ac:dyDescent="0.3">
      <c r="A539" s="740">
        <v>7</v>
      </c>
      <c r="B539" s="741" t="s">
        <v>2000</v>
      </c>
      <c r="C539" s="741" t="s">
        <v>2006</v>
      </c>
      <c r="D539" s="824" t="s">
        <v>3430</v>
      </c>
      <c r="E539" s="825" t="s">
        <v>2025</v>
      </c>
      <c r="F539" s="741" t="s">
        <v>2001</v>
      </c>
      <c r="G539" s="741" t="s">
        <v>2759</v>
      </c>
      <c r="H539" s="741" t="s">
        <v>576</v>
      </c>
      <c r="I539" s="741" t="s">
        <v>2767</v>
      </c>
      <c r="J539" s="741" t="s">
        <v>2761</v>
      </c>
      <c r="K539" s="741" t="s">
        <v>2768</v>
      </c>
      <c r="L539" s="742">
        <v>1677.3</v>
      </c>
      <c r="M539" s="742">
        <v>35223.299999999996</v>
      </c>
      <c r="N539" s="741">
        <v>21</v>
      </c>
      <c r="O539" s="826">
        <v>7</v>
      </c>
      <c r="P539" s="742">
        <v>35223.299999999996</v>
      </c>
      <c r="Q539" s="759">
        <v>1</v>
      </c>
      <c r="R539" s="741">
        <v>21</v>
      </c>
      <c r="S539" s="759">
        <v>1</v>
      </c>
      <c r="T539" s="826">
        <v>7</v>
      </c>
      <c r="U539" s="782">
        <v>1</v>
      </c>
    </row>
    <row r="540" spans="1:21" ht="14.4" customHeight="1" x14ac:dyDescent="0.3">
      <c r="A540" s="740">
        <v>7</v>
      </c>
      <c r="B540" s="741" t="s">
        <v>2000</v>
      </c>
      <c r="C540" s="741" t="s">
        <v>2006</v>
      </c>
      <c r="D540" s="824" t="s">
        <v>3430</v>
      </c>
      <c r="E540" s="825" t="s">
        <v>2025</v>
      </c>
      <c r="F540" s="741" t="s">
        <v>2001</v>
      </c>
      <c r="G540" s="741" t="s">
        <v>2759</v>
      </c>
      <c r="H540" s="741" t="s">
        <v>576</v>
      </c>
      <c r="I540" s="741" t="s">
        <v>2769</v>
      </c>
      <c r="J540" s="741" t="s">
        <v>2770</v>
      </c>
      <c r="K540" s="741" t="s">
        <v>2768</v>
      </c>
      <c r="L540" s="742">
        <v>1677.3</v>
      </c>
      <c r="M540" s="742">
        <v>8386.5</v>
      </c>
      <c r="N540" s="741">
        <v>5</v>
      </c>
      <c r="O540" s="826">
        <v>1</v>
      </c>
      <c r="P540" s="742"/>
      <c r="Q540" s="759">
        <v>0</v>
      </c>
      <c r="R540" s="741"/>
      <c r="S540" s="759">
        <v>0</v>
      </c>
      <c r="T540" s="826"/>
      <c r="U540" s="782">
        <v>0</v>
      </c>
    </row>
    <row r="541" spans="1:21" ht="14.4" customHeight="1" x14ac:dyDescent="0.3">
      <c r="A541" s="740">
        <v>7</v>
      </c>
      <c r="B541" s="741" t="s">
        <v>2000</v>
      </c>
      <c r="C541" s="741" t="s">
        <v>2006</v>
      </c>
      <c r="D541" s="824" t="s">
        <v>3430</v>
      </c>
      <c r="E541" s="825" t="s">
        <v>2025</v>
      </c>
      <c r="F541" s="741" t="s">
        <v>2001</v>
      </c>
      <c r="G541" s="741" t="s">
        <v>2759</v>
      </c>
      <c r="H541" s="741" t="s">
        <v>622</v>
      </c>
      <c r="I541" s="741" t="s">
        <v>2772</v>
      </c>
      <c r="J541" s="741" t="s">
        <v>2773</v>
      </c>
      <c r="K541" s="741" t="s">
        <v>2762</v>
      </c>
      <c r="L541" s="742">
        <v>3354.59</v>
      </c>
      <c r="M541" s="742">
        <v>13418.36</v>
      </c>
      <c r="N541" s="741">
        <v>4</v>
      </c>
      <c r="O541" s="826">
        <v>2</v>
      </c>
      <c r="P541" s="742">
        <v>13418.36</v>
      </c>
      <c r="Q541" s="759">
        <v>1</v>
      </c>
      <c r="R541" s="741">
        <v>4</v>
      </c>
      <c r="S541" s="759">
        <v>1</v>
      </c>
      <c r="T541" s="826">
        <v>2</v>
      </c>
      <c r="U541" s="782">
        <v>1</v>
      </c>
    </row>
    <row r="542" spans="1:21" ht="14.4" customHeight="1" x14ac:dyDescent="0.3">
      <c r="A542" s="740">
        <v>7</v>
      </c>
      <c r="B542" s="741" t="s">
        <v>2000</v>
      </c>
      <c r="C542" s="741" t="s">
        <v>2006</v>
      </c>
      <c r="D542" s="824" t="s">
        <v>3430</v>
      </c>
      <c r="E542" s="825" t="s">
        <v>2025</v>
      </c>
      <c r="F542" s="741" t="s">
        <v>2001</v>
      </c>
      <c r="G542" s="741" t="s">
        <v>2759</v>
      </c>
      <c r="H542" s="741" t="s">
        <v>622</v>
      </c>
      <c r="I542" s="741" t="s">
        <v>2774</v>
      </c>
      <c r="J542" s="741" t="s">
        <v>2773</v>
      </c>
      <c r="K542" s="741" t="s">
        <v>2766</v>
      </c>
      <c r="L542" s="742">
        <v>583.70000000000005</v>
      </c>
      <c r="M542" s="742">
        <v>2334.8000000000002</v>
      </c>
      <c r="N542" s="741">
        <v>4</v>
      </c>
      <c r="O542" s="826">
        <v>4</v>
      </c>
      <c r="P542" s="742">
        <v>1751.1000000000001</v>
      </c>
      <c r="Q542" s="759">
        <v>0.75</v>
      </c>
      <c r="R542" s="741">
        <v>3</v>
      </c>
      <c r="S542" s="759">
        <v>0.75</v>
      </c>
      <c r="T542" s="826">
        <v>3</v>
      </c>
      <c r="U542" s="782">
        <v>0.75</v>
      </c>
    </row>
    <row r="543" spans="1:21" ht="14.4" customHeight="1" x14ac:dyDescent="0.3">
      <c r="A543" s="740">
        <v>7</v>
      </c>
      <c r="B543" s="741" t="s">
        <v>2000</v>
      </c>
      <c r="C543" s="741" t="s">
        <v>2006</v>
      </c>
      <c r="D543" s="824" t="s">
        <v>3430</v>
      </c>
      <c r="E543" s="825" t="s">
        <v>2025</v>
      </c>
      <c r="F543" s="741" t="s">
        <v>2001</v>
      </c>
      <c r="G543" s="741" t="s">
        <v>2759</v>
      </c>
      <c r="H543" s="741" t="s">
        <v>622</v>
      </c>
      <c r="I543" s="741" t="s">
        <v>2775</v>
      </c>
      <c r="J543" s="741" t="s">
        <v>2773</v>
      </c>
      <c r="K543" s="741" t="s">
        <v>2764</v>
      </c>
      <c r="L543" s="742">
        <v>908.53</v>
      </c>
      <c r="M543" s="742">
        <v>10902.359999999999</v>
      </c>
      <c r="N543" s="741">
        <v>12</v>
      </c>
      <c r="O543" s="826">
        <v>7</v>
      </c>
      <c r="P543" s="742">
        <v>10902.359999999999</v>
      </c>
      <c r="Q543" s="759">
        <v>1</v>
      </c>
      <c r="R543" s="741">
        <v>12</v>
      </c>
      <c r="S543" s="759">
        <v>1</v>
      </c>
      <c r="T543" s="826">
        <v>7</v>
      </c>
      <c r="U543" s="782">
        <v>1</v>
      </c>
    </row>
    <row r="544" spans="1:21" ht="14.4" customHeight="1" x14ac:dyDescent="0.3">
      <c r="A544" s="740">
        <v>7</v>
      </c>
      <c r="B544" s="741" t="s">
        <v>2000</v>
      </c>
      <c r="C544" s="741" t="s">
        <v>2006</v>
      </c>
      <c r="D544" s="824" t="s">
        <v>3430</v>
      </c>
      <c r="E544" s="825" t="s">
        <v>2025</v>
      </c>
      <c r="F544" s="741" t="s">
        <v>2001</v>
      </c>
      <c r="G544" s="741" t="s">
        <v>2759</v>
      </c>
      <c r="H544" s="741" t="s">
        <v>622</v>
      </c>
      <c r="I544" s="741" t="s">
        <v>2923</v>
      </c>
      <c r="J544" s="741" t="s">
        <v>2773</v>
      </c>
      <c r="K544" s="741" t="s">
        <v>2768</v>
      </c>
      <c r="L544" s="742">
        <v>1677.3</v>
      </c>
      <c r="M544" s="742">
        <v>35223.299999999996</v>
      </c>
      <c r="N544" s="741">
        <v>21</v>
      </c>
      <c r="O544" s="826">
        <v>8</v>
      </c>
      <c r="P544" s="742">
        <v>35223.299999999996</v>
      </c>
      <c r="Q544" s="759">
        <v>1</v>
      </c>
      <c r="R544" s="741">
        <v>21</v>
      </c>
      <c r="S544" s="759">
        <v>1</v>
      </c>
      <c r="T544" s="826">
        <v>8</v>
      </c>
      <c r="U544" s="782">
        <v>1</v>
      </c>
    </row>
    <row r="545" spans="1:21" ht="14.4" customHeight="1" x14ac:dyDescent="0.3">
      <c r="A545" s="740">
        <v>7</v>
      </c>
      <c r="B545" s="741" t="s">
        <v>2000</v>
      </c>
      <c r="C545" s="741" t="s">
        <v>2006</v>
      </c>
      <c r="D545" s="824" t="s">
        <v>3430</v>
      </c>
      <c r="E545" s="825" t="s">
        <v>2025</v>
      </c>
      <c r="F545" s="741" t="s">
        <v>2001</v>
      </c>
      <c r="G545" s="741" t="s">
        <v>2759</v>
      </c>
      <c r="H545" s="741" t="s">
        <v>576</v>
      </c>
      <c r="I545" s="741" t="s">
        <v>3025</v>
      </c>
      <c r="J545" s="741" t="s">
        <v>2761</v>
      </c>
      <c r="K545" s="741" t="s">
        <v>3026</v>
      </c>
      <c r="L545" s="742">
        <v>0</v>
      </c>
      <c r="M545" s="742">
        <v>0</v>
      </c>
      <c r="N545" s="741">
        <v>1</v>
      </c>
      <c r="O545" s="826">
        <v>1</v>
      </c>
      <c r="P545" s="742">
        <v>0</v>
      </c>
      <c r="Q545" s="759"/>
      <c r="R545" s="741">
        <v>1</v>
      </c>
      <c r="S545" s="759">
        <v>1</v>
      </c>
      <c r="T545" s="826">
        <v>1</v>
      </c>
      <c r="U545" s="782">
        <v>1</v>
      </c>
    </row>
    <row r="546" spans="1:21" ht="14.4" customHeight="1" x14ac:dyDescent="0.3">
      <c r="A546" s="740">
        <v>7</v>
      </c>
      <c r="B546" s="741" t="s">
        <v>2000</v>
      </c>
      <c r="C546" s="741" t="s">
        <v>2006</v>
      </c>
      <c r="D546" s="824" t="s">
        <v>3430</v>
      </c>
      <c r="E546" s="825" t="s">
        <v>2025</v>
      </c>
      <c r="F546" s="741" t="s">
        <v>2001</v>
      </c>
      <c r="G546" s="741" t="s">
        <v>2759</v>
      </c>
      <c r="H546" s="741" t="s">
        <v>576</v>
      </c>
      <c r="I546" s="741" t="s">
        <v>3027</v>
      </c>
      <c r="J546" s="741" t="s">
        <v>2773</v>
      </c>
      <c r="K546" s="741" t="s">
        <v>3028</v>
      </c>
      <c r="L546" s="742">
        <v>0</v>
      </c>
      <c r="M546" s="742">
        <v>0</v>
      </c>
      <c r="N546" s="741">
        <v>2</v>
      </c>
      <c r="O546" s="826">
        <v>1</v>
      </c>
      <c r="P546" s="742">
        <v>0</v>
      </c>
      <c r="Q546" s="759"/>
      <c r="R546" s="741">
        <v>2</v>
      </c>
      <c r="S546" s="759">
        <v>1</v>
      </c>
      <c r="T546" s="826">
        <v>1</v>
      </c>
      <c r="U546" s="782">
        <v>1</v>
      </c>
    </row>
    <row r="547" spans="1:21" ht="14.4" customHeight="1" x14ac:dyDescent="0.3">
      <c r="A547" s="740">
        <v>7</v>
      </c>
      <c r="B547" s="741" t="s">
        <v>2000</v>
      </c>
      <c r="C547" s="741" t="s">
        <v>2006</v>
      </c>
      <c r="D547" s="824" t="s">
        <v>3430</v>
      </c>
      <c r="E547" s="825" t="s">
        <v>2025</v>
      </c>
      <c r="F547" s="741" t="s">
        <v>2001</v>
      </c>
      <c r="G547" s="741" t="s">
        <v>2759</v>
      </c>
      <c r="H547" s="741" t="s">
        <v>576</v>
      </c>
      <c r="I547" s="741" t="s">
        <v>3029</v>
      </c>
      <c r="J547" s="741" t="s">
        <v>2773</v>
      </c>
      <c r="K547" s="741" t="s">
        <v>3030</v>
      </c>
      <c r="L547" s="742">
        <v>0</v>
      </c>
      <c r="M547" s="742">
        <v>0</v>
      </c>
      <c r="N547" s="741">
        <v>3</v>
      </c>
      <c r="O547" s="826">
        <v>1</v>
      </c>
      <c r="P547" s="742">
        <v>0</v>
      </c>
      <c r="Q547" s="759"/>
      <c r="R547" s="741">
        <v>3</v>
      </c>
      <c r="S547" s="759">
        <v>1</v>
      </c>
      <c r="T547" s="826">
        <v>1</v>
      </c>
      <c r="U547" s="782">
        <v>1</v>
      </c>
    </row>
    <row r="548" spans="1:21" ht="14.4" customHeight="1" x14ac:dyDescent="0.3">
      <c r="A548" s="740">
        <v>7</v>
      </c>
      <c r="B548" s="741" t="s">
        <v>2000</v>
      </c>
      <c r="C548" s="741" t="s">
        <v>2006</v>
      </c>
      <c r="D548" s="824" t="s">
        <v>3430</v>
      </c>
      <c r="E548" s="825" t="s">
        <v>2025</v>
      </c>
      <c r="F548" s="741" t="s">
        <v>2001</v>
      </c>
      <c r="G548" s="741" t="s">
        <v>2099</v>
      </c>
      <c r="H548" s="741" t="s">
        <v>576</v>
      </c>
      <c r="I548" s="741" t="s">
        <v>2100</v>
      </c>
      <c r="J548" s="741" t="s">
        <v>666</v>
      </c>
      <c r="K548" s="741" t="s">
        <v>2101</v>
      </c>
      <c r="L548" s="742">
        <v>108.44</v>
      </c>
      <c r="M548" s="742">
        <v>216.88</v>
      </c>
      <c r="N548" s="741">
        <v>2</v>
      </c>
      <c r="O548" s="826">
        <v>0.5</v>
      </c>
      <c r="P548" s="742">
        <v>216.88</v>
      </c>
      <c r="Q548" s="759">
        <v>1</v>
      </c>
      <c r="R548" s="741">
        <v>2</v>
      </c>
      <c r="S548" s="759">
        <v>1</v>
      </c>
      <c r="T548" s="826">
        <v>0.5</v>
      </c>
      <c r="U548" s="782">
        <v>1</v>
      </c>
    </row>
    <row r="549" spans="1:21" ht="14.4" customHeight="1" x14ac:dyDescent="0.3">
      <c r="A549" s="740">
        <v>7</v>
      </c>
      <c r="B549" s="741" t="s">
        <v>2000</v>
      </c>
      <c r="C549" s="741" t="s">
        <v>2006</v>
      </c>
      <c r="D549" s="824" t="s">
        <v>3430</v>
      </c>
      <c r="E549" s="825" t="s">
        <v>2025</v>
      </c>
      <c r="F549" s="741" t="s">
        <v>2001</v>
      </c>
      <c r="G549" s="741" t="s">
        <v>2099</v>
      </c>
      <c r="H549" s="741" t="s">
        <v>576</v>
      </c>
      <c r="I549" s="741" t="s">
        <v>2597</v>
      </c>
      <c r="J549" s="741" t="s">
        <v>666</v>
      </c>
      <c r="K549" s="741" t="s">
        <v>2101</v>
      </c>
      <c r="L549" s="742">
        <v>52.61</v>
      </c>
      <c r="M549" s="742">
        <v>52.61</v>
      </c>
      <c r="N549" s="741">
        <v>1</v>
      </c>
      <c r="O549" s="826">
        <v>1</v>
      </c>
      <c r="P549" s="742"/>
      <c r="Q549" s="759">
        <v>0</v>
      </c>
      <c r="R549" s="741"/>
      <c r="S549" s="759">
        <v>0</v>
      </c>
      <c r="T549" s="826"/>
      <c r="U549" s="782">
        <v>0</v>
      </c>
    </row>
    <row r="550" spans="1:21" ht="14.4" customHeight="1" x14ac:dyDescent="0.3">
      <c r="A550" s="740">
        <v>7</v>
      </c>
      <c r="B550" s="741" t="s">
        <v>2000</v>
      </c>
      <c r="C550" s="741" t="s">
        <v>2006</v>
      </c>
      <c r="D550" s="824" t="s">
        <v>3430</v>
      </c>
      <c r="E550" s="825" t="s">
        <v>2025</v>
      </c>
      <c r="F550" s="741" t="s">
        <v>2001</v>
      </c>
      <c r="G550" s="741" t="s">
        <v>2776</v>
      </c>
      <c r="H550" s="741" t="s">
        <v>576</v>
      </c>
      <c r="I550" s="741" t="s">
        <v>3031</v>
      </c>
      <c r="J550" s="741" t="s">
        <v>2778</v>
      </c>
      <c r="K550" s="741" t="s">
        <v>2783</v>
      </c>
      <c r="L550" s="742">
        <v>597.88</v>
      </c>
      <c r="M550" s="742">
        <v>1793.6399999999999</v>
      </c>
      <c r="N550" s="741">
        <v>3</v>
      </c>
      <c r="O550" s="826">
        <v>0.5</v>
      </c>
      <c r="P550" s="742"/>
      <c r="Q550" s="759">
        <v>0</v>
      </c>
      <c r="R550" s="741"/>
      <c r="S550" s="759">
        <v>0</v>
      </c>
      <c r="T550" s="826"/>
      <c r="U550" s="782">
        <v>0</v>
      </c>
    </row>
    <row r="551" spans="1:21" ht="14.4" customHeight="1" x14ac:dyDescent="0.3">
      <c r="A551" s="740">
        <v>7</v>
      </c>
      <c r="B551" s="741" t="s">
        <v>2000</v>
      </c>
      <c r="C551" s="741" t="s">
        <v>2006</v>
      </c>
      <c r="D551" s="824" t="s">
        <v>3430</v>
      </c>
      <c r="E551" s="825" t="s">
        <v>2025</v>
      </c>
      <c r="F551" s="741" t="s">
        <v>2001</v>
      </c>
      <c r="G551" s="741" t="s">
        <v>2776</v>
      </c>
      <c r="H551" s="741" t="s">
        <v>576</v>
      </c>
      <c r="I551" s="741" t="s">
        <v>3032</v>
      </c>
      <c r="J551" s="741" t="s">
        <v>2778</v>
      </c>
      <c r="K551" s="741" t="s">
        <v>1861</v>
      </c>
      <c r="L551" s="742">
        <v>298.94</v>
      </c>
      <c r="M551" s="742">
        <v>1195.76</v>
      </c>
      <c r="N551" s="741">
        <v>4</v>
      </c>
      <c r="O551" s="826">
        <v>0.5</v>
      </c>
      <c r="P551" s="742">
        <v>1195.76</v>
      </c>
      <c r="Q551" s="759">
        <v>1</v>
      </c>
      <c r="R551" s="741">
        <v>4</v>
      </c>
      <c r="S551" s="759">
        <v>1</v>
      </c>
      <c r="T551" s="826">
        <v>0.5</v>
      </c>
      <c r="U551" s="782">
        <v>1</v>
      </c>
    </row>
    <row r="552" spans="1:21" ht="14.4" customHeight="1" x14ac:dyDescent="0.3">
      <c r="A552" s="740">
        <v>7</v>
      </c>
      <c r="B552" s="741" t="s">
        <v>2000</v>
      </c>
      <c r="C552" s="741" t="s">
        <v>2006</v>
      </c>
      <c r="D552" s="824" t="s">
        <v>3430</v>
      </c>
      <c r="E552" s="825" t="s">
        <v>2025</v>
      </c>
      <c r="F552" s="741" t="s">
        <v>2001</v>
      </c>
      <c r="G552" s="741" t="s">
        <v>2776</v>
      </c>
      <c r="H552" s="741" t="s">
        <v>576</v>
      </c>
      <c r="I552" s="741" t="s">
        <v>2777</v>
      </c>
      <c r="J552" s="741" t="s">
        <v>2778</v>
      </c>
      <c r="K552" s="741" t="s">
        <v>2779</v>
      </c>
      <c r="L552" s="742">
        <v>1195.75</v>
      </c>
      <c r="M552" s="742">
        <v>14349</v>
      </c>
      <c r="N552" s="741">
        <v>12</v>
      </c>
      <c r="O552" s="826">
        <v>2.5</v>
      </c>
      <c r="P552" s="742">
        <v>14349</v>
      </c>
      <c r="Q552" s="759">
        <v>1</v>
      </c>
      <c r="R552" s="741">
        <v>12</v>
      </c>
      <c r="S552" s="759">
        <v>1</v>
      </c>
      <c r="T552" s="826">
        <v>2.5</v>
      </c>
      <c r="U552" s="782">
        <v>1</v>
      </c>
    </row>
    <row r="553" spans="1:21" ht="14.4" customHeight="1" x14ac:dyDescent="0.3">
      <c r="A553" s="740">
        <v>7</v>
      </c>
      <c r="B553" s="741" t="s">
        <v>2000</v>
      </c>
      <c r="C553" s="741" t="s">
        <v>2006</v>
      </c>
      <c r="D553" s="824" t="s">
        <v>3430</v>
      </c>
      <c r="E553" s="825" t="s">
        <v>2025</v>
      </c>
      <c r="F553" s="741" t="s">
        <v>2001</v>
      </c>
      <c r="G553" s="741" t="s">
        <v>2776</v>
      </c>
      <c r="H553" s="741" t="s">
        <v>576</v>
      </c>
      <c r="I553" s="741" t="s">
        <v>3033</v>
      </c>
      <c r="J553" s="741" t="s">
        <v>2778</v>
      </c>
      <c r="K553" s="741" t="s">
        <v>3034</v>
      </c>
      <c r="L553" s="742">
        <v>0</v>
      </c>
      <c r="M553" s="742">
        <v>0</v>
      </c>
      <c r="N553" s="741">
        <v>2</v>
      </c>
      <c r="O553" s="826">
        <v>0.5</v>
      </c>
      <c r="P553" s="742"/>
      <c r="Q553" s="759"/>
      <c r="R553" s="741"/>
      <c r="S553" s="759">
        <v>0</v>
      </c>
      <c r="T553" s="826"/>
      <c r="U553" s="782">
        <v>0</v>
      </c>
    </row>
    <row r="554" spans="1:21" ht="14.4" customHeight="1" x14ac:dyDescent="0.3">
      <c r="A554" s="740">
        <v>7</v>
      </c>
      <c r="B554" s="741" t="s">
        <v>2000</v>
      </c>
      <c r="C554" s="741" t="s">
        <v>2006</v>
      </c>
      <c r="D554" s="824" t="s">
        <v>3430</v>
      </c>
      <c r="E554" s="825" t="s">
        <v>2025</v>
      </c>
      <c r="F554" s="741" t="s">
        <v>2001</v>
      </c>
      <c r="G554" s="741" t="s">
        <v>2776</v>
      </c>
      <c r="H554" s="741" t="s">
        <v>576</v>
      </c>
      <c r="I554" s="741" t="s">
        <v>3035</v>
      </c>
      <c r="J554" s="741" t="s">
        <v>2778</v>
      </c>
      <c r="K554" s="741" t="s">
        <v>3036</v>
      </c>
      <c r="L554" s="742">
        <v>1195.75</v>
      </c>
      <c r="M554" s="742">
        <v>9566</v>
      </c>
      <c r="N554" s="741">
        <v>8</v>
      </c>
      <c r="O554" s="826">
        <v>2.5</v>
      </c>
      <c r="P554" s="742"/>
      <c r="Q554" s="759">
        <v>0</v>
      </c>
      <c r="R554" s="741"/>
      <c r="S554" s="759">
        <v>0</v>
      </c>
      <c r="T554" s="826"/>
      <c r="U554" s="782">
        <v>0</v>
      </c>
    </row>
    <row r="555" spans="1:21" ht="14.4" customHeight="1" x14ac:dyDescent="0.3">
      <c r="A555" s="740">
        <v>7</v>
      </c>
      <c r="B555" s="741" t="s">
        <v>2000</v>
      </c>
      <c r="C555" s="741" t="s">
        <v>2006</v>
      </c>
      <c r="D555" s="824" t="s">
        <v>3430</v>
      </c>
      <c r="E555" s="825" t="s">
        <v>2025</v>
      </c>
      <c r="F555" s="741" t="s">
        <v>2001</v>
      </c>
      <c r="G555" s="741" t="s">
        <v>2776</v>
      </c>
      <c r="H555" s="741" t="s">
        <v>576</v>
      </c>
      <c r="I555" s="741" t="s">
        <v>3037</v>
      </c>
      <c r="J555" s="741" t="s">
        <v>2778</v>
      </c>
      <c r="K555" s="741" t="s">
        <v>3038</v>
      </c>
      <c r="L555" s="742">
        <v>0</v>
      </c>
      <c r="M555" s="742">
        <v>0</v>
      </c>
      <c r="N555" s="741">
        <v>2</v>
      </c>
      <c r="O555" s="826">
        <v>0.5</v>
      </c>
      <c r="P555" s="742">
        <v>0</v>
      </c>
      <c r="Q555" s="759"/>
      <c r="R555" s="741">
        <v>2</v>
      </c>
      <c r="S555" s="759">
        <v>1</v>
      </c>
      <c r="T555" s="826">
        <v>0.5</v>
      </c>
      <c r="U555" s="782">
        <v>1</v>
      </c>
    </row>
    <row r="556" spans="1:21" ht="14.4" customHeight="1" x14ac:dyDescent="0.3">
      <c r="A556" s="740">
        <v>7</v>
      </c>
      <c r="B556" s="741" t="s">
        <v>2000</v>
      </c>
      <c r="C556" s="741" t="s">
        <v>2006</v>
      </c>
      <c r="D556" s="824" t="s">
        <v>3430</v>
      </c>
      <c r="E556" s="825" t="s">
        <v>2025</v>
      </c>
      <c r="F556" s="741" t="s">
        <v>2001</v>
      </c>
      <c r="G556" s="741" t="s">
        <v>2776</v>
      </c>
      <c r="H556" s="741" t="s">
        <v>576</v>
      </c>
      <c r="I556" s="741" t="s">
        <v>3039</v>
      </c>
      <c r="J556" s="741" t="s">
        <v>2785</v>
      </c>
      <c r="K556" s="741" t="s">
        <v>3040</v>
      </c>
      <c r="L556" s="742">
        <v>0</v>
      </c>
      <c r="M556" s="742">
        <v>0</v>
      </c>
      <c r="N556" s="741">
        <v>1</v>
      </c>
      <c r="O556" s="826">
        <v>0.5</v>
      </c>
      <c r="P556" s="742"/>
      <c r="Q556" s="759"/>
      <c r="R556" s="741"/>
      <c r="S556" s="759">
        <v>0</v>
      </c>
      <c r="T556" s="826"/>
      <c r="U556" s="782">
        <v>0</v>
      </c>
    </row>
    <row r="557" spans="1:21" ht="14.4" customHeight="1" x14ac:dyDescent="0.3">
      <c r="A557" s="740">
        <v>7</v>
      </c>
      <c r="B557" s="741" t="s">
        <v>2000</v>
      </c>
      <c r="C557" s="741" t="s">
        <v>2006</v>
      </c>
      <c r="D557" s="824" t="s">
        <v>3430</v>
      </c>
      <c r="E557" s="825" t="s">
        <v>2025</v>
      </c>
      <c r="F557" s="741" t="s">
        <v>2001</v>
      </c>
      <c r="G557" s="741" t="s">
        <v>2776</v>
      </c>
      <c r="H557" s="741" t="s">
        <v>576</v>
      </c>
      <c r="I557" s="741" t="s">
        <v>2787</v>
      </c>
      <c r="J557" s="741" t="s">
        <v>2788</v>
      </c>
      <c r="K557" s="741" t="s">
        <v>2779</v>
      </c>
      <c r="L557" s="742">
        <v>1715.48</v>
      </c>
      <c r="M557" s="742">
        <v>5146.4400000000005</v>
      </c>
      <c r="N557" s="741">
        <v>3</v>
      </c>
      <c r="O557" s="826">
        <v>1</v>
      </c>
      <c r="P557" s="742">
        <v>5146.4400000000005</v>
      </c>
      <c r="Q557" s="759">
        <v>1</v>
      </c>
      <c r="R557" s="741">
        <v>3</v>
      </c>
      <c r="S557" s="759">
        <v>1</v>
      </c>
      <c r="T557" s="826">
        <v>1</v>
      </c>
      <c r="U557" s="782">
        <v>1</v>
      </c>
    </row>
    <row r="558" spans="1:21" ht="14.4" customHeight="1" x14ac:dyDescent="0.3">
      <c r="A558" s="740">
        <v>7</v>
      </c>
      <c r="B558" s="741" t="s">
        <v>2000</v>
      </c>
      <c r="C558" s="741" t="s">
        <v>2006</v>
      </c>
      <c r="D558" s="824" t="s">
        <v>3430</v>
      </c>
      <c r="E558" s="825" t="s">
        <v>2025</v>
      </c>
      <c r="F558" s="741" t="s">
        <v>2001</v>
      </c>
      <c r="G558" s="741" t="s">
        <v>2776</v>
      </c>
      <c r="H558" s="741" t="s">
        <v>576</v>
      </c>
      <c r="I558" s="741" t="s">
        <v>3041</v>
      </c>
      <c r="J558" s="741" t="s">
        <v>2788</v>
      </c>
      <c r="K558" s="741" t="s">
        <v>2783</v>
      </c>
      <c r="L558" s="742">
        <v>1286.19</v>
      </c>
      <c r="M558" s="742">
        <v>3858.57</v>
      </c>
      <c r="N558" s="741">
        <v>3</v>
      </c>
      <c r="O558" s="826">
        <v>0.5</v>
      </c>
      <c r="P558" s="742"/>
      <c r="Q558" s="759">
        <v>0</v>
      </c>
      <c r="R558" s="741"/>
      <c r="S558" s="759">
        <v>0</v>
      </c>
      <c r="T558" s="826"/>
      <c r="U558" s="782">
        <v>0</v>
      </c>
    </row>
    <row r="559" spans="1:21" ht="14.4" customHeight="1" x14ac:dyDescent="0.3">
      <c r="A559" s="740">
        <v>7</v>
      </c>
      <c r="B559" s="741" t="s">
        <v>2000</v>
      </c>
      <c r="C559" s="741" t="s">
        <v>2006</v>
      </c>
      <c r="D559" s="824" t="s">
        <v>3430</v>
      </c>
      <c r="E559" s="825" t="s">
        <v>2025</v>
      </c>
      <c r="F559" s="741" t="s">
        <v>2001</v>
      </c>
      <c r="G559" s="741" t="s">
        <v>2776</v>
      </c>
      <c r="H559" s="741" t="s">
        <v>576</v>
      </c>
      <c r="I559" s="741" t="s">
        <v>3042</v>
      </c>
      <c r="J559" s="741" t="s">
        <v>2785</v>
      </c>
      <c r="K559" s="741" t="s">
        <v>3043</v>
      </c>
      <c r="L559" s="742">
        <v>0</v>
      </c>
      <c r="M559" s="742">
        <v>0</v>
      </c>
      <c r="N559" s="741">
        <v>2</v>
      </c>
      <c r="O559" s="826">
        <v>0.5</v>
      </c>
      <c r="P559" s="742"/>
      <c r="Q559" s="759"/>
      <c r="R559" s="741"/>
      <c r="S559" s="759">
        <v>0</v>
      </c>
      <c r="T559" s="826"/>
      <c r="U559" s="782">
        <v>0</v>
      </c>
    </row>
    <row r="560" spans="1:21" ht="14.4" customHeight="1" x14ac:dyDescent="0.3">
      <c r="A560" s="740">
        <v>7</v>
      </c>
      <c r="B560" s="741" t="s">
        <v>2000</v>
      </c>
      <c r="C560" s="741" t="s">
        <v>2006</v>
      </c>
      <c r="D560" s="824" t="s">
        <v>3430</v>
      </c>
      <c r="E560" s="825" t="s">
        <v>2025</v>
      </c>
      <c r="F560" s="741" t="s">
        <v>2001</v>
      </c>
      <c r="G560" s="741" t="s">
        <v>2776</v>
      </c>
      <c r="H560" s="741" t="s">
        <v>622</v>
      </c>
      <c r="I560" s="741" t="s">
        <v>2789</v>
      </c>
      <c r="J560" s="741" t="s">
        <v>1860</v>
      </c>
      <c r="K560" s="741" t="s">
        <v>2779</v>
      </c>
      <c r="L560" s="742">
        <v>1195.75</v>
      </c>
      <c r="M560" s="742">
        <v>9566</v>
      </c>
      <c r="N560" s="741">
        <v>8</v>
      </c>
      <c r="O560" s="826">
        <v>1.5</v>
      </c>
      <c r="P560" s="742">
        <v>9566</v>
      </c>
      <c r="Q560" s="759">
        <v>1</v>
      </c>
      <c r="R560" s="741">
        <v>8</v>
      </c>
      <c r="S560" s="759">
        <v>1</v>
      </c>
      <c r="T560" s="826">
        <v>1.5</v>
      </c>
      <c r="U560" s="782">
        <v>1</v>
      </c>
    </row>
    <row r="561" spans="1:21" ht="14.4" customHeight="1" x14ac:dyDescent="0.3">
      <c r="A561" s="740">
        <v>7</v>
      </c>
      <c r="B561" s="741" t="s">
        <v>2000</v>
      </c>
      <c r="C561" s="741" t="s">
        <v>2006</v>
      </c>
      <c r="D561" s="824" t="s">
        <v>3430</v>
      </c>
      <c r="E561" s="825" t="s">
        <v>2025</v>
      </c>
      <c r="F561" s="741" t="s">
        <v>2001</v>
      </c>
      <c r="G561" s="741" t="s">
        <v>2776</v>
      </c>
      <c r="H561" s="741" t="s">
        <v>576</v>
      </c>
      <c r="I561" s="741" t="s">
        <v>3044</v>
      </c>
      <c r="J561" s="741" t="s">
        <v>3045</v>
      </c>
      <c r="K561" s="741" t="s">
        <v>3046</v>
      </c>
      <c r="L561" s="742">
        <v>0</v>
      </c>
      <c r="M561" s="742">
        <v>0</v>
      </c>
      <c r="N561" s="741">
        <v>2</v>
      </c>
      <c r="O561" s="826">
        <v>0.5</v>
      </c>
      <c r="P561" s="742">
        <v>0</v>
      </c>
      <c r="Q561" s="759"/>
      <c r="R561" s="741">
        <v>2</v>
      </c>
      <c r="S561" s="759">
        <v>1</v>
      </c>
      <c r="T561" s="826">
        <v>0.5</v>
      </c>
      <c r="U561" s="782">
        <v>1</v>
      </c>
    </row>
    <row r="562" spans="1:21" ht="14.4" customHeight="1" x14ac:dyDescent="0.3">
      <c r="A562" s="740">
        <v>7</v>
      </c>
      <c r="B562" s="741" t="s">
        <v>2000</v>
      </c>
      <c r="C562" s="741" t="s">
        <v>2006</v>
      </c>
      <c r="D562" s="824" t="s">
        <v>3430</v>
      </c>
      <c r="E562" s="825" t="s">
        <v>2025</v>
      </c>
      <c r="F562" s="741" t="s">
        <v>2001</v>
      </c>
      <c r="G562" s="741" t="s">
        <v>2776</v>
      </c>
      <c r="H562" s="741" t="s">
        <v>622</v>
      </c>
      <c r="I562" s="741" t="s">
        <v>2792</v>
      </c>
      <c r="J562" s="741" t="s">
        <v>1860</v>
      </c>
      <c r="K562" s="741" t="s">
        <v>2793</v>
      </c>
      <c r="L562" s="742">
        <v>2391.48</v>
      </c>
      <c r="M562" s="742">
        <v>14348.880000000001</v>
      </c>
      <c r="N562" s="741">
        <v>6</v>
      </c>
      <c r="O562" s="826">
        <v>2</v>
      </c>
      <c r="P562" s="742"/>
      <c r="Q562" s="759">
        <v>0</v>
      </c>
      <c r="R562" s="741"/>
      <c r="S562" s="759">
        <v>0</v>
      </c>
      <c r="T562" s="826"/>
      <c r="U562" s="782">
        <v>0</v>
      </c>
    </row>
    <row r="563" spans="1:21" ht="14.4" customHeight="1" x14ac:dyDescent="0.3">
      <c r="A563" s="740">
        <v>7</v>
      </c>
      <c r="B563" s="741" t="s">
        <v>2000</v>
      </c>
      <c r="C563" s="741" t="s">
        <v>2006</v>
      </c>
      <c r="D563" s="824" t="s">
        <v>3430</v>
      </c>
      <c r="E563" s="825" t="s">
        <v>2025</v>
      </c>
      <c r="F563" s="741" t="s">
        <v>2001</v>
      </c>
      <c r="G563" s="741" t="s">
        <v>3047</v>
      </c>
      <c r="H563" s="741" t="s">
        <v>576</v>
      </c>
      <c r="I563" s="741" t="s">
        <v>3048</v>
      </c>
      <c r="J563" s="741" t="s">
        <v>1100</v>
      </c>
      <c r="K563" s="741" t="s">
        <v>3049</v>
      </c>
      <c r="L563" s="742">
        <v>54.55</v>
      </c>
      <c r="M563" s="742">
        <v>163.64999999999998</v>
      </c>
      <c r="N563" s="741">
        <v>3</v>
      </c>
      <c r="O563" s="826">
        <v>1</v>
      </c>
      <c r="P563" s="742"/>
      <c r="Q563" s="759">
        <v>0</v>
      </c>
      <c r="R563" s="741"/>
      <c r="S563" s="759">
        <v>0</v>
      </c>
      <c r="T563" s="826"/>
      <c r="U563" s="782">
        <v>0</v>
      </c>
    </row>
    <row r="564" spans="1:21" ht="14.4" customHeight="1" x14ac:dyDescent="0.3">
      <c r="A564" s="740">
        <v>7</v>
      </c>
      <c r="B564" s="741" t="s">
        <v>2000</v>
      </c>
      <c r="C564" s="741" t="s">
        <v>2006</v>
      </c>
      <c r="D564" s="824" t="s">
        <v>3430</v>
      </c>
      <c r="E564" s="825" t="s">
        <v>2025</v>
      </c>
      <c r="F564" s="741" t="s">
        <v>2001</v>
      </c>
      <c r="G564" s="741" t="s">
        <v>3047</v>
      </c>
      <c r="H564" s="741" t="s">
        <v>576</v>
      </c>
      <c r="I564" s="741" t="s">
        <v>3050</v>
      </c>
      <c r="J564" s="741" t="s">
        <v>1100</v>
      </c>
      <c r="K564" s="741" t="s">
        <v>3049</v>
      </c>
      <c r="L564" s="742">
        <v>54.55</v>
      </c>
      <c r="M564" s="742">
        <v>163.64999999999998</v>
      </c>
      <c r="N564" s="741">
        <v>3</v>
      </c>
      <c r="O564" s="826">
        <v>1.5</v>
      </c>
      <c r="P564" s="742">
        <v>54.55</v>
      </c>
      <c r="Q564" s="759">
        <v>0.33333333333333337</v>
      </c>
      <c r="R564" s="741">
        <v>1</v>
      </c>
      <c r="S564" s="759">
        <v>0.33333333333333331</v>
      </c>
      <c r="T564" s="826">
        <v>1</v>
      </c>
      <c r="U564" s="782">
        <v>0.66666666666666663</v>
      </c>
    </row>
    <row r="565" spans="1:21" ht="14.4" customHeight="1" x14ac:dyDescent="0.3">
      <c r="A565" s="740">
        <v>7</v>
      </c>
      <c r="B565" s="741" t="s">
        <v>2000</v>
      </c>
      <c r="C565" s="741" t="s">
        <v>2006</v>
      </c>
      <c r="D565" s="824" t="s">
        <v>3430</v>
      </c>
      <c r="E565" s="825" t="s">
        <v>2025</v>
      </c>
      <c r="F565" s="741" t="s">
        <v>2001</v>
      </c>
      <c r="G565" s="741" t="s">
        <v>2515</v>
      </c>
      <c r="H565" s="741" t="s">
        <v>622</v>
      </c>
      <c r="I565" s="741" t="s">
        <v>1844</v>
      </c>
      <c r="J565" s="741" t="s">
        <v>1845</v>
      </c>
      <c r="K565" s="741" t="s">
        <v>1846</v>
      </c>
      <c r="L565" s="742">
        <v>0</v>
      </c>
      <c r="M565" s="742">
        <v>0</v>
      </c>
      <c r="N565" s="741">
        <v>16</v>
      </c>
      <c r="O565" s="826">
        <v>3.5</v>
      </c>
      <c r="P565" s="742">
        <v>0</v>
      </c>
      <c r="Q565" s="759"/>
      <c r="R565" s="741">
        <v>12</v>
      </c>
      <c r="S565" s="759">
        <v>0.75</v>
      </c>
      <c r="T565" s="826">
        <v>2.5</v>
      </c>
      <c r="U565" s="782">
        <v>0.7142857142857143</v>
      </c>
    </row>
    <row r="566" spans="1:21" ht="14.4" customHeight="1" x14ac:dyDescent="0.3">
      <c r="A566" s="740">
        <v>7</v>
      </c>
      <c r="B566" s="741" t="s">
        <v>2000</v>
      </c>
      <c r="C566" s="741" t="s">
        <v>2006</v>
      </c>
      <c r="D566" s="824" t="s">
        <v>3430</v>
      </c>
      <c r="E566" s="825" t="s">
        <v>2025</v>
      </c>
      <c r="F566" s="741" t="s">
        <v>2001</v>
      </c>
      <c r="G566" s="741" t="s">
        <v>2327</v>
      </c>
      <c r="H566" s="741" t="s">
        <v>576</v>
      </c>
      <c r="I566" s="741" t="s">
        <v>3051</v>
      </c>
      <c r="J566" s="741" t="s">
        <v>3052</v>
      </c>
      <c r="K566" s="741" t="s">
        <v>3053</v>
      </c>
      <c r="L566" s="742">
        <v>20.13</v>
      </c>
      <c r="M566" s="742">
        <v>20.13</v>
      </c>
      <c r="N566" s="741">
        <v>1</v>
      </c>
      <c r="O566" s="826">
        <v>0.5</v>
      </c>
      <c r="P566" s="742">
        <v>20.13</v>
      </c>
      <c r="Q566" s="759">
        <v>1</v>
      </c>
      <c r="R566" s="741">
        <v>1</v>
      </c>
      <c r="S566" s="759">
        <v>1</v>
      </c>
      <c r="T566" s="826">
        <v>0.5</v>
      </c>
      <c r="U566" s="782">
        <v>1</v>
      </c>
    </row>
    <row r="567" spans="1:21" ht="14.4" customHeight="1" x14ac:dyDescent="0.3">
      <c r="A567" s="740">
        <v>7</v>
      </c>
      <c r="B567" s="741" t="s">
        <v>2000</v>
      </c>
      <c r="C567" s="741" t="s">
        <v>2006</v>
      </c>
      <c r="D567" s="824" t="s">
        <v>3430</v>
      </c>
      <c r="E567" s="825" t="s">
        <v>2025</v>
      </c>
      <c r="F567" s="741" t="s">
        <v>2001</v>
      </c>
      <c r="G567" s="741" t="s">
        <v>2327</v>
      </c>
      <c r="H567" s="741" t="s">
        <v>576</v>
      </c>
      <c r="I567" s="741" t="s">
        <v>3054</v>
      </c>
      <c r="J567" s="741" t="s">
        <v>2604</v>
      </c>
      <c r="K567" s="741" t="s">
        <v>3055</v>
      </c>
      <c r="L567" s="742">
        <v>20.13</v>
      </c>
      <c r="M567" s="742">
        <v>40.26</v>
      </c>
      <c r="N567" s="741">
        <v>2</v>
      </c>
      <c r="O567" s="826">
        <v>1</v>
      </c>
      <c r="P567" s="742">
        <v>40.26</v>
      </c>
      <c r="Q567" s="759">
        <v>1</v>
      </c>
      <c r="R567" s="741">
        <v>2</v>
      </c>
      <c r="S567" s="759">
        <v>1</v>
      </c>
      <c r="T567" s="826">
        <v>1</v>
      </c>
      <c r="U567" s="782">
        <v>1</v>
      </c>
    </row>
    <row r="568" spans="1:21" ht="14.4" customHeight="1" x14ac:dyDescent="0.3">
      <c r="A568" s="740">
        <v>7</v>
      </c>
      <c r="B568" s="741" t="s">
        <v>2000</v>
      </c>
      <c r="C568" s="741" t="s">
        <v>2006</v>
      </c>
      <c r="D568" s="824" t="s">
        <v>3430</v>
      </c>
      <c r="E568" s="825" t="s">
        <v>2025</v>
      </c>
      <c r="F568" s="741" t="s">
        <v>2001</v>
      </c>
      <c r="G568" s="741" t="s">
        <v>2803</v>
      </c>
      <c r="H568" s="741" t="s">
        <v>576</v>
      </c>
      <c r="I568" s="741" t="s">
        <v>2804</v>
      </c>
      <c r="J568" s="741" t="s">
        <v>2805</v>
      </c>
      <c r="K568" s="741" t="s">
        <v>2806</v>
      </c>
      <c r="L568" s="742">
        <v>583.70000000000005</v>
      </c>
      <c r="M568" s="742">
        <v>2918.5</v>
      </c>
      <c r="N568" s="741">
        <v>5</v>
      </c>
      <c r="O568" s="826">
        <v>1</v>
      </c>
      <c r="P568" s="742">
        <v>2918.5</v>
      </c>
      <c r="Q568" s="759">
        <v>1</v>
      </c>
      <c r="R568" s="741">
        <v>5</v>
      </c>
      <c r="S568" s="759">
        <v>1</v>
      </c>
      <c r="T568" s="826">
        <v>1</v>
      </c>
      <c r="U568" s="782">
        <v>1</v>
      </c>
    </row>
    <row r="569" spans="1:21" ht="14.4" customHeight="1" x14ac:dyDescent="0.3">
      <c r="A569" s="740">
        <v>7</v>
      </c>
      <c r="B569" s="741" t="s">
        <v>2000</v>
      </c>
      <c r="C569" s="741" t="s">
        <v>2006</v>
      </c>
      <c r="D569" s="824" t="s">
        <v>3430</v>
      </c>
      <c r="E569" s="825" t="s">
        <v>2025</v>
      </c>
      <c r="F569" s="741" t="s">
        <v>2001</v>
      </c>
      <c r="G569" s="741" t="s">
        <v>2803</v>
      </c>
      <c r="H569" s="741" t="s">
        <v>576</v>
      </c>
      <c r="I569" s="741" t="s">
        <v>2807</v>
      </c>
      <c r="J569" s="741" t="s">
        <v>2805</v>
      </c>
      <c r="K569" s="741" t="s">
        <v>2808</v>
      </c>
      <c r="L569" s="742">
        <v>908.53</v>
      </c>
      <c r="M569" s="742">
        <v>24530.309999999998</v>
      </c>
      <c r="N569" s="741">
        <v>27</v>
      </c>
      <c r="O569" s="826">
        <v>11</v>
      </c>
      <c r="P569" s="742">
        <v>21804.719999999998</v>
      </c>
      <c r="Q569" s="759">
        <v>0.88888888888888884</v>
      </c>
      <c r="R569" s="741">
        <v>24</v>
      </c>
      <c r="S569" s="759">
        <v>0.88888888888888884</v>
      </c>
      <c r="T569" s="826">
        <v>10</v>
      </c>
      <c r="U569" s="782">
        <v>0.90909090909090906</v>
      </c>
    </row>
    <row r="570" spans="1:21" ht="14.4" customHeight="1" x14ac:dyDescent="0.3">
      <c r="A570" s="740">
        <v>7</v>
      </c>
      <c r="B570" s="741" t="s">
        <v>2000</v>
      </c>
      <c r="C570" s="741" t="s">
        <v>2006</v>
      </c>
      <c r="D570" s="824" t="s">
        <v>3430</v>
      </c>
      <c r="E570" s="825" t="s">
        <v>2025</v>
      </c>
      <c r="F570" s="741" t="s">
        <v>2001</v>
      </c>
      <c r="G570" s="741" t="s">
        <v>2803</v>
      </c>
      <c r="H570" s="741" t="s">
        <v>576</v>
      </c>
      <c r="I570" s="741" t="s">
        <v>2815</v>
      </c>
      <c r="J570" s="741" t="s">
        <v>2805</v>
      </c>
      <c r="K570" s="741" t="s">
        <v>2816</v>
      </c>
      <c r="L570" s="742">
        <v>0</v>
      </c>
      <c r="M570" s="742">
        <v>0</v>
      </c>
      <c r="N570" s="741">
        <v>2</v>
      </c>
      <c r="O570" s="826">
        <v>1</v>
      </c>
      <c r="P570" s="742">
        <v>0</v>
      </c>
      <c r="Q570" s="759"/>
      <c r="R570" s="741">
        <v>2</v>
      </c>
      <c r="S570" s="759">
        <v>1</v>
      </c>
      <c r="T570" s="826">
        <v>1</v>
      </c>
      <c r="U570" s="782">
        <v>1</v>
      </c>
    </row>
    <row r="571" spans="1:21" ht="14.4" customHeight="1" x14ac:dyDescent="0.3">
      <c r="A571" s="740">
        <v>7</v>
      </c>
      <c r="B571" s="741" t="s">
        <v>2000</v>
      </c>
      <c r="C571" s="741" t="s">
        <v>2006</v>
      </c>
      <c r="D571" s="824" t="s">
        <v>3430</v>
      </c>
      <c r="E571" s="825" t="s">
        <v>2025</v>
      </c>
      <c r="F571" s="741" t="s">
        <v>2001</v>
      </c>
      <c r="G571" s="741" t="s">
        <v>2803</v>
      </c>
      <c r="H571" s="741" t="s">
        <v>576</v>
      </c>
      <c r="I571" s="741" t="s">
        <v>3056</v>
      </c>
      <c r="J571" s="741" t="s">
        <v>2805</v>
      </c>
      <c r="K571" s="741" t="s">
        <v>2833</v>
      </c>
      <c r="L571" s="742">
        <v>0</v>
      </c>
      <c r="M571" s="742">
        <v>0</v>
      </c>
      <c r="N571" s="741">
        <v>3</v>
      </c>
      <c r="O571" s="826">
        <v>1</v>
      </c>
      <c r="P571" s="742">
        <v>0</v>
      </c>
      <c r="Q571" s="759"/>
      <c r="R571" s="741">
        <v>3</v>
      </c>
      <c r="S571" s="759">
        <v>1</v>
      </c>
      <c r="T571" s="826">
        <v>1</v>
      </c>
      <c r="U571" s="782">
        <v>1</v>
      </c>
    </row>
    <row r="572" spans="1:21" ht="14.4" customHeight="1" x14ac:dyDescent="0.3">
      <c r="A572" s="740">
        <v>7</v>
      </c>
      <c r="B572" s="741" t="s">
        <v>2000</v>
      </c>
      <c r="C572" s="741" t="s">
        <v>2006</v>
      </c>
      <c r="D572" s="824" t="s">
        <v>3430</v>
      </c>
      <c r="E572" s="825" t="s">
        <v>2025</v>
      </c>
      <c r="F572" s="741" t="s">
        <v>2001</v>
      </c>
      <c r="G572" s="741" t="s">
        <v>2803</v>
      </c>
      <c r="H572" s="741" t="s">
        <v>576</v>
      </c>
      <c r="I572" s="741" t="s">
        <v>3057</v>
      </c>
      <c r="J572" s="741" t="s">
        <v>2805</v>
      </c>
      <c r="K572" s="741" t="s">
        <v>2178</v>
      </c>
      <c r="L572" s="742">
        <v>0</v>
      </c>
      <c r="M572" s="742">
        <v>0</v>
      </c>
      <c r="N572" s="741">
        <v>3</v>
      </c>
      <c r="O572" s="826">
        <v>1</v>
      </c>
      <c r="P572" s="742">
        <v>0</v>
      </c>
      <c r="Q572" s="759"/>
      <c r="R572" s="741">
        <v>3</v>
      </c>
      <c r="S572" s="759">
        <v>1</v>
      </c>
      <c r="T572" s="826">
        <v>1</v>
      </c>
      <c r="U572" s="782">
        <v>1</v>
      </c>
    </row>
    <row r="573" spans="1:21" ht="14.4" customHeight="1" x14ac:dyDescent="0.3">
      <c r="A573" s="740">
        <v>7</v>
      </c>
      <c r="B573" s="741" t="s">
        <v>2000</v>
      </c>
      <c r="C573" s="741" t="s">
        <v>2006</v>
      </c>
      <c r="D573" s="824" t="s">
        <v>3430</v>
      </c>
      <c r="E573" s="825" t="s">
        <v>2025</v>
      </c>
      <c r="F573" s="741" t="s">
        <v>2001</v>
      </c>
      <c r="G573" s="741" t="s">
        <v>2803</v>
      </c>
      <c r="H573" s="741" t="s">
        <v>576</v>
      </c>
      <c r="I573" s="741" t="s">
        <v>2817</v>
      </c>
      <c r="J573" s="741" t="s">
        <v>2818</v>
      </c>
      <c r="K573" s="741" t="s">
        <v>2819</v>
      </c>
      <c r="L573" s="742">
        <v>0</v>
      </c>
      <c r="M573" s="742">
        <v>0</v>
      </c>
      <c r="N573" s="741">
        <v>3</v>
      </c>
      <c r="O573" s="826">
        <v>1</v>
      </c>
      <c r="P573" s="742">
        <v>0</v>
      </c>
      <c r="Q573" s="759"/>
      <c r="R573" s="741">
        <v>3</v>
      </c>
      <c r="S573" s="759">
        <v>1</v>
      </c>
      <c r="T573" s="826">
        <v>1</v>
      </c>
      <c r="U573" s="782">
        <v>1</v>
      </c>
    </row>
    <row r="574" spans="1:21" ht="14.4" customHeight="1" x14ac:dyDescent="0.3">
      <c r="A574" s="740">
        <v>7</v>
      </c>
      <c r="B574" s="741" t="s">
        <v>2000</v>
      </c>
      <c r="C574" s="741" t="s">
        <v>2006</v>
      </c>
      <c r="D574" s="824" t="s">
        <v>3430</v>
      </c>
      <c r="E574" s="825" t="s">
        <v>2025</v>
      </c>
      <c r="F574" s="741" t="s">
        <v>2001</v>
      </c>
      <c r="G574" s="741" t="s">
        <v>2803</v>
      </c>
      <c r="H574" s="741" t="s">
        <v>576</v>
      </c>
      <c r="I574" s="741" t="s">
        <v>2822</v>
      </c>
      <c r="J574" s="741" t="s">
        <v>2805</v>
      </c>
      <c r="K574" s="741" t="s">
        <v>2823</v>
      </c>
      <c r="L574" s="742">
        <v>2096.62</v>
      </c>
      <c r="M574" s="742">
        <v>4193.24</v>
      </c>
      <c r="N574" s="741">
        <v>2</v>
      </c>
      <c r="O574" s="826">
        <v>1</v>
      </c>
      <c r="P574" s="742">
        <v>4193.24</v>
      </c>
      <c r="Q574" s="759">
        <v>1</v>
      </c>
      <c r="R574" s="741">
        <v>2</v>
      </c>
      <c r="S574" s="759">
        <v>1</v>
      </c>
      <c r="T574" s="826">
        <v>1</v>
      </c>
      <c r="U574" s="782">
        <v>1</v>
      </c>
    </row>
    <row r="575" spans="1:21" ht="14.4" customHeight="1" x14ac:dyDescent="0.3">
      <c r="A575" s="740">
        <v>7</v>
      </c>
      <c r="B575" s="741" t="s">
        <v>2000</v>
      </c>
      <c r="C575" s="741" t="s">
        <v>2006</v>
      </c>
      <c r="D575" s="824" t="s">
        <v>3430</v>
      </c>
      <c r="E575" s="825" t="s">
        <v>2025</v>
      </c>
      <c r="F575" s="741" t="s">
        <v>2001</v>
      </c>
      <c r="G575" s="741" t="s">
        <v>2803</v>
      </c>
      <c r="H575" s="741" t="s">
        <v>576</v>
      </c>
      <c r="I575" s="741" t="s">
        <v>3058</v>
      </c>
      <c r="J575" s="741" t="s">
        <v>2805</v>
      </c>
      <c r="K575" s="741" t="s">
        <v>3059</v>
      </c>
      <c r="L575" s="742">
        <v>0</v>
      </c>
      <c r="M575" s="742">
        <v>0</v>
      </c>
      <c r="N575" s="741">
        <v>4</v>
      </c>
      <c r="O575" s="826">
        <v>1</v>
      </c>
      <c r="P575" s="742">
        <v>0</v>
      </c>
      <c r="Q575" s="759"/>
      <c r="R575" s="741">
        <v>4</v>
      </c>
      <c r="S575" s="759">
        <v>1</v>
      </c>
      <c r="T575" s="826">
        <v>1</v>
      </c>
      <c r="U575" s="782">
        <v>1</v>
      </c>
    </row>
    <row r="576" spans="1:21" ht="14.4" customHeight="1" x14ac:dyDescent="0.3">
      <c r="A576" s="740">
        <v>7</v>
      </c>
      <c r="B576" s="741" t="s">
        <v>2000</v>
      </c>
      <c r="C576" s="741" t="s">
        <v>2006</v>
      </c>
      <c r="D576" s="824" t="s">
        <v>3430</v>
      </c>
      <c r="E576" s="825" t="s">
        <v>2025</v>
      </c>
      <c r="F576" s="741" t="s">
        <v>2001</v>
      </c>
      <c r="G576" s="741" t="s">
        <v>2803</v>
      </c>
      <c r="H576" s="741" t="s">
        <v>576</v>
      </c>
      <c r="I576" s="741" t="s">
        <v>3060</v>
      </c>
      <c r="J576" s="741" t="s">
        <v>2818</v>
      </c>
      <c r="K576" s="741" t="s">
        <v>3061</v>
      </c>
      <c r="L576" s="742">
        <v>209.66</v>
      </c>
      <c r="M576" s="742">
        <v>628.98</v>
      </c>
      <c r="N576" s="741">
        <v>3</v>
      </c>
      <c r="O576" s="826">
        <v>1</v>
      </c>
      <c r="P576" s="742">
        <v>628.98</v>
      </c>
      <c r="Q576" s="759">
        <v>1</v>
      </c>
      <c r="R576" s="741">
        <v>3</v>
      </c>
      <c r="S576" s="759">
        <v>1</v>
      </c>
      <c r="T576" s="826">
        <v>1</v>
      </c>
      <c r="U576" s="782">
        <v>1</v>
      </c>
    </row>
    <row r="577" spans="1:21" ht="14.4" customHeight="1" x14ac:dyDescent="0.3">
      <c r="A577" s="740">
        <v>7</v>
      </c>
      <c r="B577" s="741" t="s">
        <v>2000</v>
      </c>
      <c r="C577" s="741" t="s">
        <v>2006</v>
      </c>
      <c r="D577" s="824" t="s">
        <v>3430</v>
      </c>
      <c r="E577" s="825" t="s">
        <v>2025</v>
      </c>
      <c r="F577" s="741" t="s">
        <v>2001</v>
      </c>
      <c r="G577" s="741" t="s">
        <v>2172</v>
      </c>
      <c r="H577" s="741" t="s">
        <v>576</v>
      </c>
      <c r="I577" s="741" t="s">
        <v>2831</v>
      </c>
      <c r="J577" s="741" t="s">
        <v>2832</v>
      </c>
      <c r="K577" s="741" t="s">
        <v>2833</v>
      </c>
      <c r="L577" s="742">
        <v>140.94999999999999</v>
      </c>
      <c r="M577" s="742">
        <v>140.94999999999999</v>
      </c>
      <c r="N577" s="741">
        <v>1</v>
      </c>
      <c r="O577" s="826">
        <v>0.5</v>
      </c>
      <c r="P577" s="742">
        <v>140.94999999999999</v>
      </c>
      <c r="Q577" s="759">
        <v>1</v>
      </c>
      <c r="R577" s="741">
        <v>1</v>
      </c>
      <c r="S577" s="759">
        <v>1</v>
      </c>
      <c r="T577" s="826">
        <v>0.5</v>
      </c>
      <c r="U577" s="782">
        <v>1</v>
      </c>
    </row>
    <row r="578" spans="1:21" ht="14.4" customHeight="1" x14ac:dyDescent="0.3">
      <c r="A578" s="740">
        <v>7</v>
      </c>
      <c r="B578" s="741" t="s">
        <v>2000</v>
      </c>
      <c r="C578" s="741" t="s">
        <v>2006</v>
      </c>
      <c r="D578" s="824" t="s">
        <v>3430</v>
      </c>
      <c r="E578" s="825" t="s">
        <v>2025</v>
      </c>
      <c r="F578" s="741" t="s">
        <v>2001</v>
      </c>
      <c r="G578" s="741" t="s">
        <v>2172</v>
      </c>
      <c r="H578" s="741" t="s">
        <v>576</v>
      </c>
      <c r="I578" s="741" t="s">
        <v>2173</v>
      </c>
      <c r="J578" s="741" t="s">
        <v>2174</v>
      </c>
      <c r="K578" s="741" t="s">
        <v>2175</v>
      </c>
      <c r="L578" s="742">
        <v>187.92</v>
      </c>
      <c r="M578" s="742">
        <v>2818.8</v>
      </c>
      <c r="N578" s="741">
        <v>15</v>
      </c>
      <c r="O578" s="826">
        <v>3</v>
      </c>
      <c r="P578" s="742">
        <v>2442.96</v>
      </c>
      <c r="Q578" s="759">
        <v>0.86666666666666659</v>
      </c>
      <c r="R578" s="741">
        <v>13</v>
      </c>
      <c r="S578" s="759">
        <v>0.8666666666666667</v>
      </c>
      <c r="T578" s="826">
        <v>2</v>
      </c>
      <c r="U578" s="782">
        <v>0.66666666666666663</v>
      </c>
    </row>
    <row r="579" spans="1:21" ht="14.4" customHeight="1" x14ac:dyDescent="0.3">
      <c r="A579" s="740">
        <v>7</v>
      </c>
      <c r="B579" s="741" t="s">
        <v>2000</v>
      </c>
      <c r="C579" s="741" t="s">
        <v>2006</v>
      </c>
      <c r="D579" s="824" t="s">
        <v>3430</v>
      </c>
      <c r="E579" s="825" t="s">
        <v>2025</v>
      </c>
      <c r="F579" s="741" t="s">
        <v>2001</v>
      </c>
      <c r="G579" s="741" t="s">
        <v>2172</v>
      </c>
      <c r="H579" s="741" t="s">
        <v>576</v>
      </c>
      <c r="I579" s="741" t="s">
        <v>2837</v>
      </c>
      <c r="J579" s="741" t="s">
        <v>2838</v>
      </c>
      <c r="K579" s="741" t="s">
        <v>2178</v>
      </c>
      <c r="L579" s="742">
        <v>93.96</v>
      </c>
      <c r="M579" s="742">
        <v>845.64</v>
      </c>
      <c r="N579" s="741">
        <v>9</v>
      </c>
      <c r="O579" s="826">
        <v>1.5</v>
      </c>
      <c r="P579" s="742"/>
      <c r="Q579" s="759">
        <v>0</v>
      </c>
      <c r="R579" s="741"/>
      <c r="S579" s="759">
        <v>0</v>
      </c>
      <c r="T579" s="826"/>
      <c r="U579" s="782">
        <v>0</v>
      </c>
    </row>
    <row r="580" spans="1:21" ht="14.4" customHeight="1" x14ac:dyDescent="0.3">
      <c r="A580" s="740">
        <v>7</v>
      </c>
      <c r="B580" s="741" t="s">
        <v>2000</v>
      </c>
      <c r="C580" s="741" t="s">
        <v>2006</v>
      </c>
      <c r="D580" s="824" t="s">
        <v>3430</v>
      </c>
      <c r="E580" s="825" t="s">
        <v>2025</v>
      </c>
      <c r="F580" s="741" t="s">
        <v>2001</v>
      </c>
      <c r="G580" s="741" t="s">
        <v>2172</v>
      </c>
      <c r="H580" s="741" t="s">
        <v>576</v>
      </c>
      <c r="I580" s="741" t="s">
        <v>3062</v>
      </c>
      <c r="J580" s="741" t="s">
        <v>3063</v>
      </c>
      <c r="K580" s="741" t="s">
        <v>3064</v>
      </c>
      <c r="L580" s="742">
        <v>140.94999999999999</v>
      </c>
      <c r="M580" s="742">
        <v>845.69999999999993</v>
      </c>
      <c r="N580" s="741">
        <v>6</v>
      </c>
      <c r="O580" s="826">
        <v>0.5</v>
      </c>
      <c r="P580" s="742"/>
      <c r="Q580" s="759">
        <v>0</v>
      </c>
      <c r="R580" s="741"/>
      <c r="S580" s="759">
        <v>0</v>
      </c>
      <c r="T580" s="826"/>
      <c r="U580" s="782">
        <v>0</v>
      </c>
    </row>
    <row r="581" spans="1:21" ht="14.4" customHeight="1" x14ac:dyDescent="0.3">
      <c r="A581" s="740">
        <v>7</v>
      </c>
      <c r="B581" s="741" t="s">
        <v>2000</v>
      </c>
      <c r="C581" s="741" t="s">
        <v>2006</v>
      </c>
      <c r="D581" s="824" t="s">
        <v>3430</v>
      </c>
      <c r="E581" s="825" t="s">
        <v>2025</v>
      </c>
      <c r="F581" s="741" t="s">
        <v>2001</v>
      </c>
      <c r="G581" s="741" t="s">
        <v>2849</v>
      </c>
      <c r="H581" s="741" t="s">
        <v>622</v>
      </c>
      <c r="I581" s="741" t="s">
        <v>3065</v>
      </c>
      <c r="J581" s="741" t="s">
        <v>2851</v>
      </c>
      <c r="K581" s="741" t="s">
        <v>3066</v>
      </c>
      <c r="L581" s="742">
        <v>161.06</v>
      </c>
      <c r="M581" s="742">
        <v>483.18</v>
      </c>
      <c r="N581" s="741">
        <v>3</v>
      </c>
      <c r="O581" s="826">
        <v>0.5</v>
      </c>
      <c r="P581" s="742">
        <v>483.18</v>
      </c>
      <c r="Q581" s="759">
        <v>1</v>
      </c>
      <c r="R581" s="741">
        <v>3</v>
      </c>
      <c r="S581" s="759">
        <v>1</v>
      </c>
      <c r="T581" s="826">
        <v>0.5</v>
      </c>
      <c r="U581" s="782">
        <v>1</v>
      </c>
    </row>
    <row r="582" spans="1:21" ht="14.4" customHeight="1" x14ac:dyDescent="0.3">
      <c r="A582" s="740">
        <v>7</v>
      </c>
      <c r="B582" s="741" t="s">
        <v>2000</v>
      </c>
      <c r="C582" s="741" t="s">
        <v>2006</v>
      </c>
      <c r="D582" s="824" t="s">
        <v>3430</v>
      </c>
      <c r="E582" s="825" t="s">
        <v>2025</v>
      </c>
      <c r="F582" s="741" t="s">
        <v>2001</v>
      </c>
      <c r="G582" s="741" t="s">
        <v>2109</v>
      </c>
      <c r="H582" s="741" t="s">
        <v>576</v>
      </c>
      <c r="I582" s="741" t="s">
        <v>2187</v>
      </c>
      <c r="J582" s="741" t="s">
        <v>2188</v>
      </c>
      <c r="K582" s="741" t="s">
        <v>2189</v>
      </c>
      <c r="L582" s="742">
        <v>0</v>
      </c>
      <c r="M582" s="742">
        <v>0</v>
      </c>
      <c r="N582" s="741">
        <v>1</v>
      </c>
      <c r="O582" s="826">
        <v>0.5</v>
      </c>
      <c r="P582" s="742">
        <v>0</v>
      </c>
      <c r="Q582" s="759"/>
      <c r="R582" s="741">
        <v>1</v>
      </c>
      <c r="S582" s="759">
        <v>1</v>
      </c>
      <c r="T582" s="826">
        <v>0.5</v>
      </c>
      <c r="U582" s="782">
        <v>1</v>
      </c>
    </row>
    <row r="583" spans="1:21" ht="14.4" customHeight="1" x14ac:dyDescent="0.3">
      <c r="A583" s="740">
        <v>7</v>
      </c>
      <c r="B583" s="741" t="s">
        <v>2000</v>
      </c>
      <c r="C583" s="741" t="s">
        <v>2006</v>
      </c>
      <c r="D583" s="824" t="s">
        <v>3430</v>
      </c>
      <c r="E583" s="825" t="s">
        <v>2025</v>
      </c>
      <c r="F583" s="741" t="s">
        <v>2001</v>
      </c>
      <c r="G583" s="741" t="s">
        <v>2193</v>
      </c>
      <c r="H583" s="741" t="s">
        <v>576</v>
      </c>
      <c r="I583" s="741" t="s">
        <v>2397</v>
      </c>
      <c r="J583" s="741" t="s">
        <v>2195</v>
      </c>
      <c r="K583" s="741" t="s">
        <v>2398</v>
      </c>
      <c r="L583" s="742">
        <v>50.32</v>
      </c>
      <c r="M583" s="742">
        <v>150.96</v>
      </c>
      <c r="N583" s="741">
        <v>3</v>
      </c>
      <c r="O583" s="826">
        <v>1</v>
      </c>
      <c r="P583" s="742">
        <v>150.96</v>
      </c>
      <c r="Q583" s="759">
        <v>1</v>
      </c>
      <c r="R583" s="741">
        <v>3</v>
      </c>
      <c r="S583" s="759">
        <v>1</v>
      </c>
      <c r="T583" s="826">
        <v>1</v>
      </c>
      <c r="U583" s="782">
        <v>1</v>
      </c>
    </row>
    <row r="584" spans="1:21" ht="14.4" customHeight="1" x14ac:dyDescent="0.3">
      <c r="A584" s="740">
        <v>7</v>
      </c>
      <c r="B584" s="741" t="s">
        <v>2000</v>
      </c>
      <c r="C584" s="741" t="s">
        <v>2006</v>
      </c>
      <c r="D584" s="824" t="s">
        <v>3430</v>
      </c>
      <c r="E584" s="825" t="s">
        <v>2025</v>
      </c>
      <c r="F584" s="741" t="s">
        <v>2001</v>
      </c>
      <c r="G584" s="741" t="s">
        <v>2193</v>
      </c>
      <c r="H584" s="741" t="s">
        <v>576</v>
      </c>
      <c r="I584" s="741" t="s">
        <v>2859</v>
      </c>
      <c r="J584" s="741" t="s">
        <v>2231</v>
      </c>
      <c r="K584" s="741" t="s">
        <v>2860</v>
      </c>
      <c r="L584" s="742">
        <v>50.32</v>
      </c>
      <c r="M584" s="742">
        <v>1710.8799999999999</v>
      </c>
      <c r="N584" s="741">
        <v>34</v>
      </c>
      <c r="O584" s="826">
        <v>14.5</v>
      </c>
      <c r="P584" s="742">
        <v>1157.3599999999999</v>
      </c>
      <c r="Q584" s="759">
        <v>0.67647058823529416</v>
      </c>
      <c r="R584" s="741">
        <v>23</v>
      </c>
      <c r="S584" s="759">
        <v>0.67647058823529416</v>
      </c>
      <c r="T584" s="826">
        <v>8.5</v>
      </c>
      <c r="U584" s="782">
        <v>0.58620689655172409</v>
      </c>
    </row>
    <row r="585" spans="1:21" ht="14.4" customHeight="1" x14ac:dyDescent="0.3">
      <c r="A585" s="740">
        <v>7</v>
      </c>
      <c r="B585" s="741" t="s">
        <v>2000</v>
      </c>
      <c r="C585" s="741" t="s">
        <v>2006</v>
      </c>
      <c r="D585" s="824" t="s">
        <v>3430</v>
      </c>
      <c r="E585" s="825" t="s">
        <v>2025</v>
      </c>
      <c r="F585" s="741" t="s">
        <v>2001</v>
      </c>
      <c r="G585" s="741" t="s">
        <v>2193</v>
      </c>
      <c r="H585" s="741" t="s">
        <v>576</v>
      </c>
      <c r="I585" s="741" t="s">
        <v>2233</v>
      </c>
      <c r="J585" s="741" t="s">
        <v>2195</v>
      </c>
      <c r="K585" s="741" t="s">
        <v>2234</v>
      </c>
      <c r="L585" s="742">
        <v>99.94</v>
      </c>
      <c r="M585" s="742">
        <v>999.4</v>
      </c>
      <c r="N585" s="741">
        <v>10</v>
      </c>
      <c r="O585" s="826">
        <v>5.5</v>
      </c>
      <c r="P585" s="742">
        <v>399.76</v>
      </c>
      <c r="Q585" s="759">
        <v>0.4</v>
      </c>
      <c r="R585" s="741">
        <v>4</v>
      </c>
      <c r="S585" s="759">
        <v>0.4</v>
      </c>
      <c r="T585" s="826">
        <v>2</v>
      </c>
      <c r="U585" s="782">
        <v>0.36363636363636365</v>
      </c>
    </row>
    <row r="586" spans="1:21" ht="14.4" customHeight="1" x14ac:dyDescent="0.3">
      <c r="A586" s="740">
        <v>7</v>
      </c>
      <c r="B586" s="741" t="s">
        <v>2000</v>
      </c>
      <c r="C586" s="741" t="s">
        <v>2006</v>
      </c>
      <c r="D586" s="824" t="s">
        <v>3430</v>
      </c>
      <c r="E586" s="825" t="s">
        <v>2025</v>
      </c>
      <c r="F586" s="741" t="s">
        <v>2001</v>
      </c>
      <c r="G586" s="741" t="s">
        <v>2193</v>
      </c>
      <c r="H586" s="741" t="s">
        <v>576</v>
      </c>
      <c r="I586" s="741" t="s">
        <v>2194</v>
      </c>
      <c r="J586" s="741" t="s">
        <v>2195</v>
      </c>
      <c r="K586" s="741" t="s">
        <v>2196</v>
      </c>
      <c r="L586" s="742">
        <v>299.83999999999997</v>
      </c>
      <c r="M586" s="742">
        <v>599.67999999999995</v>
      </c>
      <c r="N586" s="741">
        <v>2</v>
      </c>
      <c r="O586" s="826">
        <v>1.5</v>
      </c>
      <c r="P586" s="742">
        <v>599.67999999999995</v>
      </c>
      <c r="Q586" s="759">
        <v>1</v>
      </c>
      <c r="R586" s="741">
        <v>2</v>
      </c>
      <c r="S586" s="759">
        <v>1</v>
      </c>
      <c r="T586" s="826">
        <v>1.5</v>
      </c>
      <c r="U586" s="782">
        <v>1</v>
      </c>
    </row>
    <row r="587" spans="1:21" ht="14.4" customHeight="1" x14ac:dyDescent="0.3">
      <c r="A587" s="740">
        <v>7</v>
      </c>
      <c r="B587" s="741" t="s">
        <v>2000</v>
      </c>
      <c r="C587" s="741" t="s">
        <v>2006</v>
      </c>
      <c r="D587" s="824" t="s">
        <v>3430</v>
      </c>
      <c r="E587" s="825" t="s">
        <v>2025</v>
      </c>
      <c r="F587" s="741" t="s">
        <v>2001</v>
      </c>
      <c r="G587" s="741" t="s">
        <v>2193</v>
      </c>
      <c r="H587" s="741" t="s">
        <v>576</v>
      </c>
      <c r="I587" s="741" t="s">
        <v>2862</v>
      </c>
      <c r="J587" s="741" t="s">
        <v>2863</v>
      </c>
      <c r="K587" s="741" t="s">
        <v>2398</v>
      </c>
      <c r="L587" s="742">
        <v>50.32</v>
      </c>
      <c r="M587" s="742">
        <v>100.64</v>
      </c>
      <c r="N587" s="741">
        <v>2</v>
      </c>
      <c r="O587" s="826">
        <v>0.5</v>
      </c>
      <c r="P587" s="742">
        <v>100.64</v>
      </c>
      <c r="Q587" s="759">
        <v>1</v>
      </c>
      <c r="R587" s="741">
        <v>2</v>
      </c>
      <c r="S587" s="759">
        <v>1</v>
      </c>
      <c r="T587" s="826">
        <v>0.5</v>
      </c>
      <c r="U587" s="782">
        <v>1</v>
      </c>
    </row>
    <row r="588" spans="1:21" ht="14.4" customHeight="1" x14ac:dyDescent="0.3">
      <c r="A588" s="740">
        <v>7</v>
      </c>
      <c r="B588" s="741" t="s">
        <v>2000</v>
      </c>
      <c r="C588" s="741" t="s">
        <v>2006</v>
      </c>
      <c r="D588" s="824" t="s">
        <v>3430</v>
      </c>
      <c r="E588" s="825" t="s">
        <v>2025</v>
      </c>
      <c r="F588" s="741" t="s">
        <v>2001</v>
      </c>
      <c r="G588" s="741" t="s">
        <v>2193</v>
      </c>
      <c r="H588" s="741" t="s">
        <v>576</v>
      </c>
      <c r="I588" s="741" t="s">
        <v>2864</v>
      </c>
      <c r="J588" s="741" t="s">
        <v>2231</v>
      </c>
      <c r="K588" s="741" t="s">
        <v>2865</v>
      </c>
      <c r="L588" s="742">
        <v>50.32</v>
      </c>
      <c r="M588" s="742">
        <v>1358.64</v>
      </c>
      <c r="N588" s="741">
        <v>27</v>
      </c>
      <c r="O588" s="826">
        <v>9.5</v>
      </c>
      <c r="P588" s="742">
        <v>402.56000000000006</v>
      </c>
      <c r="Q588" s="759">
        <v>0.29629629629629634</v>
      </c>
      <c r="R588" s="741">
        <v>8</v>
      </c>
      <c r="S588" s="759">
        <v>0.29629629629629628</v>
      </c>
      <c r="T588" s="826">
        <v>3.5</v>
      </c>
      <c r="U588" s="782">
        <v>0.36842105263157893</v>
      </c>
    </row>
    <row r="589" spans="1:21" ht="14.4" customHeight="1" x14ac:dyDescent="0.3">
      <c r="A589" s="740">
        <v>7</v>
      </c>
      <c r="B589" s="741" t="s">
        <v>2000</v>
      </c>
      <c r="C589" s="741" t="s">
        <v>2006</v>
      </c>
      <c r="D589" s="824" t="s">
        <v>3430</v>
      </c>
      <c r="E589" s="825" t="s">
        <v>2025</v>
      </c>
      <c r="F589" s="741" t="s">
        <v>2001</v>
      </c>
      <c r="G589" s="741" t="s">
        <v>2193</v>
      </c>
      <c r="H589" s="741" t="s">
        <v>576</v>
      </c>
      <c r="I589" s="741" t="s">
        <v>2868</v>
      </c>
      <c r="J589" s="741" t="s">
        <v>2869</v>
      </c>
      <c r="K589" s="741" t="s">
        <v>2870</v>
      </c>
      <c r="L589" s="742">
        <v>99.94</v>
      </c>
      <c r="M589" s="742">
        <v>2798.32</v>
      </c>
      <c r="N589" s="741">
        <v>28</v>
      </c>
      <c r="O589" s="826">
        <v>8.5</v>
      </c>
      <c r="P589" s="742">
        <v>799.52</v>
      </c>
      <c r="Q589" s="759">
        <v>0.2857142857142857</v>
      </c>
      <c r="R589" s="741">
        <v>8</v>
      </c>
      <c r="S589" s="759">
        <v>0.2857142857142857</v>
      </c>
      <c r="T589" s="826">
        <v>1.5</v>
      </c>
      <c r="U589" s="782">
        <v>0.17647058823529413</v>
      </c>
    </row>
    <row r="590" spans="1:21" ht="14.4" customHeight="1" x14ac:dyDescent="0.3">
      <c r="A590" s="740">
        <v>7</v>
      </c>
      <c r="B590" s="741" t="s">
        <v>2000</v>
      </c>
      <c r="C590" s="741" t="s">
        <v>2006</v>
      </c>
      <c r="D590" s="824" t="s">
        <v>3430</v>
      </c>
      <c r="E590" s="825" t="s">
        <v>2025</v>
      </c>
      <c r="F590" s="741" t="s">
        <v>2001</v>
      </c>
      <c r="G590" s="741" t="s">
        <v>2193</v>
      </c>
      <c r="H590" s="741" t="s">
        <v>576</v>
      </c>
      <c r="I590" s="741" t="s">
        <v>3067</v>
      </c>
      <c r="J590" s="741" t="s">
        <v>2869</v>
      </c>
      <c r="K590" s="741" t="s">
        <v>3068</v>
      </c>
      <c r="L590" s="742">
        <v>0</v>
      </c>
      <c r="M590" s="742">
        <v>0</v>
      </c>
      <c r="N590" s="741">
        <v>2</v>
      </c>
      <c r="O590" s="826">
        <v>1</v>
      </c>
      <c r="P590" s="742"/>
      <c r="Q590" s="759"/>
      <c r="R590" s="741"/>
      <c r="S590" s="759">
        <v>0</v>
      </c>
      <c r="T590" s="826"/>
      <c r="U590" s="782">
        <v>0</v>
      </c>
    </row>
    <row r="591" spans="1:21" ht="14.4" customHeight="1" x14ac:dyDescent="0.3">
      <c r="A591" s="740">
        <v>7</v>
      </c>
      <c r="B591" s="741" t="s">
        <v>2000</v>
      </c>
      <c r="C591" s="741" t="s">
        <v>2006</v>
      </c>
      <c r="D591" s="824" t="s">
        <v>3430</v>
      </c>
      <c r="E591" s="825" t="s">
        <v>2025</v>
      </c>
      <c r="F591" s="741" t="s">
        <v>2001</v>
      </c>
      <c r="G591" s="741" t="s">
        <v>2193</v>
      </c>
      <c r="H591" s="741" t="s">
        <v>576</v>
      </c>
      <c r="I591" s="741" t="s">
        <v>2873</v>
      </c>
      <c r="J591" s="741" t="s">
        <v>2231</v>
      </c>
      <c r="K591" s="741" t="s">
        <v>2860</v>
      </c>
      <c r="L591" s="742">
        <v>50.32</v>
      </c>
      <c r="M591" s="742">
        <v>50.32</v>
      </c>
      <c r="N591" s="741">
        <v>1</v>
      </c>
      <c r="O591" s="826">
        <v>1</v>
      </c>
      <c r="P591" s="742">
        <v>50.32</v>
      </c>
      <c r="Q591" s="759">
        <v>1</v>
      </c>
      <c r="R591" s="741">
        <v>1</v>
      </c>
      <c r="S591" s="759">
        <v>1</v>
      </c>
      <c r="T591" s="826">
        <v>1</v>
      </c>
      <c r="U591" s="782">
        <v>1</v>
      </c>
    </row>
    <row r="592" spans="1:21" ht="14.4" customHeight="1" x14ac:dyDescent="0.3">
      <c r="A592" s="740">
        <v>7</v>
      </c>
      <c r="B592" s="741" t="s">
        <v>2000</v>
      </c>
      <c r="C592" s="741" t="s">
        <v>2006</v>
      </c>
      <c r="D592" s="824" t="s">
        <v>3430</v>
      </c>
      <c r="E592" s="825" t="s">
        <v>2025</v>
      </c>
      <c r="F592" s="741" t="s">
        <v>2001</v>
      </c>
      <c r="G592" s="741" t="s">
        <v>2193</v>
      </c>
      <c r="H592" s="741" t="s">
        <v>576</v>
      </c>
      <c r="I592" s="741" t="s">
        <v>2197</v>
      </c>
      <c r="J592" s="741" t="s">
        <v>2198</v>
      </c>
      <c r="K592" s="741" t="s">
        <v>2199</v>
      </c>
      <c r="L592" s="742">
        <v>95.29</v>
      </c>
      <c r="M592" s="742">
        <v>1238.77</v>
      </c>
      <c r="N592" s="741">
        <v>13</v>
      </c>
      <c r="O592" s="826">
        <v>6.5</v>
      </c>
      <c r="P592" s="742">
        <v>667.03</v>
      </c>
      <c r="Q592" s="759">
        <v>0.53846153846153844</v>
      </c>
      <c r="R592" s="741">
        <v>7</v>
      </c>
      <c r="S592" s="759">
        <v>0.53846153846153844</v>
      </c>
      <c r="T592" s="826">
        <v>4</v>
      </c>
      <c r="U592" s="782">
        <v>0.61538461538461542</v>
      </c>
    </row>
    <row r="593" spans="1:21" ht="14.4" customHeight="1" x14ac:dyDescent="0.3">
      <c r="A593" s="740">
        <v>7</v>
      </c>
      <c r="B593" s="741" t="s">
        <v>2000</v>
      </c>
      <c r="C593" s="741" t="s">
        <v>2006</v>
      </c>
      <c r="D593" s="824" t="s">
        <v>3430</v>
      </c>
      <c r="E593" s="825" t="s">
        <v>2025</v>
      </c>
      <c r="F593" s="741" t="s">
        <v>2001</v>
      </c>
      <c r="G593" s="741" t="s">
        <v>2193</v>
      </c>
      <c r="H593" s="741" t="s">
        <v>576</v>
      </c>
      <c r="I593" s="741" t="s">
        <v>2874</v>
      </c>
      <c r="J593" s="741" t="s">
        <v>2198</v>
      </c>
      <c r="K593" s="741" t="s">
        <v>2875</v>
      </c>
      <c r="L593" s="742">
        <v>199.89</v>
      </c>
      <c r="M593" s="742">
        <v>3198.24</v>
      </c>
      <c r="N593" s="741">
        <v>16</v>
      </c>
      <c r="O593" s="826">
        <v>8.5</v>
      </c>
      <c r="P593" s="742">
        <v>799.56</v>
      </c>
      <c r="Q593" s="759">
        <v>0.25</v>
      </c>
      <c r="R593" s="741">
        <v>4</v>
      </c>
      <c r="S593" s="759">
        <v>0.25</v>
      </c>
      <c r="T593" s="826">
        <v>3.5</v>
      </c>
      <c r="U593" s="782">
        <v>0.41176470588235292</v>
      </c>
    </row>
    <row r="594" spans="1:21" ht="14.4" customHeight="1" x14ac:dyDescent="0.3">
      <c r="A594" s="740">
        <v>7</v>
      </c>
      <c r="B594" s="741" t="s">
        <v>2000</v>
      </c>
      <c r="C594" s="741" t="s">
        <v>2006</v>
      </c>
      <c r="D594" s="824" t="s">
        <v>3430</v>
      </c>
      <c r="E594" s="825" t="s">
        <v>2025</v>
      </c>
      <c r="F594" s="741" t="s">
        <v>2001</v>
      </c>
      <c r="G594" s="741" t="s">
        <v>2193</v>
      </c>
      <c r="H594" s="741" t="s">
        <v>576</v>
      </c>
      <c r="I594" s="741" t="s">
        <v>3069</v>
      </c>
      <c r="J594" s="741" t="s">
        <v>2198</v>
      </c>
      <c r="K594" s="741" t="s">
        <v>3070</v>
      </c>
      <c r="L594" s="742">
        <v>199.89</v>
      </c>
      <c r="M594" s="742">
        <v>199.89</v>
      </c>
      <c r="N594" s="741">
        <v>1</v>
      </c>
      <c r="O594" s="826">
        <v>0.5</v>
      </c>
      <c r="P594" s="742">
        <v>199.89</v>
      </c>
      <c r="Q594" s="759">
        <v>1</v>
      </c>
      <c r="R594" s="741">
        <v>1</v>
      </c>
      <c r="S594" s="759">
        <v>1</v>
      </c>
      <c r="T594" s="826">
        <v>0.5</v>
      </c>
      <c r="U594" s="782">
        <v>1</v>
      </c>
    </row>
    <row r="595" spans="1:21" ht="14.4" customHeight="1" x14ac:dyDescent="0.3">
      <c r="A595" s="740">
        <v>7</v>
      </c>
      <c r="B595" s="741" t="s">
        <v>2000</v>
      </c>
      <c r="C595" s="741" t="s">
        <v>2006</v>
      </c>
      <c r="D595" s="824" t="s">
        <v>3430</v>
      </c>
      <c r="E595" s="825" t="s">
        <v>2025</v>
      </c>
      <c r="F595" s="741" t="s">
        <v>2001</v>
      </c>
      <c r="G595" s="741" t="s">
        <v>2193</v>
      </c>
      <c r="H595" s="741" t="s">
        <v>576</v>
      </c>
      <c r="I595" s="741" t="s">
        <v>3071</v>
      </c>
      <c r="J595" s="741" t="s">
        <v>2198</v>
      </c>
      <c r="K595" s="741" t="s">
        <v>3072</v>
      </c>
      <c r="L595" s="742">
        <v>63.52</v>
      </c>
      <c r="M595" s="742">
        <v>63.52</v>
      </c>
      <c r="N595" s="741">
        <v>1</v>
      </c>
      <c r="O595" s="826">
        <v>1</v>
      </c>
      <c r="P595" s="742"/>
      <c r="Q595" s="759">
        <v>0</v>
      </c>
      <c r="R595" s="741"/>
      <c r="S595" s="759">
        <v>0</v>
      </c>
      <c r="T595" s="826"/>
      <c r="U595" s="782">
        <v>0</v>
      </c>
    </row>
    <row r="596" spans="1:21" ht="14.4" customHeight="1" x14ac:dyDescent="0.3">
      <c r="A596" s="740">
        <v>7</v>
      </c>
      <c r="B596" s="741" t="s">
        <v>2000</v>
      </c>
      <c r="C596" s="741" t="s">
        <v>2006</v>
      </c>
      <c r="D596" s="824" t="s">
        <v>3430</v>
      </c>
      <c r="E596" s="825" t="s">
        <v>2025</v>
      </c>
      <c r="F596" s="741" t="s">
        <v>2001</v>
      </c>
      <c r="G596" s="741" t="s">
        <v>3073</v>
      </c>
      <c r="H596" s="741" t="s">
        <v>622</v>
      </c>
      <c r="I596" s="741" t="s">
        <v>3074</v>
      </c>
      <c r="J596" s="741" t="s">
        <v>3075</v>
      </c>
      <c r="K596" s="741" t="s">
        <v>3076</v>
      </c>
      <c r="L596" s="742">
        <v>65.36</v>
      </c>
      <c r="M596" s="742">
        <v>130.72</v>
      </c>
      <c r="N596" s="741">
        <v>2</v>
      </c>
      <c r="O596" s="826">
        <v>0.5</v>
      </c>
      <c r="P596" s="742"/>
      <c r="Q596" s="759">
        <v>0</v>
      </c>
      <c r="R596" s="741"/>
      <c r="S596" s="759">
        <v>0</v>
      </c>
      <c r="T596" s="826"/>
      <c r="U596" s="782">
        <v>0</v>
      </c>
    </row>
    <row r="597" spans="1:21" ht="14.4" customHeight="1" x14ac:dyDescent="0.3">
      <c r="A597" s="740">
        <v>7</v>
      </c>
      <c r="B597" s="741" t="s">
        <v>2000</v>
      </c>
      <c r="C597" s="741" t="s">
        <v>2006</v>
      </c>
      <c r="D597" s="824" t="s">
        <v>3430</v>
      </c>
      <c r="E597" s="825" t="s">
        <v>2025</v>
      </c>
      <c r="F597" s="741" t="s">
        <v>2001</v>
      </c>
      <c r="G597" s="741" t="s">
        <v>2876</v>
      </c>
      <c r="H597" s="741" t="s">
        <v>576</v>
      </c>
      <c r="I597" s="741" t="s">
        <v>2877</v>
      </c>
      <c r="J597" s="741" t="s">
        <v>2878</v>
      </c>
      <c r="K597" s="741" t="s">
        <v>2879</v>
      </c>
      <c r="L597" s="742">
        <v>1112.45</v>
      </c>
      <c r="M597" s="742">
        <v>2224.9</v>
      </c>
      <c r="N597" s="741">
        <v>2</v>
      </c>
      <c r="O597" s="826">
        <v>2</v>
      </c>
      <c r="P597" s="742">
        <v>2224.9</v>
      </c>
      <c r="Q597" s="759">
        <v>1</v>
      </c>
      <c r="R597" s="741">
        <v>2</v>
      </c>
      <c r="S597" s="759">
        <v>1</v>
      </c>
      <c r="T597" s="826">
        <v>2</v>
      </c>
      <c r="U597" s="782">
        <v>1</v>
      </c>
    </row>
    <row r="598" spans="1:21" ht="14.4" customHeight="1" x14ac:dyDescent="0.3">
      <c r="A598" s="740">
        <v>7</v>
      </c>
      <c r="B598" s="741" t="s">
        <v>2000</v>
      </c>
      <c r="C598" s="741" t="s">
        <v>2006</v>
      </c>
      <c r="D598" s="824" t="s">
        <v>3430</v>
      </c>
      <c r="E598" s="825" t="s">
        <v>2025</v>
      </c>
      <c r="F598" s="741" t="s">
        <v>2001</v>
      </c>
      <c r="G598" s="741" t="s">
        <v>2876</v>
      </c>
      <c r="H598" s="741" t="s">
        <v>576</v>
      </c>
      <c r="I598" s="741" t="s">
        <v>2880</v>
      </c>
      <c r="J598" s="741" t="s">
        <v>2878</v>
      </c>
      <c r="K598" s="741" t="s">
        <v>2881</v>
      </c>
      <c r="L598" s="742">
        <v>2146.12</v>
      </c>
      <c r="M598" s="742">
        <v>32191.8</v>
      </c>
      <c r="N598" s="741">
        <v>15</v>
      </c>
      <c r="O598" s="826">
        <v>6</v>
      </c>
      <c r="P598" s="742">
        <v>25753.439999999999</v>
      </c>
      <c r="Q598" s="759">
        <v>0.79999999999999993</v>
      </c>
      <c r="R598" s="741">
        <v>12</v>
      </c>
      <c r="S598" s="759">
        <v>0.8</v>
      </c>
      <c r="T598" s="826">
        <v>5</v>
      </c>
      <c r="U598" s="782">
        <v>0.83333333333333337</v>
      </c>
    </row>
    <row r="599" spans="1:21" ht="14.4" customHeight="1" x14ac:dyDescent="0.3">
      <c r="A599" s="740">
        <v>7</v>
      </c>
      <c r="B599" s="741" t="s">
        <v>2000</v>
      </c>
      <c r="C599" s="741" t="s">
        <v>2006</v>
      </c>
      <c r="D599" s="824" t="s">
        <v>3430</v>
      </c>
      <c r="E599" s="825" t="s">
        <v>2025</v>
      </c>
      <c r="F599" s="741" t="s">
        <v>2001</v>
      </c>
      <c r="G599" s="741" t="s">
        <v>2876</v>
      </c>
      <c r="H599" s="741" t="s">
        <v>576</v>
      </c>
      <c r="I599" s="741" t="s">
        <v>2882</v>
      </c>
      <c r="J599" s="741" t="s">
        <v>2878</v>
      </c>
      <c r="K599" s="741" t="s">
        <v>2883</v>
      </c>
      <c r="L599" s="742">
        <v>3690.52</v>
      </c>
      <c r="M599" s="742">
        <v>107025.08</v>
      </c>
      <c r="N599" s="741">
        <v>29</v>
      </c>
      <c r="O599" s="826">
        <v>6</v>
      </c>
      <c r="P599" s="742">
        <v>51667.28</v>
      </c>
      <c r="Q599" s="759">
        <v>0.48275862068965514</v>
      </c>
      <c r="R599" s="741">
        <v>14</v>
      </c>
      <c r="S599" s="759">
        <v>0.48275862068965519</v>
      </c>
      <c r="T599" s="826">
        <v>3</v>
      </c>
      <c r="U599" s="782">
        <v>0.5</v>
      </c>
    </row>
    <row r="600" spans="1:21" ht="14.4" customHeight="1" x14ac:dyDescent="0.3">
      <c r="A600" s="740">
        <v>7</v>
      </c>
      <c r="B600" s="741" t="s">
        <v>2000</v>
      </c>
      <c r="C600" s="741" t="s">
        <v>2006</v>
      </c>
      <c r="D600" s="824" t="s">
        <v>3430</v>
      </c>
      <c r="E600" s="825" t="s">
        <v>2026</v>
      </c>
      <c r="F600" s="741" t="s">
        <v>2001</v>
      </c>
      <c r="G600" s="741" t="s">
        <v>2468</v>
      </c>
      <c r="H600" s="741" t="s">
        <v>576</v>
      </c>
      <c r="I600" s="741" t="s">
        <v>3077</v>
      </c>
      <c r="J600" s="741" t="s">
        <v>2470</v>
      </c>
      <c r="K600" s="741" t="s">
        <v>3078</v>
      </c>
      <c r="L600" s="742">
        <v>0</v>
      </c>
      <c r="M600" s="742">
        <v>0</v>
      </c>
      <c r="N600" s="741">
        <v>1</v>
      </c>
      <c r="O600" s="826">
        <v>0.5</v>
      </c>
      <c r="P600" s="742">
        <v>0</v>
      </c>
      <c r="Q600" s="759"/>
      <c r="R600" s="741">
        <v>1</v>
      </c>
      <c r="S600" s="759">
        <v>1</v>
      </c>
      <c r="T600" s="826">
        <v>0.5</v>
      </c>
      <c r="U600" s="782">
        <v>1</v>
      </c>
    </row>
    <row r="601" spans="1:21" ht="14.4" customHeight="1" x14ac:dyDescent="0.3">
      <c r="A601" s="740">
        <v>7</v>
      </c>
      <c r="B601" s="741" t="s">
        <v>2000</v>
      </c>
      <c r="C601" s="741" t="s">
        <v>2006</v>
      </c>
      <c r="D601" s="824" t="s">
        <v>3430</v>
      </c>
      <c r="E601" s="825" t="s">
        <v>2026</v>
      </c>
      <c r="F601" s="741" t="s">
        <v>2001</v>
      </c>
      <c r="G601" s="741" t="s">
        <v>2631</v>
      </c>
      <c r="H601" s="741" t="s">
        <v>576</v>
      </c>
      <c r="I601" s="741" t="s">
        <v>2632</v>
      </c>
      <c r="J601" s="741" t="s">
        <v>2633</v>
      </c>
      <c r="K601" s="741" t="s">
        <v>2634</v>
      </c>
      <c r="L601" s="742">
        <v>55.77</v>
      </c>
      <c r="M601" s="742">
        <v>446.16</v>
      </c>
      <c r="N601" s="741">
        <v>8</v>
      </c>
      <c r="O601" s="826">
        <v>1.5</v>
      </c>
      <c r="P601" s="742">
        <v>334.62</v>
      </c>
      <c r="Q601" s="759">
        <v>0.75</v>
      </c>
      <c r="R601" s="741">
        <v>6</v>
      </c>
      <c r="S601" s="759">
        <v>0.75</v>
      </c>
      <c r="T601" s="826">
        <v>1</v>
      </c>
      <c r="U601" s="782">
        <v>0.66666666666666663</v>
      </c>
    </row>
    <row r="602" spans="1:21" ht="14.4" customHeight="1" x14ac:dyDescent="0.3">
      <c r="A602" s="740">
        <v>7</v>
      </c>
      <c r="B602" s="741" t="s">
        <v>2000</v>
      </c>
      <c r="C602" s="741" t="s">
        <v>2006</v>
      </c>
      <c r="D602" s="824" t="s">
        <v>3430</v>
      </c>
      <c r="E602" s="825" t="s">
        <v>2026</v>
      </c>
      <c r="F602" s="741" t="s">
        <v>2001</v>
      </c>
      <c r="G602" s="741" t="s">
        <v>2631</v>
      </c>
      <c r="H602" s="741" t="s">
        <v>576</v>
      </c>
      <c r="I602" s="741" t="s">
        <v>2635</v>
      </c>
      <c r="J602" s="741" t="s">
        <v>2633</v>
      </c>
      <c r="K602" s="741" t="s">
        <v>2636</v>
      </c>
      <c r="L602" s="742">
        <v>0</v>
      </c>
      <c r="M602" s="742">
        <v>0</v>
      </c>
      <c r="N602" s="741">
        <v>1</v>
      </c>
      <c r="O602" s="826">
        <v>0.5</v>
      </c>
      <c r="P602" s="742"/>
      <c r="Q602" s="759"/>
      <c r="R602" s="741"/>
      <c r="S602" s="759">
        <v>0</v>
      </c>
      <c r="T602" s="826"/>
      <c r="U602" s="782">
        <v>0</v>
      </c>
    </row>
    <row r="603" spans="1:21" ht="14.4" customHeight="1" x14ac:dyDescent="0.3">
      <c r="A603" s="740">
        <v>7</v>
      </c>
      <c r="B603" s="741" t="s">
        <v>2000</v>
      </c>
      <c r="C603" s="741" t="s">
        <v>2006</v>
      </c>
      <c r="D603" s="824" t="s">
        <v>3430</v>
      </c>
      <c r="E603" s="825" t="s">
        <v>2026</v>
      </c>
      <c r="F603" s="741" t="s">
        <v>2001</v>
      </c>
      <c r="G603" s="741" t="s">
        <v>2641</v>
      </c>
      <c r="H603" s="741" t="s">
        <v>576</v>
      </c>
      <c r="I603" s="741" t="s">
        <v>2947</v>
      </c>
      <c r="J603" s="741" t="s">
        <v>2643</v>
      </c>
      <c r="K603" s="741" t="s">
        <v>2652</v>
      </c>
      <c r="L603" s="742">
        <v>1131.06</v>
      </c>
      <c r="M603" s="742">
        <v>27145.439999999999</v>
      </c>
      <c r="N603" s="741">
        <v>24</v>
      </c>
      <c r="O603" s="826">
        <v>4</v>
      </c>
      <c r="P603" s="742">
        <v>13572.72</v>
      </c>
      <c r="Q603" s="759">
        <v>0.5</v>
      </c>
      <c r="R603" s="741">
        <v>12</v>
      </c>
      <c r="S603" s="759">
        <v>0.5</v>
      </c>
      <c r="T603" s="826">
        <v>2</v>
      </c>
      <c r="U603" s="782">
        <v>0.5</v>
      </c>
    </row>
    <row r="604" spans="1:21" ht="14.4" customHeight="1" x14ac:dyDescent="0.3">
      <c r="A604" s="740">
        <v>7</v>
      </c>
      <c r="B604" s="741" t="s">
        <v>2000</v>
      </c>
      <c r="C604" s="741" t="s">
        <v>2006</v>
      </c>
      <c r="D604" s="824" t="s">
        <v>3430</v>
      </c>
      <c r="E604" s="825" t="s">
        <v>2026</v>
      </c>
      <c r="F604" s="741" t="s">
        <v>2001</v>
      </c>
      <c r="G604" s="741" t="s">
        <v>2641</v>
      </c>
      <c r="H604" s="741" t="s">
        <v>576</v>
      </c>
      <c r="I604" s="741" t="s">
        <v>2645</v>
      </c>
      <c r="J604" s="741" t="s">
        <v>2643</v>
      </c>
      <c r="K604" s="741" t="s">
        <v>2646</v>
      </c>
      <c r="L604" s="742">
        <v>1508.08</v>
      </c>
      <c r="M604" s="742">
        <v>27145.439999999999</v>
      </c>
      <c r="N604" s="741">
        <v>18</v>
      </c>
      <c r="O604" s="826">
        <v>3</v>
      </c>
      <c r="P604" s="742">
        <v>18096.96</v>
      </c>
      <c r="Q604" s="759">
        <v>0.66666666666666663</v>
      </c>
      <c r="R604" s="741">
        <v>12</v>
      </c>
      <c r="S604" s="759">
        <v>0.66666666666666663</v>
      </c>
      <c r="T604" s="826">
        <v>2</v>
      </c>
      <c r="U604" s="782">
        <v>0.66666666666666663</v>
      </c>
    </row>
    <row r="605" spans="1:21" ht="14.4" customHeight="1" x14ac:dyDescent="0.3">
      <c r="A605" s="740">
        <v>7</v>
      </c>
      <c r="B605" s="741" t="s">
        <v>2000</v>
      </c>
      <c r="C605" s="741" t="s">
        <v>2006</v>
      </c>
      <c r="D605" s="824" t="s">
        <v>3430</v>
      </c>
      <c r="E605" s="825" t="s">
        <v>2026</v>
      </c>
      <c r="F605" s="741" t="s">
        <v>2001</v>
      </c>
      <c r="G605" s="741" t="s">
        <v>2641</v>
      </c>
      <c r="H605" s="741" t="s">
        <v>576</v>
      </c>
      <c r="I605" s="741" t="s">
        <v>3079</v>
      </c>
      <c r="J605" s="741" t="s">
        <v>2643</v>
      </c>
      <c r="K605" s="741" t="s">
        <v>3080</v>
      </c>
      <c r="L605" s="742">
        <v>2262.13</v>
      </c>
      <c r="M605" s="742">
        <v>13572.78</v>
      </c>
      <c r="N605" s="741">
        <v>6</v>
      </c>
      <c r="O605" s="826">
        <v>1</v>
      </c>
      <c r="P605" s="742">
        <v>13572.78</v>
      </c>
      <c r="Q605" s="759">
        <v>1</v>
      </c>
      <c r="R605" s="741">
        <v>6</v>
      </c>
      <c r="S605" s="759">
        <v>1</v>
      </c>
      <c r="T605" s="826">
        <v>1</v>
      </c>
      <c r="U605" s="782">
        <v>1</v>
      </c>
    </row>
    <row r="606" spans="1:21" ht="14.4" customHeight="1" x14ac:dyDescent="0.3">
      <c r="A606" s="740">
        <v>7</v>
      </c>
      <c r="B606" s="741" t="s">
        <v>2000</v>
      </c>
      <c r="C606" s="741" t="s">
        <v>2006</v>
      </c>
      <c r="D606" s="824" t="s">
        <v>3430</v>
      </c>
      <c r="E606" s="825" t="s">
        <v>2026</v>
      </c>
      <c r="F606" s="741" t="s">
        <v>2001</v>
      </c>
      <c r="G606" s="741" t="s">
        <v>2641</v>
      </c>
      <c r="H606" s="741" t="s">
        <v>622</v>
      </c>
      <c r="I606" s="741" t="s">
        <v>2651</v>
      </c>
      <c r="J606" s="741" t="s">
        <v>2650</v>
      </c>
      <c r="K606" s="741" t="s">
        <v>2652</v>
      </c>
      <c r="L606" s="742">
        <v>1131.06</v>
      </c>
      <c r="M606" s="742">
        <v>2262.12</v>
      </c>
      <c r="N606" s="741">
        <v>2</v>
      </c>
      <c r="O606" s="826">
        <v>1</v>
      </c>
      <c r="P606" s="742">
        <v>2262.12</v>
      </c>
      <c r="Q606" s="759">
        <v>1</v>
      </c>
      <c r="R606" s="741">
        <v>2</v>
      </c>
      <c r="S606" s="759">
        <v>1</v>
      </c>
      <c r="T606" s="826">
        <v>1</v>
      </c>
      <c r="U606" s="782">
        <v>1</v>
      </c>
    </row>
    <row r="607" spans="1:21" ht="14.4" customHeight="1" x14ac:dyDescent="0.3">
      <c r="A607" s="740">
        <v>7</v>
      </c>
      <c r="B607" s="741" t="s">
        <v>2000</v>
      </c>
      <c r="C607" s="741" t="s">
        <v>2006</v>
      </c>
      <c r="D607" s="824" t="s">
        <v>3430</v>
      </c>
      <c r="E607" s="825" t="s">
        <v>2026</v>
      </c>
      <c r="F607" s="741" t="s">
        <v>2001</v>
      </c>
      <c r="G607" s="741" t="s">
        <v>2125</v>
      </c>
      <c r="H607" s="741" t="s">
        <v>622</v>
      </c>
      <c r="I607" s="741" t="s">
        <v>2902</v>
      </c>
      <c r="J607" s="741" t="s">
        <v>774</v>
      </c>
      <c r="K607" s="741" t="s">
        <v>1892</v>
      </c>
      <c r="L607" s="742">
        <v>85.16</v>
      </c>
      <c r="M607" s="742">
        <v>255.48</v>
      </c>
      <c r="N607" s="741">
        <v>3</v>
      </c>
      <c r="O607" s="826">
        <v>1</v>
      </c>
      <c r="P607" s="742">
        <v>255.48</v>
      </c>
      <c r="Q607" s="759">
        <v>1</v>
      </c>
      <c r="R607" s="741">
        <v>3</v>
      </c>
      <c r="S607" s="759">
        <v>1</v>
      </c>
      <c r="T607" s="826">
        <v>1</v>
      </c>
      <c r="U607" s="782">
        <v>1</v>
      </c>
    </row>
    <row r="608" spans="1:21" ht="14.4" customHeight="1" x14ac:dyDescent="0.3">
      <c r="A608" s="740">
        <v>7</v>
      </c>
      <c r="B608" s="741" t="s">
        <v>2000</v>
      </c>
      <c r="C608" s="741" t="s">
        <v>2006</v>
      </c>
      <c r="D608" s="824" t="s">
        <v>3430</v>
      </c>
      <c r="E608" s="825" t="s">
        <v>2026</v>
      </c>
      <c r="F608" s="741" t="s">
        <v>2001</v>
      </c>
      <c r="G608" s="741" t="s">
        <v>2125</v>
      </c>
      <c r="H608" s="741" t="s">
        <v>622</v>
      </c>
      <c r="I608" s="741" t="s">
        <v>1890</v>
      </c>
      <c r="J608" s="741" t="s">
        <v>772</v>
      </c>
      <c r="K608" s="741" t="s">
        <v>1706</v>
      </c>
      <c r="L608" s="742">
        <v>65.989999999999995</v>
      </c>
      <c r="M608" s="742">
        <v>329.95</v>
      </c>
      <c r="N608" s="741">
        <v>5</v>
      </c>
      <c r="O608" s="826">
        <v>2</v>
      </c>
      <c r="P608" s="742">
        <v>263.95999999999998</v>
      </c>
      <c r="Q608" s="759">
        <v>0.79999999999999993</v>
      </c>
      <c r="R608" s="741">
        <v>4</v>
      </c>
      <c r="S608" s="759">
        <v>0.8</v>
      </c>
      <c r="T608" s="826">
        <v>1.5</v>
      </c>
      <c r="U608" s="782">
        <v>0.75</v>
      </c>
    </row>
    <row r="609" spans="1:21" ht="14.4" customHeight="1" x14ac:dyDescent="0.3">
      <c r="A609" s="740">
        <v>7</v>
      </c>
      <c r="B609" s="741" t="s">
        <v>2000</v>
      </c>
      <c r="C609" s="741" t="s">
        <v>2006</v>
      </c>
      <c r="D609" s="824" t="s">
        <v>3430</v>
      </c>
      <c r="E609" s="825" t="s">
        <v>2026</v>
      </c>
      <c r="F609" s="741" t="s">
        <v>2001</v>
      </c>
      <c r="G609" s="741" t="s">
        <v>2125</v>
      </c>
      <c r="H609" s="741" t="s">
        <v>622</v>
      </c>
      <c r="I609" s="741" t="s">
        <v>1890</v>
      </c>
      <c r="J609" s="741" t="s">
        <v>772</v>
      </c>
      <c r="K609" s="741" t="s">
        <v>1706</v>
      </c>
      <c r="L609" s="742">
        <v>42.57</v>
      </c>
      <c r="M609" s="742">
        <v>851.4</v>
      </c>
      <c r="N609" s="741">
        <v>20</v>
      </c>
      <c r="O609" s="826">
        <v>4.5</v>
      </c>
      <c r="P609" s="742">
        <v>468.27</v>
      </c>
      <c r="Q609" s="759">
        <v>0.55000000000000004</v>
      </c>
      <c r="R609" s="741">
        <v>11</v>
      </c>
      <c r="S609" s="759">
        <v>0.55000000000000004</v>
      </c>
      <c r="T609" s="826">
        <v>3</v>
      </c>
      <c r="U609" s="782">
        <v>0.66666666666666663</v>
      </c>
    </row>
    <row r="610" spans="1:21" ht="14.4" customHeight="1" x14ac:dyDescent="0.3">
      <c r="A610" s="740">
        <v>7</v>
      </c>
      <c r="B610" s="741" t="s">
        <v>2000</v>
      </c>
      <c r="C610" s="741" t="s">
        <v>2006</v>
      </c>
      <c r="D610" s="824" t="s">
        <v>3430</v>
      </c>
      <c r="E610" s="825" t="s">
        <v>2026</v>
      </c>
      <c r="F610" s="741" t="s">
        <v>2001</v>
      </c>
      <c r="G610" s="741" t="s">
        <v>2125</v>
      </c>
      <c r="H610" s="741" t="s">
        <v>622</v>
      </c>
      <c r="I610" s="741" t="s">
        <v>1891</v>
      </c>
      <c r="J610" s="741" t="s">
        <v>774</v>
      </c>
      <c r="K610" s="741" t="s">
        <v>1892</v>
      </c>
      <c r="L610" s="742">
        <v>85.16</v>
      </c>
      <c r="M610" s="742">
        <v>255.48</v>
      </c>
      <c r="N610" s="741">
        <v>3</v>
      </c>
      <c r="O610" s="826">
        <v>0.5</v>
      </c>
      <c r="P610" s="742">
        <v>255.48</v>
      </c>
      <c r="Q610" s="759">
        <v>1</v>
      </c>
      <c r="R610" s="741">
        <v>3</v>
      </c>
      <c r="S610" s="759">
        <v>1</v>
      </c>
      <c r="T610" s="826">
        <v>0.5</v>
      </c>
      <c r="U610" s="782">
        <v>1</v>
      </c>
    </row>
    <row r="611" spans="1:21" ht="14.4" customHeight="1" x14ac:dyDescent="0.3">
      <c r="A611" s="740">
        <v>7</v>
      </c>
      <c r="B611" s="741" t="s">
        <v>2000</v>
      </c>
      <c r="C611" s="741" t="s">
        <v>2006</v>
      </c>
      <c r="D611" s="824" t="s">
        <v>3430</v>
      </c>
      <c r="E611" s="825" t="s">
        <v>2026</v>
      </c>
      <c r="F611" s="741" t="s">
        <v>2001</v>
      </c>
      <c r="G611" s="741" t="s">
        <v>2125</v>
      </c>
      <c r="H611" s="741" t="s">
        <v>576</v>
      </c>
      <c r="I611" s="741" t="s">
        <v>2126</v>
      </c>
      <c r="J611" s="741" t="s">
        <v>1144</v>
      </c>
      <c r="K611" s="741" t="s">
        <v>2127</v>
      </c>
      <c r="L611" s="742">
        <v>79.48</v>
      </c>
      <c r="M611" s="742">
        <v>238.44</v>
      </c>
      <c r="N611" s="741">
        <v>3</v>
      </c>
      <c r="O611" s="826">
        <v>0.5</v>
      </c>
      <c r="P611" s="742"/>
      <c r="Q611" s="759">
        <v>0</v>
      </c>
      <c r="R611" s="741"/>
      <c r="S611" s="759">
        <v>0</v>
      </c>
      <c r="T611" s="826"/>
      <c r="U611" s="782">
        <v>0</v>
      </c>
    </row>
    <row r="612" spans="1:21" ht="14.4" customHeight="1" x14ac:dyDescent="0.3">
      <c r="A612" s="740">
        <v>7</v>
      </c>
      <c r="B612" s="741" t="s">
        <v>2000</v>
      </c>
      <c r="C612" s="741" t="s">
        <v>2006</v>
      </c>
      <c r="D612" s="824" t="s">
        <v>3430</v>
      </c>
      <c r="E612" s="825" t="s">
        <v>2026</v>
      </c>
      <c r="F612" s="741" t="s">
        <v>2001</v>
      </c>
      <c r="G612" s="741" t="s">
        <v>2247</v>
      </c>
      <c r="H612" s="741" t="s">
        <v>576</v>
      </c>
      <c r="I612" s="741" t="s">
        <v>2653</v>
      </c>
      <c r="J612" s="741" t="s">
        <v>2249</v>
      </c>
      <c r="K612" s="741" t="s">
        <v>2654</v>
      </c>
      <c r="L612" s="742">
        <v>140.94999999999999</v>
      </c>
      <c r="M612" s="742">
        <v>422.84999999999997</v>
      </c>
      <c r="N612" s="741">
        <v>3</v>
      </c>
      <c r="O612" s="826">
        <v>0.5</v>
      </c>
      <c r="P612" s="742"/>
      <c r="Q612" s="759">
        <v>0</v>
      </c>
      <c r="R612" s="741"/>
      <c r="S612" s="759">
        <v>0</v>
      </c>
      <c r="T612" s="826"/>
      <c r="U612" s="782">
        <v>0</v>
      </c>
    </row>
    <row r="613" spans="1:21" ht="14.4" customHeight="1" x14ac:dyDescent="0.3">
      <c r="A613" s="740">
        <v>7</v>
      </c>
      <c r="B613" s="741" t="s">
        <v>2000</v>
      </c>
      <c r="C613" s="741" t="s">
        <v>2006</v>
      </c>
      <c r="D613" s="824" t="s">
        <v>3430</v>
      </c>
      <c r="E613" s="825" t="s">
        <v>2026</v>
      </c>
      <c r="F613" s="741" t="s">
        <v>2001</v>
      </c>
      <c r="G613" s="741" t="s">
        <v>2247</v>
      </c>
      <c r="H613" s="741" t="s">
        <v>576</v>
      </c>
      <c r="I613" s="741" t="s">
        <v>2251</v>
      </c>
      <c r="J613" s="741" t="s">
        <v>2249</v>
      </c>
      <c r="K613" s="741" t="s">
        <v>2250</v>
      </c>
      <c r="L613" s="742">
        <v>281.88</v>
      </c>
      <c r="M613" s="742">
        <v>845.64</v>
      </c>
      <c r="N613" s="741">
        <v>3</v>
      </c>
      <c r="O613" s="826"/>
      <c r="P613" s="742">
        <v>845.64</v>
      </c>
      <c r="Q613" s="759">
        <v>1</v>
      </c>
      <c r="R613" s="741">
        <v>3</v>
      </c>
      <c r="S613" s="759">
        <v>1</v>
      </c>
      <c r="T613" s="826"/>
      <c r="U613" s="782"/>
    </row>
    <row r="614" spans="1:21" ht="14.4" customHeight="1" x14ac:dyDescent="0.3">
      <c r="A614" s="740">
        <v>7</v>
      </c>
      <c r="B614" s="741" t="s">
        <v>2000</v>
      </c>
      <c r="C614" s="741" t="s">
        <v>2006</v>
      </c>
      <c r="D614" s="824" t="s">
        <v>3430</v>
      </c>
      <c r="E614" s="825" t="s">
        <v>2026</v>
      </c>
      <c r="F614" s="741" t="s">
        <v>2001</v>
      </c>
      <c r="G614" s="741" t="s">
        <v>2133</v>
      </c>
      <c r="H614" s="741" t="s">
        <v>576</v>
      </c>
      <c r="I614" s="741" t="s">
        <v>2134</v>
      </c>
      <c r="J614" s="741" t="s">
        <v>2135</v>
      </c>
      <c r="K614" s="741" t="s">
        <v>2136</v>
      </c>
      <c r="L614" s="742">
        <v>29.13</v>
      </c>
      <c r="M614" s="742">
        <v>1281.72</v>
      </c>
      <c r="N614" s="741">
        <v>44</v>
      </c>
      <c r="O614" s="826">
        <v>11.5</v>
      </c>
      <c r="P614" s="742">
        <v>640.86</v>
      </c>
      <c r="Q614" s="759">
        <v>0.5</v>
      </c>
      <c r="R614" s="741">
        <v>22</v>
      </c>
      <c r="S614" s="759">
        <v>0.5</v>
      </c>
      <c r="T614" s="826">
        <v>6</v>
      </c>
      <c r="U614" s="782">
        <v>0.52173913043478259</v>
      </c>
    </row>
    <row r="615" spans="1:21" ht="14.4" customHeight="1" x14ac:dyDescent="0.3">
      <c r="A615" s="740">
        <v>7</v>
      </c>
      <c r="B615" s="741" t="s">
        <v>2000</v>
      </c>
      <c r="C615" s="741" t="s">
        <v>2006</v>
      </c>
      <c r="D615" s="824" t="s">
        <v>3430</v>
      </c>
      <c r="E615" s="825" t="s">
        <v>2026</v>
      </c>
      <c r="F615" s="741" t="s">
        <v>2001</v>
      </c>
      <c r="G615" s="741" t="s">
        <v>2133</v>
      </c>
      <c r="H615" s="741" t="s">
        <v>576</v>
      </c>
      <c r="I615" s="741" t="s">
        <v>2657</v>
      </c>
      <c r="J615" s="741" t="s">
        <v>2658</v>
      </c>
      <c r="K615" s="741" t="s">
        <v>2659</v>
      </c>
      <c r="L615" s="742">
        <v>80.319999999999993</v>
      </c>
      <c r="M615" s="742">
        <v>481.91999999999996</v>
      </c>
      <c r="N615" s="741">
        <v>6</v>
      </c>
      <c r="O615" s="826">
        <v>1</v>
      </c>
      <c r="P615" s="742"/>
      <c r="Q615" s="759">
        <v>0</v>
      </c>
      <c r="R615" s="741"/>
      <c r="S615" s="759">
        <v>0</v>
      </c>
      <c r="T615" s="826"/>
      <c r="U615" s="782">
        <v>0</v>
      </c>
    </row>
    <row r="616" spans="1:21" ht="14.4" customHeight="1" x14ac:dyDescent="0.3">
      <c r="A616" s="740">
        <v>7</v>
      </c>
      <c r="B616" s="741" t="s">
        <v>2000</v>
      </c>
      <c r="C616" s="741" t="s">
        <v>2006</v>
      </c>
      <c r="D616" s="824" t="s">
        <v>3430</v>
      </c>
      <c r="E616" s="825" t="s">
        <v>2026</v>
      </c>
      <c r="F616" s="741" t="s">
        <v>2001</v>
      </c>
      <c r="G616" s="741" t="s">
        <v>2660</v>
      </c>
      <c r="H616" s="741" t="s">
        <v>622</v>
      </c>
      <c r="I616" s="741" t="s">
        <v>2661</v>
      </c>
      <c r="J616" s="741" t="s">
        <v>2662</v>
      </c>
      <c r="K616" s="741" t="s">
        <v>2663</v>
      </c>
      <c r="L616" s="742">
        <v>561.76</v>
      </c>
      <c r="M616" s="742">
        <v>2247.04</v>
      </c>
      <c r="N616" s="741">
        <v>4</v>
      </c>
      <c r="O616" s="826">
        <v>0.5</v>
      </c>
      <c r="P616" s="742">
        <v>2247.04</v>
      </c>
      <c r="Q616" s="759">
        <v>1</v>
      </c>
      <c r="R616" s="741">
        <v>4</v>
      </c>
      <c r="S616" s="759">
        <v>1</v>
      </c>
      <c r="T616" s="826">
        <v>0.5</v>
      </c>
      <c r="U616" s="782">
        <v>1</v>
      </c>
    </row>
    <row r="617" spans="1:21" ht="14.4" customHeight="1" x14ac:dyDescent="0.3">
      <c r="A617" s="740">
        <v>7</v>
      </c>
      <c r="B617" s="741" t="s">
        <v>2000</v>
      </c>
      <c r="C617" s="741" t="s">
        <v>2006</v>
      </c>
      <c r="D617" s="824" t="s">
        <v>3430</v>
      </c>
      <c r="E617" s="825" t="s">
        <v>2026</v>
      </c>
      <c r="F617" s="741" t="s">
        <v>2001</v>
      </c>
      <c r="G617" s="741" t="s">
        <v>2660</v>
      </c>
      <c r="H617" s="741" t="s">
        <v>576</v>
      </c>
      <c r="I617" s="741" t="s">
        <v>3081</v>
      </c>
      <c r="J617" s="741" t="s">
        <v>3082</v>
      </c>
      <c r="K617" s="741" t="s">
        <v>3083</v>
      </c>
      <c r="L617" s="742">
        <v>601.9</v>
      </c>
      <c r="M617" s="742">
        <v>601.9</v>
      </c>
      <c r="N617" s="741">
        <v>1</v>
      </c>
      <c r="O617" s="826">
        <v>0.5</v>
      </c>
      <c r="P617" s="742"/>
      <c r="Q617" s="759">
        <v>0</v>
      </c>
      <c r="R617" s="741"/>
      <c r="S617" s="759">
        <v>0</v>
      </c>
      <c r="T617" s="826"/>
      <c r="U617" s="782">
        <v>0</v>
      </c>
    </row>
    <row r="618" spans="1:21" ht="14.4" customHeight="1" x14ac:dyDescent="0.3">
      <c r="A618" s="740">
        <v>7</v>
      </c>
      <c r="B618" s="741" t="s">
        <v>2000</v>
      </c>
      <c r="C618" s="741" t="s">
        <v>2006</v>
      </c>
      <c r="D618" s="824" t="s">
        <v>3430</v>
      </c>
      <c r="E618" s="825" t="s">
        <v>2026</v>
      </c>
      <c r="F618" s="741" t="s">
        <v>2001</v>
      </c>
      <c r="G618" s="741" t="s">
        <v>2660</v>
      </c>
      <c r="H618" s="741" t="s">
        <v>576</v>
      </c>
      <c r="I618" s="741" t="s">
        <v>3084</v>
      </c>
      <c r="J618" s="741" t="s">
        <v>3085</v>
      </c>
      <c r="K618" s="741" t="s">
        <v>3086</v>
      </c>
      <c r="L618" s="742">
        <v>0</v>
      </c>
      <c r="M618" s="742">
        <v>0</v>
      </c>
      <c r="N618" s="741">
        <v>1</v>
      </c>
      <c r="O618" s="826">
        <v>0.5</v>
      </c>
      <c r="P618" s="742"/>
      <c r="Q618" s="759"/>
      <c r="R618" s="741"/>
      <c r="S618" s="759">
        <v>0</v>
      </c>
      <c r="T618" s="826"/>
      <c r="U618" s="782">
        <v>0</v>
      </c>
    </row>
    <row r="619" spans="1:21" ht="14.4" customHeight="1" x14ac:dyDescent="0.3">
      <c r="A619" s="740">
        <v>7</v>
      </c>
      <c r="B619" s="741" t="s">
        <v>2000</v>
      </c>
      <c r="C619" s="741" t="s">
        <v>2006</v>
      </c>
      <c r="D619" s="824" t="s">
        <v>3430</v>
      </c>
      <c r="E619" s="825" t="s">
        <v>2026</v>
      </c>
      <c r="F619" s="741" t="s">
        <v>2001</v>
      </c>
      <c r="G619" s="741" t="s">
        <v>3087</v>
      </c>
      <c r="H619" s="741" t="s">
        <v>576</v>
      </c>
      <c r="I619" s="741" t="s">
        <v>3088</v>
      </c>
      <c r="J619" s="741" t="s">
        <v>3089</v>
      </c>
      <c r="K619" s="741" t="s">
        <v>3090</v>
      </c>
      <c r="L619" s="742">
        <v>44.28</v>
      </c>
      <c r="M619" s="742">
        <v>88.56</v>
      </c>
      <c r="N619" s="741">
        <v>2</v>
      </c>
      <c r="O619" s="826">
        <v>0.5</v>
      </c>
      <c r="P619" s="742">
        <v>88.56</v>
      </c>
      <c r="Q619" s="759">
        <v>1</v>
      </c>
      <c r="R619" s="741">
        <v>2</v>
      </c>
      <c r="S619" s="759">
        <v>1</v>
      </c>
      <c r="T619" s="826">
        <v>0.5</v>
      </c>
      <c r="U619" s="782">
        <v>1</v>
      </c>
    </row>
    <row r="620" spans="1:21" ht="14.4" customHeight="1" x14ac:dyDescent="0.3">
      <c r="A620" s="740">
        <v>7</v>
      </c>
      <c r="B620" s="741" t="s">
        <v>2000</v>
      </c>
      <c r="C620" s="741" t="s">
        <v>2006</v>
      </c>
      <c r="D620" s="824" t="s">
        <v>3430</v>
      </c>
      <c r="E620" s="825" t="s">
        <v>2026</v>
      </c>
      <c r="F620" s="741" t="s">
        <v>2001</v>
      </c>
      <c r="G620" s="741" t="s">
        <v>2666</v>
      </c>
      <c r="H620" s="741" t="s">
        <v>576</v>
      </c>
      <c r="I620" s="741" t="s">
        <v>2667</v>
      </c>
      <c r="J620" s="741" t="s">
        <v>2668</v>
      </c>
      <c r="K620" s="741" t="s">
        <v>2669</v>
      </c>
      <c r="L620" s="742">
        <v>232.68</v>
      </c>
      <c r="M620" s="742">
        <v>4188.24</v>
      </c>
      <c r="N620" s="741">
        <v>18</v>
      </c>
      <c r="O620" s="826">
        <v>2</v>
      </c>
      <c r="P620" s="742">
        <v>1396.08</v>
      </c>
      <c r="Q620" s="759">
        <v>0.33333333333333331</v>
      </c>
      <c r="R620" s="741">
        <v>6</v>
      </c>
      <c r="S620" s="759">
        <v>0.33333333333333331</v>
      </c>
      <c r="T620" s="826">
        <v>1</v>
      </c>
      <c r="U620" s="782">
        <v>0.5</v>
      </c>
    </row>
    <row r="621" spans="1:21" ht="14.4" customHeight="1" x14ac:dyDescent="0.3">
      <c r="A621" s="740">
        <v>7</v>
      </c>
      <c r="B621" s="741" t="s">
        <v>2000</v>
      </c>
      <c r="C621" s="741" t="s">
        <v>2006</v>
      </c>
      <c r="D621" s="824" t="s">
        <v>3430</v>
      </c>
      <c r="E621" s="825" t="s">
        <v>2026</v>
      </c>
      <c r="F621" s="741" t="s">
        <v>2001</v>
      </c>
      <c r="G621" s="741" t="s">
        <v>2666</v>
      </c>
      <c r="H621" s="741" t="s">
        <v>576</v>
      </c>
      <c r="I621" s="741" t="s">
        <v>2949</v>
      </c>
      <c r="J621" s="741" t="s">
        <v>2671</v>
      </c>
      <c r="K621" s="741" t="s">
        <v>2950</v>
      </c>
      <c r="L621" s="742">
        <v>1938.97</v>
      </c>
      <c r="M621" s="742">
        <v>11633.82</v>
      </c>
      <c r="N621" s="741">
        <v>6</v>
      </c>
      <c r="O621" s="826">
        <v>1</v>
      </c>
      <c r="P621" s="742"/>
      <c r="Q621" s="759">
        <v>0</v>
      </c>
      <c r="R621" s="741"/>
      <c r="S621" s="759">
        <v>0</v>
      </c>
      <c r="T621" s="826"/>
      <c r="U621" s="782">
        <v>0</v>
      </c>
    </row>
    <row r="622" spans="1:21" ht="14.4" customHeight="1" x14ac:dyDescent="0.3">
      <c r="A622" s="740">
        <v>7</v>
      </c>
      <c r="B622" s="741" t="s">
        <v>2000</v>
      </c>
      <c r="C622" s="741" t="s">
        <v>2006</v>
      </c>
      <c r="D622" s="824" t="s">
        <v>3430</v>
      </c>
      <c r="E622" s="825" t="s">
        <v>2026</v>
      </c>
      <c r="F622" s="741" t="s">
        <v>2001</v>
      </c>
      <c r="G622" s="741" t="s">
        <v>2666</v>
      </c>
      <c r="H622" s="741" t="s">
        <v>576</v>
      </c>
      <c r="I622" s="741" t="s">
        <v>2951</v>
      </c>
      <c r="J622" s="741" t="s">
        <v>2952</v>
      </c>
      <c r="K622" s="741" t="s">
        <v>2953</v>
      </c>
      <c r="L622" s="742">
        <v>5322.08</v>
      </c>
      <c r="M622" s="742">
        <v>15966.24</v>
      </c>
      <c r="N622" s="741">
        <v>3</v>
      </c>
      <c r="O622" s="826"/>
      <c r="P622" s="742">
        <v>15966.24</v>
      </c>
      <c r="Q622" s="759">
        <v>1</v>
      </c>
      <c r="R622" s="741">
        <v>3</v>
      </c>
      <c r="S622" s="759">
        <v>1</v>
      </c>
      <c r="T622" s="826"/>
      <c r="U622" s="782"/>
    </row>
    <row r="623" spans="1:21" ht="14.4" customHeight="1" x14ac:dyDescent="0.3">
      <c r="A623" s="740">
        <v>7</v>
      </c>
      <c r="B623" s="741" t="s">
        <v>2000</v>
      </c>
      <c r="C623" s="741" t="s">
        <v>2006</v>
      </c>
      <c r="D623" s="824" t="s">
        <v>3430</v>
      </c>
      <c r="E623" s="825" t="s">
        <v>2026</v>
      </c>
      <c r="F623" s="741" t="s">
        <v>2001</v>
      </c>
      <c r="G623" s="741" t="s">
        <v>2666</v>
      </c>
      <c r="H623" s="741" t="s">
        <v>576</v>
      </c>
      <c r="I623" s="741" t="s">
        <v>2673</v>
      </c>
      <c r="J623" s="741" t="s">
        <v>2668</v>
      </c>
      <c r="K623" s="741" t="s">
        <v>2674</v>
      </c>
      <c r="L623" s="742">
        <v>1454.23</v>
      </c>
      <c r="M623" s="742">
        <v>17450.760000000002</v>
      </c>
      <c r="N623" s="741">
        <v>12</v>
      </c>
      <c r="O623" s="826">
        <v>2</v>
      </c>
      <c r="P623" s="742">
        <v>17450.760000000002</v>
      </c>
      <c r="Q623" s="759">
        <v>1</v>
      </c>
      <c r="R623" s="741">
        <v>12</v>
      </c>
      <c r="S623" s="759">
        <v>1</v>
      </c>
      <c r="T623" s="826">
        <v>2</v>
      </c>
      <c r="U623" s="782">
        <v>1</v>
      </c>
    </row>
    <row r="624" spans="1:21" ht="14.4" customHeight="1" x14ac:dyDescent="0.3">
      <c r="A624" s="740">
        <v>7</v>
      </c>
      <c r="B624" s="741" t="s">
        <v>2000</v>
      </c>
      <c r="C624" s="741" t="s">
        <v>2006</v>
      </c>
      <c r="D624" s="824" t="s">
        <v>3430</v>
      </c>
      <c r="E624" s="825" t="s">
        <v>2026</v>
      </c>
      <c r="F624" s="741" t="s">
        <v>2001</v>
      </c>
      <c r="G624" s="741" t="s">
        <v>2666</v>
      </c>
      <c r="H624" s="741" t="s">
        <v>576</v>
      </c>
      <c r="I624" s="741" t="s">
        <v>2956</v>
      </c>
      <c r="J624" s="741" t="s">
        <v>2668</v>
      </c>
      <c r="K624" s="741" t="s">
        <v>2957</v>
      </c>
      <c r="L624" s="742">
        <v>484.75</v>
      </c>
      <c r="M624" s="742">
        <v>12118.75</v>
      </c>
      <c r="N624" s="741">
        <v>25</v>
      </c>
      <c r="O624" s="826">
        <v>4</v>
      </c>
      <c r="P624" s="742">
        <v>8725.5</v>
      </c>
      <c r="Q624" s="759">
        <v>0.72</v>
      </c>
      <c r="R624" s="741">
        <v>18</v>
      </c>
      <c r="S624" s="759">
        <v>0.72</v>
      </c>
      <c r="T624" s="826">
        <v>3</v>
      </c>
      <c r="U624" s="782">
        <v>0.75</v>
      </c>
    </row>
    <row r="625" spans="1:21" ht="14.4" customHeight="1" x14ac:dyDescent="0.3">
      <c r="A625" s="740">
        <v>7</v>
      </c>
      <c r="B625" s="741" t="s">
        <v>2000</v>
      </c>
      <c r="C625" s="741" t="s">
        <v>2006</v>
      </c>
      <c r="D625" s="824" t="s">
        <v>3430</v>
      </c>
      <c r="E625" s="825" t="s">
        <v>2026</v>
      </c>
      <c r="F625" s="741" t="s">
        <v>2001</v>
      </c>
      <c r="G625" s="741" t="s">
        <v>2666</v>
      </c>
      <c r="H625" s="741" t="s">
        <v>576</v>
      </c>
      <c r="I625" s="741" t="s">
        <v>2960</v>
      </c>
      <c r="J625" s="741" t="s">
        <v>2676</v>
      </c>
      <c r="K625" s="741" t="s">
        <v>2961</v>
      </c>
      <c r="L625" s="742">
        <v>484.75</v>
      </c>
      <c r="M625" s="742">
        <v>3393.25</v>
      </c>
      <c r="N625" s="741">
        <v>7</v>
      </c>
      <c r="O625" s="826">
        <v>1</v>
      </c>
      <c r="P625" s="742">
        <v>3393.25</v>
      </c>
      <c r="Q625" s="759">
        <v>1</v>
      </c>
      <c r="R625" s="741">
        <v>7</v>
      </c>
      <c r="S625" s="759">
        <v>1</v>
      </c>
      <c r="T625" s="826">
        <v>1</v>
      </c>
      <c r="U625" s="782">
        <v>1</v>
      </c>
    </row>
    <row r="626" spans="1:21" ht="14.4" customHeight="1" x14ac:dyDescent="0.3">
      <c r="A626" s="740">
        <v>7</v>
      </c>
      <c r="B626" s="741" t="s">
        <v>2000</v>
      </c>
      <c r="C626" s="741" t="s">
        <v>2006</v>
      </c>
      <c r="D626" s="824" t="s">
        <v>3430</v>
      </c>
      <c r="E626" s="825" t="s">
        <v>2026</v>
      </c>
      <c r="F626" s="741" t="s">
        <v>2001</v>
      </c>
      <c r="G626" s="741" t="s">
        <v>2666</v>
      </c>
      <c r="H626" s="741" t="s">
        <v>576</v>
      </c>
      <c r="I626" s="741" t="s">
        <v>2678</v>
      </c>
      <c r="J626" s="741" t="s">
        <v>2676</v>
      </c>
      <c r="K626" s="741" t="s">
        <v>2679</v>
      </c>
      <c r="L626" s="742">
        <v>969.48</v>
      </c>
      <c r="M626" s="742">
        <v>11633.76</v>
      </c>
      <c r="N626" s="741">
        <v>12</v>
      </c>
      <c r="O626" s="826">
        <v>2</v>
      </c>
      <c r="P626" s="742">
        <v>11633.76</v>
      </c>
      <c r="Q626" s="759">
        <v>1</v>
      </c>
      <c r="R626" s="741">
        <v>12</v>
      </c>
      <c r="S626" s="759">
        <v>1</v>
      </c>
      <c r="T626" s="826">
        <v>2</v>
      </c>
      <c r="U626" s="782">
        <v>1</v>
      </c>
    </row>
    <row r="627" spans="1:21" ht="14.4" customHeight="1" x14ac:dyDescent="0.3">
      <c r="A627" s="740">
        <v>7</v>
      </c>
      <c r="B627" s="741" t="s">
        <v>2000</v>
      </c>
      <c r="C627" s="741" t="s">
        <v>2006</v>
      </c>
      <c r="D627" s="824" t="s">
        <v>3430</v>
      </c>
      <c r="E627" s="825" t="s">
        <v>2026</v>
      </c>
      <c r="F627" s="741" t="s">
        <v>2001</v>
      </c>
      <c r="G627" s="741" t="s">
        <v>2666</v>
      </c>
      <c r="H627" s="741" t="s">
        <v>622</v>
      </c>
      <c r="I627" s="741" t="s">
        <v>2680</v>
      </c>
      <c r="J627" s="741" t="s">
        <v>2681</v>
      </c>
      <c r="K627" s="741" t="s">
        <v>2682</v>
      </c>
      <c r="L627" s="742">
        <v>484.75</v>
      </c>
      <c r="M627" s="742">
        <v>484.75</v>
      </c>
      <c r="N627" s="741">
        <v>1</v>
      </c>
      <c r="O627" s="826">
        <v>1</v>
      </c>
      <c r="P627" s="742">
        <v>484.75</v>
      </c>
      <c r="Q627" s="759">
        <v>1</v>
      </c>
      <c r="R627" s="741">
        <v>1</v>
      </c>
      <c r="S627" s="759">
        <v>1</v>
      </c>
      <c r="T627" s="826">
        <v>1</v>
      </c>
      <c r="U627" s="782">
        <v>1</v>
      </c>
    </row>
    <row r="628" spans="1:21" ht="14.4" customHeight="1" x14ac:dyDescent="0.3">
      <c r="A628" s="740">
        <v>7</v>
      </c>
      <c r="B628" s="741" t="s">
        <v>2000</v>
      </c>
      <c r="C628" s="741" t="s">
        <v>2006</v>
      </c>
      <c r="D628" s="824" t="s">
        <v>3430</v>
      </c>
      <c r="E628" s="825" t="s">
        <v>2026</v>
      </c>
      <c r="F628" s="741" t="s">
        <v>2001</v>
      </c>
      <c r="G628" s="741" t="s">
        <v>2666</v>
      </c>
      <c r="H628" s="741" t="s">
        <v>622</v>
      </c>
      <c r="I628" s="741" t="s">
        <v>3091</v>
      </c>
      <c r="J628" s="741" t="s">
        <v>2681</v>
      </c>
      <c r="K628" s="741" t="s">
        <v>2950</v>
      </c>
      <c r="L628" s="742">
        <v>1938.97</v>
      </c>
      <c r="M628" s="742">
        <v>11633.82</v>
      </c>
      <c r="N628" s="741">
        <v>6</v>
      </c>
      <c r="O628" s="826">
        <v>1</v>
      </c>
      <c r="P628" s="742">
        <v>11633.82</v>
      </c>
      <c r="Q628" s="759">
        <v>1</v>
      </c>
      <c r="R628" s="741">
        <v>6</v>
      </c>
      <c r="S628" s="759">
        <v>1</v>
      </c>
      <c r="T628" s="826">
        <v>1</v>
      </c>
      <c r="U628" s="782">
        <v>1</v>
      </c>
    </row>
    <row r="629" spans="1:21" ht="14.4" customHeight="1" x14ac:dyDescent="0.3">
      <c r="A629" s="740">
        <v>7</v>
      </c>
      <c r="B629" s="741" t="s">
        <v>2000</v>
      </c>
      <c r="C629" s="741" t="s">
        <v>2006</v>
      </c>
      <c r="D629" s="824" t="s">
        <v>3430</v>
      </c>
      <c r="E629" s="825" t="s">
        <v>2026</v>
      </c>
      <c r="F629" s="741" t="s">
        <v>2001</v>
      </c>
      <c r="G629" s="741" t="s">
        <v>2137</v>
      </c>
      <c r="H629" s="741" t="s">
        <v>576</v>
      </c>
      <c r="I629" s="741" t="s">
        <v>2691</v>
      </c>
      <c r="J629" s="741" t="s">
        <v>2139</v>
      </c>
      <c r="K629" s="741" t="s">
        <v>2692</v>
      </c>
      <c r="L629" s="742">
        <v>537.12</v>
      </c>
      <c r="M629" s="742">
        <v>2148.48</v>
      </c>
      <c r="N629" s="741">
        <v>4</v>
      </c>
      <c r="O629" s="826">
        <v>1</v>
      </c>
      <c r="P629" s="742">
        <v>2148.48</v>
      </c>
      <c r="Q629" s="759">
        <v>1</v>
      </c>
      <c r="R629" s="741">
        <v>4</v>
      </c>
      <c r="S629" s="759">
        <v>1</v>
      </c>
      <c r="T629" s="826">
        <v>1</v>
      </c>
      <c r="U629" s="782">
        <v>1</v>
      </c>
    </row>
    <row r="630" spans="1:21" ht="14.4" customHeight="1" x14ac:dyDescent="0.3">
      <c r="A630" s="740">
        <v>7</v>
      </c>
      <c r="B630" s="741" t="s">
        <v>2000</v>
      </c>
      <c r="C630" s="741" t="s">
        <v>2006</v>
      </c>
      <c r="D630" s="824" t="s">
        <v>3430</v>
      </c>
      <c r="E630" s="825" t="s">
        <v>2026</v>
      </c>
      <c r="F630" s="741" t="s">
        <v>2001</v>
      </c>
      <c r="G630" s="741" t="s">
        <v>2137</v>
      </c>
      <c r="H630" s="741" t="s">
        <v>576</v>
      </c>
      <c r="I630" s="741" t="s">
        <v>2693</v>
      </c>
      <c r="J630" s="741" t="s">
        <v>2139</v>
      </c>
      <c r="K630" s="741" t="s">
        <v>2694</v>
      </c>
      <c r="L630" s="742">
        <v>424.24</v>
      </c>
      <c r="M630" s="742">
        <v>848.48</v>
      </c>
      <c r="N630" s="741">
        <v>2</v>
      </c>
      <c r="O630" s="826">
        <v>0.5</v>
      </c>
      <c r="P630" s="742">
        <v>848.48</v>
      </c>
      <c r="Q630" s="759">
        <v>1</v>
      </c>
      <c r="R630" s="741">
        <v>2</v>
      </c>
      <c r="S630" s="759">
        <v>1</v>
      </c>
      <c r="T630" s="826">
        <v>0.5</v>
      </c>
      <c r="U630" s="782">
        <v>1</v>
      </c>
    </row>
    <row r="631" spans="1:21" ht="14.4" customHeight="1" x14ac:dyDescent="0.3">
      <c r="A631" s="740">
        <v>7</v>
      </c>
      <c r="B631" s="741" t="s">
        <v>2000</v>
      </c>
      <c r="C631" s="741" t="s">
        <v>2006</v>
      </c>
      <c r="D631" s="824" t="s">
        <v>3430</v>
      </c>
      <c r="E631" s="825" t="s">
        <v>2026</v>
      </c>
      <c r="F631" s="741" t="s">
        <v>2001</v>
      </c>
      <c r="G631" s="741" t="s">
        <v>2137</v>
      </c>
      <c r="H631" s="741" t="s">
        <v>576</v>
      </c>
      <c r="I631" s="741" t="s">
        <v>2138</v>
      </c>
      <c r="J631" s="741" t="s">
        <v>2139</v>
      </c>
      <c r="K631" s="741" t="s">
        <v>2140</v>
      </c>
      <c r="L631" s="742">
        <v>848.49</v>
      </c>
      <c r="M631" s="742">
        <v>46666.950000000012</v>
      </c>
      <c r="N631" s="741">
        <v>55</v>
      </c>
      <c r="O631" s="826">
        <v>15</v>
      </c>
      <c r="P631" s="742">
        <v>34788.090000000011</v>
      </c>
      <c r="Q631" s="759">
        <v>0.74545454545454548</v>
      </c>
      <c r="R631" s="741">
        <v>41</v>
      </c>
      <c r="S631" s="759">
        <v>0.74545454545454548</v>
      </c>
      <c r="T631" s="826">
        <v>10.5</v>
      </c>
      <c r="U631" s="782">
        <v>0.7</v>
      </c>
    </row>
    <row r="632" spans="1:21" ht="14.4" customHeight="1" x14ac:dyDescent="0.3">
      <c r="A632" s="740">
        <v>7</v>
      </c>
      <c r="B632" s="741" t="s">
        <v>2000</v>
      </c>
      <c r="C632" s="741" t="s">
        <v>2006</v>
      </c>
      <c r="D632" s="824" t="s">
        <v>3430</v>
      </c>
      <c r="E632" s="825" t="s">
        <v>2026</v>
      </c>
      <c r="F632" s="741" t="s">
        <v>2001</v>
      </c>
      <c r="G632" s="741" t="s">
        <v>2137</v>
      </c>
      <c r="H632" s="741" t="s">
        <v>576</v>
      </c>
      <c r="I632" s="741" t="s">
        <v>3092</v>
      </c>
      <c r="J632" s="741" t="s">
        <v>2139</v>
      </c>
      <c r="K632" s="741" t="s">
        <v>3093</v>
      </c>
      <c r="L632" s="742">
        <v>0</v>
      </c>
      <c r="M632" s="742">
        <v>0</v>
      </c>
      <c r="N632" s="741">
        <v>3</v>
      </c>
      <c r="O632" s="826">
        <v>1</v>
      </c>
      <c r="P632" s="742"/>
      <c r="Q632" s="759"/>
      <c r="R632" s="741"/>
      <c r="S632" s="759">
        <v>0</v>
      </c>
      <c r="T632" s="826"/>
      <c r="U632" s="782">
        <v>0</v>
      </c>
    </row>
    <row r="633" spans="1:21" ht="14.4" customHeight="1" x14ac:dyDescent="0.3">
      <c r="A633" s="740">
        <v>7</v>
      </c>
      <c r="B633" s="741" t="s">
        <v>2000</v>
      </c>
      <c r="C633" s="741" t="s">
        <v>2006</v>
      </c>
      <c r="D633" s="824" t="s">
        <v>3430</v>
      </c>
      <c r="E633" s="825" t="s">
        <v>2026</v>
      </c>
      <c r="F633" s="741" t="s">
        <v>2001</v>
      </c>
      <c r="G633" s="741" t="s">
        <v>2137</v>
      </c>
      <c r="H633" s="741" t="s">
        <v>576</v>
      </c>
      <c r="I633" s="741" t="s">
        <v>2141</v>
      </c>
      <c r="J633" s="741" t="s">
        <v>2139</v>
      </c>
      <c r="K633" s="741" t="s">
        <v>2140</v>
      </c>
      <c r="L633" s="742">
        <v>848.49</v>
      </c>
      <c r="M633" s="742">
        <v>848.49</v>
      </c>
      <c r="N633" s="741">
        <v>1</v>
      </c>
      <c r="O633" s="826">
        <v>0.5</v>
      </c>
      <c r="P633" s="742">
        <v>848.49</v>
      </c>
      <c r="Q633" s="759">
        <v>1</v>
      </c>
      <c r="R633" s="741">
        <v>1</v>
      </c>
      <c r="S633" s="759">
        <v>1</v>
      </c>
      <c r="T633" s="826">
        <v>0.5</v>
      </c>
      <c r="U633" s="782">
        <v>1</v>
      </c>
    </row>
    <row r="634" spans="1:21" ht="14.4" customHeight="1" x14ac:dyDescent="0.3">
      <c r="A634" s="740">
        <v>7</v>
      </c>
      <c r="B634" s="741" t="s">
        <v>2000</v>
      </c>
      <c r="C634" s="741" t="s">
        <v>2006</v>
      </c>
      <c r="D634" s="824" t="s">
        <v>3430</v>
      </c>
      <c r="E634" s="825" t="s">
        <v>2026</v>
      </c>
      <c r="F634" s="741" t="s">
        <v>2001</v>
      </c>
      <c r="G634" s="741" t="s">
        <v>2137</v>
      </c>
      <c r="H634" s="741" t="s">
        <v>576</v>
      </c>
      <c r="I634" s="741" t="s">
        <v>3094</v>
      </c>
      <c r="J634" s="741" t="s">
        <v>3095</v>
      </c>
      <c r="K634" s="741" t="s">
        <v>3096</v>
      </c>
      <c r="L634" s="742">
        <v>956.13</v>
      </c>
      <c r="M634" s="742">
        <v>1912.26</v>
      </c>
      <c r="N634" s="741">
        <v>2</v>
      </c>
      <c r="O634" s="826">
        <v>0.5</v>
      </c>
      <c r="P634" s="742"/>
      <c r="Q634" s="759">
        <v>0</v>
      </c>
      <c r="R634" s="741"/>
      <c r="S634" s="759">
        <v>0</v>
      </c>
      <c r="T634" s="826"/>
      <c r="U634" s="782">
        <v>0</v>
      </c>
    </row>
    <row r="635" spans="1:21" ht="14.4" customHeight="1" x14ac:dyDescent="0.3">
      <c r="A635" s="740">
        <v>7</v>
      </c>
      <c r="B635" s="741" t="s">
        <v>2000</v>
      </c>
      <c r="C635" s="741" t="s">
        <v>2006</v>
      </c>
      <c r="D635" s="824" t="s">
        <v>3430</v>
      </c>
      <c r="E635" s="825" t="s">
        <v>2026</v>
      </c>
      <c r="F635" s="741" t="s">
        <v>2001</v>
      </c>
      <c r="G635" s="741" t="s">
        <v>2700</v>
      </c>
      <c r="H635" s="741" t="s">
        <v>576</v>
      </c>
      <c r="I635" s="741" t="s">
        <v>2701</v>
      </c>
      <c r="J635" s="741" t="s">
        <v>2702</v>
      </c>
      <c r="K635" s="741" t="s">
        <v>2703</v>
      </c>
      <c r="L635" s="742">
        <v>0</v>
      </c>
      <c r="M635" s="742">
        <v>0</v>
      </c>
      <c r="N635" s="741">
        <v>3</v>
      </c>
      <c r="O635" s="826">
        <v>1</v>
      </c>
      <c r="P635" s="742"/>
      <c r="Q635" s="759"/>
      <c r="R635" s="741"/>
      <c r="S635" s="759">
        <v>0</v>
      </c>
      <c r="T635" s="826"/>
      <c r="U635" s="782">
        <v>0</v>
      </c>
    </row>
    <row r="636" spans="1:21" ht="14.4" customHeight="1" x14ac:dyDescent="0.3">
      <c r="A636" s="740">
        <v>7</v>
      </c>
      <c r="B636" s="741" t="s">
        <v>2000</v>
      </c>
      <c r="C636" s="741" t="s">
        <v>2006</v>
      </c>
      <c r="D636" s="824" t="s">
        <v>3430</v>
      </c>
      <c r="E636" s="825" t="s">
        <v>2026</v>
      </c>
      <c r="F636" s="741" t="s">
        <v>2001</v>
      </c>
      <c r="G636" s="741" t="s">
        <v>2409</v>
      </c>
      <c r="H636" s="741" t="s">
        <v>576</v>
      </c>
      <c r="I636" s="741" t="s">
        <v>3097</v>
      </c>
      <c r="J636" s="741" t="s">
        <v>3098</v>
      </c>
      <c r="K636" s="741" t="s">
        <v>2586</v>
      </c>
      <c r="L636" s="742">
        <v>79.64</v>
      </c>
      <c r="M636" s="742">
        <v>159.28</v>
      </c>
      <c r="N636" s="741">
        <v>2</v>
      </c>
      <c r="O636" s="826">
        <v>0.5</v>
      </c>
      <c r="P636" s="742"/>
      <c r="Q636" s="759">
        <v>0</v>
      </c>
      <c r="R636" s="741"/>
      <c r="S636" s="759">
        <v>0</v>
      </c>
      <c r="T636" s="826"/>
      <c r="U636" s="782">
        <v>0</v>
      </c>
    </row>
    <row r="637" spans="1:21" ht="14.4" customHeight="1" x14ac:dyDescent="0.3">
      <c r="A637" s="740">
        <v>7</v>
      </c>
      <c r="B637" s="741" t="s">
        <v>2000</v>
      </c>
      <c r="C637" s="741" t="s">
        <v>2006</v>
      </c>
      <c r="D637" s="824" t="s">
        <v>3430</v>
      </c>
      <c r="E637" s="825" t="s">
        <v>2026</v>
      </c>
      <c r="F637" s="741" t="s">
        <v>2001</v>
      </c>
      <c r="G637" s="741" t="s">
        <v>2704</v>
      </c>
      <c r="H637" s="741" t="s">
        <v>576</v>
      </c>
      <c r="I637" s="741" t="s">
        <v>2977</v>
      </c>
      <c r="J637" s="741" t="s">
        <v>2706</v>
      </c>
      <c r="K637" s="741" t="s">
        <v>2978</v>
      </c>
      <c r="L637" s="742">
        <v>454.27</v>
      </c>
      <c r="M637" s="742">
        <v>2725.62</v>
      </c>
      <c r="N637" s="741">
        <v>6</v>
      </c>
      <c r="O637" s="826">
        <v>1</v>
      </c>
      <c r="P637" s="742">
        <v>2725.62</v>
      </c>
      <c r="Q637" s="759">
        <v>1</v>
      </c>
      <c r="R637" s="741">
        <v>6</v>
      </c>
      <c r="S637" s="759">
        <v>1</v>
      </c>
      <c r="T637" s="826">
        <v>1</v>
      </c>
      <c r="U637" s="782">
        <v>1</v>
      </c>
    </row>
    <row r="638" spans="1:21" ht="14.4" customHeight="1" x14ac:dyDescent="0.3">
      <c r="A638" s="740">
        <v>7</v>
      </c>
      <c r="B638" s="741" t="s">
        <v>2000</v>
      </c>
      <c r="C638" s="741" t="s">
        <v>2006</v>
      </c>
      <c r="D638" s="824" t="s">
        <v>3430</v>
      </c>
      <c r="E638" s="825" t="s">
        <v>2026</v>
      </c>
      <c r="F638" s="741" t="s">
        <v>2001</v>
      </c>
      <c r="G638" s="741" t="s">
        <v>2704</v>
      </c>
      <c r="H638" s="741" t="s">
        <v>576</v>
      </c>
      <c r="I638" s="741" t="s">
        <v>2708</v>
      </c>
      <c r="J638" s="741" t="s">
        <v>2706</v>
      </c>
      <c r="K638" s="741" t="s">
        <v>2709</v>
      </c>
      <c r="L638" s="742">
        <v>1677.3</v>
      </c>
      <c r="M638" s="742">
        <v>20127.599999999999</v>
      </c>
      <c r="N638" s="741">
        <v>12</v>
      </c>
      <c r="O638" s="826">
        <v>2</v>
      </c>
      <c r="P638" s="742">
        <v>5031.8999999999996</v>
      </c>
      <c r="Q638" s="759">
        <v>0.25</v>
      </c>
      <c r="R638" s="741">
        <v>3</v>
      </c>
      <c r="S638" s="759">
        <v>0.25</v>
      </c>
      <c r="T638" s="826">
        <v>1</v>
      </c>
      <c r="U638" s="782">
        <v>0.5</v>
      </c>
    </row>
    <row r="639" spans="1:21" ht="14.4" customHeight="1" x14ac:dyDescent="0.3">
      <c r="A639" s="740">
        <v>7</v>
      </c>
      <c r="B639" s="741" t="s">
        <v>2000</v>
      </c>
      <c r="C639" s="741" t="s">
        <v>2006</v>
      </c>
      <c r="D639" s="824" t="s">
        <v>3430</v>
      </c>
      <c r="E639" s="825" t="s">
        <v>2026</v>
      </c>
      <c r="F639" s="741" t="s">
        <v>2001</v>
      </c>
      <c r="G639" s="741" t="s">
        <v>2704</v>
      </c>
      <c r="H639" s="741" t="s">
        <v>576</v>
      </c>
      <c r="I639" s="741" t="s">
        <v>2710</v>
      </c>
      <c r="J639" s="741" t="s">
        <v>2706</v>
      </c>
      <c r="K639" s="741" t="s">
        <v>2711</v>
      </c>
      <c r="L639" s="742">
        <v>4714.62</v>
      </c>
      <c r="M639" s="742">
        <v>14143.86</v>
      </c>
      <c r="N639" s="741">
        <v>3</v>
      </c>
      <c r="O639" s="826">
        <v>1</v>
      </c>
      <c r="P639" s="742"/>
      <c r="Q639" s="759">
        <v>0</v>
      </c>
      <c r="R639" s="741"/>
      <c r="S639" s="759">
        <v>0</v>
      </c>
      <c r="T639" s="826"/>
      <c r="U639" s="782">
        <v>0</v>
      </c>
    </row>
    <row r="640" spans="1:21" ht="14.4" customHeight="1" x14ac:dyDescent="0.3">
      <c r="A640" s="740">
        <v>7</v>
      </c>
      <c r="B640" s="741" t="s">
        <v>2000</v>
      </c>
      <c r="C640" s="741" t="s">
        <v>2006</v>
      </c>
      <c r="D640" s="824" t="s">
        <v>3430</v>
      </c>
      <c r="E640" s="825" t="s">
        <v>2026</v>
      </c>
      <c r="F640" s="741" t="s">
        <v>2001</v>
      </c>
      <c r="G640" s="741" t="s">
        <v>2704</v>
      </c>
      <c r="H640" s="741" t="s">
        <v>576</v>
      </c>
      <c r="I640" s="741" t="s">
        <v>2712</v>
      </c>
      <c r="J640" s="741" t="s">
        <v>2706</v>
      </c>
      <c r="K640" s="741" t="s">
        <v>2713</v>
      </c>
      <c r="L640" s="742">
        <v>3354.59</v>
      </c>
      <c r="M640" s="742">
        <v>10063.77</v>
      </c>
      <c r="N640" s="741">
        <v>3</v>
      </c>
      <c r="O640" s="826">
        <v>1</v>
      </c>
      <c r="P640" s="742"/>
      <c r="Q640" s="759">
        <v>0</v>
      </c>
      <c r="R640" s="741"/>
      <c r="S640" s="759">
        <v>0</v>
      </c>
      <c r="T640" s="826"/>
      <c r="U640" s="782">
        <v>0</v>
      </c>
    </row>
    <row r="641" spans="1:21" ht="14.4" customHeight="1" x14ac:dyDescent="0.3">
      <c r="A641" s="740">
        <v>7</v>
      </c>
      <c r="B641" s="741" t="s">
        <v>2000</v>
      </c>
      <c r="C641" s="741" t="s">
        <v>2006</v>
      </c>
      <c r="D641" s="824" t="s">
        <v>3430</v>
      </c>
      <c r="E641" s="825" t="s">
        <v>2026</v>
      </c>
      <c r="F641" s="741" t="s">
        <v>2001</v>
      </c>
      <c r="G641" s="741" t="s">
        <v>2704</v>
      </c>
      <c r="H641" s="741" t="s">
        <v>576</v>
      </c>
      <c r="I641" s="741" t="s">
        <v>2979</v>
      </c>
      <c r="J641" s="741" t="s">
        <v>2706</v>
      </c>
      <c r="K641" s="741" t="s">
        <v>2980</v>
      </c>
      <c r="L641" s="742">
        <v>2357.31</v>
      </c>
      <c r="M641" s="742">
        <v>21215.79</v>
      </c>
      <c r="N641" s="741">
        <v>9</v>
      </c>
      <c r="O641" s="826">
        <v>1</v>
      </c>
      <c r="P641" s="742">
        <v>21215.79</v>
      </c>
      <c r="Q641" s="759">
        <v>1</v>
      </c>
      <c r="R641" s="741">
        <v>9</v>
      </c>
      <c r="S641" s="759">
        <v>1</v>
      </c>
      <c r="T641" s="826">
        <v>1</v>
      </c>
      <c r="U641" s="782">
        <v>1</v>
      </c>
    </row>
    <row r="642" spans="1:21" ht="14.4" customHeight="1" x14ac:dyDescent="0.3">
      <c r="A642" s="740">
        <v>7</v>
      </c>
      <c r="B642" s="741" t="s">
        <v>2000</v>
      </c>
      <c r="C642" s="741" t="s">
        <v>2006</v>
      </c>
      <c r="D642" s="824" t="s">
        <v>3430</v>
      </c>
      <c r="E642" s="825" t="s">
        <v>2026</v>
      </c>
      <c r="F642" s="741" t="s">
        <v>2001</v>
      </c>
      <c r="G642" s="741" t="s">
        <v>2146</v>
      </c>
      <c r="H642" s="741" t="s">
        <v>576</v>
      </c>
      <c r="I642" s="741" t="s">
        <v>3099</v>
      </c>
      <c r="J642" s="741" t="s">
        <v>2148</v>
      </c>
      <c r="K642" s="741" t="s">
        <v>3100</v>
      </c>
      <c r="L642" s="742">
        <v>34.15</v>
      </c>
      <c r="M642" s="742">
        <v>34.15</v>
      </c>
      <c r="N642" s="741">
        <v>1</v>
      </c>
      <c r="O642" s="826">
        <v>0.5</v>
      </c>
      <c r="P642" s="742"/>
      <c r="Q642" s="759">
        <v>0</v>
      </c>
      <c r="R642" s="741"/>
      <c r="S642" s="759">
        <v>0</v>
      </c>
      <c r="T642" s="826"/>
      <c r="U642" s="782">
        <v>0</v>
      </c>
    </row>
    <row r="643" spans="1:21" ht="14.4" customHeight="1" x14ac:dyDescent="0.3">
      <c r="A643" s="740">
        <v>7</v>
      </c>
      <c r="B643" s="741" t="s">
        <v>2000</v>
      </c>
      <c r="C643" s="741" t="s">
        <v>2006</v>
      </c>
      <c r="D643" s="824" t="s">
        <v>3430</v>
      </c>
      <c r="E643" s="825" t="s">
        <v>2026</v>
      </c>
      <c r="F643" s="741" t="s">
        <v>2001</v>
      </c>
      <c r="G643" s="741" t="s">
        <v>2301</v>
      </c>
      <c r="H643" s="741" t="s">
        <v>576</v>
      </c>
      <c r="I643" s="741" t="s">
        <v>3101</v>
      </c>
      <c r="J643" s="741" t="s">
        <v>2982</v>
      </c>
      <c r="K643" s="741" t="s">
        <v>2334</v>
      </c>
      <c r="L643" s="742">
        <v>0</v>
      </c>
      <c r="M643" s="742">
        <v>0</v>
      </c>
      <c r="N643" s="741">
        <v>1</v>
      </c>
      <c r="O643" s="826">
        <v>1</v>
      </c>
      <c r="P643" s="742">
        <v>0</v>
      </c>
      <c r="Q643" s="759"/>
      <c r="R643" s="741">
        <v>1</v>
      </c>
      <c r="S643" s="759">
        <v>1</v>
      </c>
      <c r="T643" s="826">
        <v>1</v>
      </c>
      <c r="U643" s="782">
        <v>1</v>
      </c>
    </row>
    <row r="644" spans="1:21" ht="14.4" customHeight="1" x14ac:dyDescent="0.3">
      <c r="A644" s="740">
        <v>7</v>
      </c>
      <c r="B644" s="741" t="s">
        <v>2000</v>
      </c>
      <c r="C644" s="741" t="s">
        <v>2006</v>
      </c>
      <c r="D644" s="824" t="s">
        <v>3430</v>
      </c>
      <c r="E644" s="825" t="s">
        <v>2026</v>
      </c>
      <c r="F644" s="741" t="s">
        <v>2001</v>
      </c>
      <c r="G644" s="741" t="s">
        <v>2715</v>
      </c>
      <c r="H644" s="741" t="s">
        <v>576</v>
      </c>
      <c r="I644" s="741" t="s">
        <v>2716</v>
      </c>
      <c r="J644" s="741" t="s">
        <v>659</v>
      </c>
      <c r="K644" s="741" t="s">
        <v>2717</v>
      </c>
      <c r="L644" s="742">
        <v>0</v>
      </c>
      <c r="M644" s="742">
        <v>0</v>
      </c>
      <c r="N644" s="741">
        <v>2</v>
      </c>
      <c r="O644" s="826">
        <v>0.5</v>
      </c>
      <c r="P644" s="742"/>
      <c r="Q644" s="759"/>
      <c r="R644" s="741"/>
      <c r="S644" s="759">
        <v>0</v>
      </c>
      <c r="T644" s="826"/>
      <c r="U644" s="782">
        <v>0</v>
      </c>
    </row>
    <row r="645" spans="1:21" ht="14.4" customHeight="1" x14ac:dyDescent="0.3">
      <c r="A645" s="740">
        <v>7</v>
      </c>
      <c r="B645" s="741" t="s">
        <v>2000</v>
      </c>
      <c r="C645" s="741" t="s">
        <v>2006</v>
      </c>
      <c r="D645" s="824" t="s">
        <v>3430</v>
      </c>
      <c r="E645" s="825" t="s">
        <v>2026</v>
      </c>
      <c r="F645" s="741" t="s">
        <v>2001</v>
      </c>
      <c r="G645" s="741" t="s">
        <v>2722</v>
      </c>
      <c r="H645" s="741" t="s">
        <v>576</v>
      </c>
      <c r="I645" s="741" t="s">
        <v>2726</v>
      </c>
      <c r="J645" s="741" t="s">
        <v>2727</v>
      </c>
      <c r="K645" s="741" t="s">
        <v>2728</v>
      </c>
      <c r="L645" s="742">
        <v>74.64</v>
      </c>
      <c r="M645" s="742">
        <v>223.92000000000002</v>
      </c>
      <c r="N645" s="741">
        <v>3</v>
      </c>
      <c r="O645" s="826">
        <v>1</v>
      </c>
      <c r="P645" s="742"/>
      <c r="Q645" s="759">
        <v>0</v>
      </c>
      <c r="R645" s="741"/>
      <c r="S645" s="759">
        <v>0</v>
      </c>
      <c r="T645" s="826"/>
      <c r="U645" s="782">
        <v>0</v>
      </c>
    </row>
    <row r="646" spans="1:21" ht="14.4" customHeight="1" x14ac:dyDescent="0.3">
      <c r="A646" s="740">
        <v>7</v>
      </c>
      <c r="B646" s="741" t="s">
        <v>2000</v>
      </c>
      <c r="C646" s="741" t="s">
        <v>2006</v>
      </c>
      <c r="D646" s="824" t="s">
        <v>3430</v>
      </c>
      <c r="E646" s="825" t="s">
        <v>2026</v>
      </c>
      <c r="F646" s="741" t="s">
        <v>2001</v>
      </c>
      <c r="G646" s="741" t="s">
        <v>2729</v>
      </c>
      <c r="H646" s="741" t="s">
        <v>576</v>
      </c>
      <c r="I646" s="741" t="s">
        <v>2732</v>
      </c>
      <c r="J646" s="741" t="s">
        <v>1122</v>
      </c>
      <c r="K646" s="741" t="s">
        <v>2733</v>
      </c>
      <c r="L646" s="742">
        <v>38.590000000000003</v>
      </c>
      <c r="M646" s="742">
        <v>115.77000000000001</v>
      </c>
      <c r="N646" s="741">
        <v>3</v>
      </c>
      <c r="O646" s="826">
        <v>0.5</v>
      </c>
      <c r="P646" s="742">
        <v>115.77000000000001</v>
      </c>
      <c r="Q646" s="759">
        <v>1</v>
      </c>
      <c r="R646" s="741">
        <v>3</v>
      </c>
      <c r="S646" s="759">
        <v>1</v>
      </c>
      <c r="T646" s="826">
        <v>0.5</v>
      </c>
      <c r="U646" s="782">
        <v>1</v>
      </c>
    </row>
    <row r="647" spans="1:21" ht="14.4" customHeight="1" x14ac:dyDescent="0.3">
      <c r="A647" s="740">
        <v>7</v>
      </c>
      <c r="B647" s="741" t="s">
        <v>2000</v>
      </c>
      <c r="C647" s="741" t="s">
        <v>2006</v>
      </c>
      <c r="D647" s="824" t="s">
        <v>3430</v>
      </c>
      <c r="E647" s="825" t="s">
        <v>2026</v>
      </c>
      <c r="F647" s="741" t="s">
        <v>2001</v>
      </c>
      <c r="G647" s="741" t="s">
        <v>2218</v>
      </c>
      <c r="H647" s="741" t="s">
        <v>622</v>
      </c>
      <c r="I647" s="741" t="s">
        <v>3102</v>
      </c>
      <c r="J647" s="741" t="s">
        <v>3103</v>
      </c>
      <c r="K647" s="741" t="s">
        <v>3104</v>
      </c>
      <c r="L647" s="742">
        <v>69.16</v>
      </c>
      <c r="M647" s="742">
        <v>276.64</v>
      </c>
      <c r="N647" s="741">
        <v>4</v>
      </c>
      <c r="O647" s="826">
        <v>2</v>
      </c>
      <c r="P647" s="742">
        <v>207.48</v>
      </c>
      <c r="Q647" s="759">
        <v>0.75</v>
      </c>
      <c r="R647" s="741">
        <v>3</v>
      </c>
      <c r="S647" s="759">
        <v>0.75</v>
      </c>
      <c r="T647" s="826">
        <v>1</v>
      </c>
      <c r="U647" s="782">
        <v>0.5</v>
      </c>
    </row>
    <row r="648" spans="1:21" ht="14.4" customHeight="1" x14ac:dyDescent="0.3">
      <c r="A648" s="740">
        <v>7</v>
      </c>
      <c r="B648" s="741" t="s">
        <v>2000</v>
      </c>
      <c r="C648" s="741" t="s">
        <v>2006</v>
      </c>
      <c r="D648" s="824" t="s">
        <v>3430</v>
      </c>
      <c r="E648" s="825" t="s">
        <v>2026</v>
      </c>
      <c r="F648" s="741" t="s">
        <v>2001</v>
      </c>
      <c r="G648" s="741" t="s">
        <v>2742</v>
      </c>
      <c r="H648" s="741" t="s">
        <v>576</v>
      </c>
      <c r="I648" s="741" t="s">
        <v>3105</v>
      </c>
      <c r="J648" s="741" t="s">
        <v>2744</v>
      </c>
      <c r="K648" s="741" t="s">
        <v>3106</v>
      </c>
      <c r="L648" s="742">
        <v>127</v>
      </c>
      <c r="M648" s="742">
        <v>762</v>
      </c>
      <c r="N648" s="741">
        <v>6</v>
      </c>
      <c r="O648" s="826">
        <v>2</v>
      </c>
      <c r="P648" s="742">
        <v>762</v>
      </c>
      <c r="Q648" s="759">
        <v>1</v>
      </c>
      <c r="R648" s="741">
        <v>6</v>
      </c>
      <c r="S648" s="759">
        <v>1</v>
      </c>
      <c r="T648" s="826">
        <v>2</v>
      </c>
      <c r="U648" s="782">
        <v>1</v>
      </c>
    </row>
    <row r="649" spans="1:21" ht="14.4" customHeight="1" x14ac:dyDescent="0.3">
      <c r="A649" s="740">
        <v>7</v>
      </c>
      <c r="B649" s="741" t="s">
        <v>2000</v>
      </c>
      <c r="C649" s="741" t="s">
        <v>2006</v>
      </c>
      <c r="D649" s="824" t="s">
        <v>3430</v>
      </c>
      <c r="E649" s="825" t="s">
        <v>2026</v>
      </c>
      <c r="F649" s="741" t="s">
        <v>2001</v>
      </c>
      <c r="G649" s="741" t="s">
        <v>2742</v>
      </c>
      <c r="H649" s="741" t="s">
        <v>576</v>
      </c>
      <c r="I649" s="741" t="s">
        <v>3011</v>
      </c>
      <c r="J649" s="741" t="s">
        <v>2744</v>
      </c>
      <c r="K649" s="741" t="s">
        <v>2178</v>
      </c>
      <c r="L649" s="742">
        <v>389.92</v>
      </c>
      <c r="M649" s="742">
        <v>2339.52</v>
      </c>
      <c r="N649" s="741">
        <v>6</v>
      </c>
      <c r="O649" s="826">
        <v>1</v>
      </c>
      <c r="P649" s="742"/>
      <c r="Q649" s="759">
        <v>0</v>
      </c>
      <c r="R649" s="741"/>
      <c r="S649" s="759">
        <v>0</v>
      </c>
      <c r="T649" s="826"/>
      <c r="U649" s="782">
        <v>0</v>
      </c>
    </row>
    <row r="650" spans="1:21" ht="14.4" customHeight="1" x14ac:dyDescent="0.3">
      <c r="A650" s="740">
        <v>7</v>
      </c>
      <c r="B650" s="741" t="s">
        <v>2000</v>
      </c>
      <c r="C650" s="741" t="s">
        <v>2006</v>
      </c>
      <c r="D650" s="824" t="s">
        <v>3430</v>
      </c>
      <c r="E650" s="825" t="s">
        <v>2026</v>
      </c>
      <c r="F650" s="741" t="s">
        <v>2001</v>
      </c>
      <c r="G650" s="741" t="s">
        <v>2742</v>
      </c>
      <c r="H650" s="741" t="s">
        <v>576</v>
      </c>
      <c r="I650" s="741" t="s">
        <v>2743</v>
      </c>
      <c r="J650" s="741" t="s">
        <v>2744</v>
      </c>
      <c r="K650" s="741" t="s">
        <v>2175</v>
      </c>
      <c r="L650" s="742">
        <v>701.65</v>
      </c>
      <c r="M650" s="742">
        <v>8419.7999999999993</v>
      </c>
      <c r="N650" s="741">
        <v>12</v>
      </c>
      <c r="O650" s="826">
        <v>2</v>
      </c>
      <c r="P650" s="742">
        <v>8419.7999999999993</v>
      </c>
      <c r="Q650" s="759">
        <v>1</v>
      </c>
      <c r="R650" s="741">
        <v>12</v>
      </c>
      <c r="S650" s="759">
        <v>1</v>
      </c>
      <c r="T650" s="826">
        <v>2</v>
      </c>
      <c r="U650" s="782">
        <v>1</v>
      </c>
    </row>
    <row r="651" spans="1:21" ht="14.4" customHeight="1" x14ac:dyDescent="0.3">
      <c r="A651" s="740">
        <v>7</v>
      </c>
      <c r="B651" s="741" t="s">
        <v>2000</v>
      </c>
      <c r="C651" s="741" t="s">
        <v>2006</v>
      </c>
      <c r="D651" s="824" t="s">
        <v>3430</v>
      </c>
      <c r="E651" s="825" t="s">
        <v>2026</v>
      </c>
      <c r="F651" s="741" t="s">
        <v>2001</v>
      </c>
      <c r="G651" s="741" t="s">
        <v>2742</v>
      </c>
      <c r="H651" s="741" t="s">
        <v>576</v>
      </c>
      <c r="I651" s="741" t="s">
        <v>3012</v>
      </c>
      <c r="J651" s="741" t="s">
        <v>2746</v>
      </c>
      <c r="K651" s="741" t="s">
        <v>1892</v>
      </c>
      <c r="L651" s="742">
        <v>383.18</v>
      </c>
      <c r="M651" s="742">
        <v>1532.72</v>
      </c>
      <c r="N651" s="741">
        <v>4</v>
      </c>
      <c r="O651" s="826">
        <v>1</v>
      </c>
      <c r="P651" s="742">
        <v>766.36</v>
      </c>
      <c r="Q651" s="759">
        <v>0.5</v>
      </c>
      <c r="R651" s="741">
        <v>2</v>
      </c>
      <c r="S651" s="759">
        <v>0.5</v>
      </c>
      <c r="T651" s="826">
        <v>1</v>
      </c>
      <c r="U651" s="782">
        <v>1</v>
      </c>
    </row>
    <row r="652" spans="1:21" ht="14.4" customHeight="1" x14ac:dyDescent="0.3">
      <c r="A652" s="740">
        <v>7</v>
      </c>
      <c r="B652" s="741" t="s">
        <v>2000</v>
      </c>
      <c r="C652" s="741" t="s">
        <v>2006</v>
      </c>
      <c r="D652" s="824" t="s">
        <v>3430</v>
      </c>
      <c r="E652" s="825" t="s">
        <v>2026</v>
      </c>
      <c r="F652" s="741" t="s">
        <v>2001</v>
      </c>
      <c r="G652" s="741" t="s">
        <v>2742</v>
      </c>
      <c r="H652" s="741" t="s">
        <v>576</v>
      </c>
      <c r="I652" s="741" t="s">
        <v>3013</v>
      </c>
      <c r="J652" s="741" t="s">
        <v>2744</v>
      </c>
      <c r="K652" s="741" t="s">
        <v>3014</v>
      </c>
      <c r="L652" s="742">
        <v>233.95</v>
      </c>
      <c r="M652" s="742">
        <v>4912.9499999999989</v>
      </c>
      <c r="N652" s="741">
        <v>21</v>
      </c>
      <c r="O652" s="826">
        <v>3</v>
      </c>
      <c r="P652" s="742">
        <v>2105.5499999999997</v>
      </c>
      <c r="Q652" s="759">
        <v>0.4285714285714286</v>
      </c>
      <c r="R652" s="741">
        <v>9</v>
      </c>
      <c r="S652" s="759">
        <v>0.42857142857142855</v>
      </c>
      <c r="T652" s="826">
        <v>1</v>
      </c>
      <c r="U652" s="782">
        <v>0.33333333333333331</v>
      </c>
    </row>
    <row r="653" spans="1:21" ht="14.4" customHeight="1" x14ac:dyDescent="0.3">
      <c r="A653" s="740">
        <v>7</v>
      </c>
      <c r="B653" s="741" t="s">
        <v>2000</v>
      </c>
      <c r="C653" s="741" t="s">
        <v>2006</v>
      </c>
      <c r="D653" s="824" t="s">
        <v>3430</v>
      </c>
      <c r="E653" s="825" t="s">
        <v>2026</v>
      </c>
      <c r="F653" s="741" t="s">
        <v>2001</v>
      </c>
      <c r="G653" s="741" t="s">
        <v>2752</v>
      </c>
      <c r="H653" s="741" t="s">
        <v>576</v>
      </c>
      <c r="I653" s="741" t="s">
        <v>2753</v>
      </c>
      <c r="J653" s="741" t="s">
        <v>2754</v>
      </c>
      <c r="K653" s="741" t="s">
        <v>2755</v>
      </c>
      <c r="L653" s="742">
        <v>113.93</v>
      </c>
      <c r="M653" s="742">
        <v>455.72</v>
      </c>
      <c r="N653" s="741">
        <v>4</v>
      </c>
      <c r="O653" s="826">
        <v>1</v>
      </c>
      <c r="P653" s="742">
        <v>455.72</v>
      </c>
      <c r="Q653" s="759">
        <v>1</v>
      </c>
      <c r="R653" s="741">
        <v>4</v>
      </c>
      <c r="S653" s="759">
        <v>1</v>
      </c>
      <c r="T653" s="826">
        <v>1</v>
      </c>
      <c r="U653" s="782">
        <v>1</v>
      </c>
    </row>
    <row r="654" spans="1:21" ht="14.4" customHeight="1" x14ac:dyDescent="0.3">
      <c r="A654" s="740">
        <v>7</v>
      </c>
      <c r="B654" s="741" t="s">
        <v>2000</v>
      </c>
      <c r="C654" s="741" t="s">
        <v>2006</v>
      </c>
      <c r="D654" s="824" t="s">
        <v>3430</v>
      </c>
      <c r="E654" s="825" t="s">
        <v>2026</v>
      </c>
      <c r="F654" s="741" t="s">
        <v>2001</v>
      </c>
      <c r="G654" s="741" t="s">
        <v>3019</v>
      </c>
      <c r="H654" s="741" t="s">
        <v>576</v>
      </c>
      <c r="I654" s="741" t="s">
        <v>3020</v>
      </c>
      <c r="J654" s="741" t="s">
        <v>3021</v>
      </c>
      <c r="K654" s="741" t="s">
        <v>3022</v>
      </c>
      <c r="L654" s="742">
        <v>668.54</v>
      </c>
      <c r="M654" s="742">
        <v>1337.08</v>
      </c>
      <c r="N654" s="741">
        <v>2</v>
      </c>
      <c r="O654" s="826">
        <v>1</v>
      </c>
      <c r="P654" s="742">
        <v>1337.08</v>
      </c>
      <c r="Q654" s="759">
        <v>1</v>
      </c>
      <c r="R654" s="741">
        <v>2</v>
      </c>
      <c r="S654" s="759">
        <v>1</v>
      </c>
      <c r="T654" s="826">
        <v>1</v>
      </c>
      <c r="U654" s="782">
        <v>1</v>
      </c>
    </row>
    <row r="655" spans="1:21" ht="14.4" customHeight="1" x14ac:dyDescent="0.3">
      <c r="A655" s="740">
        <v>7</v>
      </c>
      <c r="B655" s="741" t="s">
        <v>2000</v>
      </c>
      <c r="C655" s="741" t="s">
        <v>2006</v>
      </c>
      <c r="D655" s="824" t="s">
        <v>3430</v>
      </c>
      <c r="E655" s="825" t="s">
        <v>2026</v>
      </c>
      <c r="F655" s="741" t="s">
        <v>2001</v>
      </c>
      <c r="G655" s="741" t="s">
        <v>2759</v>
      </c>
      <c r="H655" s="741" t="s">
        <v>576</v>
      </c>
      <c r="I655" s="741" t="s">
        <v>3107</v>
      </c>
      <c r="J655" s="741" t="s">
        <v>2761</v>
      </c>
      <c r="K655" s="741" t="s">
        <v>3108</v>
      </c>
      <c r="L655" s="742">
        <v>0</v>
      </c>
      <c r="M655" s="742">
        <v>0</v>
      </c>
      <c r="N655" s="741">
        <v>15</v>
      </c>
      <c r="O655" s="826">
        <v>2</v>
      </c>
      <c r="P655" s="742">
        <v>0</v>
      </c>
      <c r="Q655" s="759"/>
      <c r="R655" s="741">
        <v>15</v>
      </c>
      <c r="S655" s="759">
        <v>1</v>
      </c>
      <c r="T655" s="826">
        <v>2</v>
      </c>
      <c r="U655" s="782">
        <v>1</v>
      </c>
    </row>
    <row r="656" spans="1:21" ht="14.4" customHeight="1" x14ac:dyDescent="0.3">
      <c r="A656" s="740">
        <v>7</v>
      </c>
      <c r="B656" s="741" t="s">
        <v>2000</v>
      </c>
      <c r="C656" s="741" t="s">
        <v>2006</v>
      </c>
      <c r="D656" s="824" t="s">
        <v>3430</v>
      </c>
      <c r="E656" s="825" t="s">
        <v>2026</v>
      </c>
      <c r="F656" s="741" t="s">
        <v>2001</v>
      </c>
      <c r="G656" s="741" t="s">
        <v>2759</v>
      </c>
      <c r="H656" s="741" t="s">
        <v>576</v>
      </c>
      <c r="I656" s="741" t="s">
        <v>2760</v>
      </c>
      <c r="J656" s="741" t="s">
        <v>2761</v>
      </c>
      <c r="K656" s="741" t="s">
        <v>2762</v>
      </c>
      <c r="L656" s="742">
        <v>3354.59</v>
      </c>
      <c r="M656" s="742">
        <v>93928.52</v>
      </c>
      <c r="N656" s="741">
        <v>28</v>
      </c>
      <c r="O656" s="826">
        <v>6</v>
      </c>
      <c r="P656" s="742">
        <v>93928.52</v>
      </c>
      <c r="Q656" s="759">
        <v>1</v>
      </c>
      <c r="R656" s="741">
        <v>28</v>
      </c>
      <c r="S656" s="759">
        <v>1</v>
      </c>
      <c r="T656" s="826">
        <v>6</v>
      </c>
      <c r="U656" s="782">
        <v>1</v>
      </c>
    </row>
    <row r="657" spans="1:21" ht="14.4" customHeight="1" x14ac:dyDescent="0.3">
      <c r="A657" s="740">
        <v>7</v>
      </c>
      <c r="B657" s="741" t="s">
        <v>2000</v>
      </c>
      <c r="C657" s="741" t="s">
        <v>2006</v>
      </c>
      <c r="D657" s="824" t="s">
        <v>3430</v>
      </c>
      <c r="E657" s="825" t="s">
        <v>2026</v>
      </c>
      <c r="F657" s="741" t="s">
        <v>2001</v>
      </c>
      <c r="G657" s="741" t="s">
        <v>2759</v>
      </c>
      <c r="H657" s="741" t="s">
        <v>576</v>
      </c>
      <c r="I657" s="741" t="s">
        <v>3109</v>
      </c>
      <c r="J657" s="741" t="s">
        <v>2761</v>
      </c>
      <c r="K657" s="741" t="s">
        <v>3110</v>
      </c>
      <c r="L657" s="742">
        <v>0</v>
      </c>
      <c r="M657" s="742">
        <v>0</v>
      </c>
      <c r="N657" s="741">
        <v>33</v>
      </c>
      <c r="O657" s="826">
        <v>5</v>
      </c>
      <c r="P657" s="742">
        <v>0</v>
      </c>
      <c r="Q657" s="759"/>
      <c r="R657" s="741">
        <v>24</v>
      </c>
      <c r="S657" s="759">
        <v>0.72727272727272729</v>
      </c>
      <c r="T657" s="826">
        <v>4</v>
      </c>
      <c r="U657" s="782">
        <v>0.8</v>
      </c>
    </row>
    <row r="658" spans="1:21" ht="14.4" customHeight="1" x14ac:dyDescent="0.3">
      <c r="A658" s="740">
        <v>7</v>
      </c>
      <c r="B658" s="741" t="s">
        <v>2000</v>
      </c>
      <c r="C658" s="741" t="s">
        <v>2006</v>
      </c>
      <c r="D658" s="824" t="s">
        <v>3430</v>
      </c>
      <c r="E658" s="825" t="s">
        <v>2026</v>
      </c>
      <c r="F658" s="741" t="s">
        <v>2001</v>
      </c>
      <c r="G658" s="741" t="s">
        <v>2759</v>
      </c>
      <c r="H658" s="741" t="s">
        <v>576</v>
      </c>
      <c r="I658" s="741" t="s">
        <v>2763</v>
      </c>
      <c r="J658" s="741" t="s">
        <v>2761</v>
      </c>
      <c r="K658" s="741" t="s">
        <v>2764</v>
      </c>
      <c r="L658" s="742">
        <v>908.53</v>
      </c>
      <c r="M658" s="742">
        <v>19987.66</v>
      </c>
      <c r="N658" s="741">
        <v>22</v>
      </c>
      <c r="O658" s="826">
        <v>6</v>
      </c>
      <c r="P658" s="742">
        <v>11810.89</v>
      </c>
      <c r="Q658" s="759">
        <v>0.59090909090909094</v>
      </c>
      <c r="R658" s="741">
        <v>13</v>
      </c>
      <c r="S658" s="759">
        <v>0.59090909090909094</v>
      </c>
      <c r="T658" s="826">
        <v>3</v>
      </c>
      <c r="U658" s="782">
        <v>0.5</v>
      </c>
    </row>
    <row r="659" spans="1:21" ht="14.4" customHeight="1" x14ac:dyDescent="0.3">
      <c r="A659" s="740">
        <v>7</v>
      </c>
      <c r="B659" s="741" t="s">
        <v>2000</v>
      </c>
      <c r="C659" s="741" t="s">
        <v>2006</v>
      </c>
      <c r="D659" s="824" t="s">
        <v>3430</v>
      </c>
      <c r="E659" s="825" t="s">
        <v>2026</v>
      </c>
      <c r="F659" s="741" t="s">
        <v>2001</v>
      </c>
      <c r="G659" s="741" t="s">
        <v>2759</v>
      </c>
      <c r="H659" s="741" t="s">
        <v>576</v>
      </c>
      <c r="I659" s="741" t="s">
        <v>2765</v>
      </c>
      <c r="J659" s="741" t="s">
        <v>2761</v>
      </c>
      <c r="K659" s="741" t="s">
        <v>2766</v>
      </c>
      <c r="L659" s="742">
        <v>583.70000000000005</v>
      </c>
      <c r="M659" s="742">
        <v>9339.2000000000007</v>
      </c>
      <c r="N659" s="741">
        <v>16</v>
      </c>
      <c r="O659" s="826">
        <v>6</v>
      </c>
      <c r="P659" s="742">
        <v>7004.4000000000005</v>
      </c>
      <c r="Q659" s="759">
        <v>0.75</v>
      </c>
      <c r="R659" s="741">
        <v>12</v>
      </c>
      <c r="S659" s="759">
        <v>0.75</v>
      </c>
      <c r="T659" s="826">
        <v>4</v>
      </c>
      <c r="U659" s="782">
        <v>0.66666666666666663</v>
      </c>
    </row>
    <row r="660" spans="1:21" ht="14.4" customHeight="1" x14ac:dyDescent="0.3">
      <c r="A660" s="740">
        <v>7</v>
      </c>
      <c r="B660" s="741" t="s">
        <v>2000</v>
      </c>
      <c r="C660" s="741" t="s">
        <v>2006</v>
      </c>
      <c r="D660" s="824" t="s">
        <v>3430</v>
      </c>
      <c r="E660" s="825" t="s">
        <v>2026</v>
      </c>
      <c r="F660" s="741" t="s">
        <v>2001</v>
      </c>
      <c r="G660" s="741" t="s">
        <v>2759</v>
      </c>
      <c r="H660" s="741" t="s">
        <v>576</v>
      </c>
      <c r="I660" s="741" t="s">
        <v>3023</v>
      </c>
      <c r="J660" s="741" t="s">
        <v>2761</v>
      </c>
      <c r="K660" s="741" t="s">
        <v>3024</v>
      </c>
      <c r="L660" s="742">
        <v>0</v>
      </c>
      <c r="M660" s="742">
        <v>0</v>
      </c>
      <c r="N660" s="741">
        <v>12</v>
      </c>
      <c r="O660" s="826">
        <v>2</v>
      </c>
      <c r="P660" s="742">
        <v>0</v>
      </c>
      <c r="Q660" s="759"/>
      <c r="R660" s="741">
        <v>12</v>
      </c>
      <c r="S660" s="759">
        <v>1</v>
      </c>
      <c r="T660" s="826">
        <v>2</v>
      </c>
      <c r="U660" s="782">
        <v>1</v>
      </c>
    </row>
    <row r="661" spans="1:21" ht="14.4" customHeight="1" x14ac:dyDescent="0.3">
      <c r="A661" s="740">
        <v>7</v>
      </c>
      <c r="B661" s="741" t="s">
        <v>2000</v>
      </c>
      <c r="C661" s="741" t="s">
        <v>2006</v>
      </c>
      <c r="D661" s="824" t="s">
        <v>3430</v>
      </c>
      <c r="E661" s="825" t="s">
        <v>2026</v>
      </c>
      <c r="F661" s="741" t="s">
        <v>2001</v>
      </c>
      <c r="G661" s="741" t="s">
        <v>2759</v>
      </c>
      <c r="H661" s="741" t="s">
        <v>576</v>
      </c>
      <c r="I661" s="741" t="s">
        <v>2767</v>
      </c>
      <c r="J661" s="741" t="s">
        <v>2761</v>
      </c>
      <c r="K661" s="741" t="s">
        <v>2768</v>
      </c>
      <c r="L661" s="742">
        <v>1677.3</v>
      </c>
      <c r="M661" s="742">
        <v>46964.4</v>
      </c>
      <c r="N661" s="741">
        <v>28</v>
      </c>
      <c r="O661" s="826">
        <v>7</v>
      </c>
      <c r="P661" s="742">
        <v>38577.9</v>
      </c>
      <c r="Q661" s="759">
        <v>0.8214285714285714</v>
      </c>
      <c r="R661" s="741">
        <v>23</v>
      </c>
      <c r="S661" s="759">
        <v>0.8214285714285714</v>
      </c>
      <c r="T661" s="826">
        <v>6</v>
      </c>
      <c r="U661" s="782">
        <v>0.8571428571428571</v>
      </c>
    </row>
    <row r="662" spans="1:21" ht="14.4" customHeight="1" x14ac:dyDescent="0.3">
      <c r="A662" s="740">
        <v>7</v>
      </c>
      <c r="B662" s="741" t="s">
        <v>2000</v>
      </c>
      <c r="C662" s="741" t="s">
        <v>2006</v>
      </c>
      <c r="D662" s="824" t="s">
        <v>3430</v>
      </c>
      <c r="E662" s="825" t="s">
        <v>2026</v>
      </c>
      <c r="F662" s="741" t="s">
        <v>2001</v>
      </c>
      <c r="G662" s="741" t="s">
        <v>2759</v>
      </c>
      <c r="H662" s="741" t="s">
        <v>576</v>
      </c>
      <c r="I662" s="741" t="s">
        <v>3111</v>
      </c>
      <c r="J662" s="741" t="s">
        <v>2773</v>
      </c>
      <c r="K662" s="741" t="s">
        <v>3112</v>
      </c>
      <c r="L662" s="742">
        <v>0</v>
      </c>
      <c r="M662" s="742">
        <v>0</v>
      </c>
      <c r="N662" s="741">
        <v>3</v>
      </c>
      <c r="O662" s="826">
        <v>1</v>
      </c>
      <c r="P662" s="742">
        <v>0</v>
      </c>
      <c r="Q662" s="759"/>
      <c r="R662" s="741">
        <v>3</v>
      </c>
      <c r="S662" s="759">
        <v>1</v>
      </c>
      <c r="T662" s="826">
        <v>1</v>
      </c>
      <c r="U662" s="782">
        <v>1</v>
      </c>
    </row>
    <row r="663" spans="1:21" ht="14.4" customHeight="1" x14ac:dyDescent="0.3">
      <c r="A663" s="740">
        <v>7</v>
      </c>
      <c r="B663" s="741" t="s">
        <v>2000</v>
      </c>
      <c r="C663" s="741" t="s">
        <v>2006</v>
      </c>
      <c r="D663" s="824" t="s">
        <v>3430</v>
      </c>
      <c r="E663" s="825" t="s">
        <v>2026</v>
      </c>
      <c r="F663" s="741" t="s">
        <v>2001</v>
      </c>
      <c r="G663" s="741" t="s">
        <v>2759</v>
      </c>
      <c r="H663" s="741" t="s">
        <v>622</v>
      </c>
      <c r="I663" s="741" t="s">
        <v>2774</v>
      </c>
      <c r="J663" s="741" t="s">
        <v>2773</v>
      </c>
      <c r="K663" s="741" t="s">
        <v>2766</v>
      </c>
      <c r="L663" s="742">
        <v>583.70000000000005</v>
      </c>
      <c r="M663" s="742">
        <v>1751.1000000000001</v>
      </c>
      <c r="N663" s="741">
        <v>3</v>
      </c>
      <c r="O663" s="826">
        <v>1</v>
      </c>
      <c r="P663" s="742">
        <v>1751.1000000000001</v>
      </c>
      <c r="Q663" s="759">
        <v>1</v>
      </c>
      <c r="R663" s="741">
        <v>3</v>
      </c>
      <c r="S663" s="759">
        <v>1</v>
      </c>
      <c r="T663" s="826">
        <v>1</v>
      </c>
      <c r="U663" s="782">
        <v>1</v>
      </c>
    </row>
    <row r="664" spans="1:21" ht="14.4" customHeight="1" x14ac:dyDescent="0.3">
      <c r="A664" s="740">
        <v>7</v>
      </c>
      <c r="B664" s="741" t="s">
        <v>2000</v>
      </c>
      <c r="C664" s="741" t="s">
        <v>2006</v>
      </c>
      <c r="D664" s="824" t="s">
        <v>3430</v>
      </c>
      <c r="E664" s="825" t="s">
        <v>2026</v>
      </c>
      <c r="F664" s="741" t="s">
        <v>2001</v>
      </c>
      <c r="G664" s="741" t="s">
        <v>2759</v>
      </c>
      <c r="H664" s="741" t="s">
        <v>622</v>
      </c>
      <c r="I664" s="741" t="s">
        <v>2775</v>
      </c>
      <c r="J664" s="741" t="s">
        <v>2773</v>
      </c>
      <c r="K664" s="741" t="s">
        <v>2764</v>
      </c>
      <c r="L664" s="742">
        <v>908.53</v>
      </c>
      <c r="M664" s="742">
        <v>1817.06</v>
      </c>
      <c r="N664" s="741">
        <v>2</v>
      </c>
      <c r="O664" s="826">
        <v>1</v>
      </c>
      <c r="P664" s="742">
        <v>1817.06</v>
      </c>
      <c r="Q664" s="759">
        <v>1</v>
      </c>
      <c r="R664" s="741">
        <v>2</v>
      </c>
      <c r="S664" s="759">
        <v>1</v>
      </c>
      <c r="T664" s="826">
        <v>1</v>
      </c>
      <c r="U664" s="782">
        <v>1</v>
      </c>
    </row>
    <row r="665" spans="1:21" ht="14.4" customHeight="1" x14ac:dyDescent="0.3">
      <c r="A665" s="740">
        <v>7</v>
      </c>
      <c r="B665" s="741" t="s">
        <v>2000</v>
      </c>
      <c r="C665" s="741" t="s">
        <v>2006</v>
      </c>
      <c r="D665" s="824" t="s">
        <v>3430</v>
      </c>
      <c r="E665" s="825" t="s">
        <v>2026</v>
      </c>
      <c r="F665" s="741" t="s">
        <v>2001</v>
      </c>
      <c r="G665" s="741" t="s">
        <v>2759</v>
      </c>
      <c r="H665" s="741" t="s">
        <v>622</v>
      </c>
      <c r="I665" s="741" t="s">
        <v>2923</v>
      </c>
      <c r="J665" s="741" t="s">
        <v>2773</v>
      </c>
      <c r="K665" s="741" t="s">
        <v>2768</v>
      </c>
      <c r="L665" s="742">
        <v>1677.3</v>
      </c>
      <c r="M665" s="742">
        <v>5031.8999999999996</v>
      </c>
      <c r="N665" s="741">
        <v>3</v>
      </c>
      <c r="O665" s="826">
        <v>1</v>
      </c>
      <c r="P665" s="742">
        <v>5031.8999999999996</v>
      </c>
      <c r="Q665" s="759">
        <v>1</v>
      </c>
      <c r="R665" s="741">
        <v>3</v>
      </c>
      <c r="S665" s="759">
        <v>1</v>
      </c>
      <c r="T665" s="826">
        <v>1</v>
      </c>
      <c r="U665" s="782">
        <v>1</v>
      </c>
    </row>
    <row r="666" spans="1:21" ht="14.4" customHeight="1" x14ac:dyDescent="0.3">
      <c r="A666" s="740">
        <v>7</v>
      </c>
      <c r="B666" s="741" t="s">
        <v>2000</v>
      </c>
      <c r="C666" s="741" t="s">
        <v>2006</v>
      </c>
      <c r="D666" s="824" t="s">
        <v>3430</v>
      </c>
      <c r="E666" s="825" t="s">
        <v>2026</v>
      </c>
      <c r="F666" s="741" t="s">
        <v>2001</v>
      </c>
      <c r="G666" s="741" t="s">
        <v>2924</v>
      </c>
      <c r="H666" s="741" t="s">
        <v>622</v>
      </c>
      <c r="I666" s="741" t="s">
        <v>3113</v>
      </c>
      <c r="J666" s="741" t="s">
        <v>2926</v>
      </c>
      <c r="K666" s="741" t="s">
        <v>1892</v>
      </c>
      <c r="L666" s="742">
        <v>85.16</v>
      </c>
      <c r="M666" s="742">
        <v>170.32</v>
      </c>
      <c r="N666" s="741">
        <v>2</v>
      </c>
      <c r="O666" s="826">
        <v>1</v>
      </c>
      <c r="P666" s="742"/>
      <c r="Q666" s="759">
        <v>0</v>
      </c>
      <c r="R666" s="741"/>
      <c r="S666" s="759">
        <v>0</v>
      </c>
      <c r="T666" s="826"/>
      <c r="U666" s="782">
        <v>0</v>
      </c>
    </row>
    <row r="667" spans="1:21" ht="14.4" customHeight="1" x14ac:dyDescent="0.3">
      <c r="A667" s="740">
        <v>7</v>
      </c>
      <c r="B667" s="741" t="s">
        <v>2000</v>
      </c>
      <c r="C667" s="741" t="s">
        <v>2006</v>
      </c>
      <c r="D667" s="824" t="s">
        <v>3430</v>
      </c>
      <c r="E667" s="825" t="s">
        <v>2026</v>
      </c>
      <c r="F667" s="741" t="s">
        <v>2001</v>
      </c>
      <c r="G667" s="741" t="s">
        <v>2924</v>
      </c>
      <c r="H667" s="741" t="s">
        <v>622</v>
      </c>
      <c r="I667" s="741" t="s">
        <v>2925</v>
      </c>
      <c r="J667" s="741" t="s">
        <v>2926</v>
      </c>
      <c r="K667" s="741" t="s">
        <v>2927</v>
      </c>
      <c r="L667" s="742">
        <v>283.86</v>
      </c>
      <c r="M667" s="742">
        <v>567.72</v>
      </c>
      <c r="N667" s="741">
        <v>2</v>
      </c>
      <c r="O667" s="826"/>
      <c r="P667" s="742"/>
      <c r="Q667" s="759">
        <v>0</v>
      </c>
      <c r="R667" s="741"/>
      <c r="S667" s="759">
        <v>0</v>
      </c>
      <c r="T667" s="826"/>
      <c r="U667" s="782"/>
    </row>
    <row r="668" spans="1:21" ht="14.4" customHeight="1" x14ac:dyDescent="0.3">
      <c r="A668" s="740">
        <v>7</v>
      </c>
      <c r="B668" s="741" t="s">
        <v>2000</v>
      </c>
      <c r="C668" s="741" t="s">
        <v>2006</v>
      </c>
      <c r="D668" s="824" t="s">
        <v>3430</v>
      </c>
      <c r="E668" s="825" t="s">
        <v>2026</v>
      </c>
      <c r="F668" s="741" t="s">
        <v>2001</v>
      </c>
      <c r="G668" s="741" t="s">
        <v>2099</v>
      </c>
      <c r="H668" s="741" t="s">
        <v>576</v>
      </c>
      <c r="I668" s="741" t="s">
        <v>2100</v>
      </c>
      <c r="J668" s="741" t="s">
        <v>666</v>
      </c>
      <c r="K668" s="741" t="s">
        <v>2101</v>
      </c>
      <c r="L668" s="742">
        <v>108.44</v>
      </c>
      <c r="M668" s="742">
        <v>433.76</v>
      </c>
      <c r="N668" s="741">
        <v>4</v>
      </c>
      <c r="O668" s="826">
        <v>1.5</v>
      </c>
      <c r="P668" s="742">
        <v>433.76</v>
      </c>
      <c r="Q668" s="759">
        <v>1</v>
      </c>
      <c r="R668" s="741">
        <v>4</v>
      </c>
      <c r="S668" s="759">
        <v>1</v>
      </c>
      <c r="T668" s="826">
        <v>1.5</v>
      </c>
      <c r="U668" s="782">
        <v>1</v>
      </c>
    </row>
    <row r="669" spans="1:21" ht="14.4" customHeight="1" x14ac:dyDescent="0.3">
      <c r="A669" s="740">
        <v>7</v>
      </c>
      <c r="B669" s="741" t="s">
        <v>2000</v>
      </c>
      <c r="C669" s="741" t="s">
        <v>2006</v>
      </c>
      <c r="D669" s="824" t="s">
        <v>3430</v>
      </c>
      <c r="E669" s="825" t="s">
        <v>2026</v>
      </c>
      <c r="F669" s="741" t="s">
        <v>2001</v>
      </c>
      <c r="G669" s="741" t="s">
        <v>2776</v>
      </c>
      <c r="H669" s="741" t="s">
        <v>576</v>
      </c>
      <c r="I669" s="741" t="s">
        <v>3031</v>
      </c>
      <c r="J669" s="741" t="s">
        <v>2778</v>
      </c>
      <c r="K669" s="741" t="s">
        <v>2783</v>
      </c>
      <c r="L669" s="742">
        <v>597.88</v>
      </c>
      <c r="M669" s="742">
        <v>1195.76</v>
      </c>
      <c r="N669" s="741">
        <v>2</v>
      </c>
      <c r="O669" s="826">
        <v>1</v>
      </c>
      <c r="P669" s="742"/>
      <c r="Q669" s="759">
        <v>0</v>
      </c>
      <c r="R669" s="741"/>
      <c r="S669" s="759">
        <v>0</v>
      </c>
      <c r="T669" s="826"/>
      <c r="U669" s="782">
        <v>0</v>
      </c>
    </row>
    <row r="670" spans="1:21" ht="14.4" customHeight="1" x14ac:dyDescent="0.3">
      <c r="A670" s="740">
        <v>7</v>
      </c>
      <c r="B670" s="741" t="s">
        <v>2000</v>
      </c>
      <c r="C670" s="741" t="s">
        <v>2006</v>
      </c>
      <c r="D670" s="824" t="s">
        <v>3430</v>
      </c>
      <c r="E670" s="825" t="s">
        <v>2026</v>
      </c>
      <c r="F670" s="741" t="s">
        <v>2001</v>
      </c>
      <c r="G670" s="741" t="s">
        <v>2776</v>
      </c>
      <c r="H670" s="741" t="s">
        <v>576</v>
      </c>
      <c r="I670" s="741" t="s">
        <v>2777</v>
      </c>
      <c r="J670" s="741" t="s">
        <v>2778</v>
      </c>
      <c r="K670" s="741" t="s">
        <v>2779</v>
      </c>
      <c r="L670" s="742">
        <v>1195.75</v>
      </c>
      <c r="M670" s="742">
        <v>5978.75</v>
      </c>
      <c r="N670" s="741">
        <v>5</v>
      </c>
      <c r="O670" s="826">
        <v>1.5</v>
      </c>
      <c r="P670" s="742">
        <v>5978.75</v>
      </c>
      <c r="Q670" s="759">
        <v>1</v>
      </c>
      <c r="R670" s="741">
        <v>5</v>
      </c>
      <c r="S670" s="759">
        <v>1</v>
      </c>
      <c r="T670" s="826">
        <v>1.5</v>
      </c>
      <c r="U670" s="782">
        <v>1</v>
      </c>
    </row>
    <row r="671" spans="1:21" ht="14.4" customHeight="1" x14ac:dyDescent="0.3">
      <c r="A671" s="740">
        <v>7</v>
      </c>
      <c r="B671" s="741" t="s">
        <v>2000</v>
      </c>
      <c r="C671" s="741" t="s">
        <v>2006</v>
      </c>
      <c r="D671" s="824" t="s">
        <v>3430</v>
      </c>
      <c r="E671" s="825" t="s">
        <v>2026</v>
      </c>
      <c r="F671" s="741" t="s">
        <v>2001</v>
      </c>
      <c r="G671" s="741" t="s">
        <v>2776</v>
      </c>
      <c r="H671" s="741" t="s">
        <v>576</v>
      </c>
      <c r="I671" s="741" t="s">
        <v>3114</v>
      </c>
      <c r="J671" s="741" t="s">
        <v>2778</v>
      </c>
      <c r="K671" s="741" t="s">
        <v>3115</v>
      </c>
      <c r="L671" s="742">
        <v>2391.4899999999998</v>
      </c>
      <c r="M671" s="742">
        <v>4782.9799999999996</v>
      </c>
      <c r="N671" s="741">
        <v>2</v>
      </c>
      <c r="O671" s="826">
        <v>1</v>
      </c>
      <c r="P671" s="742">
        <v>4782.9799999999996</v>
      </c>
      <c r="Q671" s="759">
        <v>1</v>
      </c>
      <c r="R671" s="741">
        <v>2</v>
      </c>
      <c r="S671" s="759">
        <v>1</v>
      </c>
      <c r="T671" s="826">
        <v>1</v>
      </c>
      <c r="U671" s="782">
        <v>1</v>
      </c>
    </row>
    <row r="672" spans="1:21" ht="14.4" customHeight="1" x14ac:dyDescent="0.3">
      <c r="A672" s="740">
        <v>7</v>
      </c>
      <c r="B672" s="741" t="s">
        <v>2000</v>
      </c>
      <c r="C672" s="741" t="s">
        <v>2006</v>
      </c>
      <c r="D672" s="824" t="s">
        <v>3430</v>
      </c>
      <c r="E672" s="825" t="s">
        <v>2026</v>
      </c>
      <c r="F672" s="741" t="s">
        <v>2001</v>
      </c>
      <c r="G672" s="741" t="s">
        <v>2776</v>
      </c>
      <c r="H672" s="741" t="s">
        <v>576</v>
      </c>
      <c r="I672" s="741" t="s">
        <v>3116</v>
      </c>
      <c r="J672" s="741" t="s">
        <v>2778</v>
      </c>
      <c r="K672" s="741" t="s">
        <v>3117</v>
      </c>
      <c r="L672" s="742">
        <v>459.65</v>
      </c>
      <c r="M672" s="742">
        <v>459.65</v>
      </c>
      <c r="N672" s="741">
        <v>1</v>
      </c>
      <c r="O672" s="826">
        <v>0.5</v>
      </c>
      <c r="P672" s="742"/>
      <c r="Q672" s="759">
        <v>0</v>
      </c>
      <c r="R672" s="741"/>
      <c r="S672" s="759">
        <v>0</v>
      </c>
      <c r="T672" s="826"/>
      <c r="U672" s="782">
        <v>0</v>
      </c>
    </row>
    <row r="673" spans="1:21" ht="14.4" customHeight="1" x14ac:dyDescent="0.3">
      <c r="A673" s="740">
        <v>7</v>
      </c>
      <c r="B673" s="741" t="s">
        <v>2000</v>
      </c>
      <c r="C673" s="741" t="s">
        <v>2006</v>
      </c>
      <c r="D673" s="824" t="s">
        <v>3430</v>
      </c>
      <c r="E673" s="825" t="s">
        <v>2026</v>
      </c>
      <c r="F673" s="741" t="s">
        <v>2001</v>
      </c>
      <c r="G673" s="741" t="s">
        <v>2776</v>
      </c>
      <c r="H673" s="741" t="s">
        <v>622</v>
      </c>
      <c r="I673" s="741" t="s">
        <v>2782</v>
      </c>
      <c r="J673" s="741" t="s">
        <v>1860</v>
      </c>
      <c r="K673" s="741" t="s">
        <v>2783</v>
      </c>
      <c r="L673" s="742">
        <v>597.88</v>
      </c>
      <c r="M673" s="742">
        <v>1195.76</v>
      </c>
      <c r="N673" s="741">
        <v>2</v>
      </c>
      <c r="O673" s="826">
        <v>0.5</v>
      </c>
      <c r="P673" s="742">
        <v>1195.76</v>
      </c>
      <c r="Q673" s="759">
        <v>1</v>
      </c>
      <c r="R673" s="741">
        <v>2</v>
      </c>
      <c r="S673" s="759">
        <v>1</v>
      </c>
      <c r="T673" s="826">
        <v>0.5</v>
      </c>
      <c r="U673" s="782">
        <v>1</v>
      </c>
    </row>
    <row r="674" spans="1:21" ht="14.4" customHeight="1" x14ac:dyDescent="0.3">
      <c r="A674" s="740">
        <v>7</v>
      </c>
      <c r="B674" s="741" t="s">
        <v>2000</v>
      </c>
      <c r="C674" s="741" t="s">
        <v>2006</v>
      </c>
      <c r="D674" s="824" t="s">
        <v>3430</v>
      </c>
      <c r="E674" s="825" t="s">
        <v>2026</v>
      </c>
      <c r="F674" s="741" t="s">
        <v>2001</v>
      </c>
      <c r="G674" s="741" t="s">
        <v>2776</v>
      </c>
      <c r="H674" s="741" t="s">
        <v>576</v>
      </c>
      <c r="I674" s="741" t="s">
        <v>2786</v>
      </c>
      <c r="J674" s="741" t="s">
        <v>2785</v>
      </c>
      <c r="K674" s="741" t="s">
        <v>2779</v>
      </c>
      <c r="L674" s="742">
        <v>1715.4</v>
      </c>
      <c r="M674" s="742">
        <v>10292.400000000001</v>
      </c>
      <c r="N674" s="741">
        <v>6</v>
      </c>
      <c r="O674" s="826">
        <v>2</v>
      </c>
      <c r="P674" s="742">
        <v>10292.400000000001</v>
      </c>
      <c r="Q674" s="759">
        <v>1</v>
      </c>
      <c r="R674" s="741">
        <v>6</v>
      </c>
      <c r="S674" s="759">
        <v>1</v>
      </c>
      <c r="T674" s="826">
        <v>2</v>
      </c>
      <c r="U674" s="782">
        <v>1</v>
      </c>
    </row>
    <row r="675" spans="1:21" ht="14.4" customHeight="1" x14ac:dyDescent="0.3">
      <c r="A675" s="740">
        <v>7</v>
      </c>
      <c r="B675" s="741" t="s">
        <v>2000</v>
      </c>
      <c r="C675" s="741" t="s">
        <v>2006</v>
      </c>
      <c r="D675" s="824" t="s">
        <v>3430</v>
      </c>
      <c r="E675" s="825" t="s">
        <v>2026</v>
      </c>
      <c r="F675" s="741" t="s">
        <v>2001</v>
      </c>
      <c r="G675" s="741" t="s">
        <v>2776</v>
      </c>
      <c r="H675" s="741" t="s">
        <v>576</v>
      </c>
      <c r="I675" s="741" t="s">
        <v>2787</v>
      </c>
      <c r="J675" s="741" t="s">
        <v>2788</v>
      </c>
      <c r="K675" s="741" t="s">
        <v>2779</v>
      </c>
      <c r="L675" s="742">
        <v>1715.48</v>
      </c>
      <c r="M675" s="742">
        <v>5146.4400000000005</v>
      </c>
      <c r="N675" s="741">
        <v>3</v>
      </c>
      <c r="O675" s="826">
        <v>1</v>
      </c>
      <c r="P675" s="742">
        <v>3430.96</v>
      </c>
      <c r="Q675" s="759">
        <v>0.66666666666666663</v>
      </c>
      <c r="R675" s="741">
        <v>2</v>
      </c>
      <c r="S675" s="759">
        <v>0.66666666666666663</v>
      </c>
      <c r="T675" s="826">
        <v>0.5</v>
      </c>
      <c r="U675" s="782">
        <v>0.5</v>
      </c>
    </row>
    <row r="676" spans="1:21" ht="14.4" customHeight="1" x14ac:dyDescent="0.3">
      <c r="A676" s="740">
        <v>7</v>
      </c>
      <c r="B676" s="741" t="s">
        <v>2000</v>
      </c>
      <c r="C676" s="741" t="s">
        <v>2006</v>
      </c>
      <c r="D676" s="824" t="s">
        <v>3430</v>
      </c>
      <c r="E676" s="825" t="s">
        <v>2026</v>
      </c>
      <c r="F676" s="741" t="s">
        <v>2001</v>
      </c>
      <c r="G676" s="741" t="s">
        <v>2776</v>
      </c>
      <c r="H676" s="741" t="s">
        <v>576</v>
      </c>
      <c r="I676" s="741" t="s">
        <v>3041</v>
      </c>
      <c r="J676" s="741" t="s">
        <v>2788</v>
      </c>
      <c r="K676" s="741" t="s">
        <v>2783</v>
      </c>
      <c r="L676" s="742">
        <v>1286.19</v>
      </c>
      <c r="M676" s="742">
        <v>9003.33</v>
      </c>
      <c r="N676" s="741">
        <v>7</v>
      </c>
      <c r="O676" s="826">
        <v>1.5</v>
      </c>
      <c r="P676" s="742">
        <v>5144.76</v>
      </c>
      <c r="Q676" s="759">
        <v>0.57142857142857151</v>
      </c>
      <c r="R676" s="741">
        <v>4</v>
      </c>
      <c r="S676" s="759">
        <v>0.5714285714285714</v>
      </c>
      <c r="T676" s="826">
        <v>1</v>
      </c>
      <c r="U676" s="782">
        <v>0.66666666666666663</v>
      </c>
    </row>
    <row r="677" spans="1:21" ht="14.4" customHeight="1" x14ac:dyDescent="0.3">
      <c r="A677" s="740">
        <v>7</v>
      </c>
      <c r="B677" s="741" t="s">
        <v>2000</v>
      </c>
      <c r="C677" s="741" t="s">
        <v>2006</v>
      </c>
      <c r="D677" s="824" t="s">
        <v>3430</v>
      </c>
      <c r="E677" s="825" t="s">
        <v>2026</v>
      </c>
      <c r="F677" s="741" t="s">
        <v>2001</v>
      </c>
      <c r="G677" s="741" t="s">
        <v>2776</v>
      </c>
      <c r="H677" s="741" t="s">
        <v>622</v>
      </c>
      <c r="I677" s="741" t="s">
        <v>2789</v>
      </c>
      <c r="J677" s="741" t="s">
        <v>1860</v>
      </c>
      <c r="K677" s="741" t="s">
        <v>2779</v>
      </c>
      <c r="L677" s="742">
        <v>1195.75</v>
      </c>
      <c r="M677" s="742">
        <v>3587.25</v>
      </c>
      <c r="N677" s="741">
        <v>3</v>
      </c>
      <c r="O677" s="826">
        <v>1</v>
      </c>
      <c r="P677" s="742">
        <v>3587.25</v>
      </c>
      <c r="Q677" s="759">
        <v>1</v>
      </c>
      <c r="R677" s="741">
        <v>3</v>
      </c>
      <c r="S677" s="759">
        <v>1</v>
      </c>
      <c r="T677" s="826">
        <v>1</v>
      </c>
      <c r="U677" s="782">
        <v>1</v>
      </c>
    </row>
    <row r="678" spans="1:21" ht="14.4" customHeight="1" x14ac:dyDescent="0.3">
      <c r="A678" s="740">
        <v>7</v>
      </c>
      <c r="B678" s="741" t="s">
        <v>2000</v>
      </c>
      <c r="C678" s="741" t="s">
        <v>2006</v>
      </c>
      <c r="D678" s="824" t="s">
        <v>3430</v>
      </c>
      <c r="E678" s="825" t="s">
        <v>2026</v>
      </c>
      <c r="F678" s="741" t="s">
        <v>2001</v>
      </c>
      <c r="G678" s="741" t="s">
        <v>3118</v>
      </c>
      <c r="H678" s="741" t="s">
        <v>622</v>
      </c>
      <c r="I678" s="741" t="s">
        <v>3119</v>
      </c>
      <c r="J678" s="741" t="s">
        <v>1897</v>
      </c>
      <c r="K678" s="741" t="s">
        <v>3120</v>
      </c>
      <c r="L678" s="742">
        <v>245.91</v>
      </c>
      <c r="M678" s="742">
        <v>491.82</v>
      </c>
      <c r="N678" s="741">
        <v>2</v>
      </c>
      <c r="O678" s="826">
        <v>1</v>
      </c>
      <c r="P678" s="742"/>
      <c r="Q678" s="759">
        <v>0</v>
      </c>
      <c r="R678" s="741"/>
      <c r="S678" s="759">
        <v>0</v>
      </c>
      <c r="T678" s="826"/>
      <c r="U678" s="782">
        <v>0</v>
      </c>
    </row>
    <row r="679" spans="1:21" ht="14.4" customHeight="1" x14ac:dyDescent="0.3">
      <c r="A679" s="740">
        <v>7</v>
      </c>
      <c r="B679" s="741" t="s">
        <v>2000</v>
      </c>
      <c r="C679" s="741" t="s">
        <v>2006</v>
      </c>
      <c r="D679" s="824" t="s">
        <v>3430</v>
      </c>
      <c r="E679" s="825" t="s">
        <v>2026</v>
      </c>
      <c r="F679" s="741" t="s">
        <v>2001</v>
      </c>
      <c r="G679" s="741" t="s">
        <v>2515</v>
      </c>
      <c r="H679" s="741" t="s">
        <v>622</v>
      </c>
      <c r="I679" s="741" t="s">
        <v>1844</v>
      </c>
      <c r="J679" s="741" t="s">
        <v>1845</v>
      </c>
      <c r="K679" s="741" t="s">
        <v>1846</v>
      </c>
      <c r="L679" s="742">
        <v>0</v>
      </c>
      <c r="M679" s="742">
        <v>0</v>
      </c>
      <c r="N679" s="741">
        <v>4</v>
      </c>
      <c r="O679" s="826">
        <v>1</v>
      </c>
      <c r="P679" s="742">
        <v>0</v>
      </c>
      <c r="Q679" s="759"/>
      <c r="R679" s="741">
        <v>4</v>
      </c>
      <c r="S679" s="759">
        <v>1</v>
      </c>
      <c r="T679" s="826">
        <v>1</v>
      </c>
      <c r="U679" s="782">
        <v>1</v>
      </c>
    </row>
    <row r="680" spans="1:21" ht="14.4" customHeight="1" x14ac:dyDescent="0.3">
      <c r="A680" s="740">
        <v>7</v>
      </c>
      <c r="B680" s="741" t="s">
        <v>2000</v>
      </c>
      <c r="C680" s="741" t="s">
        <v>2006</v>
      </c>
      <c r="D680" s="824" t="s">
        <v>3430</v>
      </c>
      <c r="E680" s="825" t="s">
        <v>2026</v>
      </c>
      <c r="F680" s="741" t="s">
        <v>2001</v>
      </c>
      <c r="G680" s="741" t="s">
        <v>2327</v>
      </c>
      <c r="H680" s="741" t="s">
        <v>576</v>
      </c>
      <c r="I680" s="741" t="s">
        <v>3121</v>
      </c>
      <c r="J680" s="741" t="s">
        <v>3122</v>
      </c>
      <c r="K680" s="741" t="s">
        <v>3123</v>
      </c>
      <c r="L680" s="742">
        <v>409.77</v>
      </c>
      <c r="M680" s="742">
        <v>819.54</v>
      </c>
      <c r="N680" s="741">
        <v>2</v>
      </c>
      <c r="O680" s="826">
        <v>0.5</v>
      </c>
      <c r="P680" s="742">
        <v>819.54</v>
      </c>
      <c r="Q680" s="759">
        <v>1</v>
      </c>
      <c r="R680" s="741">
        <v>2</v>
      </c>
      <c r="S680" s="759">
        <v>1</v>
      </c>
      <c r="T680" s="826">
        <v>0.5</v>
      </c>
      <c r="U680" s="782">
        <v>1</v>
      </c>
    </row>
    <row r="681" spans="1:21" ht="14.4" customHeight="1" x14ac:dyDescent="0.3">
      <c r="A681" s="740">
        <v>7</v>
      </c>
      <c r="B681" s="741" t="s">
        <v>2000</v>
      </c>
      <c r="C681" s="741" t="s">
        <v>2006</v>
      </c>
      <c r="D681" s="824" t="s">
        <v>3430</v>
      </c>
      <c r="E681" s="825" t="s">
        <v>2026</v>
      </c>
      <c r="F681" s="741" t="s">
        <v>2001</v>
      </c>
      <c r="G681" s="741" t="s">
        <v>2803</v>
      </c>
      <c r="H681" s="741" t="s">
        <v>576</v>
      </c>
      <c r="I681" s="741" t="s">
        <v>2804</v>
      </c>
      <c r="J681" s="741" t="s">
        <v>2805</v>
      </c>
      <c r="K681" s="741" t="s">
        <v>2806</v>
      </c>
      <c r="L681" s="742">
        <v>583.70000000000005</v>
      </c>
      <c r="M681" s="742">
        <v>5253.3</v>
      </c>
      <c r="N681" s="741">
        <v>9</v>
      </c>
      <c r="O681" s="826">
        <v>3</v>
      </c>
      <c r="P681" s="742">
        <v>1751.1000000000001</v>
      </c>
      <c r="Q681" s="759">
        <v>0.33333333333333337</v>
      </c>
      <c r="R681" s="741">
        <v>3</v>
      </c>
      <c r="S681" s="759">
        <v>0.33333333333333331</v>
      </c>
      <c r="T681" s="826">
        <v>1</v>
      </c>
      <c r="U681" s="782">
        <v>0.33333333333333331</v>
      </c>
    </row>
    <row r="682" spans="1:21" ht="14.4" customHeight="1" x14ac:dyDescent="0.3">
      <c r="A682" s="740">
        <v>7</v>
      </c>
      <c r="B682" s="741" t="s">
        <v>2000</v>
      </c>
      <c r="C682" s="741" t="s">
        <v>2006</v>
      </c>
      <c r="D682" s="824" t="s">
        <v>3430</v>
      </c>
      <c r="E682" s="825" t="s">
        <v>2026</v>
      </c>
      <c r="F682" s="741" t="s">
        <v>2001</v>
      </c>
      <c r="G682" s="741" t="s">
        <v>2803</v>
      </c>
      <c r="H682" s="741" t="s">
        <v>576</v>
      </c>
      <c r="I682" s="741" t="s">
        <v>2807</v>
      </c>
      <c r="J682" s="741" t="s">
        <v>2805</v>
      </c>
      <c r="K682" s="741" t="s">
        <v>2808</v>
      </c>
      <c r="L682" s="742">
        <v>908.53</v>
      </c>
      <c r="M682" s="742">
        <v>4542.6499999999996</v>
      </c>
      <c r="N682" s="741">
        <v>5</v>
      </c>
      <c r="O682" s="826">
        <v>2</v>
      </c>
      <c r="P682" s="742">
        <v>1817.06</v>
      </c>
      <c r="Q682" s="759">
        <v>0.4</v>
      </c>
      <c r="R682" s="741">
        <v>2</v>
      </c>
      <c r="S682" s="759">
        <v>0.4</v>
      </c>
      <c r="T682" s="826">
        <v>1</v>
      </c>
      <c r="U682" s="782">
        <v>0.5</v>
      </c>
    </row>
    <row r="683" spans="1:21" ht="14.4" customHeight="1" x14ac:dyDescent="0.3">
      <c r="A683" s="740">
        <v>7</v>
      </c>
      <c r="B683" s="741" t="s">
        <v>2000</v>
      </c>
      <c r="C683" s="741" t="s">
        <v>2006</v>
      </c>
      <c r="D683" s="824" t="s">
        <v>3430</v>
      </c>
      <c r="E683" s="825" t="s">
        <v>2026</v>
      </c>
      <c r="F683" s="741" t="s">
        <v>2001</v>
      </c>
      <c r="G683" s="741" t="s">
        <v>2803</v>
      </c>
      <c r="H683" s="741" t="s">
        <v>576</v>
      </c>
      <c r="I683" s="741" t="s">
        <v>2809</v>
      </c>
      <c r="J683" s="741" t="s">
        <v>2805</v>
      </c>
      <c r="K683" s="741" t="s">
        <v>2810</v>
      </c>
      <c r="L683" s="742">
        <v>1677.3</v>
      </c>
      <c r="M683" s="742">
        <v>5031.8999999999996</v>
      </c>
      <c r="N683" s="741">
        <v>3</v>
      </c>
      <c r="O683" s="826">
        <v>1</v>
      </c>
      <c r="P683" s="742">
        <v>5031.8999999999996</v>
      </c>
      <c r="Q683" s="759">
        <v>1</v>
      </c>
      <c r="R683" s="741">
        <v>3</v>
      </c>
      <c r="S683" s="759">
        <v>1</v>
      </c>
      <c r="T683" s="826">
        <v>1</v>
      </c>
      <c r="U683" s="782">
        <v>1</v>
      </c>
    </row>
    <row r="684" spans="1:21" ht="14.4" customHeight="1" x14ac:dyDescent="0.3">
      <c r="A684" s="740">
        <v>7</v>
      </c>
      <c r="B684" s="741" t="s">
        <v>2000</v>
      </c>
      <c r="C684" s="741" t="s">
        <v>2006</v>
      </c>
      <c r="D684" s="824" t="s">
        <v>3430</v>
      </c>
      <c r="E684" s="825" t="s">
        <v>2026</v>
      </c>
      <c r="F684" s="741" t="s">
        <v>2001</v>
      </c>
      <c r="G684" s="741" t="s">
        <v>2803</v>
      </c>
      <c r="H684" s="741" t="s">
        <v>576</v>
      </c>
      <c r="I684" s="741" t="s">
        <v>2811</v>
      </c>
      <c r="J684" s="741" t="s">
        <v>2805</v>
      </c>
      <c r="K684" s="741" t="s">
        <v>2812</v>
      </c>
      <c r="L684" s="742">
        <v>1257.97</v>
      </c>
      <c r="M684" s="742">
        <v>3773.91</v>
      </c>
      <c r="N684" s="741">
        <v>3</v>
      </c>
      <c r="O684" s="826">
        <v>1</v>
      </c>
      <c r="P684" s="742">
        <v>3773.91</v>
      </c>
      <c r="Q684" s="759">
        <v>1</v>
      </c>
      <c r="R684" s="741">
        <v>3</v>
      </c>
      <c r="S684" s="759">
        <v>1</v>
      </c>
      <c r="T684" s="826">
        <v>1</v>
      </c>
      <c r="U684" s="782">
        <v>1</v>
      </c>
    </row>
    <row r="685" spans="1:21" ht="14.4" customHeight="1" x14ac:dyDescent="0.3">
      <c r="A685" s="740">
        <v>7</v>
      </c>
      <c r="B685" s="741" t="s">
        <v>2000</v>
      </c>
      <c r="C685" s="741" t="s">
        <v>2006</v>
      </c>
      <c r="D685" s="824" t="s">
        <v>3430</v>
      </c>
      <c r="E685" s="825" t="s">
        <v>2026</v>
      </c>
      <c r="F685" s="741" t="s">
        <v>2001</v>
      </c>
      <c r="G685" s="741" t="s">
        <v>2803</v>
      </c>
      <c r="H685" s="741" t="s">
        <v>576</v>
      </c>
      <c r="I685" s="741" t="s">
        <v>2813</v>
      </c>
      <c r="J685" s="741" t="s">
        <v>2805</v>
      </c>
      <c r="K685" s="741" t="s">
        <v>2814</v>
      </c>
      <c r="L685" s="742">
        <v>0</v>
      </c>
      <c r="M685" s="742">
        <v>0</v>
      </c>
      <c r="N685" s="741">
        <v>3</v>
      </c>
      <c r="O685" s="826">
        <v>1</v>
      </c>
      <c r="P685" s="742">
        <v>0</v>
      </c>
      <c r="Q685" s="759"/>
      <c r="R685" s="741">
        <v>3</v>
      </c>
      <c r="S685" s="759">
        <v>1</v>
      </c>
      <c r="T685" s="826">
        <v>1</v>
      </c>
      <c r="U685" s="782">
        <v>1</v>
      </c>
    </row>
    <row r="686" spans="1:21" ht="14.4" customHeight="1" x14ac:dyDescent="0.3">
      <c r="A686" s="740">
        <v>7</v>
      </c>
      <c r="B686" s="741" t="s">
        <v>2000</v>
      </c>
      <c r="C686" s="741" t="s">
        <v>2006</v>
      </c>
      <c r="D686" s="824" t="s">
        <v>3430</v>
      </c>
      <c r="E686" s="825" t="s">
        <v>2026</v>
      </c>
      <c r="F686" s="741" t="s">
        <v>2001</v>
      </c>
      <c r="G686" s="741" t="s">
        <v>2803</v>
      </c>
      <c r="H686" s="741" t="s">
        <v>576</v>
      </c>
      <c r="I686" s="741" t="s">
        <v>3124</v>
      </c>
      <c r="J686" s="741" t="s">
        <v>2805</v>
      </c>
      <c r="K686" s="741" t="s">
        <v>3125</v>
      </c>
      <c r="L686" s="742">
        <v>0</v>
      </c>
      <c r="M686" s="742">
        <v>0</v>
      </c>
      <c r="N686" s="741">
        <v>6</v>
      </c>
      <c r="O686" s="826">
        <v>1</v>
      </c>
      <c r="P686" s="742">
        <v>0</v>
      </c>
      <c r="Q686" s="759"/>
      <c r="R686" s="741">
        <v>6</v>
      </c>
      <c r="S686" s="759">
        <v>1</v>
      </c>
      <c r="T686" s="826">
        <v>1</v>
      </c>
      <c r="U686" s="782">
        <v>1</v>
      </c>
    </row>
    <row r="687" spans="1:21" ht="14.4" customHeight="1" x14ac:dyDescent="0.3">
      <c r="A687" s="740">
        <v>7</v>
      </c>
      <c r="B687" s="741" t="s">
        <v>2000</v>
      </c>
      <c r="C687" s="741" t="s">
        <v>2006</v>
      </c>
      <c r="D687" s="824" t="s">
        <v>3430</v>
      </c>
      <c r="E687" s="825" t="s">
        <v>2026</v>
      </c>
      <c r="F687" s="741" t="s">
        <v>2001</v>
      </c>
      <c r="G687" s="741" t="s">
        <v>2172</v>
      </c>
      <c r="H687" s="741" t="s">
        <v>576</v>
      </c>
      <c r="I687" s="741" t="s">
        <v>2831</v>
      </c>
      <c r="J687" s="741" t="s">
        <v>2832</v>
      </c>
      <c r="K687" s="741" t="s">
        <v>2833</v>
      </c>
      <c r="L687" s="742">
        <v>140.94999999999999</v>
      </c>
      <c r="M687" s="742">
        <v>3382.7999999999997</v>
      </c>
      <c r="N687" s="741">
        <v>24</v>
      </c>
      <c r="O687" s="826">
        <v>2</v>
      </c>
      <c r="P687" s="742">
        <v>2537.1</v>
      </c>
      <c r="Q687" s="759">
        <v>0.75</v>
      </c>
      <c r="R687" s="741">
        <v>18</v>
      </c>
      <c r="S687" s="759">
        <v>0.75</v>
      </c>
      <c r="T687" s="826">
        <v>1.5</v>
      </c>
      <c r="U687" s="782">
        <v>0.75</v>
      </c>
    </row>
    <row r="688" spans="1:21" ht="14.4" customHeight="1" x14ac:dyDescent="0.3">
      <c r="A688" s="740">
        <v>7</v>
      </c>
      <c r="B688" s="741" t="s">
        <v>2000</v>
      </c>
      <c r="C688" s="741" t="s">
        <v>2006</v>
      </c>
      <c r="D688" s="824" t="s">
        <v>3430</v>
      </c>
      <c r="E688" s="825" t="s">
        <v>2026</v>
      </c>
      <c r="F688" s="741" t="s">
        <v>2001</v>
      </c>
      <c r="G688" s="741" t="s">
        <v>2172</v>
      </c>
      <c r="H688" s="741" t="s">
        <v>576</v>
      </c>
      <c r="I688" s="741" t="s">
        <v>2834</v>
      </c>
      <c r="J688" s="741" t="s">
        <v>2835</v>
      </c>
      <c r="K688" s="741" t="s">
        <v>2836</v>
      </c>
      <c r="L688" s="742">
        <v>300.68</v>
      </c>
      <c r="M688" s="742">
        <v>300.68</v>
      </c>
      <c r="N688" s="741">
        <v>1</v>
      </c>
      <c r="O688" s="826">
        <v>1</v>
      </c>
      <c r="P688" s="742">
        <v>300.68</v>
      </c>
      <c r="Q688" s="759">
        <v>1</v>
      </c>
      <c r="R688" s="741">
        <v>1</v>
      </c>
      <c r="S688" s="759">
        <v>1</v>
      </c>
      <c r="T688" s="826">
        <v>1</v>
      </c>
      <c r="U688" s="782">
        <v>1</v>
      </c>
    </row>
    <row r="689" spans="1:21" ht="14.4" customHeight="1" x14ac:dyDescent="0.3">
      <c r="A689" s="740">
        <v>7</v>
      </c>
      <c r="B689" s="741" t="s">
        <v>2000</v>
      </c>
      <c r="C689" s="741" t="s">
        <v>2006</v>
      </c>
      <c r="D689" s="824" t="s">
        <v>3430</v>
      </c>
      <c r="E689" s="825" t="s">
        <v>2026</v>
      </c>
      <c r="F689" s="741" t="s">
        <v>2001</v>
      </c>
      <c r="G689" s="741" t="s">
        <v>2172</v>
      </c>
      <c r="H689" s="741" t="s">
        <v>576</v>
      </c>
      <c r="I689" s="741" t="s">
        <v>2837</v>
      </c>
      <c r="J689" s="741" t="s">
        <v>2838</v>
      </c>
      <c r="K689" s="741" t="s">
        <v>2178</v>
      </c>
      <c r="L689" s="742">
        <v>93.96</v>
      </c>
      <c r="M689" s="742">
        <v>281.88</v>
      </c>
      <c r="N689" s="741">
        <v>3</v>
      </c>
      <c r="O689" s="826">
        <v>1</v>
      </c>
      <c r="P689" s="742"/>
      <c r="Q689" s="759">
        <v>0</v>
      </c>
      <c r="R689" s="741"/>
      <c r="S689" s="759">
        <v>0</v>
      </c>
      <c r="T689" s="826"/>
      <c r="U689" s="782">
        <v>0</v>
      </c>
    </row>
    <row r="690" spans="1:21" ht="14.4" customHeight="1" x14ac:dyDescent="0.3">
      <c r="A690" s="740">
        <v>7</v>
      </c>
      <c r="B690" s="741" t="s">
        <v>2000</v>
      </c>
      <c r="C690" s="741" t="s">
        <v>2006</v>
      </c>
      <c r="D690" s="824" t="s">
        <v>3430</v>
      </c>
      <c r="E690" s="825" t="s">
        <v>2026</v>
      </c>
      <c r="F690" s="741" t="s">
        <v>2001</v>
      </c>
      <c r="G690" s="741" t="s">
        <v>2172</v>
      </c>
      <c r="H690" s="741" t="s">
        <v>576</v>
      </c>
      <c r="I690" s="741" t="s">
        <v>2839</v>
      </c>
      <c r="J690" s="741" t="s">
        <v>2840</v>
      </c>
      <c r="K690" s="741" t="s">
        <v>2841</v>
      </c>
      <c r="L690" s="742">
        <v>300.68</v>
      </c>
      <c r="M690" s="742">
        <v>902.04</v>
      </c>
      <c r="N690" s="741">
        <v>3</v>
      </c>
      <c r="O690" s="826">
        <v>1.5</v>
      </c>
      <c r="P690" s="742">
        <v>601.36</v>
      </c>
      <c r="Q690" s="759">
        <v>0.66666666666666674</v>
      </c>
      <c r="R690" s="741">
        <v>2</v>
      </c>
      <c r="S690" s="759">
        <v>0.66666666666666663</v>
      </c>
      <c r="T690" s="826">
        <v>1</v>
      </c>
      <c r="U690" s="782">
        <v>0.66666666666666663</v>
      </c>
    </row>
    <row r="691" spans="1:21" ht="14.4" customHeight="1" x14ac:dyDescent="0.3">
      <c r="A691" s="740">
        <v>7</v>
      </c>
      <c r="B691" s="741" t="s">
        <v>2000</v>
      </c>
      <c r="C691" s="741" t="s">
        <v>2006</v>
      </c>
      <c r="D691" s="824" t="s">
        <v>3430</v>
      </c>
      <c r="E691" s="825" t="s">
        <v>2026</v>
      </c>
      <c r="F691" s="741" t="s">
        <v>2001</v>
      </c>
      <c r="G691" s="741" t="s">
        <v>2172</v>
      </c>
      <c r="H691" s="741" t="s">
        <v>576</v>
      </c>
      <c r="I691" s="741" t="s">
        <v>3126</v>
      </c>
      <c r="J691" s="741" t="s">
        <v>2177</v>
      </c>
      <c r="K691" s="741" t="s">
        <v>3016</v>
      </c>
      <c r="L691" s="742">
        <v>0</v>
      </c>
      <c r="M691" s="742">
        <v>0</v>
      </c>
      <c r="N691" s="741">
        <v>2</v>
      </c>
      <c r="O691" s="826">
        <v>0.5</v>
      </c>
      <c r="P691" s="742"/>
      <c r="Q691" s="759"/>
      <c r="R691" s="741"/>
      <c r="S691" s="759">
        <v>0</v>
      </c>
      <c r="T691" s="826"/>
      <c r="U691" s="782">
        <v>0</v>
      </c>
    </row>
    <row r="692" spans="1:21" ht="14.4" customHeight="1" x14ac:dyDescent="0.3">
      <c r="A692" s="740">
        <v>7</v>
      </c>
      <c r="B692" s="741" t="s">
        <v>2000</v>
      </c>
      <c r="C692" s="741" t="s">
        <v>2006</v>
      </c>
      <c r="D692" s="824" t="s">
        <v>3430</v>
      </c>
      <c r="E692" s="825" t="s">
        <v>2026</v>
      </c>
      <c r="F692" s="741" t="s">
        <v>2001</v>
      </c>
      <c r="G692" s="741" t="s">
        <v>2172</v>
      </c>
      <c r="H692" s="741" t="s">
        <v>576</v>
      </c>
      <c r="I692" s="741" t="s">
        <v>3127</v>
      </c>
      <c r="J692" s="741" t="s">
        <v>3128</v>
      </c>
      <c r="K692" s="741" t="s">
        <v>3016</v>
      </c>
      <c r="L692" s="742">
        <v>156.61000000000001</v>
      </c>
      <c r="M692" s="742">
        <v>626.44000000000005</v>
      </c>
      <c r="N692" s="741">
        <v>4</v>
      </c>
      <c r="O692" s="826">
        <v>0.5</v>
      </c>
      <c r="P692" s="742">
        <v>626.44000000000005</v>
      </c>
      <c r="Q692" s="759">
        <v>1</v>
      </c>
      <c r="R692" s="741">
        <v>4</v>
      </c>
      <c r="S692" s="759">
        <v>1</v>
      </c>
      <c r="T692" s="826">
        <v>0.5</v>
      </c>
      <c r="U692" s="782">
        <v>1</v>
      </c>
    </row>
    <row r="693" spans="1:21" ht="14.4" customHeight="1" x14ac:dyDescent="0.3">
      <c r="A693" s="740">
        <v>7</v>
      </c>
      <c r="B693" s="741" t="s">
        <v>2000</v>
      </c>
      <c r="C693" s="741" t="s">
        <v>2006</v>
      </c>
      <c r="D693" s="824" t="s">
        <v>3430</v>
      </c>
      <c r="E693" s="825" t="s">
        <v>2026</v>
      </c>
      <c r="F693" s="741" t="s">
        <v>2001</v>
      </c>
      <c r="G693" s="741" t="s">
        <v>2172</v>
      </c>
      <c r="H693" s="741" t="s">
        <v>576</v>
      </c>
      <c r="I693" s="741" t="s">
        <v>3129</v>
      </c>
      <c r="J693" s="741" t="s">
        <v>3130</v>
      </c>
      <c r="K693" s="741" t="s">
        <v>3131</v>
      </c>
      <c r="L693" s="742">
        <v>187.92</v>
      </c>
      <c r="M693" s="742">
        <v>375.84</v>
      </c>
      <c r="N693" s="741">
        <v>2</v>
      </c>
      <c r="O693" s="826">
        <v>1</v>
      </c>
      <c r="P693" s="742"/>
      <c r="Q693" s="759">
        <v>0</v>
      </c>
      <c r="R693" s="741"/>
      <c r="S693" s="759">
        <v>0</v>
      </c>
      <c r="T693" s="826"/>
      <c r="U693" s="782">
        <v>0</v>
      </c>
    </row>
    <row r="694" spans="1:21" ht="14.4" customHeight="1" x14ac:dyDescent="0.3">
      <c r="A694" s="740">
        <v>7</v>
      </c>
      <c r="B694" s="741" t="s">
        <v>2000</v>
      </c>
      <c r="C694" s="741" t="s">
        <v>2006</v>
      </c>
      <c r="D694" s="824" t="s">
        <v>3430</v>
      </c>
      <c r="E694" s="825" t="s">
        <v>2026</v>
      </c>
      <c r="F694" s="741" t="s">
        <v>2001</v>
      </c>
      <c r="G694" s="741" t="s">
        <v>2179</v>
      </c>
      <c r="H694" s="741" t="s">
        <v>576</v>
      </c>
      <c r="I694" s="741" t="s">
        <v>2180</v>
      </c>
      <c r="J694" s="741" t="s">
        <v>2181</v>
      </c>
      <c r="K694" s="741" t="s">
        <v>2182</v>
      </c>
      <c r="L694" s="742">
        <v>264</v>
      </c>
      <c r="M694" s="742">
        <v>528</v>
      </c>
      <c r="N694" s="741">
        <v>2</v>
      </c>
      <c r="O694" s="826">
        <v>1</v>
      </c>
      <c r="P694" s="742">
        <v>264</v>
      </c>
      <c r="Q694" s="759">
        <v>0.5</v>
      </c>
      <c r="R694" s="741">
        <v>1</v>
      </c>
      <c r="S694" s="759">
        <v>0.5</v>
      </c>
      <c r="T694" s="826">
        <v>0.5</v>
      </c>
      <c r="U694" s="782">
        <v>0.5</v>
      </c>
    </row>
    <row r="695" spans="1:21" ht="14.4" customHeight="1" x14ac:dyDescent="0.3">
      <c r="A695" s="740">
        <v>7</v>
      </c>
      <c r="B695" s="741" t="s">
        <v>2000</v>
      </c>
      <c r="C695" s="741" t="s">
        <v>2006</v>
      </c>
      <c r="D695" s="824" t="s">
        <v>3430</v>
      </c>
      <c r="E695" s="825" t="s">
        <v>2026</v>
      </c>
      <c r="F695" s="741" t="s">
        <v>2001</v>
      </c>
      <c r="G695" s="741" t="s">
        <v>2179</v>
      </c>
      <c r="H695" s="741" t="s">
        <v>576</v>
      </c>
      <c r="I695" s="741" t="s">
        <v>2180</v>
      </c>
      <c r="J695" s="741" t="s">
        <v>2181</v>
      </c>
      <c r="K695" s="741" t="s">
        <v>2182</v>
      </c>
      <c r="L695" s="742">
        <v>170.32</v>
      </c>
      <c r="M695" s="742">
        <v>681.28</v>
      </c>
      <c r="N695" s="741">
        <v>4</v>
      </c>
      <c r="O695" s="826">
        <v>1.5</v>
      </c>
      <c r="P695" s="742">
        <v>510.96</v>
      </c>
      <c r="Q695" s="759">
        <v>0.75</v>
      </c>
      <c r="R695" s="741">
        <v>3</v>
      </c>
      <c r="S695" s="759">
        <v>0.75</v>
      </c>
      <c r="T695" s="826">
        <v>1.5</v>
      </c>
      <c r="U695" s="782">
        <v>1</v>
      </c>
    </row>
    <row r="696" spans="1:21" ht="14.4" customHeight="1" x14ac:dyDescent="0.3">
      <c r="A696" s="740">
        <v>7</v>
      </c>
      <c r="B696" s="741" t="s">
        <v>2000</v>
      </c>
      <c r="C696" s="741" t="s">
        <v>2006</v>
      </c>
      <c r="D696" s="824" t="s">
        <v>3430</v>
      </c>
      <c r="E696" s="825" t="s">
        <v>2026</v>
      </c>
      <c r="F696" s="741" t="s">
        <v>2001</v>
      </c>
      <c r="G696" s="741" t="s">
        <v>2109</v>
      </c>
      <c r="H696" s="741" t="s">
        <v>622</v>
      </c>
      <c r="I696" s="741" t="s">
        <v>1887</v>
      </c>
      <c r="J696" s="741" t="s">
        <v>1252</v>
      </c>
      <c r="K696" s="741" t="s">
        <v>1888</v>
      </c>
      <c r="L696" s="742">
        <v>0</v>
      </c>
      <c r="M696" s="742">
        <v>0</v>
      </c>
      <c r="N696" s="741">
        <v>1</v>
      </c>
      <c r="O696" s="826">
        <v>0.5</v>
      </c>
      <c r="P696" s="742">
        <v>0</v>
      </c>
      <c r="Q696" s="759"/>
      <c r="R696" s="741">
        <v>1</v>
      </c>
      <c r="S696" s="759">
        <v>1</v>
      </c>
      <c r="T696" s="826">
        <v>0.5</v>
      </c>
      <c r="U696" s="782">
        <v>1</v>
      </c>
    </row>
    <row r="697" spans="1:21" ht="14.4" customHeight="1" x14ac:dyDescent="0.3">
      <c r="A697" s="740">
        <v>7</v>
      </c>
      <c r="B697" s="741" t="s">
        <v>2000</v>
      </c>
      <c r="C697" s="741" t="s">
        <v>2006</v>
      </c>
      <c r="D697" s="824" t="s">
        <v>3430</v>
      </c>
      <c r="E697" s="825" t="s">
        <v>2026</v>
      </c>
      <c r="F697" s="741" t="s">
        <v>2001</v>
      </c>
      <c r="G697" s="741" t="s">
        <v>2193</v>
      </c>
      <c r="H697" s="741" t="s">
        <v>576</v>
      </c>
      <c r="I697" s="741" t="s">
        <v>2397</v>
      </c>
      <c r="J697" s="741" t="s">
        <v>2195</v>
      </c>
      <c r="K697" s="741" t="s">
        <v>2398</v>
      </c>
      <c r="L697" s="742">
        <v>50.32</v>
      </c>
      <c r="M697" s="742">
        <v>150.96</v>
      </c>
      <c r="N697" s="741">
        <v>3</v>
      </c>
      <c r="O697" s="826">
        <v>1</v>
      </c>
      <c r="P697" s="742"/>
      <c r="Q697" s="759">
        <v>0</v>
      </c>
      <c r="R697" s="741"/>
      <c r="S697" s="759">
        <v>0</v>
      </c>
      <c r="T697" s="826"/>
      <c r="U697" s="782">
        <v>0</v>
      </c>
    </row>
    <row r="698" spans="1:21" ht="14.4" customHeight="1" x14ac:dyDescent="0.3">
      <c r="A698" s="740">
        <v>7</v>
      </c>
      <c r="B698" s="741" t="s">
        <v>2000</v>
      </c>
      <c r="C698" s="741" t="s">
        <v>2006</v>
      </c>
      <c r="D698" s="824" t="s">
        <v>3430</v>
      </c>
      <c r="E698" s="825" t="s">
        <v>2026</v>
      </c>
      <c r="F698" s="741" t="s">
        <v>2001</v>
      </c>
      <c r="G698" s="741" t="s">
        <v>2193</v>
      </c>
      <c r="H698" s="741" t="s">
        <v>576</v>
      </c>
      <c r="I698" s="741" t="s">
        <v>2859</v>
      </c>
      <c r="J698" s="741" t="s">
        <v>2231</v>
      </c>
      <c r="K698" s="741" t="s">
        <v>2860</v>
      </c>
      <c r="L698" s="742">
        <v>50.32</v>
      </c>
      <c r="M698" s="742">
        <v>100.64</v>
      </c>
      <c r="N698" s="741">
        <v>2</v>
      </c>
      <c r="O698" s="826">
        <v>1</v>
      </c>
      <c r="P698" s="742">
        <v>100.64</v>
      </c>
      <c r="Q698" s="759">
        <v>1</v>
      </c>
      <c r="R698" s="741">
        <v>2</v>
      </c>
      <c r="S698" s="759">
        <v>1</v>
      </c>
      <c r="T698" s="826">
        <v>1</v>
      </c>
      <c r="U698" s="782">
        <v>1</v>
      </c>
    </row>
    <row r="699" spans="1:21" ht="14.4" customHeight="1" x14ac:dyDescent="0.3">
      <c r="A699" s="740">
        <v>7</v>
      </c>
      <c r="B699" s="741" t="s">
        <v>2000</v>
      </c>
      <c r="C699" s="741" t="s">
        <v>2006</v>
      </c>
      <c r="D699" s="824" t="s">
        <v>3430</v>
      </c>
      <c r="E699" s="825" t="s">
        <v>2026</v>
      </c>
      <c r="F699" s="741" t="s">
        <v>2001</v>
      </c>
      <c r="G699" s="741" t="s">
        <v>2193</v>
      </c>
      <c r="H699" s="741" t="s">
        <v>576</v>
      </c>
      <c r="I699" s="741" t="s">
        <v>2233</v>
      </c>
      <c r="J699" s="741" t="s">
        <v>2195</v>
      </c>
      <c r="K699" s="741" t="s">
        <v>2234</v>
      </c>
      <c r="L699" s="742">
        <v>99.94</v>
      </c>
      <c r="M699" s="742">
        <v>99.94</v>
      </c>
      <c r="N699" s="741">
        <v>1</v>
      </c>
      <c r="O699" s="826">
        <v>1</v>
      </c>
      <c r="P699" s="742">
        <v>99.94</v>
      </c>
      <c r="Q699" s="759">
        <v>1</v>
      </c>
      <c r="R699" s="741">
        <v>1</v>
      </c>
      <c r="S699" s="759">
        <v>1</v>
      </c>
      <c r="T699" s="826">
        <v>1</v>
      </c>
      <c r="U699" s="782">
        <v>1</v>
      </c>
    </row>
    <row r="700" spans="1:21" ht="14.4" customHeight="1" x14ac:dyDescent="0.3">
      <c r="A700" s="740">
        <v>7</v>
      </c>
      <c r="B700" s="741" t="s">
        <v>2000</v>
      </c>
      <c r="C700" s="741" t="s">
        <v>2006</v>
      </c>
      <c r="D700" s="824" t="s">
        <v>3430</v>
      </c>
      <c r="E700" s="825" t="s">
        <v>2026</v>
      </c>
      <c r="F700" s="741" t="s">
        <v>2001</v>
      </c>
      <c r="G700" s="741" t="s">
        <v>2193</v>
      </c>
      <c r="H700" s="741" t="s">
        <v>576</v>
      </c>
      <c r="I700" s="741" t="s">
        <v>2194</v>
      </c>
      <c r="J700" s="741" t="s">
        <v>2195</v>
      </c>
      <c r="K700" s="741" t="s">
        <v>2196</v>
      </c>
      <c r="L700" s="742">
        <v>299.83999999999997</v>
      </c>
      <c r="M700" s="742">
        <v>10194.560000000001</v>
      </c>
      <c r="N700" s="741">
        <v>34</v>
      </c>
      <c r="O700" s="826">
        <v>23</v>
      </c>
      <c r="P700" s="742">
        <v>6896.3200000000015</v>
      </c>
      <c r="Q700" s="759">
        <v>0.67647058823529416</v>
      </c>
      <c r="R700" s="741">
        <v>23</v>
      </c>
      <c r="S700" s="759">
        <v>0.67647058823529416</v>
      </c>
      <c r="T700" s="826">
        <v>15</v>
      </c>
      <c r="U700" s="782">
        <v>0.65217391304347827</v>
      </c>
    </row>
    <row r="701" spans="1:21" ht="14.4" customHeight="1" x14ac:dyDescent="0.3">
      <c r="A701" s="740">
        <v>7</v>
      </c>
      <c r="B701" s="741" t="s">
        <v>2000</v>
      </c>
      <c r="C701" s="741" t="s">
        <v>2006</v>
      </c>
      <c r="D701" s="824" t="s">
        <v>3430</v>
      </c>
      <c r="E701" s="825" t="s">
        <v>2026</v>
      </c>
      <c r="F701" s="741" t="s">
        <v>2001</v>
      </c>
      <c r="G701" s="741" t="s">
        <v>2193</v>
      </c>
      <c r="H701" s="741" t="s">
        <v>576</v>
      </c>
      <c r="I701" s="741" t="s">
        <v>3132</v>
      </c>
      <c r="J701" s="741" t="s">
        <v>2195</v>
      </c>
      <c r="K701" s="741" t="s">
        <v>3133</v>
      </c>
      <c r="L701" s="742">
        <v>150.94</v>
      </c>
      <c r="M701" s="742">
        <v>150.94</v>
      </c>
      <c r="N701" s="741">
        <v>1</v>
      </c>
      <c r="O701" s="826">
        <v>0.5</v>
      </c>
      <c r="P701" s="742">
        <v>150.94</v>
      </c>
      <c r="Q701" s="759">
        <v>1</v>
      </c>
      <c r="R701" s="741">
        <v>1</v>
      </c>
      <c r="S701" s="759">
        <v>1</v>
      </c>
      <c r="T701" s="826">
        <v>0.5</v>
      </c>
      <c r="U701" s="782">
        <v>1</v>
      </c>
    </row>
    <row r="702" spans="1:21" ht="14.4" customHeight="1" x14ac:dyDescent="0.3">
      <c r="A702" s="740">
        <v>7</v>
      </c>
      <c r="B702" s="741" t="s">
        <v>2000</v>
      </c>
      <c r="C702" s="741" t="s">
        <v>2006</v>
      </c>
      <c r="D702" s="824" t="s">
        <v>3430</v>
      </c>
      <c r="E702" s="825" t="s">
        <v>2026</v>
      </c>
      <c r="F702" s="741" t="s">
        <v>2001</v>
      </c>
      <c r="G702" s="741" t="s">
        <v>2193</v>
      </c>
      <c r="H702" s="741" t="s">
        <v>576</v>
      </c>
      <c r="I702" s="741" t="s">
        <v>2864</v>
      </c>
      <c r="J702" s="741" t="s">
        <v>2231</v>
      </c>
      <c r="K702" s="741" t="s">
        <v>2865</v>
      </c>
      <c r="L702" s="742">
        <v>50.32</v>
      </c>
      <c r="M702" s="742">
        <v>150.96</v>
      </c>
      <c r="N702" s="741">
        <v>3</v>
      </c>
      <c r="O702" s="826">
        <v>1</v>
      </c>
      <c r="P702" s="742">
        <v>150.96</v>
      </c>
      <c r="Q702" s="759">
        <v>1</v>
      </c>
      <c r="R702" s="741">
        <v>3</v>
      </c>
      <c r="S702" s="759">
        <v>1</v>
      </c>
      <c r="T702" s="826">
        <v>1</v>
      </c>
      <c r="U702" s="782">
        <v>1</v>
      </c>
    </row>
    <row r="703" spans="1:21" ht="14.4" customHeight="1" x14ac:dyDescent="0.3">
      <c r="A703" s="740">
        <v>7</v>
      </c>
      <c r="B703" s="741" t="s">
        <v>2000</v>
      </c>
      <c r="C703" s="741" t="s">
        <v>2006</v>
      </c>
      <c r="D703" s="824" t="s">
        <v>3430</v>
      </c>
      <c r="E703" s="825" t="s">
        <v>2026</v>
      </c>
      <c r="F703" s="741" t="s">
        <v>2001</v>
      </c>
      <c r="G703" s="741" t="s">
        <v>2193</v>
      </c>
      <c r="H703" s="741" t="s">
        <v>576</v>
      </c>
      <c r="I703" s="741" t="s">
        <v>2868</v>
      </c>
      <c r="J703" s="741" t="s">
        <v>2869</v>
      </c>
      <c r="K703" s="741" t="s">
        <v>2870</v>
      </c>
      <c r="L703" s="742">
        <v>99.94</v>
      </c>
      <c r="M703" s="742">
        <v>299.82</v>
      </c>
      <c r="N703" s="741">
        <v>3</v>
      </c>
      <c r="O703" s="826">
        <v>0.5</v>
      </c>
      <c r="P703" s="742">
        <v>299.82</v>
      </c>
      <c r="Q703" s="759">
        <v>1</v>
      </c>
      <c r="R703" s="741">
        <v>3</v>
      </c>
      <c r="S703" s="759">
        <v>1</v>
      </c>
      <c r="T703" s="826">
        <v>0.5</v>
      </c>
      <c r="U703" s="782">
        <v>1</v>
      </c>
    </row>
    <row r="704" spans="1:21" ht="14.4" customHeight="1" x14ac:dyDescent="0.3">
      <c r="A704" s="740">
        <v>7</v>
      </c>
      <c r="B704" s="741" t="s">
        <v>2000</v>
      </c>
      <c r="C704" s="741" t="s">
        <v>2006</v>
      </c>
      <c r="D704" s="824" t="s">
        <v>3430</v>
      </c>
      <c r="E704" s="825" t="s">
        <v>2026</v>
      </c>
      <c r="F704" s="741" t="s">
        <v>2001</v>
      </c>
      <c r="G704" s="741" t="s">
        <v>2193</v>
      </c>
      <c r="H704" s="741" t="s">
        <v>576</v>
      </c>
      <c r="I704" s="741" t="s">
        <v>3134</v>
      </c>
      <c r="J704" s="741" t="s">
        <v>2195</v>
      </c>
      <c r="K704" s="741" t="s">
        <v>3135</v>
      </c>
      <c r="L704" s="742">
        <v>0</v>
      </c>
      <c r="M704" s="742">
        <v>0</v>
      </c>
      <c r="N704" s="741">
        <v>3</v>
      </c>
      <c r="O704" s="826">
        <v>1</v>
      </c>
      <c r="P704" s="742">
        <v>0</v>
      </c>
      <c r="Q704" s="759"/>
      <c r="R704" s="741">
        <v>1</v>
      </c>
      <c r="S704" s="759">
        <v>0.33333333333333331</v>
      </c>
      <c r="T704" s="826">
        <v>0.5</v>
      </c>
      <c r="U704" s="782">
        <v>0.5</v>
      </c>
    </row>
    <row r="705" spans="1:21" ht="14.4" customHeight="1" x14ac:dyDescent="0.3">
      <c r="A705" s="740">
        <v>7</v>
      </c>
      <c r="B705" s="741" t="s">
        <v>2000</v>
      </c>
      <c r="C705" s="741" t="s">
        <v>2006</v>
      </c>
      <c r="D705" s="824" t="s">
        <v>3430</v>
      </c>
      <c r="E705" s="825" t="s">
        <v>2026</v>
      </c>
      <c r="F705" s="741" t="s">
        <v>2001</v>
      </c>
      <c r="G705" s="741" t="s">
        <v>2193</v>
      </c>
      <c r="H705" s="741" t="s">
        <v>576</v>
      </c>
      <c r="I705" s="741" t="s">
        <v>2873</v>
      </c>
      <c r="J705" s="741" t="s">
        <v>2231</v>
      </c>
      <c r="K705" s="741" t="s">
        <v>2860</v>
      </c>
      <c r="L705" s="742">
        <v>50.32</v>
      </c>
      <c r="M705" s="742">
        <v>150.96</v>
      </c>
      <c r="N705" s="741">
        <v>3</v>
      </c>
      <c r="O705" s="826">
        <v>0.5</v>
      </c>
      <c r="P705" s="742"/>
      <c r="Q705" s="759">
        <v>0</v>
      </c>
      <c r="R705" s="741"/>
      <c r="S705" s="759">
        <v>0</v>
      </c>
      <c r="T705" s="826"/>
      <c r="U705" s="782">
        <v>0</v>
      </c>
    </row>
    <row r="706" spans="1:21" ht="14.4" customHeight="1" x14ac:dyDescent="0.3">
      <c r="A706" s="740">
        <v>7</v>
      </c>
      <c r="B706" s="741" t="s">
        <v>2000</v>
      </c>
      <c r="C706" s="741" t="s">
        <v>2006</v>
      </c>
      <c r="D706" s="824" t="s">
        <v>3430</v>
      </c>
      <c r="E706" s="825" t="s">
        <v>2026</v>
      </c>
      <c r="F706" s="741" t="s">
        <v>2001</v>
      </c>
      <c r="G706" s="741" t="s">
        <v>2193</v>
      </c>
      <c r="H706" s="741" t="s">
        <v>576</v>
      </c>
      <c r="I706" s="741" t="s">
        <v>2197</v>
      </c>
      <c r="J706" s="741" t="s">
        <v>2198</v>
      </c>
      <c r="K706" s="741" t="s">
        <v>2199</v>
      </c>
      <c r="L706" s="742">
        <v>95.29</v>
      </c>
      <c r="M706" s="742">
        <v>95.29</v>
      </c>
      <c r="N706" s="741">
        <v>1</v>
      </c>
      <c r="O706" s="826">
        <v>0.5</v>
      </c>
      <c r="P706" s="742">
        <v>95.29</v>
      </c>
      <c r="Q706" s="759">
        <v>1</v>
      </c>
      <c r="R706" s="741">
        <v>1</v>
      </c>
      <c r="S706" s="759">
        <v>1</v>
      </c>
      <c r="T706" s="826">
        <v>0.5</v>
      </c>
      <c r="U706" s="782">
        <v>1</v>
      </c>
    </row>
    <row r="707" spans="1:21" ht="14.4" customHeight="1" x14ac:dyDescent="0.3">
      <c r="A707" s="740">
        <v>7</v>
      </c>
      <c r="B707" s="741" t="s">
        <v>2000</v>
      </c>
      <c r="C707" s="741" t="s">
        <v>2006</v>
      </c>
      <c r="D707" s="824" t="s">
        <v>3430</v>
      </c>
      <c r="E707" s="825" t="s">
        <v>2026</v>
      </c>
      <c r="F707" s="741" t="s">
        <v>2001</v>
      </c>
      <c r="G707" s="741" t="s">
        <v>2193</v>
      </c>
      <c r="H707" s="741" t="s">
        <v>576</v>
      </c>
      <c r="I707" s="741" t="s">
        <v>2874</v>
      </c>
      <c r="J707" s="741" t="s">
        <v>2198</v>
      </c>
      <c r="K707" s="741" t="s">
        <v>2875</v>
      </c>
      <c r="L707" s="742">
        <v>199.89</v>
      </c>
      <c r="M707" s="742">
        <v>399.78</v>
      </c>
      <c r="N707" s="741">
        <v>2</v>
      </c>
      <c r="O707" s="826">
        <v>0.5</v>
      </c>
      <c r="P707" s="742">
        <v>399.78</v>
      </c>
      <c r="Q707" s="759">
        <v>1</v>
      </c>
      <c r="R707" s="741">
        <v>2</v>
      </c>
      <c r="S707" s="759">
        <v>1</v>
      </c>
      <c r="T707" s="826">
        <v>0.5</v>
      </c>
      <c r="U707" s="782">
        <v>1</v>
      </c>
    </row>
    <row r="708" spans="1:21" ht="14.4" customHeight="1" x14ac:dyDescent="0.3">
      <c r="A708" s="740">
        <v>7</v>
      </c>
      <c r="B708" s="741" t="s">
        <v>2000</v>
      </c>
      <c r="C708" s="741" t="s">
        <v>2006</v>
      </c>
      <c r="D708" s="824" t="s">
        <v>3430</v>
      </c>
      <c r="E708" s="825" t="s">
        <v>2026</v>
      </c>
      <c r="F708" s="741" t="s">
        <v>2001</v>
      </c>
      <c r="G708" s="741" t="s">
        <v>3073</v>
      </c>
      <c r="H708" s="741" t="s">
        <v>622</v>
      </c>
      <c r="I708" s="741" t="s">
        <v>3074</v>
      </c>
      <c r="J708" s="741" t="s">
        <v>3075</v>
      </c>
      <c r="K708" s="741" t="s">
        <v>3076</v>
      </c>
      <c r="L708" s="742">
        <v>65.36</v>
      </c>
      <c r="M708" s="742">
        <v>784.31999999999994</v>
      </c>
      <c r="N708" s="741">
        <v>12</v>
      </c>
      <c r="O708" s="826">
        <v>1.5</v>
      </c>
      <c r="P708" s="742">
        <v>196.07999999999998</v>
      </c>
      <c r="Q708" s="759">
        <v>0.25</v>
      </c>
      <c r="R708" s="741">
        <v>3</v>
      </c>
      <c r="S708" s="759">
        <v>0.25</v>
      </c>
      <c r="T708" s="826">
        <v>1</v>
      </c>
      <c r="U708" s="782">
        <v>0.66666666666666663</v>
      </c>
    </row>
    <row r="709" spans="1:21" ht="14.4" customHeight="1" x14ac:dyDescent="0.3">
      <c r="A709" s="740">
        <v>7</v>
      </c>
      <c r="B709" s="741" t="s">
        <v>2000</v>
      </c>
      <c r="C709" s="741" t="s">
        <v>2006</v>
      </c>
      <c r="D709" s="824" t="s">
        <v>3430</v>
      </c>
      <c r="E709" s="825" t="s">
        <v>2026</v>
      </c>
      <c r="F709" s="741" t="s">
        <v>2001</v>
      </c>
      <c r="G709" s="741" t="s">
        <v>2876</v>
      </c>
      <c r="H709" s="741" t="s">
        <v>576</v>
      </c>
      <c r="I709" s="741" t="s">
        <v>2877</v>
      </c>
      <c r="J709" s="741" t="s">
        <v>2878</v>
      </c>
      <c r="K709" s="741" t="s">
        <v>2879</v>
      </c>
      <c r="L709" s="742">
        <v>1112.45</v>
      </c>
      <c r="M709" s="742">
        <v>11124.5</v>
      </c>
      <c r="N709" s="741">
        <v>10</v>
      </c>
      <c r="O709" s="826">
        <v>3</v>
      </c>
      <c r="P709" s="742">
        <v>7787.1500000000005</v>
      </c>
      <c r="Q709" s="759">
        <v>0.70000000000000007</v>
      </c>
      <c r="R709" s="741">
        <v>7</v>
      </c>
      <c r="S709" s="759">
        <v>0.7</v>
      </c>
      <c r="T709" s="826">
        <v>2</v>
      </c>
      <c r="U709" s="782">
        <v>0.66666666666666663</v>
      </c>
    </row>
    <row r="710" spans="1:21" ht="14.4" customHeight="1" x14ac:dyDescent="0.3">
      <c r="A710" s="740">
        <v>7</v>
      </c>
      <c r="B710" s="741" t="s">
        <v>2000</v>
      </c>
      <c r="C710" s="741" t="s">
        <v>2006</v>
      </c>
      <c r="D710" s="824" t="s">
        <v>3430</v>
      </c>
      <c r="E710" s="825" t="s">
        <v>2026</v>
      </c>
      <c r="F710" s="741" t="s">
        <v>2001</v>
      </c>
      <c r="G710" s="741" t="s">
        <v>2876</v>
      </c>
      <c r="H710" s="741" t="s">
        <v>576</v>
      </c>
      <c r="I710" s="741" t="s">
        <v>2880</v>
      </c>
      <c r="J710" s="741" t="s">
        <v>2878</v>
      </c>
      <c r="K710" s="741" t="s">
        <v>2881</v>
      </c>
      <c r="L710" s="742">
        <v>2146.12</v>
      </c>
      <c r="M710" s="742">
        <v>38630.159999999996</v>
      </c>
      <c r="N710" s="741">
        <v>18</v>
      </c>
      <c r="O710" s="826">
        <v>7</v>
      </c>
      <c r="P710" s="742">
        <v>30045.679999999997</v>
      </c>
      <c r="Q710" s="759">
        <v>0.77777777777777779</v>
      </c>
      <c r="R710" s="741">
        <v>14</v>
      </c>
      <c r="S710" s="759">
        <v>0.77777777777777779</v>
      </c>
      <c r="T710" s="826">
        <v>5</v>
      </c>
      <c r="U710" s="782">
        <v>0.7142857142857143</v>
      </c>
    </row>
    <row r="711" spans="1:21" ht="14.4" customHeight="1" x14ac:dyDescent="0.3">
      <c r="A711" s="740">
        <v>7</v>
      </c>
      <c r="B711" s="741" t="s">
        <v>2000</v>
      </c>
      <c r="C711" s="741" t="s">
        <v>2006</v>
      </c>
      <c r="D711" s="824" t="s">
        <v>3430</v>
      </c>
      <c r="E711" s="825" t="s">
        <v>2026</v>
      </c>
      <c r="F711" s="741" t="s">
        <v>2001</v>
      </c>
      <c r="G711" s="741" t="s">
        <v>2876</v>
      </c>
      <c r="H711" s="741" t="s">
        <v>576</v>
      </c>
      <c r="I711" s="741" t="s">
        <v>2882</v>
      </c>
      <c r="J711" s="741" t="s">
        <v>2878</v>
      </c>
      <c r="K711" s="741" t="s">
        <v>2883</v>
      </c>
      <c r="L711" s="742">
        <v>3690.52</v>
      </c>
      <c r="M711" s="742">
        <v>84881.959999999992</v>
      </c>
      <c r="N711" s="741">
        <v>23</v>
      </c>
      <c r="O711" s="826">
        <v>7</v>
      </c>
      <c r="P711" s="742">
        <v>62738.839999999989</v>
      </c>
      <c r="Q711" s="759">
        <v>0.73913043478260865</v>
      </c>
      <c r="R711" s="741">
        <v>17</v>
      </c>
      <c r="S711" s="759">
        <v>0.73913043478260865</v>
      </c>
      <c r="T711" s="826">
        <v>6</v>
      </c>
      <c r="U711" s="782">
        <v>0.8571428571428571</v>
      </c>
    </row>
    <row r="712" spans="1:21" ht="14.4" customHeight="1" x14ac:dyDescent="0.3">
      <c r="A712" s="740">
        <v>7</v>
      </c>
      <c r="B712" s="741" t="s">
        <v>2000</v>
      </c>
      <c r="C712" s="741" t="s">
        <v>2006</v>
      </c>
      <c r="D712" s="824" t="s">
        <v>3430</v>
      </c>
      <c r="E712" s="825" t="s">
        <v>2030</v>
      </c>
      <c r="F712" s="741" t="s">
        <v>2001</v>
      </c>
      <c r="G712" s="741" t="s">
        <v>2468</v>
      </c>
      <c r="H712" s="741" t="s">
        <v>576</v>
      </c>
      <c r="I712" s="741" t="s">
        <v>2534</v>
      </c>
      <c r="J712" s="741" t="s">
        <v>2470</v>
      </c>
      <c r="K712" s="741" t="s">
        <v>2535</v>
      </c>
      <c r="L712" s="742">
        <v>96.84</v>
      </c>
      <c r="M712" s="742">
        <v>871.56</v>
      </c>
      <c r="N712" s="741">
        <v>9</v>
      </c>
      <c r="O712" s="826">
        <v>4</v>
      </c>
      <c r="P712" s="742">
        <v>677.88</v>
      </c>
      <c r="Q712" s="759">
        <v>0.77777777777777779</v>
      </c>
      <c r="R712" s="741">
        <v>7</v>
      </c>
      <c r="S712" s="759">
        <v>0.77777777777777779</v>
      </c>
      <c r="T712" s="826">
        <v>2.5</v>
      </c>
      <c r="U712" s="782">
        <v>0.625</v>
      </c>
    </row>
    <row r="713" spans="1:21" ht="14.4" customHeight="1" x14ac:dyDescent="0.3">
      <c r="A713" s="740">
        <v>7</v>
      </c>
      <c r="B713" s="741" t="s">
        <v>2000</v>
      </c>
      <c r="C713" s="741" t="s">
        <v>2006</v>
      </c>
      <c r="D713" s="824" t="s">
        <v>3430</v>
      </c>
      <c r="E713" s="825" t="s">
        <v>2030</v>
      </c>
      <c r="F713" s="741" t="s">
        <v>2001</v>
      </c>
      <c r="G713" s="741" t="s">
        <v>2468</v>
      </c>
      <c r="H713" s="741" t="s">
        <v>576</v>
      </c>
      <c r="I713" s="741" t="s">
        <v>3077</v>
      </c>
      <c r="J713" s="741" t="s">
        <v>2470</v>
      </c>
      <c r="K713" s="741" t="s">
        <v>3078</v>
      </c>
      <c r="L713" s="742">
        <v>0</v>
      </c>
      <c r="M713" s="742">
        <v>0</v>
      </c>
      <c r="N713" s="741">
        <v>1</v>
      </c>
      <c r="O713" s="826">
        <v>0.5</v>
      </c>
      <c r="P713" s="742">
        <v>0</v>
      </c>
      <c r="Q713" s="759"/>
      <c r="R713" s="741">
        <v>1</v>
      </c>
      <c r="S713" s="759">
        <v>1</v>
      </c>
      <c r="T713" s="826">
        <v>0.5</v>
      </c>
      <c r="U713" s="782">
        <v>1</v>
      </c>
    </row>
    <row r="714" spans="1:21" ht="14.4" customHeight="1" x14ac:dyDescent="0.3">
      <c r="A714" s="740">
        <v>7</v>
      </c>
      <c r="B714" s="741" t="s">
        <v>2000</v>
      </c>
      <c r="C714" s="741" t="s">
        <v>2006</v>
      </c>
      <c r="D714" s="824" t="s">
        <v>3430</v>
      </c>
      <c r="E714" s="825" t="s">
        <v>2030</v>
      </c>
      <c r="F714" s="741" t="s">
        <v>2001</v>
      </c>
      <c r="G714" s="741" t="s">
        <v>2399</v>
      </c>
      <c r="H714" s="741" t="s">
        <v>576</v>
      </c>
      <c r="I714" s="741" t="s">
        <v>3136</v>
      </c>
      <c r="J714" s="741" t="s">
        <v>2404</v>
      </c>
      <c r="K714" s="741" t="s">
        <v>1879</v>
      </c>
      <c r="L714" s="742">
        <v>4.7</v>
      </c>
      <c r="M714" s="742">
        <v>14.100000000000001</v>
      </c>
      <c r="N714" s="741">
        <v>3</v>
      </c>
      <c r="O714" s="826">
        <v>1</v>
      </c>
      <c r="P714" s="742">
        <v>14.100000000000001</v>
      </c>
      <c r="Q714" s="759">
        <v>1</v>
      </c>
      <c r="R714" s="741">
        <v>3</v>
      </c>
      <c r="S714" s="759">
        <v>1</v>
      </c>
      <c r="T714" s="826">
        <v>1</v>
      </c>
      <c r="U714" s="782">
        <v>1</v>
      </c>
    </row>
    <row r="715" spans="1:21" ht="14.4" customHeight="1" x14ac:dyDescent="0.3">
      <c r="A715" s="740">
        <v>7</v>
      </c>
      <c r="B715" s="741" t="s">
        <v>2000</v>
      </c>
      <c r="C715" s="741" t="s">
        <v>2006</v>
      </c>
      <c r="D715" s="824" t="s">
        <v>3430</v>
      </c>
      <c r="E715" s="825" t="s">
        <v>2030</v>
      </c>
      <c r="F715" s="741" t="s">
        <v>2001</v>
      </c>
      <c r="G715" s="741" t="s">
        <v>2399</v>
      </c>
      <c r="H715" s="741" t="s">
        <v>622</v>
      </c>
      <c r="I715" s="741" t="s">
        <v>1877</v>
      </c>
      <c r="J715" s="741" t="s">
        <v>1878</v>
      </c>
      <c r="K715" s="741" t="s">
        <v>1879</v>
      </c>
      <c r="L715" s="742">
        <v>4.7</v>
      </c>
      <c r="M715" s="742">
        <v>18.8</v>
      </c>
      <c r="N715" s="741">
        <v>4</v>
      </c>
      <c r="O715" s="826">
        <v>1</v>
      </c>
      <c r="P715" s="742"/>
      <c r="Q715" s="759">
        <v>0</v>
      </c>
      <c r="R715" s="741"/>
      <c r="S715" s="759">
        <v>0</v>
      </c>
      <c r="T715" s="826"/>
      <c r="U715" s="782">
        <v>0</v>
      </c>
    </row>
    <row r="716" spans="1:21" ht="14.4" customHeight="1" x14ac:dyDescent="0.3">
      <c r="A716" s="740">
        <v>7</v>
      </c>
      <c r="B716" s="741" t="s">
        <v>2000</v>
      </c>
      <c r="C716" s="741" t="s">
        <v>2006</v>
      </c>
      <c r="D716" s="824" t="s">
        <v>3430</v>
      </c>
      <c r="E716" s="825" t="s">
        <v>2030</v>
      </c>
      <c r="F716" s="741" t="s">
        <v>2001</v>
      </c>
      <c r="G716" s="741" t="s">
        <v>3137</v>
      </c>
      <c r="H716" s="741" t="s">
        <v>576</v>
      </c>
      <c r="I716" s="741" t="s">
        <v>3138</v>
      </c>
      <c r="J716" s="741" t="s">
        <v>631</v>
      </c>
      <c r="K716" s="741" t="s">
        <v>3139</v>
      </c>
      <c r="L716" s="742">
        <v>0</v>
      </c>
      <c r="M716" s="742">
        <v>0</v>
      </c>
      <c r="N716" s="741">
        <v>4</v>
      </c>
      <c r="O716" s="826">
        <v>3</v>
      </c>
      <c r="P716" s="742"/>
      <c r="Q716" s="759"/>
      <c r="R716" s="741"/>
      <c r="S716" s="759">
        <v>0</v>
      </c>
      <c r="T716" s="826"/>
      <c r="U716" s="782">
        <v>0</v>
      </c>
    </row>
    <row r="717" spans="1:21" ht="14.4" customHeight="1" x14ac:dyDescent="0.3">
      <c r="A717" s="740">
        <v>7</v>
      </c>
      <c r="B717" s="741" t="s">
        <v>2000</v>
      </c>
      <c r="C717" s="741" t="s">
        <v>2006</v>
      </c>
      <c r="D717" s="824" t="s">
        <v>3430</v>
      </c>
      <c r="E717" s="825" t="s">
        <v>2030</v>
      </c>
      <c r="F717" s="741" t="s">
        <v>2001</v>
      </c>
      <c r="G717" s="741" t="s">
        <v>2631</v>
      </c>
      <c r="H717" s="741" t="s">
        <v>576</v>
      </c>
      <c r="I717" s="741" t="s">
        <v>2632</v>
      </c>
      <c r="J717" s="741" t="s">
        <v>2633</v>
      </c>
      <c r="K717" s="741" t="s">
        <v>2634</v>
      </c>
      <c r="L717" s="742">
        <v>55.77</v>
      </c>
      <c r="M717" s="742">
        <v>334.62</v>
      </c>
      <c r="N717" s="741">
        <v>6</v>
      </c>
      <c r="O717" s="826">
        <v>1.5</v>
      </c>
      <c r="P717" s="742">
        <v>223.08</v>
      </c>
      <c r="Q717" s="759">
        <v>0.66666666666666674</v>
      </c>
      <c r="R717" s="741">
        <v>4</v>
      </c>
      <c r="S717" s="759">
        <v>0.66666666666666663</v>
      </c>
      <c r="T717" s="826">
        <v>1</v>
      </c>
      <c r="U717" s="782">
        <v>0.66666666666666663</v>
      </c>
    </row>
    <row r="718" spans="1:21" ht="14.4" customHeight="1" x14ac:dyDescent="0.3">
      <c r="A718" s="740">
        <v>7</v>
      </c>
      <c r="B718" s="741" t="s">
        <v>2000</v>
      </c>
      <c r="C718" s="741" t="s">
        <v>2006</v>
      </c>
      <c r="D718" s="824" t="s">
        <v>3430</v>
      </c>
      <c r="E718" s="825" t="s">
        <v>2030</v>
      </c>
      <c r="F718" s="741" t="s">
        <v>2001</v>
      </c>
      <c r="G718" s="741" t="s">
        <v>2121</v>
      </c>
      <c r="H718" s="741" t="s">
        <v>622</v>
      </c>
      <c r="I718" s="741" t="s">
        <v>2201</v>
      </c>
      <c r="J718" s="741" t="s">
        <v>2202</v>
      </c>
      <c r="K718" s="741" t="s">
        <v>2203</v>
      </c>
      <c r="L718" s="742">
        <v>141.09</v>
      </c>
      <c r="M718" s="742">
        <v>2962.89</v>
      </c>
      <c r="N718" s="741">
        <v>21</v>
      </c>
      <c r="O718" s="826">
        <v>3</v>
      </c>
      <c r="P718" s="742">
        <v>2962.89</v>
      </c>
      <c r="Q718" s="759">
        <v>1</v>
      </c>
      <c r="R718" s="741">
        <v>21</v>
      </c>
      <c r="S718" s="759">
        <v>1</v>
      </c>
      <c r="T718" s="826">
        <v>3</v>
      </c>
      <c r="U718" s="782">
        <v>1</v>
      </c>
    </row>
    <row r="719" spans="1:21" ht="14.4" customHeight="1" x14ac:dyDescent="0.3">
      <c r="A719" s="740">
        <v>7</v>
      </c>
      <c r="B719" s="741" t="s">
        <v>2000</v>
      </c>
      <c r="C719" s="741" t="s">
        <v>2006</v>
      </c>
      <c r="D719" s="824" t="s">
        <v>3430</v>
      </c>
      <c r="E719" s="825" t="s">
        <v>2030</v>
      </c>
      <c r="F719" s="741" t="s">
        <v>2001</v>
      </c>
      <c r="G719" s="741" t="s">
        <v>3140</v>
      </c>
      <c r="H719" s="741" t="s">
        <v>576</v>
      </c>
      <c r="I719" s="741" t="s">
        <v>3141</v>
      </c>
      <c r="J719" s="741" t="s">
        <v>3142</v>
      </c>
      <c r="K719" s="741" t="s">
        <v>3143</v>
      </c>
      <c r="L719" s="742">
        <v>0</v>
      </c>
      <c r="M719" s="742">
        <v>0</v>
      </c>
      <c r="N719" s="741">
        <v>3</v>
      </c>
      <c r="O719" s="826">
        <v>2.5</v>
      </c>
      <c r="P719" s="742">
        <v>0</v>
      </c>
      <c r="Q719" s="759"/>
      <c r="R719" s="741">
        <v>1</v>
      </c>
      <c r="S719" s="759">
        <v>0.33333333333333331</v>
      </c>
      <c r="T719" s="826">
        <v>1</v>
      </c>
      <c r="U719" s="782">
        <v>0.4</v>
      </c>
    </row>
    <row r="720" spans="1:21" ht="14.4" customHeight="1" x14ac:dyDescent="0.3">
      <c r="A720" s="740">
        <v>7</v>
      </c>
      <c r="B720" s="741" t="s">
        <v>2000</v>
      </c>
      <c r="C720" s="741" t="s">
        <v>2006</v>
      </c>
      <c r="D720" s="824" t="s">
        <v>3430</v>
      </c>
      <c r="E720" s="825" t="s">
        <v>2030</v>
      </c>
      <c r="F720" s="741" t="s">
        <v>2001</v>
      </c>
      <c r="G720" s="741" t="s">
        <v>2342</v>
      </c>
      <c r="H720" s="741" t="s">
        <v>576</v>
      </c>
      <c r="I720" s="741" t="s">
        <v>2405</v>
      </c>
      <c r="J720" s="741" t="s">
        <v>1005</v>
      </c>
      <c r="K720" s="741" t="s">
        <v>2406</v>
      </c>
      <c r="L720" s="742">
        <v>0</v>
      </c>
      <c r="M720" s="742">
        <v>0</v>
      </c>
      <c r="N720" s="741">
        <v>11</v>
      </c>
      <c r="O720" s="826">
        <v>4.5</v>
      </c>
      <c r="P720" s="742">
        <v>0</v>
      </c>
      <c r="Q720" s="759"/>
      <c r="R720" s="741">
        <v>11</v>
      </c>
      <c r="S720" s="759">
        <v>1</v>
      </c>
      <c r="T720" s="826">
        <v>4.5</v>
      </c>
      <c r="U720" s="782">
        <v>1</v>
      </c>
    </row>
    <row r="721" spans="1:21" ht="14.4" customHeight="1" x14ac:dyDescent="0.3">
      <c r="A721" s="740">
        <v>7</v>
      </c>
      <c r="B721" s="741" t="s">
        <v>2000</v>
      </c>
      <c r="C721" s="741" t="s">
        <v>2006</v>
      </c>
      <c r="D721" s="824" t="s">
        <v>3430</v>
      </c>
      <c r="E721" s="825" t="s">
        <v>2030</v>
      </c>
      <c r="F721" s="741" t="s">
        <v>2001</v>
      </c>
      <c r="G721" s="741" t="s">
        <v>2342</v>
      </c>
      <c r="H721" s="741" t="s">
        <v>576</v>
      </c>
      <c r="I721" s="741" t="s">
        <v>3144</v>
      </c>
      <c r="J721" s="741" t="s">
        <v>1005</v>
      </c>
      <c r="K721" s="741" t="s">
        <v>2406</v>
      </c>
      <c r="L721" s="742">
        <v>0</v>
      </c>
      <c r="M721" s="742">
        <v>0</v>
      </c>
      <c r="N721" s="741">
        <v>1</v>
      </c>
      <c r="O721" s="826">
        <v>1</v>
      </c>
      <c r="P721" s="742">
        <v>0</v>
      </c>
      <c r="Q721" s="759"/>
      <c r="R721" s="741">
        <v>1</v>
      </c>
      <c r="S721" s="759">
        <v>1</v>
      </c>
      <c r="T721" s="826">
        <v>1</v>
      </c>
      <c r="U721" s="782">
        <v>1</v>
      </c>
    </row>
    <row r="722" spans="1:21" ht="14.4" customHeight="1" x14ac:dyDescent="0.3">
      <c r="A722" s="740">
        <v>7</v>
      </c>
      <c r="B722" s="741" t="s">
        <v>2000</v>
      </c>
      <c r="C722" s="741" t="s">
        <v>2006</v>
      </c>
      <c r="D722" s="824" t="s">
        <v>3430</v>
      </c>
      <c r="E722" s="825" t="s">
        <v>2030</v>
      </c>
      <c r="F722" s="741" t="s">
        <v>2001</v>
      </c>
      <c r="G722" s="741" t="s">
        <v>2342</v>
      </c>
      <c r="H722" s="741" t="s">
        <v>576</v>
      </c>
      <c r="I722" s="741" t="s">
        <v>3145</v>
      </c>
      <c r="J722" s="741" t="s">
        <v>1005</v>
      </c>
      <c r="K722" s="741" t="s">
        <v>2406</v>
      </c>
      <c r="L722" s="742">
        <v>0</v>
      </c>
      <c r="M722" s="742">
        <v>0</v>
      </c>
      <c r="N722" s="741">
        <v>4</v>
      </c>
      <c r="O722" s="826">
        <v>0.5</v>
      </c>
      <c r="P722" s="742"/>
      <c r="Q722" s="759"/>
      <c r="R722" s="741"/>
      <c r="S722" s="759">
        <v>0</v>
      </c>
      <c r="T722" s="826"/>
      <c r="U722" s="782">
        <v>0</v>
      </c>
    </row>
    <row r="723" spans="1:21" ht="14.4" customHeight="1" x14ac:dyDescent="0.3">
      <c r="A723" s="740">
        <v>7</v>
      </c>
      <c r="B723" s="741" t="s">
        <v>2000</v>
      </c>
      <c r="C723" s="741" t="s">
        <v>2006</v>
      </c>
      <c r="D723" s="824" t="s">
        <v>3430</v>
      </c>
      <c r="E723" s="825" t="s">
        <v>2030</v>
      </c>
      <c r="F723" s="741" t="s">
        <v>2001</v>
      </c>
      <c r="G723" s="741" t="s">
        <v>2342</v>
      </c>
      <c r="H723" s="741" t="s">
        <v>576</v>
      </c>
      <c r="I723" s="741" t="s">
        <v>2944</v>
      </c>
      <c r="J723" s="741" t="s">
        <v>2344</v>
      </c>
      <c r="K723" s="741" t="s">
        <v>2345</v>
      </c>
      <c r="L723" s="742">
        <v>0</v>
      </c>
      <c r="M723" s="742">
        <v>0</v>
      </c>
      <c r="N723" s="741">
        <v>2</v>
      </c>
      <c r="O723" s="826">
        <v>1</v>
      </c>
      <c r="P723" s="742">
        <v>0</v>
      </c>
      <c r="Q723" s="759"/>
      <c r="R723" s="741">
        <v>2</v>
      </c>
      <c r="S723" s="759">
        <v>1</v>
      </c>
      <c r="T723" s="826">
        <v>1</v>
      </c>
      <c r="U723" s="782">
        <v>1</v>
      </c>
    </row>
    <row r="724" spans="1:21" ht="14.4" customHeight="1" x14ac:dyDescent="0.3">
      <c r="A724" s="740">
        <v>7</v>
      </c>
      <c r="B724" s="741" t="s">
        <v>2000</v>
      </c>
      <c r="C724" s="741" t="s">
        <v>2006</v>
      </c>
      <c r="D724" s="824" t="s">
        <v>3430</v>
      </c>
      <c r="E724" s="825" t="s">
        <v>2030</v>
      </c>
      <c r="F724" s="741" t="s">
        <v>2001</v>
      </c>
      <c r="G724" s="741" t="s">
        <v>2342</v>
      </c>
      <c r="H724" s="741" t="s">
        <v>576</v>
      </c>
      <c r="I724" s="741" t="s">
        <v>3146</v>
      </c>
      <c r="J724" s="741" t="s">
        <v>1005</v>
      </c>
      <c r="K724" s="741" t="s">
        <v>3147</v>
      </c>
      <c r="L724" s="742">
        <v>0</v>
      </c>
      <c r="M724" s="742">
        <v>0</v>
      </c>
      <c r="N724" s="741">
        <v>6</v>
      </c>
      <c r="O724" s="826">
        <v>1</v>
      </c>
      <c r="P724" s="742">
        <v>0</v>
      </c>
      <c r="Q724" s="759"/>
      <c r="R724" s="741">
        <v>6</v>
      </c>
      <c r="S724" s="759">
        <v>1</v>
      </c>
      <c r="T724" s="826">
        <v>1</v>
      </c>
      <c r="U724" s="782">
        <v>1</v>
      </c>
    </row>
    <row r="725" spans="1:21" ht="14.4" customHeight="1" x14ac:dyDescent="0.3">
      <c r="A725" s="740">
        <v>7</v>
      </c>
      <c r="B725" s="741" t="s">
        <v>2000</v>
      </c>
      <c r="C725" s="741" t="s">
        <v>2006</v>
      </c>
      <c r="D725" s="824" t="s">
        <v>3430</v>
      </c>
      <c r="E725" s="825" t="s">
        <v>2030</v>
      </c>
      <c r="F725" s="741" t="s">
        <v>2001</v>
      </c>
      <c r="G725" s="741" t="s">
        <v>2641</v>
      </c>
      <c r="H725" s="741" t="s">
        <v>576</v>
      </c>
      <c r="I725" s="741" t="s">
        <v>3148</v>
      </c>
      <c r="J725" s="741" t="s">
        <v>2648</v>
      </c>
      <c r="K725" s="741" t="s">
        <v>2652</v>
      </c>
      <c r="L725" s="742">
        <v>969.48</v>
      </c>
      <c r="M725" s="742">
        <v>11633.76</v>
      </c>
      <c r="N725" s="741">
        <v>12</v>
      </c>
      <c r="O725" s="826">
        <v>2</v>
      </c>
      <c r="P725" s="742">
        <v>11633.76</v>
      </c>
      <c r="Q725" s="759">
        <v>1</v>
      </c>
      <c r="R725" s="741">
        <v>12</v>
      </c>
      <c r="S725" s="759">
        <v>1</v>
      </c>
      <c r="T725" s="826">
        <v>2</v>
      </c>
      <c r="U725" s="782">
        <v>1</v>
      </c>
    </row>
    <row r="726" spans="1:21" ht="14.4" customHeight="1" x14ac:dyDescent="0.3">
      <c r="A726" s="740">
        <v>7</v>
      </c>
      <c r="B726" s="741" t="s">
        <v>2000</v>
      </c>
      <c r="C726" s="741" t="s">
        <v>2006</v>
      </c>
      <c r="D726" s="824" t="s">
        <v>3430</v>
      </c>
      <c r="E726" s="825" t="s">
        <v>2030</v>
      </c>
      <c r="F726" s="741" t="s">
        <v>2001</v>
      </c>
      <c r="G726" s="741" t="s">
        <v>2641</v>
      </c>
      <c r="H726" s="741" t="s">
        <v>576</v>
      </c>
      <c r="I726" s="741" t="s">
        <v>2642</v>
      </c>
      <c r="J726" s="741" t="s">
        <v>2643</v>
      </c>
      <c r="K726" s="741" t="s">
        <v>2644</v>
      </c>
      <c r="L726" s="742">
        <v>754.04</v>
      </c>
      <c r="M726" s="742">
        <v>2262.12</v>
      </c>
      <c r="N726" s="741">
        <v>3</v>
      </c>
      <c r="O726" s="826">
        <v>1</v>
      </c>
      <c r="P726" s="742">
        <v>2262.12</v>
      </c>
      <c r="Q726" s="759">
        <v>1</v>
      </c>
      <c r="R726" s="741">
        <v>3</v>
      </c>
      <c r="S726" s="759">
        <v>1</v>
      </c>
      <c r="T726" s="826">
        <v>1</v>
      </c>
      <c r="U726" s="782">
        <v>1</v>
      </c>
    </row>
    <row r="727" spans="1:21" ht="14.4" customHeight="1" x14ac:dyDescent="0.3">
      <c r="A727" s="740">
        <v>7</v>
      </c>
      <c r="B727" s="741" t="s">
        <v>2000</v>
      </c>
      <c r="C727" s="741" t="s">
        <v>2006</v>
      </c>
      <c r="D727" s="824" t="s">
        <v>3430</v>
      </c>
      <c r="E727" s="825" t="s">
        <v>2030</v>
      </c>
      <c r="F727" s="741" t="s">
        <v>2001</v>
      </c>
      <c r="G727" s="741" t="s">
        <v>2641</v>
      </c>
      <c r="H727" s="741" t="s">
        <v>576</v>
      </c>
      <c r="I727" s="741" t="s">
        <v>2947</v>
      </c>
      <c r="J727" s="741" t="s">
        <v>2643</v>
      </c>
      <c r="K727" s="741" t="s">
        <v>2652</v>
      </c>
      <c r="L727" s="742">
        <v>1131.06</v>
      </c>
      <c r="M727" s="742">
        <v>42980.28</v>
      </c>
      <c r="N727" s="741">
        <v>38</v>
      </c>
      <c r="O727" s="826">
        <v>7</v>
      </c>
      <c r="P727" s="742">
        <v>42980.28</v>
      </c>
      <c r="Q727" s="759">
        <v>1</v>
      </c>
      <c r="R727" s="741">
        <v>38</v>
      </c>
      <c r="S727" s="759">
        <v>1</v>
      </c>
      <c r="T727" s="826">
        <v>7</v>
      </c>
      <c r="U727" s="782">
        <v>1</v>
      </c>
    </row>
    <row r="728" spans="1:21" ht="14.4" customHeight="1" x14ac:dyDescent="0.3">
      <c r="A728" s="740">
        <v>7</v>
      </c>
      <c r="B728" s="741" t="s">
        <v>2000</v>
      </c>
      <c r="C728" s="741" t="s">
        <v>2006</v>
      </c>
      <c r="D728" s="824" t="s">
        <v>3430</v>
      </c>
      <c r="E728" s="825" t="s">
        <v>2030</v>
      </c>
      <c r="F728" s="741" t="s">
        <v>2001</v>
      </c>
      <c r="G728" s="741" t="s">
        <v>2641</v>
      </c>
      <c r="H728" s="741" t="s">
        <v>576</v>
      </c>
      <c r="I728" s="741" t="s">
        <v>2645</v>
      </c>
      <c r="J728" s="741" t="s">
        <v>2643</v>
      </c>
      <c r="K728" s="741" t="s">
        <v>2646</v>
      </c>
      <c r="L728" s="742">
        <v>1508.08</v>
      </c>
      <c r="M728" s="742">
        <v>67863.599999999991</v>
      </c>
      <c r="N728" s="741">
        <v>45</v>
      </c>
      <c r="O728" s="826">
        <v>7</v>
      </c>
      <c r="P728" s="742">
        <v>58815.119999999995</v>
      </c>
      <c r="Q728" s="759">
        <v>0.8666666666666667</v>
      </c>
      <c r="R728" s="741">
        <v>39</v>
      </c>
      <c r="S728" s="759">
        <v>0.8666666666666667</v>
      </c>
      <c r="T728" s="826">
        <v>6</v>
      </c>
      <c r="U728" s="782">
        <v>0.8571428571428571</v>
      </c>
    </row>
    <row r="729" spans="1:21" ht="14.4" customHeight="1" x14ac:dyDescent="0.3">
      <c r="A729" s="740">
        <v>7</v>
      </c>
      <c r="B729" s="741" t="s">
        <v>2000</v>
      </c>
      <c r="C729" s="741" t="s">
        <v>2006</v>
      </c>
      <c r="D729" s="824" t="s">
        <v>3430</v>
      </c>
      <c r="E729" s="825" t="s">
        <v>2030</v>
      </c>
      <c r="F729" s="741" t="s">
        <v>2001</v>
      </c>
      <c r="G729" s="741" t="s">
        <v>2641</v>
      </c>
      <c r="H729" s="741" t="s">
        <v>576</v>
      </c>
      <c r="I729" s="741" t="s">
        <v>3149</v>
      </c>
      <c r="J729" s="741" t="s">
        <v>2648</v>
      </c>
      <c r="K729" s="741" t="s">
        <v>2646</v>
      </c>
      <c r="L729" s="742">
        <v>1292.6500000000001</v>
      </c>
      <c r="M729" s="742">
        <v>15511.800000000001</v>
      </c>
      <c r="N729" s="741">
        <v>12</v>
      </c>
      <c r="O729" s="826">
        <v>2</v>
      </c>
      <c r="P729" s="742">
        <v>15511.800000000001</v>
      </c>
      <c r="Q729" s="759">
        <v>1</v>
      </c>
      <c r="R729" s="741">
        <v>12</v>
      </c>
      <c r="S729" s="759">
        <v>1</v>
      </c>
      <c r="T729" s="826">
        <v>2</v>
      </c>
      <c r="U729" s="782">
        <v>1</v>
      </c>
    </row>
    <row r="730" spans="1:21" ht="14.4" customHeight="1" x14ac:dyDescent="0.3">
      <c r="A730" s="740">
        <v>7</v>
      </c>
      <c r="B730" s="741" t="s">
        <v>2000</v>
      </c>
      <c r="C730" s="741" t="s">
        <v>2006</v>
      </c>
      <c r="D730" s="824" t="s">
        <v>3430</v>
      </c>
      <c r="E730" s="825" t="s">
        <v>2030</v>
      </c>
      <c r="F730" s="741" t="s">
        <v>2001</v>
      </c>
      <c r="G730" s="741" t="s">
        <v>2641</v>
      </c>
      <c r="H730" s="741" t="s">
        <v>576</v>
      </c>
      <c r="I730" s="741" t="s">
        <v>2647</v>
      </c>
      <c r="J730" s="741" t="s">
        <v>2648</v>
      </c>
      <c r="K730" s="741" t="s">
        <v>2644</v>
      </c>
      <c r="L730" s="742">
        <v>646.32000000000005</v>
      </c>
      <c r="M730" s="742">
        <v>12280.08</v>
      </c>
      <c r="N730" s="741">
        <v>19</v>
      </c>
      <c r="O730" s="826">
        <v>5</v>
      </c>
      <c r="P730" s="742">
        <v>12280.08</v>
      </c>
      <c r="Q730" s="759">
        <v>1</v>
      </c>
      <c r="R730" s="741">
        <v>19</v>
      </c>
      <c r="S730" s="759">
        <v>1</v>
      </c>
      <c r="T730" s="826">
        <v>5</v>
      </c>
      <c r="U730" s="782">
        <v>1</v>
      </c>
    </row>
    <row r="731" spans="1:21" ht="14.4" customHeight="1" x14ac:dyDescent="0.3">
      <c r="A731" s="740">
        <v>7</v>
      </c>
      <c r="B731" s="741" t="s">
        <v>2000</v>
      </c>
      <c r="C731" s="741" t="s">
        <v>2006</v>
      </c>
      <c r="D731" s="824" t="s">
        <v>3430</v>
      </c>
      <c r="E731" s="825" t="s">
        <v>2030</v>
      </c>
      <c r="F731" s="741" t="s">
        <v>2001</v>
      </c>
      <c r="G731" s="741" t="s">
        <v>2641</v>
      </c>
      <c r="H731" s="741" t="s">
        <v>622</v>
      </c>
      <c r="I731" s="741" t="s">
        <v>2649</v>
      </c>
      <c r="J731" s="741" t="s">
        <v>2650</v>
      </c>
      <c r="K731" s="741" t="s">
        <v>2644</v>
      </c>
      <c r="L731" s="742">
        <v>754.04</v>
      </c>
      <c r="M731" s="742">
        <v>4524.24</v>
      </c>
      <c r="N731" s="741">
        <v>6</v>
      </c>
      <c r="O731" s="826">
        <v>1</v>
      </c>
      <c r="P731" s="742">
        <v>4524.24</v>
      </c>
      <c r="Q731" s="759">
        <v>1</v>
      </c>
      <c r="R731" s="741">
        <v>6</v>
      </c>
      <c r="S731" s="759">
        <v>1</v>
      </c>
      <c r="T731" s="826">
        <v>1</v>
      </c>
      <c r="U731" s="782">
        <v>1</v>
      </c>
    </row>
    <row r="732" spans="1:21" ht="14.4" customHeight="1" x14ac:dyDescent="0.3">
      <c r="A732" s="740">
        <v>7</v>
      </c>
      <c r="B732" s="741" t="s">
        <v>2000</v>
      </c>
      <c r="C732" s="741" t="s">
        <v>2006</v>
      </c>
      <c r="D732" s="824" t="s">
        <v>3430</v>
      </c>
      <c r="E732" s="825" t="s">
        <v>2030</v>
      </c>
      <c r="F732" s="741" t="s">
        <v>2001</v>
      </c>
      <c r="G732" s="741" t="s">
        <v>2641</v>
      </c>
      <c r="H732" s="741" t="s">
        <v>622</v>
      </c>
      <c r="I732" s="741" t="s">
        <v>2651</v>
      </c>
      <c r="J732" s="741" t="s">
        <v>2650</v>
      </c>
      <c r="K732" s="741" t="s">
        <v>2652</v>
      </c>
      <c r="L732" s="742">
        <v>1131.06</v>
      </c>
      <c r="M732" s="742">
        <v>20359.079999999998</v>
      </c>
      <c r="N732" s="741">
        <v>18</v>
      </c>
      <c r="O732" s="826">
        <v>3</v>
      </c>
      <c r="P732" s="742">
        <v>13572.72</v>
      </c>
      <c r="Q732" s="759">
        <v>0.66666666666666674</v>
      </c>
      <c r="R732" s="741">
        <v>12</v>
      </c>
      <c r="S732" s="759">
        <v>0.66666666666666663</v>
      </c>
      <c r="T732" s="826">
        <v>2</v>
      </c>
      <c r="U732" s="782">
        <v>0.66666666666666663</v>
      </c>
    </row>
    <row r="733" spans="1:21" ht="14.4" customHeight="1" x14ac:dyDescent="0.3">
      <c r="A733" s="740">
        <v>7</v>
      </c>
      <c r="B733" s="741" t="s">
        <v>2000</v>
      </c>
      <c r="C733" s="741" t="s">
        <v>2006</v>
      </c>
      <c r="D733" s="824" t="s">
        <v>3430</v>
      </c>
      <c r="E733" s="825" t="s">
        <v>2030</v>
      </c>
      <c r="F733" s="741" t="s">
        <v>2001</v>
      </c>
      <c r="G733" s="741" t="s">
        <v>2641</v>
      </c>
      <c r="H733" s="741" t="s">
        <v>622</v>
      </c>
      <c r="I733" s="741" t="s">
        <v>3150</v>
      </c>
      <c r="J733" s="741" t="s">
        <v>2650</v>
      </c>
      <c r="K733" s="741" t="s">
        <v>2646</v>
      </c>
      <c r="L733" s="742">
        <v>1508.08</v>
      </c>
      <c r="M733" s="742">
        <v>13572.72</v>
      </c>
      <c r="N733" s="741">
        <v>9</v>
      </c>
      <c r="O733" s="826">
        <v>2</v>
      </c>
      <c r="P733" s="742">
        <v>4524.24</v>
      </c>
      <c r="Q733" s="759">
        <v>0.33333333333333331</v>
      </c>
      <c r="R733" s="741">
        <v>3</v>
      </c>
      <c r="S733" s="759">
        <v>0.33333333333333331</v>
      </c>
      <c r="T733" s="826">
        <v>1</v>
      </c>
      <c r="U733" s="782">
        <v>0.5</v>
      </c>
    </row>
    <row r="734" spans="1:21" ht="14.4" customHeight="1" x14ac:dyDescent="0.3">
      <c r="A734" s="740">
        <v>7</v>
      </c>
      <c r="B734" s="741" t="s">
        <v>2000</v>
      </c>
      <c r="C734" s="741" t="s">
        <v>2006</v>
      </c>
      <c r="D734" s="824" t="s">
        <v>3430</v>
      </c>
      <c r="E734" s="825" t="s">
        <v>2030</v>
      </c>
      <c r="F734" s="741" t="s">
        <v>2001</v>
      </c>
      <c r="G734" s="741" t="s">
        <v>2522</v>
      </c>
      <c r="H734" s="741" t="s">
        <v>576</v>
      </c>
      <c r="I734" s="741" t="s">
        <v>2523</v>
      </c>
      <c r="J734" s="741" t="s">
        <v>2524</v>
      </c>
      <c r="K734" s="741" t="s">
        <v>2360</v>
      </c>
      <c r="L734" s="742">
        <v>238.72</v>
      </c>
      <c r="M734" s="742">
        <v>238.72</v>
      </c>
      <c r="N734" s="741">
        <v>1</v>
      </c>
      <c r="O734" s="826">
        <v>1</v>
      </c>
      <c r="P734" s="742">
        <v>238.72</v>
      </c>
      <c r="Q734" s="759">
        <v>1</v>
      </c>
      <c r="R734" s="741">
        <v>1</v>
      </c>
      <c r="S734" s="759">
        <v>1</v>
      </c>
      <c r="T734" s="826">
        <v>1</v>
      </c>
      <c r="U734" s="782">
        <v>1</v>
      </c>
    </row>
    <row r="735" spans="1:21" ht="14.4" customHeight="1" x14ac:dyDescent="0.3">
      <c r="A735" s="740">
        <v>7</v>
      </c>
      <c r="B735" s="741" t="s">
        <v>2000</v>
      </c>
      <c r="C735" s="741" t="s">
        <v>2006</v>
      </c>
      <c r="D735" s="824" t="s">
        <v>3430</v>
      </c>
      <c r="E735" s="825" t="s">
        <v>2030</v>
      </c>
      <c r="F735" s="741" t="s">
        <v>2001</v>
      </c>
      <c r="G735" s="741" t="s">
        <v>2522</v>
      </c>
      <c r="H735" s="741" t="s">
        <v>576</v>
      </c>
      <c r="I735" s="741" t="s">
        <v>3151</v>
      </c>
      <c r="J735" s="741" t="s">
        <v>2524</v>
      </c>
      <c r="K735" s="741" t="s">
        <v>3152</v>
      </c>
      <c r="L735" s="742">
        <v>55.41</v>
      </c>
      <c r="M735" s="742">
        <v>55.41</v>
      </c>
      <c r="N735" s="741">
        <v>1</v>
      </c>
      <c r="O735" s="826">
        <v>1</v>
      </c>
      <c r="P735" s="742">
        <v>55.41</v>
      </c>
      <c r="Q735" s="759">
        <v>1</v>
      </c>
      <c r="R735" s="741">
        <v>1</v>
      </c>
      <c r="S735" s="759">
        <v>1</v>
      </c>
      <c r="T735" s="826">
        <v>1</v>
      </c>
      <c r="U735" s="782">
        <v>1</v>
      </c>
    </row>
    <row r="736" spans="1:21" ht="14.4" customHeight="1" x14ac:dyDescent="0.3">
      <c r="A736" s="740">
        <v>7</v>
      </c>
      <c r="B736" s="741" t="s">
        <v>2000</v>
      </c>
      <c r="C736" s="741" t="s">
        <v>2006</v>
      </c>
      <c r="D736" s="824" t="s">
        <v>3430</v>
      </c>
      <c r="E736" s="825" t="s">
        <v>2030</v>
      </c>
      <c r="F736" s="741" t="s">
        <v>2001</v>
      </c>
      <c r="G736" s="741" t="s">
        <v>2533</v>
      </c>
      <c r="H736" s="741" t="s">
        <v>622</v>
      </c>
      <c r="I736" s="741" t="s">
        <v>1915</v>
      </c>
      <c r="J736" s="741" t="s">
        <v>1246</v>
      </c>
      <c r="K736" s="741" t="s">
        <v>1916</v>
      </c>
      <c r="L736" s="742">
        <v>207.45</v>
      </c>
      <c r="M736" s="742">
        <v>622.34999999999991</v>
      </c>
      <c r="N736" s="741">
        <v>3</v>
      </c>
      <c r="O736" s="826">
        <v>2.5</v>
      </c>
      <c r="P736" s="742"/>
      <c r="Q736" s="759">
        <v>0</v>
      </c>
      <c r="R736" s="741"/>
      <c r="S736" s="759">
        <v>0</v>
      </c>
      <c r="T736" s="826"/>
      <c r="U736" s="782">
        <v>0</v>
      </c>
    </row>
    <row r="737" spans="1:21" ht="14.4" customHeight="1" x14ac:dyDescent="0.3">
      <c r="A737" s="740">
        <v>7</v>
      </c>
      <c r="B737" s="741" t="s">
        <v>2000</v>
      </c>
      <c r="C737" s="741" t="s">
        <v>2006</v>
      </c>
      <c r="D737" s="824" t="s">
        <v>3430</v>
      </c>
      <c r="E737" s="825" t="s">
        <v>2030</v>
      </c>
      <c r="F737" s="741" t="s">
        <v>2001</v>
      </c>
      <c r="G737" s="741" t="s">
        <v>2125</v>
      </c>
      <c r="H737" s="741" t="s">
        <v>622</v>
      </c>
      <c r="I737" s="741" t="s">
        <v>2902</v>
      </c>
      <c r="J737" s="741" t="s">
        <v>774</v>
      </c>
      <c r="K737" s="741" t="s">
        <v>1892</v>
      </c>
      <c r="L737" s="742">
        <v>85.16</v>
      </c>
      <c r="M737" s="742">
        <v>255.48</v>
      </c>
      <c r="N737" s="741">
        <v>3</v>
      </c>
      <c r="O737" s="826">
        <v>0.5</v>
      </c>
      <c r="P737" s="742">
        <v>255.48</v>
      </c>
      <c r="Q737" s="759">
        <v>1</v>
      </c>
      <c r="R737" s="741">
        <v>3</v>
      </c>
      <c r="S737" s="759">
        <v>1</v>
      </c>
      <c r="T737" s="826">
        <v>0.5</v>
      </c>
      <c r="U737" s="782">
        <v>1</v>
      </c>
    </row>
    <row r="738" spans="1:21" ht="14.4" customHeight="1" x14ac:dyDescent="0.3">
      <c r="A738" s="740">
        <v>7</v>
      </c>
      <c r="B738" s="741" t="s">
        <v>2000</v>
      </c>
      <c r="C738" s="741" t="s">
        <v>2006</v>
      </c>
      <c r="D738" s="824" t="s">
        <v>3430</v>
      </c>
      <c r="E738" s="825" t="s">
        <v>2030</v>
      </c>
      <c r="F738" s="741" t="s">
        <v>2001</v>
      </c>
      <c r="G738" s="741" t="s">
        <v>2125</v>
      </c>
      <c r="H738" s="741" t="s">
        <v>622</v>
      </c>
      <c r="I738" s="741" t="s">
        <v>1890</v>
      </c>
      <c r="J738" s="741" t="s">
        <v>772</v>
      </c>
      <c r="K738" s="741" t="s">
        <v>1706</v>
      </c>
      <c r="L738" s="742">
        <v>65.989999999999995</v>
      </c>
      <c r="M738" s="742">
        <v>593.90999999999985</v>
      </c>
      <c r="N738" s="741">
        <v>9</v>
      </c>
      <c r="O738" s="826">
        <v>1.5</v>
      </c>
      <c r="P738" s="742">
        <v>593.90999999999985</v>
      </c>
      <c r="Q738" s="759">
        <v>1</v>
      </c>
      <c r="R738" s="741">
        <v>9</v>
      </c>
      <c r="S738" s="759">
        <v>1</v>
      </c>
      <c r="T738" s="826">
        <v>1.5</v>
      </c>
      <c r="U738" s="782">
        <v>1</v>
      </c>
    </row>
    <row r="739" spans="1:21" ht="14.4" customHeight="1" x14ac:dyDescent="0.3">
      <c r="A739" s="740">
        <v>7</v>
      </c>
      <c r="B739" s="741" t="s">
        <v>2000</v>
      </c>
      <c r="C739" s="741" t="s">
        <v>2006</v>
      </c>
      <c r="D739" s="824" t="s">
        <v>3430</v>
      </c>
      <c r="E739" s="825" t="s">
        <v>2030</v>
      </c>
      <c r="F739" s="741" t="s">
        <v>2001</v>
      </c>
      <c r="G739" s="741" t="s">
        <v>2125</v>
      </c>
      <c r="H739" s="741" t="s">
        <v>622</v>
      </c>
      <c r="I739" s="741" t="s">
        <v>1890</v>
      </c>
      <c r="J739" s="741" t="s">
        <v>772</v>
      </c>
      <c r="K739" s="741" t="s">
        <v>1706</v>
      </c>
      <c r="L739" s="742">
        <v>42.57</v>
      </c>
      <c r="M739" s="742">
        <v>936.54000000000008</v>
      </c>
      <c r="N739" s="741">
        <v>22</v>
      </c>
      <c r="O739" s="826">
        <v>5</v>
      </c>
      <c r="P739" s="742">
        <v>553.41000000000008</v>
      </c>
      <c r="Q739" s="759">
        <v>0.59090909090909094</v>
      </c>
      <c r="R739" s="741">
        <v>13</v>
      </c>
      <c r="S739" s="759">
        <v>0.59090909090909094</v>
      </c>
      <c r="T739" s="826">
        <v>2.5</v>
      </c>
      <c r="U739" s="782">
        <v>0.5</v>
      </c>
    </row>
    <row r="740" spans="1:21" ht="14.4" customHeight="1" x14ac:dyDescent="0.3">
      <c r="A740" s="740">
        <v>7</v>
      </c>
      <c r="B740" s="741" t="s">
        <v>2000</v>
      </c>
      <c r="C740" s="741" t="s">
        <v>2006</v>
      </c>
      <c r="D740" s="824" t="s">
        <v>3430</v>
      </c>
      <c r="E740" s="825" t="s">
        <v>2030</v>
      </c>
      <c r="F740" s="741" t="s">
        <v>2001</v>
      </c>
      <c r="G740" s="741" t="s">
        <v>2125</v>
      </c>
      <c r="H740" s="741" t="s">
        <v>622</v>
      </c>
      <c r="I740" s="741" t="s">
        <v>1891</v>
      </c>
      <c r="J740" s="741" t="s">
        <v>774</v>
      </c>
      <c r="K740" s="741" t="s">
        <v>1892</v>
      </c>
      <c r="L740" s="742">
        <v>85.16</v>
      </c>
      <c r="M740" s="742">
        <v>170.32</v>
      </c>
      <c r="N740" s="741">
        <v>2</v>
      </c>
      <c r="O740" s="826">
        <v>0.5</v>
      </c>
      <c r="P740" s="742">
        <v>170.32</v>
      </c>
      <c r="Q740" s="759">
        <v>1</v>
      </c>
      <c r="R740" s="741">
        <v>2</v>
      </c>
      <c r="S740" s="759">
        <v>1</v>
      </c>
      <c r="T740" s="826">
        <v>0.5</v>
      </c>
      <c r="U740" s="782">
        <v>1</v>
      </c>
    </row>
    <row r="741" spans="1:21" ht="14.4" customHeight="1" x14ac:dyDescent="0.3">
      <c r="A741" s="740">
        <v>7</v>
      </c>
      <c r="B741" s="741" t="s">
        <v>2000</v>
      </c>
      <c r="C741" s="741" t="s">
        <v>2006</v>
      </c>
      <c r="D741" s="824" t="s">
        <v>3430</v>
      </c>
      <c r="E741" s="825" t="s">
        <v>2030</v>
      </c>
      <c r="F741" s="741" t="s">
        <v>2001</v>
      </c>
      <c r="G741" s="741" t="s">
        <v>2125</v>
      </c>
      <c r="H741" s="741" t="s">
        <v>622</v>
      </c>
      <c r="I741" s="741" t="s">
        <v>3153</v>
      </c>
      <c r="J741" s="741" t="s">
        <v>774</v>
      </c>
      <c r="K741" s="741" t="s">
        <v>1892</v>
      </c>
      <c r="L741" s="742">
        <v>85.16</v>
      </c>
      <c r="M741" s="742">
        <v>255.48</v>
      </c>
      <c r="N741" s="741">
        <v>3</v>
      </c>
      <c r="O741" s="826">
        <v>0.5</v>
      </c>
      <c r="P741" s="742">
        <v>255.48</v>
      </c>
      <c r="Q741" s="759">
        <v>1</v>
      </c>
      <c r="R741" s="741">
        <v>3</v>
      </c>
      <c r="S741" s="759">
        <v>1</v>
      </c>
      <c r="T741" s="826">
        <v>0.5</v>
      </c>
      <c r="U741" s="782">
        <v>1</v>
      </c>
    </row>
    <row r="742" spans="1:21" ht="14.4" customHeight="1" x14ac:dyDescent="0.3">
      <c r="A742" s="740">
        <v>7</v>
      </c>
      <c r="B742" s="741" t="s">
        <v>2000</v>
      </c>
      <c r="C742" s="741" t="s">
        <v>2006</v>
      </c>
      <c r="D742" s="824" t="s">
        <v>3430</v>
      </c>
      <c r="E742" s="825" t="s">
        <v>2030</v>
      </c>
      <c r="F742" s="741" t="s">
        <v>2001</v>
      </c>
      <c r="G742" s="741" t="s">
        <v>2055</v>
      </c>
      <c r="H742" s="741" t="s">
        <v>622</v>
      </c>
      <c r="I742" s="741" t="s">
        <v>1918</v>
      </c>
      <c r="J742" s="741" t="s">
        <v>1919</v>
      </c>
      <c r="K742" s="741" t="s">
        <v>1703</v>
      </c>
      <c r="L742" s="742">
        <v>69.16</v>
      </c>
      <c r="M742" s="742">
        <v>69.16</v>
      </c>
      <c r="N742" s="741">
        <v>1</v>
      </c>
      <c r="O742" s="826">
        <v>0.5</v>
      </c>
      <c r="P742" s="742">
        <v>69.16</v>
      </c>
      <c r="Q742" s="759">
        <v>1</v>
      </c>
      <c r="R742" s="741">
        <v>1</v>
      </c>
      <c r="S742" s="759">
        <v>1</v>
      </c>
      <c r="T742" s="826">
        <v>0.5</v>
      </c>
      <c r="U742" s="782">
        <v>1</v>
      </c>
    </row>
    <row r="743" spans="1:21" ht="14.4" customHeight="1" x14ac:dyDescent="0.3">
      <c r="A743" s="740">
        <v>7</v>
      </c>
      <c r="B743" s="741" t="s">
        <v>2000</v>
      </c>
      <c r="C743" s="741" t="s">
        <v>2006</v>
      </c>
      <c r="D743" s="824" t="s">
        <v>3430</v>
      </c>
      <c r="E743" s="825" t="s">
        <v>2030</v>
      </c>
      <c r="F743" s="741" t="s">
        <v>2001</v>
      </c>
      <c r="G743" s="741" t="s">
        <v>2055</v>
      </c>
      <c r="H743" s="741" t="s">
        <v>622</v>
      </c>
      <c r="I743" s="741" t="s">
        <v>2056</v>
      </c>
      <c r="J743" s="741" t="s">
        <v>1919</v>
      </c>
      <c r="K743" s="741" t="s">
        <v>1716</v>
      </c>
      <c r="L743" s="742">
        <v>207.45</v>
      </c>
      <c r="M743" s="742">
        <v>207.45</v>
      </c>
      <c r="N743" s="741">
        <v>1</v>
      </c>
      <c r="O743" s="826">
        <v>1</v>
      </c>
      <c r="P743" s="742">
        <v>207.45</v>
      </c>
      <c r="Q743" s="759">
        <v>1</v>
      </c>
      <c r="R743" s="741">
        <v>1</v>
      </c>
      <c r="S743" s="759">
        <v>1</v>
      </c>
      <c r="T743" s="826">
        <v>1</v>
      </c>
      <c r="U743" s="782">
        <v>1</v>
      </c>
    </row>
    <row r="744" spans="1:21" ht="14.4" customHeight="1" x14ac:dyDescent="0.3">
      <c r="A744" s="740">
        <v>7</v>
      </c>
      <c r="B744" s="741" t="s">
        <v>2000</v>
      </c>
      <c r="C744" s="741" t="s">
        <v>2006</v>
      </c>
      <c r="D744" s="824" t="s">
        <v>3430</v>
      </c>
      <c r="E744" s="825" t="s">
        <v>2030</v>
      </c>
      <c r="F744" s="741" t="s">
        <v>2001</v>
      </c>
      <c r="G744" s="741" t="s">
        <v>2262</v>
      </c>
      <c r="H744" s="741" t="s">
        <v>576</v>
      </c>
      <c r="I744" s="741" t="s">
        <v>3154</v>
      </c>
      <c r="J744" s="741" t="s">
        <v>3155</v>
      </c>
      <c r="K744" s="741" t="s">
        <v>3156</v>
      </c>
      <c r="L744" s="742">
        <v>344</v>
      </c>
      <c r="M744" s="742">
        <v>3096</v>
      </c>
      <c r="N744" s="741">
        <v>9</v>
      </c>
      <c r="O744" s="826">
        <v>1</v>
      </c>
      <c r="P744" s="742">
        <v>1376</v>
      </c>
      <c r="Q744" s="759">
        <v>0.44444444444444442</v>
      </c>
      <c r="R744" s="741">
        <v>4</v>
      </c>
      <c r="S744" s="759">
        <v>0.44444444444444442</v>
      </c>
      <c r="T744" s="826">
        <v>0.5</v>
      </c>
      <c r="U744" s="782">
        <v>0.5</v>
      </c>
    </row>
    <row r="745" spans="1:21" ht="14.4" customHeight="1" x14ac:dyDescent="0.3">
      <c r="A745" s="740">
        <v>7</v>
      </c>
      <c r="B745" s="741" t="s">
        <v>2000</v>
      </c>
      <c r="C745" s="741" t="s">
        <v>2006</v>
      </c>
      <c r="D745" s="824" t="s">
        <v>3430</v>
      </c>
      <c r="E745" s="825" t="s">
        <v>2030</v>
      </c>
      <c r="F745" s="741" t="s">
        <v>2001</v>
      </c>
      <c r="G745" s="741" t="s">
        <v>2247</v>
      </c>
      <c r="H745" s="741" t="s">
        <v>576</v>
      </c>
      <c r="I745" s="741" t="s">
        <v>2653</v>
      </c>
      <c r="J745" s="741" t="s">
        <v>2249</v>
      </c>
      <c r="K745" s="741" t="s">
        <v>2654</v>
      </c>
      <c r="L745" s="742">
        <v>140.94999999999999</v>
      </c>
      <c r="M745" s="742">
        <v>422.84999999999997</v>
      </c>
      <c r="N745" s="741">
        <v>3</v>
      </c>
      <c r="O745" s="826">
        <v>0.5</v>
      </c>
      <c r="P745" s="742"/>
      <c r="Q745" s="759">
        <v>0</v>
      </c>
      <c r="R745" s="741"/>
      <c r="S745" s="759">
        <v>0</v>
      </c>
      <c r="T745" s="826"/>
      <c r="U745" s="782">
        <v>0</v>
      </c>
    </row>
    <row r="746" spans="1:21" ht="14.4" customHeight="1" x14ac:dyDescent="0.3">
      <c r="A746" s="740">
        <v>7</v>
      </c>
      <c r="B746" s="741" t="s">
        <v>2000</v>
      </c>
      <c r="C746" s="741" t="s">
        <v>2006</v>
      </c>
      <c r="D746" s="824" t="s">
        <v>3430</v>
      </c>
      <c r="E746" s="825" t="s">
        <v>2030</v>
      </c>
      <c r="F746" s="741" t="s">
        <v>2001</v>
      </c>
      <c r="G746" s="741" t="s">
        <v>2247</v>
      </c>
      <c r="H746" s="741" t="s">
        <v>576</v>
      </c>
      <c r="I746" s="741" t="s">
        <v>3157</v>
      </c>
      <c r="J746" s="741" t="s">
        <v>2249</v>
      </c>
      <c r="K746" s="741" t="s">
        <v>2656</v>
      </c>
      <c r="L746" s="742">
        <v>211.42</v>
      </c>
      <c r="M746" s="742">
        <v>634.26</v>
      </c>
      <c r="N746" s="741">
        <v>3</v>
      </c>
      <c r="O746" s="826">
        <v>0.5</v>
      </c>
      <c r="P746" s="742"/>
      <c r="Q746" s="759">
        <v>0</v>
      </c>
      <c r="R746" s="741"/>
      <c r="S746" s="759">
        <v>0</v>
      </c>
      <c r="T746" s="826"/>
      <c r="U746" s="782">
        <v>0</v>
      </c>
    </row>
    <row r="747" spans="1:21" ht="14.4" customHeight="1" x14ac:dyDescent="0.3">
      <c r="A747" s="740">
        <v>7</v>
      </c>
      <c r="B747" s="741" t="s">
        <v>2000</v>
      </c>
      <c r="C747" s="741" t="s">
        <v>2006</v>
      </c>
      <c r="D747" s="824" t="s">
        <v>3430</v>
      </c>
      <c r="E747" s="825" t="s">
        <v>2030</v>
      </c>
      <c r="F747" s="741" t="s">
        <v>2001</v>
      </c>
      <c r="G747" s="741" t="s">
        <v>2247</v>
      </c>
      <c r="H747" s="741" t="s">
        <v>576</v>
      </c>
      <c r="I747" s="741" t="s">
        <v>2248</v>
      </c>
      <c r="J747" s="741" t="s">
        <v>2249</v>
      </c>
      <c r="K747" s="741" t="s">
        <v>2250</v>
      </c>
      <c r="L747" s="742">
        <v>0</v>
      </c>
      <c r="M747" s="742">
        <v>0</v>
      </c>
      <c r="N747" s="741">
        <v>3</v>
      </c>
      <c r="O747" s="826">
        <v>0.5</v>
      </c>
      <c r="P747" s="742">
        <v>0</v>
      </c>
      <c r="Q747" s="759"/>
      <c r="R747" s="741">
        <v>3</v>
      </c>
      <c r="S747" s="759">
        <v>1</v>
      </c>
      <c r="T747" s="826">
        <v>0.5</v>
      </c>
      <c r="U747" s="782">
        <v>1</v>
      </c>
    </row>
    <row r="748" spans="1:21" ht="14.4" customHeight="1" x14ac:dyDescent="0.3">
      <c r="A748" s="740">
        <v>7</v>
      </c>
      <c r="B748" s="741" t="s">
        <v>2000</v>
      </c>
      <c r="C748" s="741" t="s">
        <v>2006</v>
      </c>
      <c r="D748" s="824" t="s">
        <v>3430</v>
      </c>
      <c r="E748" s="825" t="s">
        <v>2030</v>
      </c>
      <c r="F748" s="741" t="s">
        <v>2001</v>
      </c>
      <c r="G748" s="741" t="s">
        <v>2247</v>
      </c>
      <c r="H748" s="741" t="s">
        <v>576</v>
      </c>
      <c r="I748" s="741" t="s">
        <v>2251</v>
      </c>
      <c r="J748" s="741" t="s">
        <v>2249</v>
      </c>
      <c r="K748" s="741" t="s">
        <v>2250</v>
      </c>
      <c r="L748" s="742">
        <v>281.88</v>
      </c>
      <c r="M748" s="742">
        <v>1691.28</v>
      </c>
      <c r="N748" s="741">
        <v>6</v>
      </c>
      <c r="O748" s="826">
        <v>1</v>
      </c>
      <c r="P748" s="742">
        <v>845.64</v>
      </c>
      <c r="Q748" s="759">
        <v>0.5</v>
      </c>
      <c r="R748" s="741">
        <v>3</v>
      </c>
      <c r="S748" s="759">
        <v>0.5</v>
      </c>
      <c r="T748" s="826">
        <v>0.5</v>
      </c>
      <c r="U748" s="782">
        <v>0.5</v>
      </c>
    </row>
    <row r="749" spans="1:21" ht="14.4" customHeight="1" x14ac:dyDescent="0.3">
      <c r="A749" s="740">
        <v>7</v>
      </c>
      <c r="B749" s="741" t="s">
        <v>2000</v>
      </c>
      <c r="C749" s="741" t="s">
        <v>2006</v>
      </c>
      <c r="D749" s="824" t="s">
        <v>3430</v>
      </c>
      <c r="E749" s="825" t="s">
        <v>2030</v>
      </c>
      <c r="F749" s="741" t="s">
        <v>2001</v>
      </c>
      <c r="G749" s="741" t="s">
        <v>2269</v>
      </c>
      <c r="H749" s="741" t="s">
        <v>576</v>
      </c>
      <c r="I749" s="741" t="s">
        <v>3158</v>
      </c>
      <c r="J749" s="741" t="s">
        <v>3159</v>
      </c>
      <c r="K749" s="741" t="s">
        <v>3160</v>
      </c>
      <c r="L749" s="742">
        <v>39.020000000000003</v>
      </c>
      <c r="M749" s="742">
        <v>39.020000000000003</v>
      </c>
      <c r="N749" s="741">
        <v>1</v>
      </c>
      <c r="O749" s="826">
        <v>1</v>
      </c>
      <c r="P749" s="742">
        <v>39.020000000000003</v>
      </c>
      <c r="Q749" s="759">
        <v>1</v>
      </c>
      <c r="R749" s="741">
        <v>1</v>
      </c>
      <c r="S749" s="759">
        <v>1</v>
      </c>
      <c r="T749" s="826">
        <v>1</v>
      </c>
      <c r="U749" s="782">
        <v>1</v>
      </c>
    </row>
    <row r="750" spans="1:21" ht="14.4" customHeight="1" x14ac:dyDescent="0.3">
      <c r="A750" s="740">
        <v>7</v>
      </c>
      <c r="B750" s="741" t="s">
        <v>2000</v>
      </c>
      <c r="C750" s="741" t="s">
        <v>2006</v>
      </c>
      <c r="D750" s="824" t="s">
        <v>3430</v>
      </c>
      <c r="E750" s="825" t="s">
        <v>2030</v>
      </c>
      <c r="F750" s="741" t="s">
        <v>2001</v>
      </c>
      <c r="G750" s="741" t="s">
        <v>2129</v>
      </c>
      <c r="H750" s="741" t="s">
        <v>576</v>
      </c>
      <c r="I750" s="741" t="s">
        <v>3161</v>
      </c>
      <c r="J750" s="741" t="s">
        <v>805</v>
      </c>
      <c r="K750" s="741" t="s">
        <v>2347</v>
      </c>
      <c r="L750" s="742">
        <v>91.11</v>
      </c>
      <c r="M750" s="742">
        <v>91.11</v>
      </c>
      <c r="N750" s="741">
        <v>1</v>
      </c>
      <c r="O750" s="826">
        <v>1</v>
      </c>
      <c r="P750" s="742"/>
      <c r="Q750" s="759">
        <v>0</v>
      </c>
      <c r="R750" s="741"/>
      <c r="S750" s="759">
        <v>0</v>
      </c>
      <c r="T750" s="826"/>
      <c r="U750" s="782">
        <v>0</v>
      </c>
    </row>
    <row r="751" spans="1:21" ht="14.4" customHeight="1" x14ac:dyDescent="0.3">
      <c r="A751" s="740">
        <v>7</v>
      </c>
      <c r="B751" s="741" t="s">
        <v>2000</v>
      </c>
      <c r="C751" s="741" t="s">
        <v>2006</v>
      </c>
      <c r="D751" s="824" t="s">
        <v>3430</v>
      </c>
      <c r="E751" s="825" t="s">
        <v>2030</v>
      </c>
      <c r="F751" s="741" t="s">
        <v>2001</v>
      </c>
      <c r="G751" s="741" t="s">
        <v>2133</v>
      </c>
      <c r="H751" s="741" t="s">
        <v>576</v>
      </c>
      <c r="I751" s="741" t="s">
        <v>2134</v>
      </c>
      <c r="J751" s="741" t="s">
        <v>2135</v>
      </c>
      <c r="K751" s="741" t="s">
        <v>2136</v>
      </c>
      <c r="L751" s="742">
        <v>29.13</v>
      </c>
      <c r="M751" s="742">
        <v>466.08000000000004</v>
      </c>
      <c r="N751" s="741">
        <v>16</v>
      </c>
      <c r="O751" s="826">
        <v>5.5</v>
      </c>
      <c r="P751" s="742">
        <v>320.43</v>
      </c>
      <c r="Q751" s="759">
        <v>0.6875</v>
      </c>
      <c r="R751" s="741">
        <v>11</v>
      </c>
      <c r="S751" s="759">
        <v>0.6875</v>
      </c>
      <c r="T751" s="826">
        <v>3</v>
      </c>
      <c r="U751" s="782">
        <v>0.54545454545454541</v>
      </c>
    </row>
    <row r="752" spans="1:21" ht="14.4" customHeight="1" x14ac:dyDescent="0.3">
      <c r="A752" s="740">
        <v>7</v>
      </c>
      <c r="B752" s="741" t="s">
        <v>2000</v>
      </c>
      <c r="C752" s="741" t="s">
        <v>2006</v>
      </c>
      <c r="D752" s="824" t="s">
        <v>3430</v>
      </c>
      <c r="E752" s="825" t="s">
        <v>2030</v>
      </c>
      <c r="F752" s="741" t="s">
        <v>2001</v>
      </c>
      <c r="G752" s="741" t="s">
        <v>2133</v>
      </c>
      <c r="H752" s="741" t="s">
        <v>576</v>
      </c>
      <c r="I752" s="741" t="s">
        <v>2657</v>
      </c>
      <c r="J752" s="741" t="s">
        <v>2658</v>
      </c>
      <c r="K752" s="741" t="s">
        <v>2659</v>
      </c>
      <c r="L752" s="742">
        <v>80.319999999999993</v>
      </c>
      <c r="M752" s="742">
        <v>2971.84</v>
      </c>
      <c r="N752" s="741">
        <v>37</v>
      </c>
      <c r="O752" s="826">
        <v>7.5</v>
      </c>
      <c r="P752" s="742">
        <v>1767.04</v>
      </c>
      <c r="Q752" s="759">
        <v>0.59459459459459452</v>
      </c>
      <c r="R752" s="741">
        <v>22</v>
      </c>
      <c r="S752" s="759">
        <v>0.59459459459459463</v>
      </c>
      <c r="T752" s="826">
        <v>4</v>
      </c>
      <c r="U752" s="782">
        <v>0.53333333333333333</v>
      </c>
    </row>
    <row r="753" spans="1:21" ht="14.4" customHeight="1" x14ac:dyDescent="0.3">
      <c r="A753" s="740">
        <v>7</v>
      </c>
      <c r="B753" s="741" t="s">
        <v>2000</v>
      </c>
      <c r="C753" s="741" t="s">
        <v>2006</v>
      </c>
      <c r="D753" s="824" t="s">
        <v>3430</v>
      </c>
      <c r="E753" s="825" t="s">
        <v>2030</v>
      </c>
      <c r="F753" s="741" t="s">
        <v>2001</v>
      </c>
      <c r="G753" s="741" t="s">
        <v>2660</v>
      </c>
      <c r="H753" s="741" t="s">
        <v>576</v>
      </c>
      <c r="I753" s="741" t="s">
        <v>3162</v>
      </c>
      <c r="J753" s="741" t="s">
        <v>3163</v>
      </c>
      <c r="K753" s="741" t="s">
        <v>3083</v>
      </c>
      <c r="L753" s="742">
        <v>601.9</v>
      </c>
      <c r="M753" s="742">
        <v>3611.3999999999996</v>
      </c>
      <c r="N753" s="741">
        <v>6</v>
      </c>
      <c r="O753" s="826">
        <v>0.5</v>
      </c>
      <c r="P753" s="742"/>
      <c r="Q753" s="759">
        <v>0</v>
      </c>
      <c r="R753" s="741"/>
      <c r="S753" s="759">
        <v>0</v>
      </c>
      <c r="T753" s="826"/>
      <c r="U753" s="782">
        <v>0</v>
      </c>
    </row>
    <row r="754" spans="1:21" ht="14.4" customHeight="1" x14ac:dyDescent="0.3">
      <c r="A754" s="740">
        <v>7</v>
      </c>
      <c r="B754" s="741" t="s">
        <v>2000</v>
      </c>
      <c r="C754" s="741" t="s">
        <v>2006</v>
      </c>
      <c r="D754" s="824" t="s">
        <v>3430</v>
      </c>
      <c r="E754" s="825" t="s">
        <v>2030</v>
      </c>
      <c r="F754" s="741" t="s">
        <v>2001</v>
      </c>
      <c r="G754" s="741" t="s">
        <v>2407</v>
      </c>
      <c r="H754" s="741" t="s">
        <v>576</v>
      </c>
      <c r="I754" s="741" t="s">
        <v>2664</v>
      </c>
      <c r="J754" s="741" t="s">
        <v>2665</v>
      </c>
      <c r="K754" s="741" t="s">
        <v>1706</v>
      </c>
      <c r="L754" s="742">
        <v>85.16</v>
      </c>
      <c r="M754" s="742">
        <v>255.48</v>
      </c>
      <c r="N754" s="741">
        <v>3</v>
      </c>
      <c r="O754" s="826">
        <v>1</v>
      </c>
      <c r="P754" s="742">
        <v>255.48</v>
      </c>
      <c r="Q754" s="759">
        <v>1</v>
      </c>
      <c r="R754" s="741">
        <v>3</v>
      </c>
      <c r="S754" s="759">
        <v>1</v>
      </c>
      <c r="T754" s="826">
        <v>1</v>
      </c>
      <c r="U754" s="782">
        <v>1</v>
      </c>
    </row>
    <row r="755" spans="1:21" ht="14.4" customHeight="1" x14ac:dyDescent="0.3">
      <c r="A755" s="740">
        <v>7</v>
      </c>
      <c r="B755" s="741" t="s">
        <v>2000</v>
      </c>
      <c r="C755" s="741" t="s">
        <v>2006</v>
      </c>
      <c r="D755" s="824" t="s">
        <v>3430</v>
      </c>
      <c r="E755" s="825" t="s">
        <v>2030</v>
      </c>
      <c r="F755" s="741" t="s">
        <v>2001</v>
      </c>
      <c r="G755" s="741" t="s">
        <v>2666</v>
      </c>
      <c r="H755" s="741" t="s">
        <v>576</v>
      </c>
      <c r="I755" s="741" t="s">
        <v>2667</v>
      </c>
      <c r="J755" s="741" t="s">
        <v>2668</v>
      </c>
      <c r="K755" s="741" t="s">
        <v>2669</v>
      </c>
      <c r="L755" s="742">
        <v>232.68</v>
      </c>
      <c r="M755" s="742">
        <v>1861.44</v>
      </c>
      <c r="N755" s="741">
        <v>8</v>
      </c>
      <c r="O755" s="826">
        <v>2</v>
      </c>
      <c r="P755" s="742">
        <v>1861.44</v>
      </c>
      <c r="Q755" s="759">
        <v>1</v>
      </c>
      <c r="R755" s="741">
        <v>8</v>
      </c>
      <c r="S755" s="759">
        <v>1</v>
      </c>
      <c r="T755" s="826">
        <v>2</v>
      </c>
      <c r="U755" s="782">
        <v>1</v>
      </c>
    </row>
    <row r="756" spans="1:21" ht="14.4" customHeight="1" x14ac:dyDescent="0.3">
      <c r="A756" s="740">
        <v>7</v>
      </c>
      <c r="B756" s="741" t="s">
        <v>2000</v>
      </c>
      <c r="C756" s="741" t="s">
        <v>2006</v>
      </c>
      <c r="D756" s="824" t="s">
        <v>3430</v>
      </c>
      <c r="E756" s="825" t="s">
        <v>2030</v>
      </c>
      <c r="F756" s="741" t="s">
        <v>2001</v>
      </c>
      <c r="G756" s="741" t="s">
        <v>2666</v>
      </c>
      <c r="H756" s="741" t="s">
        <v>576</v>
      </c>
      <c r="I756" s="741" t="s">
        <v>2951</v>
      </c>
      <c r="J756" s="741" t="s">
        <v>2952</v>
      </c>
      <c r="K756" s="741" t="s">
        <v>2953</v>
      </c>
      <c r="L756" s="742">
        <v>5322.08</v>
      </c>
      <c r="M756" s="742">
        <v>191594.88</v>
      </c>
      <c r="N756" s="741">
        <v>36</v>
      </c>
      <c r="O756" s="826">
        <v>15.5</v>
      </c>
      <c r="P756" s="742">
        <v>159662.39999999999</v>
      </c>
      <c r="Q756" s="759">
        <v>0.83333333333333326</v>
      </c>
      <c r="R756" s="741">
        <v>30</v>
      </c>
      <c r="S756" s="759">
        <v>0.83333333333333337</v>
      </c>
      <c r="T756" s="826">
        <v>12.5</v>
      </c>
      <c r="U756" s="782">
        <v>0.80645161290322576</v>
      </c>
    </row>
    <row r="757" spans="1:21" ht="14.4" customHeight="1" x14ac:dyDescent="0.3">
      <c r="A757" s="740">
        <v>7</v>
      </c>
      <c r="B757" s="741" t="s">
        <v>2000</v>
      </c>
      <c r="C757" s="741" t="s">
        <v>2006</v>
      </c>
      <c r="D757" s="824" t="s">
        <v>3430</v>
      </c>
      <c r="E757" s="825" t="s">
        <v>2030</v>
      </c>
      <c r="F757" s="741" t="s">
        <v>2001</v>
      </c>
      <c r="G757" s="741" t="s">
        <v>2666</v>
      </c>
      <c r="H757" s="741" t="s">
        <v>576</v>
      </c>
      <c r="I757" s="741" t="s">
        <v>3164</v>
      </c>
      <c r="J757" s="741" t="s">
        <v>2952</v>
      </c>
      <c r="K757" s="741" t="s">
        <v>3165</v>
      </c>
      <c r="L757" s="742">
        <v>5322.08</v>
      </c>
      <c r="M757" s="742">
        <v>47898.720000000001</v>
      </c>
      <c r="N757" s="741">
        <v>9</v>
      </c>
      <c r="O757" s="826">
        <v>5</v>
      </c>
      <c r="P757" s="742">
        <v>42576.639999999999</v>
      </c>
      <c r="Q757" s="759">
        <v>0.88888888888888884</v>
      </c>
      <c r="R757" s="741">
        <v>8</v>
      </c>
      <c r="S757" s="759">
        <v>0.88888888888888884</v>
      </c>
      <c r="T757" s="826">
        <v>4</v>
      </c>
      <c r="U757" s="782">
        <v>0.8</v>
      </c>
    </row>
    <row r="758" spans="1:21" ht="14.4" customHeight="1" x14ac:dyDescent="0.3">
      <c r="A758" s="740">
        <v>7</v>
      </c>
      <c r="B758" s="741" t="s">
        <v>2000</v>
      </c>
      <c r="C758" s="741" t="s">
        <v>2006</v>
      </c>
      <c r="D758" s="824" t="s">
        <v>3430</v>
      </c>
      <c r="E758" s="825" t="s">
        <v>2030</v>
      </c>
      <c r="F758" s="741" t="s">
        <v>2001</v>
      </c>
      <c r="G758" s="741" t="s">
        <v>2666</v>
      </c>
      <c r="H758" s="741" t="s">
        <v>576</v>
      </c>
      <c r="I758" s="741" t="s">
        <v>3166</v>
      </c>
      <c r="J758" s="741" t="s">
        <v>2676</v>
      </c>
      <c r="K758" s="741" t="s">
        <v>3167</v>
      </c>
      <c r="L758" s="742">
        <v>0</v>
      </c>
      <c r="M758" s="742">
        <v>0</v>
      </c>
      <c r="N758" s="741">
        <v>8</v>
      </c>
      <c r="O758" s="826">
        <v>2</v>
      </c>
      <c r="P758" s="742">
        <v>0</v>
      </c>
      <c r="Q758" s="759"/>
      <c r="R758" s="741">
        <v>8</v>
      </c>
      <c r="S758" s="759">
        <v>1</v>
      </c>
      <c r="T758" s="826">
        <v>2</v>
      </c>
      <c r="U758" s="782">
        <v>1</v>
      </c>
    </row>
    <row r="759" spans="1:21" ht="14.4" customHeight="1" x14ac:dyDescent="0.3">
      <c r="A759" s="740">
        <v>7</v>
      </c>
      <c r="B759" s="741" t="s">
        <v>2000</v>
      </c>
      <c r="C759" s="741" t="s">
        <v>2006</v>
      </c>
      <c r="D759" s="824" t="s">
        <v>3430</v>
      </c>
      <c r="E759" s="825" t="s">
        <v>2030</v>
      </c>
      <c r="F759" s="741" t="s">
        <v>2001</v>
      </c>
      <c r="G759" s="741" t="s">
        <v>2666</v>
      </c>
      <c r="H759" s="741" t="s">
        <v>576</v>
      </c>
      <c r="I759" s="741" t="s">
        <v>2954</v>
      </c>
      <c r="J759" s="741" t="s">
        <v>2668</v>
      </c>
      <c r="K759" s="741" t="s">
        <v>2955</v>
      </c>
      <c r="L759" s="742">
        <v>1938.97</v>
      </c>
      <c r="M759" s="742">
        <v>34901.46</v>
      </c>
      <c r="N759" s="741">
        <v>18</v>
      </c>
      <c r="O759" s="826">
        <v>2.5</v>
      </c>
      <c r="P759" s="742">
        <v>34901.46</v>
      </c>
      <c r="Q759" s="759">
        <v>1</v>
      </c>
      <c r="R759" s="741">
        <v>18</v>
      </c>
      <c r="S759" s="759">
        <v>1</v>
      </c>
      <c r="T759" s="826">
        <v>2.5</v>
      </c>
      <c r="U759" s="782">
        <v>1</v>
      </c>
    </row>
    <row r="760" spans="1:21" ht="14.4" customHeight="1" x14ac:dyDescent="0.3">
      <c r="A760" s="740">
        <v>7</v>
      </c>
      <c r="B760" s="741" t="s">
        <v>2000</v>
      </c>
      <c r="C760" s="741" t="s">
        <v>2006</v>
      </c>
      <c r="D760" s="824" t="s">
        <v>3430</v>
      </c>
      <c r="E760" s="825" t="s">
        <v>2030</v>
      </c>
      <c r="F760" s="741" t="s">
        <v>2001</v>
      </c>
      <c r="G760" s="741" t="s">
        <v>2666</v>
      </c>
      <c r="H760" s="741" t="s">
        <v>576</v>
      </c>
      <c r="I760" s="741" t="s">
        <v>2673</v>
      </c>
      <c r="J760" s="741" t="s">
        <v>2668</v>
      </c>
      <c r="K760" s="741" t="s">
        <v>2674</v>
      </c>
      <c r="L760" s="742">
        <v>1454.23</v>
      </c>
      <c r="M760" s="742">
        <v>69803.040000000023</v>
      </c>
      <c r="N760" s="741">
        <v>48</v>
      </c>
      <c r="O760" s="826">
        <v>8</v>
      </c>
      <c r="P760" s="742">
        <v>69803.040000000023</v>
      </c>
      <c r="Q760" s="759">
        <v>1</v>
      </c>
      <c r="R760" s="741">
        <v>48</v>
      </c>
      <c r="S760" s="759">
        <v>1</v>
      </c>
      <c r="T760" s="826">
        <v>8</v>
      </c>
      <c r="U760" s="782">
        <v>1</v>
      </c>
    </row>
    <row r="761" spans="1:21" ht="14.4" customHeight="1" x14ac:dyDescent="0.3">
      <c r="A761" s="740">
        <v>7</v>
      </c>
      <c r="B761" s="741" t="s">
        <v>2000</v>
      </c>
      <c r="C761" s="741" t="s">
        <v>2006</v>
      </c>
      <c r="D761" s="824" t="s">
        <v>3430</v>
      </c>
      <c r="E761" s="825" t="s">
        <v>2030</v>
      </c>
      <c r="F761" s="741" t="s">
        <v>2001</v>
      </c>
      <c r="G761" s="741" t="s">
        <v>2666</v>
      </c>
      <c r="H761" s="741" t="s">
        <v>576</v>
      </c>
      <c r="I761" s="741" t="s">
        <v>2956</v>
      </c>
      <c r="J761" s="741" t="s">
        <v>2668</v>
      </c>
      <c r="K761" s="741" t="s">
        <v>2957</v>
      </c>
      <c r="L761" s="742">
        <v>484.75</v>
      </c>
      <c r="M761" s="742">
        <v>28600.25</v>
      </c>
      <c r="N761" s="741">
        <v>59</v>
      </c>
      <c r="O761" s="826">
        <v>10</v>
      </c>
      <c r="P761" s="742">
        <v>25691.75</v>
      </c>
      <c r="Q761" s="759">
        <v>0.89830508474576276</v>
      </c>
      <c r="R761" s="741">
        <v>53</v>
      </c>
      <c r="S761" s="759">
        <v>0.89830508474576276</v>
      </c>
      <c r="T761" s="826">
        <v>9</v>
      </c>
      <c r="U761" s="782">
        <v>0.9</v>
      </c>
    </row>
    <row r="762" spans="1:21" ht="14.4" customHeight="1" x14ac:dyDescent="0.3">
      <c r="A762" s="740">
        <v>7</v>
      </c>
      <c r="B762" s="741" t="s">
        <v>2000</v>
      </c>
      <c r="C762" s="741" t="s">
        <v>2006</v>
      </c>
      <c r="D762" s="824" t="s">
        <v>3430</v>
      </c>
      <c r="E762" s="825" t="s">
        <v>2030</v>
      </c>
      <c r="F762" s="741" t="s">
        <v>2001</v>
      </c>
      <c r="G762" s="741" t="s">
        <v>2666</v>
      </c>
      <c r="H762" s="741" t="s">
        <v>576</v>
      </c>
      <c r="I762" s="741" t="s">
        <v>2958</v>
      </c>
      <c r="J762" s="741" t="s">
        <v>2668</v>
      </c>
      <c r="K762" s="741" t="s">
        <v>2959</v>
      </c>
      <c r="L762" s="742">
        <v>969.48</v>
      </c>
      <c r="M762" s="742">
        <v>22298.04</v>
      </c>
      <c r="N762" s="741">
        <v>23</v>
      </c>
      <c r="O762" s="826">
        <v>5</v>
      </c>
      <c r="P762" s="742">
        <v>22298.04</v>
      </c>
      <c r="Q762" s="759">
        <v>1</v>
      </c>
      <c r="R762" s="741">
        <v>23</v>
      </c>
      <c r="S762" s="759">
        <v>1</v>
      </c>
      <c r="T762" s="826">
        <v>5</v>
      </c>
      <c r="U762" s="782">
        <v>1</v>
      </c>
    </row>
    <row r="763" spans="1:21" ht="14.4" customHeight="1" x14ac:dyDescent="0.3">
      <c r="A763" s="740">
        <v>7</v>
      </c>
      <c r="B763" s="741" t="s">
        <v>2000</v>
      </c>
      <c r="C763" s="741" t="s">
        <v>2006</v>
      </c>
      <c r="D763" s="824" t="s">
        <v>3430</v>
      </c>
      <c r="E763" s="825" t="s">
        <v>2030</v>
      </c>
      <c r="F763" s="741" t="s">
        <v>2001</v>
      </c>
      <c r="G763" s="741" t="s">
        <v>2666</v>
      </c>
      <c r="H763" s="741" t="s">
        <v>576</v>
      </c>
      <c r="I763" s="741" t="s">
        <v>2675</v>
      </c>
      <c r="J763" s="741" t="s">
        <v>2676</v>
      </c>
      <c r="K763" s="741" t="s">
        <v>2677</v>
      </c>
      <c r="L763" s="742">
        <v>1938.97</v>
      </c>
      <c r="M763" s="742">
        <v>93070.56</v>
      </c>
      <c r="N763" s="741">
        <v>48</v>
      </c>
      <c r="O763" s="826">
        <v>10</v>
      </c>
      <c r="P763" s="742">
        <v>69802.92</v>
      </c>
      <c r="Q763" s="759">
        <v>0.75</v>
      </c>
      <c r="R763" s="741">
        <v>36</v>
      </c>
      <c r="S763" s="759">
        <v>0.75</v>
      </c>
      <c r="T763" s="826">
        <v>8</v>
      </c>
      <c r="U763" s="782">
        <v>0.8</v>
      </c>
    </row>
    <row r="764" spans="1:21" ht="14.4" customHeight="1" x14ac:dyDescent="0.3">
      <c r="A764" s="740">
        <v>7</v>
      </c>
      <c r="B764" s="741" t="s">
        <v>2000</v>
      </c>
      <c r="C764" s="741" t="s">
        <v>2006</v>
      </c>
      <c r="D764" s="824" t="s">
        <v>3430</v>
      </c>
      <c r="E764" s="825" t="s">
        <v>2030</v>
      </c>
      <c r="F764" s="741" t="s">
        <v>2001</v>
      </c>
      <c r="G764" s="741" t="s">
        <v>2666</v>
      </c>
      <c r="H764" s="741" t="s">
        <v>576</v>
      </c>
      <c r="I764" s="741" t="s">
        <v>2903</v>
      </c>
      <c r="J764" s="741" t="s">
        <v>2671</v>
      </c>
      <c r="K764" s="741" t="s">
        <v>2682</v>
      </c>
      <c r="L764" s="742">
        <v>484.75</v>
      </c>
      <c r="M764" s="742">
        <v>2908.5</v>
      </c>
      <c r="N764" s="741">
        <v>6</v>
      </c>
      <c r="O764" s="826">
        <v>1</v>
      </c>
      <c r="P764" s="742">
        <v>2908.5</v>
      </c>
      <c r="Q764" s="759">
        <v>1</v>
      </c>
      <c r="R764" s="741">
        <v>6</v>
      </c>
      <c r="S764" s="759">
        <v>1</v>
      </c>
      <c r="T764" s="826">
        <v>1</v>
      </c>
      <c r="U764" s="782">
        <v>1</v>
      </c>
    </row>
    <row r="765" spans="1:21" ht="14.4" customHeight="1" x14ac:dyDescent="0.3">
      <c r="A765" s="740">
        <v>7</v>
      </c>
      <c r="B765" s="741" t="s">
        <v>2000</v>
      </c>
      <c r="C765" s="741" t="s">
        <v>2006</v>
      </c>
      <c r="D765" s="824" t="s">
        <v>3430</v>
      </c>
      <c r="E765" s="825" t="s">
        <v>2030</v>
      </c>
      <c r="F765" s="741" t="s">
        <v>2001</v>
      </c>
      <c r="G765" s="741" t="s">
        <v>2666</v>
      </c>
      <c r="H765" s="741" t="s">
        <v>576</v>
      </c>
      <c r="I765" s="741" t="s">
        <v>2960</v>
      </c>
      <c r="J765" s="741" t="s">
        <v>2676</v>
      </c>
      <c r="K765" s="741" t="s">
        <v>2961</v>
      </c>
      <c r="L765" s="742">
        <v>484.75</v>
      </c>
      <c r="M765" s="742">
        <v>16481.5</v>
      </c>
      <c r="N765" s="741">
        <v>34</v>
      </c>
      <c r="O765" s="826">
        <v>5.5</v>
      </c>
      <c r="P765" s="742">
        <v>16481.5</v>
      </c>
      <c r="Q765" s="759">
        <v>1</v>
      </c>
      <c r="R765" s="741">
        <v>34</v>
      </c>
      <c r="S765" s="759">
        <v>1</v>
      </c>
      <c r="T765" s="826">
        <v>5.5</v>
      </c>
      <c r="U765" s="782">
        <v>1</v>
      </c>
    </row>
    <row r="766" spans="1:21" ht="14.4" customHeight="1" x14ac:dyDescent="0.3">
      <c r="A766" s="740">
        <v>7</v>
      </c>
      <c r="B766" s="741" t="s">
        <v>2000</v>
      </c>
      <c r="C766" s="741" t="s">
        <v>2006</v>
      </c>
      <c r="D766" s="824" t="s">
        <v>3430</v>
      </c>
      <c r="E766" s="825" t="s">
        <v>2030</v>
      </c>
      <c r="F766" s="741" t="s">
        <v>2001</v>
      </c>
      <c r="G766" s="741" t="s">
        <v>2666</v>
      </c>
      <c r="H766" s="741" t="s">
        <v>576</v>
      </c>
      <c r="I766" s="741" t="s">
        <v>2678</v>
      </c>
      <c r="J766" s="741" t="s">
        <v>2676</v>
      </c>
      <c r="K766" s="741" t="s">
        <v>2679</v>
      </c>
      <c r="L766" s="742">
        <v>969.48</v>
      </c>
      <c r="M766" s="742">
        <v>11633.76</v>
      </c>
      <c r="N766" s="741">
        <v>12</v>
      </c>
      <c r="O766" s="826">
        <v>2</v>
      </c>
      <c r="P766" s="742">
        <v>11633.76</v>
      </c>
      <c r="Q766" s="759">
        <v>1</v>
      </c>
      <c r="R766" s="741">
        <v>12</v>
      </c>
      <c r="S766" s="759">
        <v>1</v>
      </c>
      <c r="T766" s="826">
        <v>2</v>
      </c>
      <c r="U766" s="782">
        <v>1</v>
      </c>
    </row>
    <row r="767" spans="1:21" ht="14.4" customHeight="1" x14ac:dyDescent="0.3">
      <c r="A767" s="740">
        <v>7</v>
      </c>
      <c r="B767" s="741" t="s">
        <v>2000</v>
      </c>
      <c r="C767" s="741" t="s">
        <v>2006</v>
      </c>
      <c r="D767" s="824" t="s">
        <v>3430</v>
      </c>
      <c r="E767" s="825" t="s">
        <v>2030</v>
      </c>
      <c r="F767" s="741" t="s">
        <v>2001</v>
      </c>
      <c r="G767" s="741" t="s">
        <v>2666</v>
      </c>
      <c r="H767" s="741" t="s">
        <v>622</v>
      </c>
      <c r="I767" s="741" t="s">
        <v>2680</v>
      </c>
      <c r="J767" s="741" t="s">
        <v>2681</v>
      </c>
      <c r="K767" s="741" t="s">
        <v>2682</v>
      </c>
      <c r="L767" s="742">
        <v>484.75</v>
      </c>
      <c r="M767" s="742">
        <v>1939</v>
      </c>
      <c r="N767" s="741">
        <v>4</v>
      </c>
      <c r="O767" s="826">
        <v>1</v>
      </c>
      <c r="P767" s="742">
        <v>1939</v>
      </c>
      <c r="Q767" s="759">
        <v>1</v>
      </c>
      <c r="R767" s="741">
        <v>4</v>
      </c>
      <c r="S767" s="759">
        <v>1</v>
      </c>
      <c r="T767" s="826">
        <v>1</v>
      </c>
      <c r="U767" s="782">
        <v>1</v>
      </c>
    </row>
    <row r="768" spans="1:21" ht="14.4" customHeight="1" x14ac:dyDescent="0.3">
      <c r="A768" s="740">
        <v>7</v>
      </c>
      <c r="B768" s="741" t="s">
        <v>2000</v>
      </c>
      <c r="C768" s="741" t="s">
        <v>2006</v>
      </c>
      <c r="D768" s="824" t="s">
        <v>3430</v>
      </c>
      <c r="E768" s="825" t="s">
        <v>2030</v>
      </c>
      <c r="F768" s="741" t="s">
        <v>2001</v>
      </c>
      <c r="G768" s="741" t="s">
        <v>2666</v>
      </c>
      <c r="H768" s="741" t="s">
        <v>576</v>
      </c>
      <c r="I768" s="741" t="s">
        <v>3168</v>
      </c>
      <c r="J768" s="741" t="s">
        <v>2676</v>
      </c>
      <c r="K768" s="741" t="s">
        <v>3169</v>
      </c>
      <c r="L768" s="742">
        <v>0</v>
      </c>
      <c r="M768" s="742">
        <v>0</v>
      </c>
      <c r="N768" s="741">
        <v>10</v>
      </c>
      <c r="O768" s="826">
        <v>2</v>
      </c>
      <c r="P768" s="742">
        <v>0</v>
      </c>
      <c r="Q768" s="759"/>
      <c r="R768" s="741">
        <v>10</v>
      </c>
      <c r="S768" s="759">
        <v>1</v>
      </c>
      <c r="T768" s="826">
        <v>2</v>
      </c>
      <c r="U768" s="782">
        <v>1</v>
      </c>
    </row>
    <row r="769" spans="1:21" ht="14.4" customHeight="1" x14ac:dyDescent="0.3">
      <c r="A769" s="740">
        <v>7</v>
      </c>
      <c r="B769" s="741" t="s">
        <v>2000</v>
      </c>
      <c r="C769" s="741" t="s">
        <v>2006</v>
      </c>
      <c r="D769" s="824" t="s">
        <v>3430</v>
      </c>
      <c r="E769" s="825" t="s">
        <v>2030</v>
      </c>
      <c r="F769" s="741" t="s">
        <v>2001</v>
      </c>
      <c r="G769" s="741" t="s">
        <v>2666</v>
      </c>
      <c r="H769" s="741" t="s">
        <v>576</v>
      </c>
      <c r="I769" s="741" t="s">
        <v>3170</v>
      </c>
      <c r="J769" s="741" t="s">
        <v>2681</v>
      </c>
      <c r="K769" s="741" t="s">
        <v>3171</v>
      </c>
      <c r="L769" s="742">
        <v>0</v>
      </c>
      <c r="M769" s="742">
        <v>0</v>
      </c>
      <c r="N769" s="741">
        <v>4</v>
      </c>
      <c r="O769" s="826">
        <v>1</v>
      </c>
      <c r="P769" s="742">
        <v>0</v>
      </c>
      <c r="Q769" s="759"/>
      <c r="R769" s="741">
        <v>4</v>
      </c>
      <c r="S769" s="759">
        <v>1</v>
      </c>
      <c r="T769" s="826">
        <v>1</v>
      </c>
      <c r="U769" s="782">
        <v>1</v>
      </c>
    </row>
    <row r="770" spans="1:21" ht="14.4" customHeight="1" x14ac:dyDescent="0.3">
      <c r="A770" s="740">
        <v>7</v>
      </c>
      <c r="B770" s="741" t="s">
        <v>2000</v>
      </c>
      <c r="C770" s="741" t="s">
        <v>2006</v>
      </c>
      <c r="D770" s="824" t="s">
        <v>3430</v>
      </c>
      <c r="E770" s="825" t="s">
        <v>2030</v>
      </c>
      <c r="F770" s="741" t="s">
        <v>2001</v>
      </c>
      <c r="G770" s="741" t="s">
        <v>2666</v>
      </c>
      <c r="H770" s="741" t="s">
        <v>622</v>
      </c>
      <c r="I770" s="741" t="s">
        <v>2685</v>
      </c>
      <c r="J770" s="741" t="s">
        <v>2681</v>
      </c>
      <c r="K770" s="741" t="s">
        <v>2686</v>
      </c>
      <c r="L770" s="742">
        <v>969.48</v>
      </c>
      <c r="M770" s="742">
        <v>14542.2</v>
      </c>
      <c r="N770" s="741">
        <v>15</v>
      </c>
      <c r="O770" s="826">
        <v>4</v>
      </c>
      <c r="P770" s="742">
        <v>8725.32</v>
      </c>
      <c r="Q770" s="759">
        <v>0.6</v>
      </c>
      <c r="R770" s="741">
        <v>9</v>
      </c>
      <c r="S770" s="759">
        <v>0.6</v>
      </c>
      <c r="T770" s="826">
        <v>3</v>
      </c>
      <c r="U770" s="782">
        <v>0.75</v>
      </c>
    </row>
    <row r="771" spans="1:21" ht="14.4" customHeight="1" x14ac:dyDescent="0.3">
      <c r="A771" s="740">
        <v>7</v>
      </c>
      <c r="B771" s="741" t="s">
        <v>2000</v>
      </c>
      <c r="C771" s="741" t="s">
        <v>2006</v>
      </c>
      <c r="D771" s="824" t="s">
        <v>3430</v>
      </c>
      <c r="E771" s="825" t="s">
        <v>2030</v>
      </c>
      <c r="F771" s="741" t="s">
        <v>2001</v>
      </c>
      <c r="G771" s="741" t="s">
        <v>2666</v>
      </c>
      <c r="H771" s="741" t="s">
        <v>576</v>
      </c>
      <c r="I771" s="741" t="s">
        <v>3172</v>
      </c>
      <c r="J771" s="741" t="s">
        <v>2676</v>
      </c>
      <c r="K771" s="741" t="s">
        <v>3173</v>
      </c>
      <c r="L771" s="742">
        <v>0</v>
      </c>
      <c r="M771" s="742">
        <v>0</v>
      </c>
      <c r="N771" s="741">
        <v>6</v>
      </c>
      <c r="O771" s="826">
        <v>1</v>
      </c>
      <c r="P771" s="742">
        <v>0</v>
      </c>
      <c r="Q771" s="759"/>
      <c r="R771" s="741">
        <v>6</v>
      </c>
      <c r="S771" s="759">
        <v>1</v>
      </c>
      <c r="T771" s="826">
        <v>1</v>
      </c>
      <c r="U771" s="782">
        <v>1</v>
      </c>
    </row>
    <row r="772" spans="1:21" ht="14.4" customHeight="1" x14ac:dyDescent="0.3">
      <c r="A772" s="740">
        <v>7</v>
      </c>
      <c r="B772" s="741" t="s">
        <v>2000</v>
      </c>
      <c r="C772" s="741" t="s">
        <v>2006</v>
      </c>
      <c r="D772" s="824" t="s">
        <v>3430</v>
      </c>
      <c r="E772" s="825" t="s">
        <v>2030</v>
      </c>
      <c r="F772" s="741" t="s">
        <v>2001</v>
      </c>
      <c r="G772" s="741" t="s">
        <v>2666</v>
      </c>
      <c r="H772" s="741" t="s">
        <v>622</v>
      </c>
      <c r="I772" s="741" t="s">
        <v>3091</v>
      </c>
      <c r="J772" s="741" t="s">
        <v>2681</v>
      </c>
      <c r="K772" s="741" t="s">
        <v>2950</v>
      </c>
      <c r="L772" s="742">
        <v>1938.97</v>
      </c>
      <c r="M772" s="742">
        <v>67863.950000000012</v>
      </c>
      <c r="N772" s="741">
        <v>35</v>
      </c>
      <c r="O772" s="826">
        <v>6</v>
      </c>
      <c r="P772" s="742">
        <v>56230.130000000005</v>
      </c>
      <c r="Q772" s="759">
        <v>0.82857142857142851</v>
      </c>
      <c r="R772" s="741">
        <v>29</v>
      </c>
      <c r="S772" s="759">
        <v>0.82857142857142863</v>
      </c>
      <c r="T772" s="826">
        <v>5</v>
      </c>
      <c r="U772" s="782">
        <v>0.83333333333333337</v>
      </c>
    </row>
    <row r="773" spans="1:21" ht="14.4" customHeight="1" x14ac:dyDescent="0.3">
      <c r="A773" s="740">
        <v>7</v>
      </c>
      <c r="B773" s="741" t="s">
        <v>2000</v>
      </c>
      <c r="C773" s="741" t="s">
        <v>2006</v>
      </c>
      <c r="D773" s="824" t="s">
        <v>3430</v>
      </c>
      <c r="E773" s="825" t="s">
        <v>2030</v>
      </c>
      <c r="F773" s="741" t="s">
        <v>2001</v>
      </c>
      <c r="G773" s="741" t="s">
        <v>2666</v>
      </c>
      <c r="H773" s="741" t="s">
        <v>576</v>
      </c>
      <c r="I773" s="741" t="s">
        <v>2962</v>
      </c>
      <c r="J773" s="741" t="s">
        <v>2952</v>
      </c>
      <c r="K773" s="741" t="s">
        <v>2963</v>
      </c>
      <c r="L773" s="742">
        <v>5322.08</v>
      </c>
      <c r="M773" s="742">
        <v>15966.24</v>
      </c>
      <c r="N773" s="741">
        <v>3</v>
      </c>
      <c r="O773" s="826">
        <v>1</v>
      </c>
      <c r="P773" s="742">
        <v>15966.24</v>
      </c>
      <c r="Q773" s="759">
        <v>1</v>
      </c>
      <c r="R773" s="741">
        <v>3</v>
      </c>
      <c r="S773" s="759">
        <v>1</v>
      </c>
      <c r="T773" s="826">
        <v>1</v>
      </c>
      <c r="U773" s="782">
        <v>1</v>
      </c>
    </row>
    <row r="774" spans="1:21" ht="14.4" customHeight="1" x14ac:dyDescent="0.3">
      <c r="A774" s="740">
        <v>7</v>
      </c>
      <c r="B774" s="741" t="s">
        <v>2000</v>
      </c>
      <c r="C774" s="741" t="s">
        <v>2006</v>
      </c>
      <c r="D774" s="824" t="s">
        <v>3430</v>
      </c>
      <c r="E774" s="825" t="s">
        <v>2030</v>
      </c>
      <c r="F774" s="741" t="s">
        <v>2001</v>
      </c>
      <c r="G774" s="741" t="s">
        <v>2666</v>
      </c>
      <c r="H774" s="741" t="s">
        <v>622</v>
      </c>
      <c r="I774" s="741" t="s">
        <v>2964</v>
      </c>
      <c r="J774" s="741" t="s">
        <v>2681</v>
      </c>
      <c r="K774" s="741" t="s">
        <v>2672</v>
      </c>
      <c r="L774" s="742">
        <v>1454.23</v>
      </c>
      <c r="M774" s="742">
        <v>8725.380000000001</v>
      </c>
      <c r="N774" s="741">
        <v>6</v>
      </c>
      <c r="O774" s="826">
        <v>1</v>
      </c>
      <c r="P774" s="742">
        <v>8725.380000000001</v>
      </c>
      <c r="Q774" s="759">
        <v>1</v>
      </c>
      <c r="R774" s="741">
        <v>6</v>
      </c>
      <c r="S774" s="759">
        <v>1</v>
      </c>
      <c r="T774" s="826">
        <v>1</v>
      </c>
      <c r="U774" s="782">
        <v>1</v>
      </c>
    </row>
    <row r="775" spans="1:21" ht="14.4" customHeight="1" x14ac:dyDescent="0.3">
      <c r="A775" s="740">
        <v>7</v>
      </c>
      <c r="B775" s="741" t="s">
        <v>2000</v>
      </c>
      <c r="C775" s="741" t="s">
        <v>2006</v>
      </c>
      <c r="D775" s="824" t="s">
        <v>3430</v>
      </c>
      <c r="E775" s="825" t="s">
        <v>2030</v>
      </c>
      <c r="F775" s="741" t="s">
        <v>2001</v>
      </c>
      <c r="G775" s="741" t="s">
        <v>2137</v>
      </c>
      <c r="H775" s="741" t="s">
        <v>576</v>
      </c>
      <c r="I775" s="741" t="s">
        <v>2965</v>
      </c>
      <c r="J775" s="741" t="s">
        <v>2139</v>
      </c>
      <c r="K775" s="741" t="s">
        <v>2966</v>
      </c>
      <c r="L775" s="742">
        <v>565.94000000000005</v>
      </c>
      <c r="M775" s="742">
        <v>2263.7600000000002</v>
      </c>
      <c r="N775" s="741">
        <v>4</v>
      </c>
      <c r="O775" s="826">
        <v>0.5</v>
      </c>
      <c r="P775" s="742">
        <v>2263.7600000000002</v>
      </c>
      <c r="Q775" s="759">
        <v>1</v>
      </c>
      <c r="R775" s="741">
        <v>4</v>
      </c>
      <c r="S775" s="759">
        <v>1</v>
      </c>
      <c r="T775" s="826">
        <v>0.5</v>
      </c>
      <c r="U775" s="782">
        <v>1</v>
      </c>
    </row>
    <row r="776" spans="1:21" ht="14.4" customHeight="1" x14ac:dyDescent="0.3">
      <c r="A776" s="740">
        <v>7</v>
      </c>
      <c r="B776" s="741" t="s">
        <v>2000</v>
      </c>
      <c r="C776" s="741" t="s">
        <v>2006</v>
      </c>
      <c r="D776" s="824" t="s">
        <v>3430</v>
      </c>
      <c r="E776" s="825" t="s">
        <v>2030</v>
      </c>
      <c r="F776" s="741" t="s">
        <v>2001</v>
      </c>
      <c r="G776" s="741" t="s">
        <v>2137</v>
      </c>
      <c r="H776" s="741" t="s">
        <v>576</v>
      </c>
      <c r="I776" s="741" t="s">
        <v>2691</v>
      </c>
      <c r="J776" s="741" t="s">
        <v>2139</v>
      </c>
      <c r="K776" s="741" t="s">
        <v>2692</v>
      </c>
      <c r="L776" s="742">
        <v>537.12</v>
      </c>
      <c r="M776" s="742">
        <v>5371.2</v>
      </c>
      <c r="N776" s="741">
        <v>10</v>
      </c>
      <c r="O776" s="826">
        <v>4.5</v>
      </c>
      <c r="P776" s="742">
        <v>4296.96</v>
      </c>
      <c r="Q776" s="759">
        <v>0.8</v>
      </c>
      <c r="R776" s="741">
        <v>8</v>
      </c>
      <c r="S776" s="759">
        <v>0.8</v>
      </c>
      <c r="T776" s="826">
        <v>3.5</v>
      </c>
      <c r="U776" s="782">
        <v>0.77777777777777779</v>
      </c>
    </row>
    <row r="777" spans="1:21" ht="14.4" customHeight="1" x14ac:dyDescent="0.3">
      <c r="A777" s="740">
        <v>7</v>
      </c>
      <c r="B777" s="741" t="s">
        <v>2000</v>
      </c>
      <c r="C777" s="741" t="s">
        <v>2006</v>
      </c>
      <c r="D777" s="824" t="s">
        <v>3430</v>
      </c>
      <c r="E777" s="825" t="s">
        <v>2030</v>
      </c>
      <c r="F777" s="741" t="s">
        <v>2001</v>
      </c>
      <c r="G777" s="741" t="s">
        <v>2137</v>
      </c>
      <c r="H777" s="741" t="s">
        <v>576</v>
      </c>
      <c r="I777" s="741" t="s">
        <v>2138</v>
      </c>
      <c r="J777" s="741" t="s">
        <v>2139</v>
      </c>
      <c r="K777" s="741" t="s">
        <v>2140</v>
      </c>
      <c r="L777" s="742">
        <v>848.49</v>
      </c>
      <c r="M777" s="742">
        <v>76364.100000000035</v>
      </c>
      <c r="N777" s="741">
        <v>90</v>
      </c>
      <c r="O777" s="826">
        <v>25</v>
      </c>
      <c r="P777" s="742">
        <v>61091.280000000035</v>
      </c>
      <c r="Q777" s="759">
        <v>0.8</v>
      </c>
      <c r="R777" s="741">
        <v>72</v>
      </c>
      <c r="S777" s="759">
        <v>0.8</v>
      </c>
      <c r="T777" s="826">
        <v>20</v>
      </c>
      <c r="U777" s="782">
        <v>0.8</v>
      </c>
    </row>
    <row r="778" spans="1:21" ht="14.4" customHeight="1" x14ac:dyDescent="0.3">
      <c r="A778" s="740">
        <v>7</v>
      </c>
      <c r="B778" s="741" t="s">
        <v>2000</v>
      </c>
      <c r="C778" s="741" t="s">
        <v>2006</v>
      </c>
      <c r="D778" s="824" t="s">
        <v>3430</v>
      </c>
      <c r="E778" s="825" t="s">
        <v>2030</v>
      </c>
      <c r="F778" s="741" t="s">
        <v>2001</v>
      </c>
      <c r="G778" s="741" t="s">
        <v>2137</v>
      </c>
      <c r="H778" s="741" t="s">
        <v>576</v>
      </c>
      <c r="I778" s="741" t="s">
        <v>3174</v>
      </c>
      <c r="J778" s="741" t="s">
        <v>3095</v>
      </c>
      <c r="K778" s="741" t="s">
        <v>3175</v>
      </c>
      <c r="L778" s="742">
        <v>573.67999999999995</v>
      </c>
      <c r="M778" s="742">
        <v>1721.04</v>
      </c>
      <c r="N778" s="741">
        <v>3</v>
      </c>
      <c r="O778" s="826">
        <v>0.5</v>
      </c>
      <c r="P778" s="742"/>
      <c r="Q778" s="759">
        <v>0</v>
      </c>
      <c r="R778" s="741"/>
      <c r="S778" s="759">
        <v>0</v>
      </c>
      <c r="T778" s="826"/>
      <c r="U778" s="782">
        <v>0</v>
      </c>
    </row>
    <row r="779" spans="1:21" ht="14.4" customHeight="1" x14ac:dyDescent="0.3">
      <c r="A779" s="740">
        <v>7</v>
      </c>
      <c r="B779" s="741" t="s">
        <v>2000</v>
      </c>
      <c r="C779" s="741" t="s">
        <v>2006</v>
      </c>
      <c r="D779" s="824" t="s">
        <v>3430</v>
      </c>
      <c r="E779" s="825" t="s">
        <v>2030</v>
      </c>
      <c r="F779" s="741" t="s">
        <v>2001</v>
      </c>
      <c r="G779" s="741" t="s">
        <v>2137</v>
      </c>
      <c r="H779" s="741" t="s">
        <v>622</v>
      </c>
      <c r="I779" s="741" t="s">
        <v>3176</v>
      </c>
      <c r="J779" s="741" t="s">
        <v>2973</v>
      </c>
      <c r="K779" s="741" t="s">
        <v>2699</v>
      </c>
      <c r="L779" s="742">
        <v>763.63</v>
      </c>
      <c r="M779" s="742">
        <v>2290.89</v>
      </c>
      <c r="N779" s="741">
        <v>3</v>
      </c>
      <c r="O779" s="826">
        <v>0.5</v>
      </c>
      <c r="P779" s="742">
        <v>2290.89</v>
      </c>
      <c r="Q779" s="759">
        <v>1</v>
      </c>
      <c r="R779" s="741">
        <v>3</v>
      </c>
      <c r="S779" s="759">
        <v>1</v>
      </c>
      <c r="T779" s="826">
        <v>0.5</v>
      </c>
      <c r="U779" s="782">
        <v>1</v>
      </c>
    </row>
    <row r="780" spans="1:21" ht="14.4" customHeight="1" x14ac:dyDescent="0.3">
      <c r="A780" s="740">
        <v>7</v>
      </c>
      <c r="B780" s="741" t="s">
        <v>2000</v>
      </c>
      <c r="C780" s="741" t="s">
        <v>2006</v>
      </c>
      <c r="D780" s="824" t="s">
        <v>3430</v>
      </c>
      <c r="E780" s="825" t="s">
        <v>2030</v>
      </c>
      <c r="F780" s="741" t="s">
        <v>2001</v>
      </c>
      <c r="G780" s="741" t="s">
        <v>2297</v>
      </c>
      <c r="H780" s="741" t="s">
        <v>576</v>
      </c>
      <c r="I780" s="741" t="s">
        <v>2298</v>
      </c>
      <c r="J780" s="741" t="s">
        <v>1021</v>
      </c>
      <c r="K780" s="741" t="s">
        <v>2299</v>
      </c>
      <c r="L780" s="742">
        <v>107.27</v>
      </c>
      <c r="M780" s="742">
        <v>321.81</v>
      </c>
      <c r="N780" s="741">
        <v>3</v>
      </c>
      <c r="O780" s="826">
        <v>2</v>
      </c>
      <c r="P780" s="742">
        <v>107.27</v>
      </c>
      <c r="Q780" s="759">
        <v>0.33333333333333331</v>
      </c>
      <c r="R780" s="741">
        <v>1</v>
      </c>
      <c r="S780" s="759">
        <v>0.33333333333333331</v>
      </c>
      <c r="T780" s="826">
        <v>0.5</v>
      </c>
      <c r="U780" s="782">
        <v>0.25</v>
      </c>
    </row>
    <row r="781" spans="1:21" ht="14.4" customHeight="1" x14ac:dyDescent="0.3">
      <c r="A781" s="740">
        <v>7</v>
      </c>
      <c r="B781" s="741" t="s">
        <v>2000</v>
      </c>
      <c r="C781" s="741" t="s">
        <v>2006</v>
      </c>
      <c r="D781" s="824" t="s">
        <v>3430</v>
      </c>
      <c r="E781" s="825" t="s">
        <v>2030</v>
      </c>
      <c r="F781" s="741" t="s">
        <v>2001</v>
      </c>
      <c r="G781" s="741" t="s">
        <v>2700</v>
      </c>
      <c r="H781" s="741" t="s">
        <v>576</v>
      </c>
      <c r="I781" s="741" t="s">
        <v>2701</v>
      </c>
      <c r="J781" s="741" t="s">
        <v>2702</v>
      </c>
      <c r="K781" s="741" t="s">
        <v>2703</v>
      </c>
      <c r="L781" s="742">
        <v>0</v>
      </c>
      <c r="M781" s="742">
        <v>0</v>
      </c>
      <c r="N781" s="741">
        <v>7</v>
      </c>
      <c r="O781" s="826">
        <v>4</v>
      </c>
      <c r="P781" s="742">
        <v>0</v>
      </c>
      <c r="Q781" s="759"/>
      <c r="R781" s="741">
        <v>6</v>
      </c>
      <c r="S781" s="759">
        <v>0.8571428571428571</v>
      </c>
      <c r="T781" s="826">
        <v>3.5</v>
      </c>
      <c r="U781" s="782">
        <v>0.875</v>
      </c>
    </row>
    <row r="782" spans="1:21" ht="14.4" customHeight="1" x14ac:dyDescent="0.3">
      <c r="A782" s="740">
        <v>7</v>
      </c>
      <c r="B782" s="741" t="s">
        <v>2000</v>
      </c>
      <c r="C782" s="741" t="s">
        <v>2006</v>
      </c>
      <c r="D782" s="824" t="s">
        <v>3430</v>
      </c>
      <c r="E782" s="825" t="s">
        <v>2030</v>
      </c>
      <c r="F782" s="741" t="s">
        <v>2001</v>
      </c>
      <c r="G782" s="741" t="s">
        <v>2409</v>
      </c>
      <c r="H782" s="741" t="s">
        <v>576</v>
      </c>
      <c r="I782" s="741" t="s">
        <v>3097</v>
      </c>
      <c r="J782" s="741" t="s">
        <v>3098</v>
      </c>
      <c r="K782" s="741" t="s">
        <v>2586</v>
      </c>
      <c r="L782" s="742">
        <v>79.64</v>
      </c>
      <c r="M782" s="742">
        <v>318.56</v>
      </c>
      <c r="N782" s="741">
        <v>4</v>
      </c>
      <c r="O782" s="826">
        <v>2</v>
      </c>
      <c r="P782" s="742">
        <v>318.56</v>
      </c>
      <c r="Q782" s="759">
        <v>1</v>
      </c>
      <c r="R782" s="741">
        <v>4</v>
      </c>
      <c r="S782" s="759">
        <v>1</v>
      </c>
      <c r="T782" s="826">
        <v>2</v>
      </c>
      <c r="U782" s="782">
        <v>1</v>
      </c>
    </row>
    <row r="783" spans="1:21" ht="14.4" customHeight="1" x14ac:dyDescent="0.3">
      <c r="A783" s="740">
        <v>7</v>
      </c>
      <c r="B783" s="741" t="s">
        <v>2000</v>
      </c>
      <c r="C783" s="741" t="s">
        <v>2006</v>
      </c>
      <c r="D783" s="824" t="s">
        <v>3430</v>
      </c>
      <c r="E783" s="825" t="s">
        <v>2030</v>
      </c>
      <c r="F783" s="741" t="s">
        <v>2001</v>
      </c>
      <c r="G783" s="741" t="s">
        <v>2409</v>
      </c>
      <c r="H783" s="741" t="s">
        <v>576</v>
      </c>
      <c r="I783" s="741" t="s">
        <v>3177</v>
      </c>
      <c r="J783" s="741" t="s">
        <v>3098</v>
      </c>
      <c r="K783" s="741" t="s">
        <v>2586</v>
      </c>
      <c r="L783" s="742">
        <v>79.64</v>
      </c>
      <c r="M783" s="742">
        <v>318.56</v>
      </c>
      <c r="N783" s="741">
        <v>4</v>
      </c>
      <c r="O783" s="826">
        <v>1.5</v>
      </c>
      <c r="P783" s="742">
        <v>79.64</v>
      </c>
      <c r="Q783" s="759">
        <v>0.25</v>
      </c>
      <c r="R783" s="741">
        <v>1</v>
      </c>
      <c r="S783" s="759">
        <v>0.25</v>
      </c>
      <c r="T783" s="826">
        <v>0.5</v>
      </c>
      <c r="U783" s="782">
        <v>0.33333333333333331</v>
      </c>
    </row>
    <row r="784" spans="1:21" ht="14.4" customHeight="1" x14ac:dyDescent="0.3">
      <c r="A784" s="740">
        <v>7</v>
      </c>
      <c r="B784" s="741" t="s">
        <v>2000</v>
      </c>
      <c r="C784" s="741" t="s">
        <v>2006</v>
      </c>
      <c r="D784" s="824" t="s">
        <v>3430</v>
      </c>
      <c r="E784" s="825" t="s">
        <v>2030</v>
      </c>
      <c r="F784" s="741" t="s">
        <v>2001</v>
      </c>
      <c r="G784" s="741" t="s">
        <v>2704</v>
      </c>
      <c r="H784" s="741" t="s">
        <v>576</v>
      </c>
      <c r="I784" s="741" t="s">
        <v>2705</v>
      </c>
      <c r="J784" s="741" t="s">
        <v>2706</v>
      </c>
      <c r="K784" s="741" t="s">
        <v>2707</v>
      </c>
      <c r="L784" s="742">
        <v>838.65</v>
      </c>
      <c r="M784" s="742">
        <v>2515.9499999999998</v>
      </c>
      <c r="N784" s="741">
        <v>3</v>
      </c>
      <c r="O784" s="826">
        <v>1</v>
      </c>
      <c r="P784" s="742">
        <v>2515.9499999999998</v>
      </c>
      <c r="Q784" s="759">
        <v>1</v>
      </c>
      <c r="R784" s="741">
        <v>3</v>
      </c>
      <c r="S784" s="759">
        <v>1</v>
      </c>
      <c r="T784" s="826">
        <v>1</v>
      </c>
      <c r="U784" s="782">
        <v>1</v>
      </c>
    </row>
    <row r="785" spans="1:21" ht="14.4" customHeight="1" x14ac:dyDescent="0.3">
      <c r="A785" s="740">
        <v>7</v>
      </c>
      <c r="B785" s="741" t="s">
        <v>2000</v>
      </c>
      <c r="C785" s="741" t="s">
        <v>2006</v>
      </c>
      <c r="D785" s="824" t="s">
        <v>3430</v>
      </c>
      <c r="E785" s="825" t="s">
        <v>2030</v>
      </c>
      <c r="F785" s="741" t="s">
        <v>2001</v>
      </c>
      <c r="G785" s="741" t="s">
        <v>2704</v>
      </c>
      <c r="H785" s="741" t="s">
        <v>576</v>
      </c>
      <c r="I785" s="741" t="s">
        <v>3178</v>
      </c>
      <c r="J785" s="741" t="s">
        <v>2706</v>
      </c>
      <c r="K785" s="741" t="s">
        <v>3179</v>
      </c>
      <c r="L785" s="742">
        <v>908.53</v>
      </c>
      <c r="M785" s="742">
        <v>5451.18</v>
      </c>
      <c r="N785" s="741">
        <v>6</v>
      </c>
      <c r="O785" s="826">
        <v>2</v>
      </c>
      <c r="P785" s="742">
        <v>5451.18</v>
      </c>
      <c r="Q785" s="759">
        <v>1</v>
      </c>
      <c r="R785" s="741">
        <v>6</v>
      </c>
      <c r="S785" s="759">
        <v>1</v>
      </c>
      <c r="T785" s="826">
        <v>2</v>
      </c>
      <c r="U785" s="782">
        <v>1</v>
      </c>
    </row>
    <row r="786" spans="1:21" ht="14.4" customHeight="1" x14ac:dyDescent="0.3">
      <c r="A786" s="740">
        <v>7</v>
      </c>
      <c r="B786" s="741" t="s">
        <v>2000</v>
      </c>
      <c r="C786" s="741" t="s">
        <v>2006</v>
      </c>
      <c r="D786" s="824" t="s">
        <v>3430</v>
      </c>
      <c r="E786" s="825" t="s">
        <v>2030</v>
      </c>
      <c r="F786" s="741" t="s">
        <v>2001</v>
      </c>
      <c r="G786" s="741" t="s">
        <v>2704</v>
      </c>
      <c r="H786" s="741" t="s">
        <v>576</v>
      </c>
      <c r="I786" s="741" t="s">
        <v>2977</v>
      </c>
      <c r="J786" s="741" t="s">
        <v>2706</v>
      </c>
      <c r="K786" s="741" t="s">
        <v>2978</v>
      </c>
      <c r="L786" s="742">
        <v>454.27</v>
      </c>
      <c r="M786" s="742">
        <v>1362.81</v>
      </c>
      <c r="N786" s="741">
        <v>3</v>
      </c>
      <c r="O786" s="826">
        <v>1</v>
      </c>
      <c r="P786" s="742">
        <v>1362.81</v>
      </c>
      <c r="Q786" s="759">
        <v>1</v>
      </c>
      <c r="R786" s="741">
        <v>3</v>
      </c>
      <c r="S786" s="759">
        <v>1</v>
      </c>
      <c r="T786" s="826">
        <v>1</v>
      </c>
      <c r="U786" s="782">
        <v>1</v>
      </c>
    </row>
    <row r="787" spans="1:21" ht="14.4" customHeight="1" x14ac:dyDescent="0.3">
      <c r="A787" s="740">
        <v>7</v>
      </c>
      <c r="B787" s="741" t="s">
        <v>2000</v>
      </c>
      <c r="C787" s="741" t="s">
        <v>2006</v>
      </c>
      <c r="D787" s="824" t="s">
        <v>3430</v>
      </c>
      <c r="E787" s="825" t="s">
        <v>2030</v>
      </c>
      <c r="F787" s="741" t="s">
        <v>2001</v>
      </c>
      <c r="G787" s="741" t="s">
        <v>2704</v>
      </c>
      <c r="H787" s="741" t="s">
        <v>576</v>
      </c>
      <c r="I787" s="741" t="s">
        <v>2708</v>
      </c>
      <c r="J787" s="741" t="s">
        <v>2706</v>
      </c>
      <c r="K787" s="741" t="s">
        <v>2709</v>
      </c>
      <c r="L787" s="742">
        <v>1677.3</v>
      </c>
      <c r="M787" s="742">
        <v>23482.199999999997</v>
      </c>
      <c r="N787" s="741">
        <v>14</v>
      </c>
      <c r="O787" s="826">
        <v>5</v>
      </c>
      <c r="P787" s="742">
        <v>13418.4</v>
      </c>
      <c r="Q787" s="759">
        <v>0.57142857142857151</v>
      </c>
      <c r="R787" s="741">
        <v>8</v>
      </c>
      <c r="S787" s="759">
        <v>0.5714285714285714</v>
      </c>
      <c r="T787" s="826">
        <v>3</v>
      </c>
      <c r="U787" s="782">
        <v>0.6</v>
      </c>
    </row>
    <row r="788" spans="1:21" ht="14.4" customHeight="1" x14ac:dyDescent="0.3">
      <c r="A788" s="740">
        <v>7</v>
      </c>
      <c r="B788" s="741" t="s">
        <v>2000</v>
      </c>
      <c r="C788" s="741" t="s">
        <v>2006</v>
      </c>
      <c r="D788" s="824" t="s">
        <v>3430</v>
      </c>
      <c r="E788" s="825" t="s">
        <v>2030</v>
      </c>
      <c r="F788" s="741" t="s">
        <v>2001</v>
      </c>
      <c r="G788" s="741" t="s">
        <v>2704</v>
      </c>
      <c r="H788" s="741" t="s">
        <v>576</v>
      </c>
      <c r="I788" s="741" t="s">
        <v>2710</v>
      </c>
      <c r="J788" s="741" t="s">
        <v>2706</v>
      </c>
      <c r="K788" s="741" t="s">
        <v>2711</v>
      </c>
      <c r="L788" s="742">
        <v>4714.62</v>
      </c>
      <c r="M788" s="742">
        <v>61290.06</v>
      </c>
      <c r="N788" s="741">
        <v>13</v>
      </c>
      <c r="O788" s="826">
        <v>5</v>
      </c>
      <c r="P788" s="742">
        <v>61290.06</v>
      </c>
      <c r="Q788" s="759">
        <v>1</v>
      </c>
      <c r="R788" s="741">
        <v>13</v>
      </c>
      <c r="S788" s="759">
        <v>1</v>
      </c>
      <c r="T788" s="826">
        <v>5</v>
      </c>
      <c r="U788" s="782">
        <v>1</v>
      </c>
    </row>
    <row r="789" spans="1:21" ht="14.4" customHeight="1" x14ac:dyDescent="0.3">
      <c r="A789" s="740">
        <v>7</v>
      </c>
      <c r="B789" s="741" t="s">
        <v>2000</v>
      </c>
      <c r="C789" s="741" t="s">
        <v>2006</v>
      </c>
      <c r="D789" s="824" t="s">
        <v>3430</v>
      </c>
      <c r="E789" s="825" t="s">
        <v>2030</v>
      </c>
      <c r="F789" s="741" t="s">
        <v>2001</v>
      </c>
      <c r="G789" s="741" t="s">
        <v>2704</v>
      </c>
      <c r="H789" s="741" t="s">
        <v>576</v>
      </c>
      <c r="I789" s="741" t="s">
        <v>2712</v>
      </c>
      <c r="J789" s="741" t="s">
        <v>2706</v>
      </c>
      <c r="K789" s="741" t="s">
        <v>2713</v>
      </c>
      <c r="L789" s="742">
        <v>3354.59</v>
      </c>
      <c r="M789" s="742">
        <v>10063.77</v>
      </c>
      <c r="N789" s="741">
        <v>3</v>
      </c>
      <c r="O789" s="826">
        <v>1</v>
      </c>
      <c r="P789" s="742">
        <v>10063.77</v>
      </c>
      <c r="Q789" s="759">
        <v>1</v>
      </c>
      <c r="R789" s="741">
        <v>3</v>
      </c>
      <c r="S789" s="759">
        <v>1</v>
      </c>
      <c r="T789" s="826">
        <v>1</v>
      </c>
      <c r="U789" s="782">
        <v>1</v>
      </c>
    </row>
    <row r="790" spans="1:21" ht="14.4" customHeight="1" x14ac:dyDescent="0.3">
      <c r="A790" s="740">
        <v>7</v>
      </c>
      <c r="B790" s="741" t="s">
        <v>2000</v>
      </c>
      <c r="C790" s="741" t="s">
        <v>2006</v>
      </c>
      <c r="D790" s="824" t="s">
        <v>3430</v>
      </c>
      <c r="E790" s="825" t="s">
        <v>2030</v>
      </c>
      <c r="F790" s="741" t="s">
        <v>2001</v>
      </c>
      <c r="G790" s="741" t="s">
        <v>2146</v>
      </c>
      <c r="H790" s="741" t="s">
        <v>576</v>
      </c>
      <c r="I790" s="741" t="s">
        <v>2147</v>
      </c>
      <c r="J790" s="741" t="s">
        <v>2148</v>
      </c>
      <c r="K790" s="741" t="s">
        <v>2149</v>
      </c>
      <c r="L790" s="742">
        <v>34.15</v>
      </c>
      <c r="M790" s="742">
        <v>136.6</v>
      </c>
      <c r="N790" s="741">
        <v>4</v>
      </c>
      <c r="O790" s="826">
        <v>1.5</v>
      </c>
      <c r="P790" s="742">
        <v>136.6</v>
      </c>
      <c r="Q790" s="759">
        <v>1</v>
      </c>
      <c r="R790" s="741">
        <v>4</v>
      </c>
      <c r="S790" s="759">
        <v>1</v>
      </c>
      <c r="T790" s="826">
        <v>1.5</v>
      </c>
      <c r="U790" s="782">
        <v>1</v>
      </c>
    </row>
    <row r="791" spans="1:21" ht="14.4" customHeight="1" x14ac:dyDescent="0.3">
      <c r="A791" s="740">
        <v>7</v>
      </c>
      <c r="B791" s="741" t="s">
        <v>2000</v>
      </c>
      <c r="C791" s="741" t="s">
        <v>2006</v>
      </c>
      <c r="D791" s="824" t="s">
        <v>3430</v>
      </c>
      <c r="E791" s="825" t="s">
        <v>2030</v>
      </c>
      <c r="F791" s="741" t="s">
        <v>2001</v>
      </c>
      <c r="G791" s="741" t="s">
        <v>2485</v>
      </c>
      <c r="H791" s="741" t="s">
        <v>576</v>
      </c>
      <c r="I791" s="741" t="s">
        <v>3180</v>
      </c>
      <c r="J791" s="741" t="s">
        <v>3181</v>
      </c>
      <c r="K791" s="741" t="s">
        <v>3182</v>
      </c>
      <c r="L791" s="742">
        <v>0</v>
      </c>
      <c r="M791" s="742">
        <v>0</v>
      </c>
      <c r="N791" s="741">
        <v>1</v>
      </c>
      <c r="O791" s="826">
        <v>0.5</v>
      </c>
      <c r="P791" s="742">
        <v>0</v>
      </c>
      <c r="Q791" s="759"/>
      <c r="R791" s="741">
        <v>1</v>
      </c>
      <c r="S791" s="759">
        <v>1</v>
      </c>
      <c r="T791" s="826">
        <v>0.5</v>
      </c>
      <c r="U791" s="782">
        <v>1</v>
      </c>
    </row>
    <row r="792" spans="1:21" ht="14.4" customHeight="1" x14ac:dyDescent="0.3">
      <c r="A792" s="740">
        <v>7</v>
      </c>
      <c r="B792" s="741" t="s">
        <v>2000</v>
      </c>
      <c r="C792" s="741" t="s">
        <v>2006</v>
      </c>
      <c r="D792" s="824" t="s">
        <v>3430</v>
      </c>
      <c r="E792" s="825" t="s">
        <v>2030</v>
      </c>
      <c r="F792" s="741" t="s">
        <v>2001</v>
      </c>
      <c r="G792" s="741" t="s">
        <v>2536</v>
      </c>
      <c r="H792" s="741" t="s">
        <v>576</v>
      </c>
      <c r="I792" s="741" t="s">
        <v>3183</v>
      </c>
      <c r="J792" s="741" t="s">
        <v>2538</v>
      </c>
      <c r="K792" s="741" t="s">
        <v>3184</v>
      </c>
      <c r="L792" s="742">
        <v>30.46</v>
      </c>
      <c r="M792" s="742">
        <v>121.84</v>
      </c>
      <c r="N792" s="741">
        <v>4</v>
      </c>
      <c r="O792" s="826">
        <v>2</v>
      </c>
      <c r="P792" s="742">
        <v>91.38</v>
      </c>
      <c r="Q792" s="759">
        <v>0.74999999999999989</v>
      </c>
      <c r="R792" s="741">
        <v>3</v>
      </c>
      <c r="S792" s="759">
        <v>0.75</v>
      </c>
      <c r="T792" s="826">
        <v>1.5</v>
      </c>
      <c r="U792" s="782">
        <v>0.75</v>
      </c>
    </row>
    <row r="793" spans="1:21" ht="14.4" customHeight="1" x14ac:dyDescent="0.3">
      <c r="A793" s="740">
        <v>7</v>
      </c>
      <c r="B793" s="741" t="s">
        <v>2000</v>
      </c>
      <c r="C793" s="741" t="s">
        <v>2006</v>
      </c>
      <c r="D793" s="824" t="s">
        <v>3430</v>
      </c>
      <c r="E793" s="825" t="s">
        <v>2030</v>
      </c>
      <c r="F793" s="741" t="s">
        <v>2001</v>
      </c>
      <c r="G793" s="741" t="s">
        <v>2536</v>
      </c>
      <c r="H793" s="741" t="s">
        <v>576</v>
      </c>
      <c r="I793" s="741" t="s">
        <v>2537</v>
      </c>
      <c r="J793" s="741" t="s">
        <v>2538</v>
      </c>
      <c r="K793" s="741" t="s">
        <v>2539</v>
      </c>
      <c r="L793" s="742">
        <v>60.9</v>
      </c>
      <c r="M793" s="742">
        <v>1218</v>
      </c>
      <c r="N793" s="741">
        <v>20</v>
      </c>
      <c r="O793" s="826">
        <v>6.5</v>
      </c>
      <c r="P793" s="742">
        <v>669.9</v>
      </c>
      <c r="Q793" s="759">
        <v>0.54999999999999993</v>
      </c>
      <c r="R793" s="741">
        <v>11</v>
      </c>
      <c r="S793" s="759">
        <v>0.55000000000000004</v>
      </c>
      <c r="T793" s="826">
        <v>4</v>
      </c>
      <c r="U793" s="782">
        <v>0.61538461538461542</v>
      </c>
    </row>
    <row r="794" spans="1:21" ht="14.4" customHeight="1" x14ac:dyDescent="0.3">
      <c r="A794" s="740">
        <v>7</v>
      </c>
      <c r="B794" s="741" t="s">
        <v>2000</v>
      </c>
      <c r="C794" s="741" t="s">
        <v>2006</v>
      </c>
      <c r="D794" s="824" t="s">
        <v>3430</v>
      </c>
      <c r="E794" s="825" t="s">
        <v>2030</v>
      </c>
      <c r="F794" s="741" t="s">
        <v>2001</v>
      </c>
      <c r="G794" s="741" t="s">
        <v>2555</v>
      </c>
      <c r="H794" s="741" t="s">
        <v>576</v>
      </c>
      <c r="I794" s="741" t="s">
        <v>3185</v>
      </c>
      <c r="J794" s="741" t="s">
        <v>2557</v>
      </c>
      <c r="K794" s="741"/>
      <c r="L794" s="742">
        <v>0</v>
      </c>
      <c r="M794" s="742">
        <v>0</v>
      </c>
      <c r="N794" s="741">
        <v>2</v>
      </c>
      <c r="O794" s="826">
        <v>1</v>
      </c>
      <c r="P794" s="742">
        <v>0</v>
      </c>
      <c r="Q794" s="759"/>
      <c r="R794" s="741">
        <v>2</v>
      </c>
      <c r="S794" s="759">
        <v>1</v>
      </c>
      <c r="T794" s="826">
        <v>1</v>
      </c>
      <c r="U794" s="782">
        <v>1</v>
      </c>
    </row>
    <row r="795" spans="1:21" ht="14.4" customHeight="1" x14ac:dyDescent="0.3">
      <c r="A795" s="740">
        <v>7</v>
      </c>
      <c r="B795" s="741" t="s">
        <v>2000</v>
      </c>
      <c r="C795" s="741" t="s">
        <v>2006</v>
      </c>
      <c r="D795" s="824" t="s">
        <v>3430</v>
      </c>
      <c r="E795" s="825" t="s">
        <v>2030</v>
      </c>
      <c r="F795" s="741" t="s">
        <v>2001</v>
      </c>
      <c r="G795" s="741" t="s">
        <v>2116</v>
      </c>
      <c r="H795" s="741" t="s">
        <v>576</v>
      </c>
      <c r="I795" s="741" t="s">
        <v>2117</v>
      </c>
      <c r="J795" s="741" t="s">
        <v>1385</v>
      </c>
      <c r="K795" s="741" t="s">
        <v>2118</v>
      </c>
      <c r="L795" s="742">
        <v>48.09</v>
      </c>
      <c r="M795" s="742">
        <v>48.09</v>
      </c>
      <c r="N795" s="741">
        <v>1</v>
      </c>
      <c r="O795" s="826">
        <v>1</v>
      </c>
      <c r="P795" s="742">
        <v>48.09</v>
      </c>
      <c r="Q795" s="759">
        <v>1</v>
      </c>
      <c r="R795" s="741">
        <v>1</v>
      </c>
      <c r="S795" s="759">
        <v>1</v>
      </c>
      <c r="T795" s="826">
        <v>1</v>
      </c>
      <c r="U795" s="782">
        <v>1</v>
      </c>
    </row>
    <row r="796" spans="1:21" ht="14.4" customHeight="1" x14ac:dyDescent="0.3">
      <c r="A796" s="740">
        <v>7</v>
      </c>
      <c r="B796" s="741" t="s">
        <v>2000</v>
      </c>
      <c r="C796" s="741" t="s">
        <v>2006</v>
      </c>
      <c r="D796" s="824" t="s">
        <v>3430</v>
      </c>
      <c r="E796" s="825" t="s">
        <v>2030</v>
      </c>
      <c r="F796" s="741" t="s">
        <v>2001</v>
      </c>
      <c r="G796" s="741" t="s">
        <v>2305</v>
      </c>
      <c r="H796" s="741" t="s">
        <v>576</v>
      </c>
      <c r="I796" s="741" t="s">
        <v>2306</v>
      </c>
      <c r="J796" s="741" t="s">
        <v>830</v>
      </c>
      <c r="K796" s="741" t="s">
        <v>2307</v>
      </c>
      <c r="L796" s="742">
        <v>27.28</v>
      </c>
      <c r="M796" s="742">
        <v>27.28</v>
      </c>
      <c r="N796" s="741">
        <v>1</v>
      </c>
      <c r="O796" s="826">
        <v>0.5</v>
      </c>
      <c r="P796" s="742"/>
      <c r="Q796" s="759">
        <v>0</v>
      </c>
      <c r="R796" s="741"/>
      <c r="S796" s="759">
        <v>0</v>
      </c>
      <c r="T796" s="826"/>
      <c r="U796" s="782">
        <v>0</v>
      </c>
    </row>
    <row r="797" spans="1:21" ht="14.4" customHeight="1" x14ac:dyDescent="0.3">
      <c r="A797" s="740">
        <v>7</v>
      </c>
      <c r="B797" s="741" t="s">
        <v>2000</v>
      </c>
      <c r="C797" s="741" t="s">
        <v>2006</v>
      </c>
      <c r="D797" s="824" t="s">
        <v>3430</v>
      </c>
      <c r="E797" s="825" t="s">
        <v>2030</v>
      </c>
      <c r="F797" s="741" t="s">
        <v>2001</v>
      </c>
      <c r="G797" s="741" t="s">
        <v>2715</v>
      </c>
      <c r="H797" s="741" t="s">
        <v>576</v>
      </c>
      <c r="I797" s="741" t="s">
        <v>3186</v>
      </c>
      <c r="J797" s="741" t="s">
        <v>659</v>
      </c>
      <c r="K797" s="741" t="s">
        <v>3187</v>
      </c>
      <c r="L797" s="742">
        <v>0</v>
      </c>
      <c r="M797" s="742">
        <v>0</v>
      </c>
      <c r="N797" s="741">
        <v>1</v>
      </c>
      <c r="O797" s="826">
        <v>0.5</v>
      </c>
      <c r="P797" s="742">
        <v>0</v>
      </c>
      <c r="Q797" s="759"/>
      <c r="R797" s="741">
        <v>1</v>
      </c>
      <c r="S797" s="759">
        <v>1</v>
      </c>
      <c r="T797" s="826">
        <v>0.5</v>
      </c>
      <c r="U797" s="782">
        <v>1</v>
      </c>
    </row>
    <row r="798" spans="1:21" ht="14.4" customHeight="1" x14ac:dyDescent="0.3">
      <c r="A798" s="740">
        <v>7</v>
      </c>
      <c r="B798" s="741" t="s">
        <v>2000</v>
      </c>
      <c r="C798" s="741" t="s">
        <v>2006</v>
      </c>
      <c r="D798" s="824" t="s">
        <v>3430</v>
      </c>
      <c r="E798" s="825" t="s">
        <v>2030</v>
      </c>
      <c r="F798" s="741" t="s">
        <v>2001</v>
      </c>
      <c r="G798" s="741" t="s">
        <v>2715</v>
      </c>
      <c r="H798" s="741" t="s">
        <v>576</v>
      </c>
      <c r="I798" s="741" t="s">
        <v>2716</v>
      </c>
      <c r="J798" s="741" t="s">
        <v>659</v>
      </c>
      <c r="K798" s="741" t="s">
        <v>2717</v>
      </c>
      <c r="L798" s="742">
        <v>0</v>
      </c>
      <c r="M798" s="742">
        <v>0</v>
      </c>
      <c r="N798" s="741">
        <v>7</v>
      </c>
      <c r="O798" s="826">
        <v>4</v>
      </c>
      <c r="P798" s="742">
        <v>0</v>
      </c>
      <c r="Q798" s="759"/>
      <c r="R798" s="741">
        <v>3</v>
      </c>
      <c r="S798" s="759">
        <v>0.42857142857142855</v>
      </c>
      <c r="T798" s="826">
        <v>1.5</v>
      </c>
      <c r="U798" s="782">
        <v>0.375</v>
      </c>
    </row>
    <row r="799" spans="1:21" ht="14.4" customHeight="1" x14ac:dyDescent="0.3">
      <c r="A799" s="740">
        <v>7</v>
      </c>
      <c r="B799" s="741" t="s">
        <v>2000</v>
      </c>
      <c r="C799" s="741" t="s">
        <v>2006</v>
      </c>
      <c r="D799" s="824" t="s">
        <v>3430</v>
      </c>
      <c r="E799" s="825" t="s">
        <v>2030</v>
      </c>
      <c r="F799" s="741" t="s">
        <v>2001</v>
      </c>
      <c r="G799" s="741" t="s">
        <v>2718</v>
      </c>
      <c r="H799" s="741" t="s">
        <v>576</v>
      </c>
      <c r="I799" s="741" t="s">
        <v>2719</v>
      </c>
      <c r="J799" s="741" t="s">
        <v>2720</v>
      </c>
      <c r="K799" s="741" t="s">
        <v>2721</v>
      </c>
      <c r="L799" s="742">
        <v>6822.19</v>
      </c>
      <c r="M799" s="742">
        <v>6822.19</v>
      </c>
      <c r="N799" s="741">
        <v>1</v>
      </c>
      <c r="O799" s="826">
        <v>1</v>
      </c>
      <c r="P799" s="742">
        <v>6822.19</v>
      </c>
      <c r="Q799" s="759">
        <v>1</v>
      </c>
      <c r="R799" s="741">
        <v>1</v>
      </c>
      <c r="S799" s="759">
        <v>1</v>
      </c>
      <c r="T799" s="826">
        <v>1</v>
      </c>
      <c r="U799" s="782">
        <v>1</v>
      </c>
    </row>
    <row r="800" spans="1:21" ht="14.4" customHeight="1" x14ac:dyDescent="0.3">
      <c r="A800" s="740">
        <v>7</v>
      </c>
      <c r="B800" s="741" t="s">
        <v>2000</v>
      </c>
      <c r="C800" s="741" t="s">
        <v>2006</v>
      </c>
      <c r="D800" s="824" t="s">
        <v>3430</v>
      </c>
      <c r="E800" s="825" t="s">
        <v>2030</v>
      </c>
      <c r="F800" s="741" t="s">
        <v>2001</v>
      </c>
      <c r="G800" s="741" t="s">
        <v>2722</v>
      </c>
      <c r="H800" s="741" t="s">
        <v>622</v>
      </c>
      <c r="I800" s="741" t="s">
        <v>2723</v>
      </c>
      <c r="J800" s="741" t="s">
        <v>2724</v>
      </c>
      <c r="K800" s="741" t="s">
        <v>2725</v>
      </c>
      <c r="L800" s="742">
        <v>102.9</v>
      </c>
      <c r="M800" s="742">
        <v>720.3</v>
      </c>
      <c r="N800" s="741">
        <v>7</v>
      </c>
      <c r="O800" s="826">
        <v>1</v>
      </c>
      <c r="P800" s="742">
        <v>720.3</v>
      </c>
      <c r="Q800" s="759">
        <v>1</v>
      </c>
      <c r="R800" s="741">
        <v>7</v>
      </c>
      <c r="S800" s="759">
        <v>1</v>
      </c>
      <c r="T800" s="826">
        <v>1</v>
      </c>
      <c r="U800" s="782">
        <v>1</v>
      </c>
    </row>
    <row r="801" spans="1:21" ht="14.4" customHeight="1" x14ac:dyDescent="0.3">
      <c r="A801" s="740">
        <v>7</v>
      </c>
      <c r="B801" s="741" t="s">
        <v>2000</v>
      </c>
      <c r="C801" s="741" t="s">
        <v>2006</v>
      </c>
      <c r="D801" s="824" t="s">
        <v>3430</v>
      </c>
      <c r="E801" s="825" t="s">
        <v>2030</v>
      </c>
      <c r="F801" s="741" t="s">
        <v>2001</v>
      </c>
      <c r="G801" s="741" t="s">
        <v>2722</v>
      </c>
      <c r="H801" s="741" t="s">
        <v>622</v>
      </c>
      <c r="I801" s="741" t="s">
        <v>2723</v>
      </c>
      <c r="J801" s="741" t="s">
        <v>2724</v>
      </c>
      <c r="K801" s="741" t="s">
        <v>2725</v>
      </c>
      <c r="L801" s="742">
        <v>105.08</v>
      </c>
      <c r="M801" s="742">
        <v>945.71999999999991</v>
      </c>
      <c r="N801" s="741">
        <v>9</v>
      </c>
      <c r="O801" s="826">
        <v>1.5</v>
      </c>
      <c r="P801" s="742">
        <v>735.56</v>
      </c>
      <c r="Q801" s="759">
        <v>0.77777777777777779</v>
      </c>
      <c r="R801" s="741">
        <v>7</v>
      </c>
      <c r="S801" s="759">
        <v>0.77777777777777779</v>
      </c>
      <c r="T801" s="826">
        <v>1</v>
      </c>
      <c r="U801" s="782">
        <v>0.66666666666666663</v>
      </c>
    </row>
    <row r="802" spans="1:21" ht="14.4" customHeight="1" x14ac:dyDescent="0.3">
      <c r="A802" s="740">
        <v>7</v>
      </c>
      <c r="B802" s="741" t="s">
        <v>2000</v>
      </c>
      <c r="C802" s="741" t="s">
        <v>2006</v>
      </c>
      <c r="D802" s="824" t="s">
        <v>3430</v>
      </c>
      <c r="E802" s="825" t="s">
        <v>2030</v>
      </c>
      <c r="F802" s="741" t="s">
        <v>2001</v>
      </c>
      <c r="G802" s="741" t="s">
        <v>2722</v>
      </c>
      <c r="H802" s="741" t="s">
        <v>622</v>
      </c>
      <c r="I802" s="741" t="s">
        <v>3188</v>
      </c>
      <c r="J802" s="741" t="s">
        <v>3189</v>
      </c>
      <c r="K802" s="741" t="s">
        <v>2992</v>
      </c>
      <c r="L802" s="742">
        <v>70.05</v>
      </c>
      <c r="M802" s="742">
        <v>560.4</v>
      </c>
      <c r="N802" s="741">
        <v>8</v>
      </c>
      <c r="O802" s="826">
        <v>2</v>
      </c>
      <c r="P802" s="742">
        <v>280.2</v>
      </c>
      <c r="Q802" s="759">
        <v>0.5</v>
      </c>
      <c r="R802" s="741">
        <v>4</v>
      </c>
      <c r="S802" s="759">
        <v>0.5</v>
      </c>
      <c r="T802" s="826">
        <v>1</v>
      </c>
      <c r="U802" s="782">
        <v>0.5</v>
      </c>
    </row>
    <row r="803" spans="1:21" ht="14.4" customHeight="1" x14ac:dyDescent="0.3">
      <c r="A803" s="740">
        <v>7</v>
      </c>
      <c r="B803" s="741" t="s">
        <v>2000</v>
      </c>
      <c r="C803" s="741" t="s">
        <v>2006</v>
      </c>
      <c r="D803" s="824" t="s">
        <v>3430</v>
      </c>
      <c r="E803" s="825" t="s">
        <v>2030</v>
      </c>
      <c r="F803" s="741" t="s">
        <v>2001</v>
      </c>
      <c r="G803" s="741" t="s">
        <v>2722</v>
      </c>
      <c r="H803" s="741" t="s">
        <v>622</v>
      </c>
      <c r="I803" s="741" t="s">
        <v>3188</v>
      </c>
      <c r="J803" s="741" t="s">
        <v>3189</v>
      </c>
      <c r="K803" s="741" t="s">
        <v>2992</v>
      </c>
      <c r="L803" s="742">
        <v>68.599999999999994</v>
      </c>
      <c r="M803" s="742">
        <v>205.79999999999998</v>
      </c>
      <c r="N803" s="741">
        <v>3</v>
      </c>
      <c r="O803" s="826">
        <v>1</v>
      </c>
      <c r="P803" s="742">
        <v>205.79999999999998</v>
      </c>
      <c r="Q803" s="759">
        <v>1</v>
      </c>
      <c r="R803" s="741">
        <v>3</v>
      </c>
      <c r="S803" s="759">
        <v>1</v>
      </c>
      <c r="T803" s="826">
        <v>1</v>
      </c>
      <c r="U803" s="782">
        <v>1</v>
      </c>
    </row>
    <row r="804" spans="1:21" ht="14.4" customHeight="1" x14ac:dyDescent="0.3">
      <c r="A804" s="740">
        <v>7</v>
      </c>
      <c r="B804" s="741" t="s">
        <v>2000</v>
      </c>
      <c r="C804" s="741" t="s">
        <v>2006</v>
      </c>
      <c r="D804" s="824" t="s">
        <v>3430</v>
      </c>
      <c r="E804" s="825" t="s">
        <v>2030</v>
      </c>
      <c r="F804" s="741" t="s">
        <v>2001</v>
      </c>
      <c r="G804" s="741" t="s">
        <v>2722</v>
      </c>
      <c r="H804" s="741" t="s">
        <v>576</v>
      </c>
      <c r="I804" s="741" t="s">
        <v>3190</v>
      </c>
      <c r="J804" s="741" t="s">
        <v>3191</v>
      </c>
      <c r="K804" s="741" t="s">
        <v>3192</v>
      </c>
      <c r="L804" s="742">
        <v>84.06</v>
      </c>
      <c r="M804" s="742">
        <v>252.18</v>
      </c>
      <c r="N804" s="741">
        <v>3</v>
      </c>
      <c r="O804" s="826">
        <v>1</v>
      </c>
      <c r="P804" s="742"/>
      <c r="Q804" s="759">
        <v>0</v>
      </c>
      <c r="R804" s="741"/>
      <c r="S804" s="759">
        <v>0</v>
      </c>
      <c r="T804" s="826"/>
      <c r="U804" s="782">
        <v>0</v>
      </c>
    </row>
    <row r="805" spans="1:21" ht="14.4" customHeight="1" x14ac:dyDescent="0.3">
      <c r="A805" s="740">
        <v>7</v>
      </c>
      <c r="B805" s="741" t="s">
        <v>2000</v>
      </c>
      <c r="C805" s="741" t="s">
        <v>2006</v>
      </c>
      <c r="D805" s="824" t="s">
        <v>3430</v>
      </c>
      <c r="E805" s="825" t="s">
        <v>2030</v>
      </c>
      <c r="F805" s="741" t="s">
        <v>2001</v>
      </c>
      <c r="G805" s="741" t="s">
        <v>2154</v>
      </c>
      <c r="H805" s="741" t="s">
        <v>576</v>
      </c>
      <c r="I805" s="741" t="s">
        <v>3193</v>
      </c>
      <c r="J805" s="741" t="s">
        <v>3194</v>
      </c>
      <c r="K805" s="741" t="s">
        <v>3195</v>
      </c>
      <c r="L805" s="742">
        <v>76.180000000000007</v>
      </c>
      <c r="M805" s="742">
        <v>228.54000000000002</v>
      </c>
      <c r="N805" s="741">
        <v>3</v>
      </c>
      <c r="O805" s="826">
        <v>1</v>
      </c>
      <c r="P805" s="742"/>
      <c r="Q805" s="759">
        <v>0</v>
      </c>
      <c r="R805" s="741"/>
      <c r="S805" s="759">
        <v>0</v>
      </c>
      <c r="T805" s="826"/>
      <c r="U805" s="782">
        <v>0</v>
      </c>
    </row>
    <row r="806" spans="1:21" ht="14.4" customHeight="1" x14ac:dyDescent="0.3">
      <c r="A806" s="740">
        <v>7</v>
      </c>
      <c r="B806" s="741" t="s">
        <v>2000</v>
      </c>
      <c r="C806" s="741" t="s">
        <v>2006</v>
      </c>
      <c r="D806" s="824" t="s">
        <v>3430</v>
      </c>
      <c r="E806" s="825" t="s">
        <v>2030</v>
      </c>
      <c r="F806" s="741" t="s">
        <v>2001</v>
      </c>
      <c r="G806" s="741" t="s">
        <v>2729</v>
      </c>
      <c r="H806" s="741" t="s">
        <v>576</v>
      </c>
      <c r="I806" s="741" t="s">
        <v>2730</v>
      </c>
      <c r="J806" s="741" t="s">
        <v>1122</v>
      </c>
      <c r="K806" s="741" t="s">
        <v>2731</v>
      </c>
      <c r="L806" s="742">
        <v>24.37</v>
      </c>
      <c r="M806" s="742">
        <v>316.81</v>
      </c>
      <c r="N806" s="741">
        <v>13</v>
      </c>
      <c r="O806" s="826">
        <v>2</v>
      </c>
      <c r="P806" s="742">
        <v>170.59</v>
      </c>
      <c r="Q806" s="759">
        <v>0.53846153846153844</v>
      </c>
      <c r="R806" s="741">
        <v>7</v>
      </c>
      <c r="S806" s="759">
        <v>0.53846153846153844</v>
      </c>
      <c r="T806" s="826">
        <v>1</v>
      </c>
      <c r="U806" s="782">
        <v>0.5</v>
      </c>
    </row>
    <row r="807" spans="1:21" ht="14.4" customHeight="1" x14ac:dyDescent="0.3">
      <c r="A807" s="740">
        <v>7</v>
      </c>
      <c r="B807" s="741" t="s">
        <v>2000</v>
      </c>
      <c r="C807" s="741" t="s">
        <v>2006</v>
      </c>
      <c r="D807" s="824" t="s">
        <v>3430</v>
      </c>
      <c r="E807" s="825" t="s">
        <v>2030</v>
      </c>
      <c r="F807" s="741" t="s">
        <v>2001</v>
      </c>
      <c r="G807" s="741" t="s">
        <v>2214</v>
      </c>
      <c r="H807" s="741" t="s">
        <v>576</v>
      </c>
      <c r="I807" s="741" t="s">
        <v>2215</v>
      </c>
      <c r="J807" s="741" t="s">
        <v>2216</v>
      </c>
      <c r="K807" s="741" t="s">
        <v>2217</v>
      </c>
      <c r="L807" s="742">
        <v>126.59</v>
      </c>
      <c r="M807" s="742">
        <v>253.18</v>
      </c>
      <c r="N807" s="741">
        <v>2</v>
      </c>
      <c r="O807" s="826">
        <v>1.5</v>
      </c>
      <c r="P807" s="742">
        <v>253.18</v>
      </c>
      <c r="Q807" s="759">
        <v>1</v>
      </c>
      <c r="R807" s="741">
        <v>2</v>
      </c>
      <c r="S807" s="759">
        <v>1</v>
      </c>
      <c r="T807" s="826">
        <v>1.5</v>
      </c>
      <c r="U807" s="782">
        <v>1</v>
      </c>
    </row>
    <row r="808" spans="1:21" ht="14.4" customHeight="1" x14ac:dyDescent="0.3">
      <c r="A808" s="740">
        <v>7</v>
      </c>
      <c r="B808" s="741" t="s">
        <v>2000</v>
      </c>
      <c r="C808" s="741" t="s">
        <v>2006</v>
      </c>
      <c r="D808" s="824" t="s">
        <v>3430</v>
      </c>
      <c r="E808" s="825" t="s">
        <v>2030</v>
      </c>
      <c r="F808" s="741" t="s">
        <v>2001</v>
      </c>
      <c r="G808" s="741" t="s">
        <v>2611</v>
      </c>
      <c r="H808" s="741" t="s">
        <v>576</v>
      </c>
      <c r="I808" s="741" t="s">
        <v>2612</v>
      </c>
      <c r="J808" s="741" t="s">
        <v>2613</v>
      </c>
      <c r="K808" s="741" t="s">
        <v>2614</v>
      </c>
      <c r="L808" s="742">
        <v>88.76</v>
      </c>
      <c r="M808" s="742">
        <v>177.52</v>
      </c>
      <c r="N808" s="741">
        <v>2</v>
      </c>
      <c r="O808" s="826">
        <v>0.5</v>
      </c>
      <c r="P808" s="742">
        <v>177.52</v>
      </c>
      <c r="Q808" s="759">
        <v>1</v>
      </c>
      <c r="R808" s="741">
        <v>2</v>
      </c>
      <c r="S808" s="759">
        <v>1</v>
      </c>
      <c r="T808" s="826">
        <v>0.5</v>
      </c>
      <c r="U808" s="782">
        <v>1</v>
      </c>
    </row>
    <row r="809" spans="1:21" ht="14.4" customHeight="1" x14ac:dyDescent="0.3">
      <c r="A809" s="740">
        <v>7</v>
      </c>
      <c r="B809" s="741" t="s">
        <v>2000</v>
      </c>
      <c r="C809" s="741" t="s">
        <v>2006</v>
      </c>
      <c r="D809" s="824" t="s">
        <v>3430</v>
      </c>
      <c r="E809" s="825" t="s">
        <v>2030</v>
      </c>
      <c r="F809" s="741" t="s">
        <v>2001</v>
      </c>
      <c r="G809" s="741" t="s">
        <v>2308</v>
      </c>
      <c r="H809" s="741" t="s">
        <v>622</v>
      </c>
      <c r="I809" s="741" t="s">
        <v>2309</v>
      </c>
      <c r="J809" s="741" t="s">
        <v>2310</v>
      </c>
      <c r="K809" s="741" t="s">
        <v>2311</v>
      </c>
      <c r="L809" s="742">
        <v>57.64</v>
      </c>
      <c r="M809" s="742">
        <v>345.84000000000003</v>
      </c>
      <c r="N809" s="741">
        <v>6</v>
      </c>
      <c r="O809" s="826">
        <v>1</v>
      </c>
      <c r="P809" s="742">
        <v>345.84000000000003</v>
      </c>
      <c r="Q809" s="759">
        <v>1</v>
      </c>
      <c r="R809" s="741">
        <v>6</v>
      </c>
      <c r="S809" s="759">
        <v>1</v>
      </c>
      <c r="T809" s="826">
        <v>1</v>
      </c>
      <c r="U809" s="782">
        <v>1</v>
      </c>
    </row>
    <row r="810" spans="1:21" ht="14.4" customHeight="1" x14ac:dyDescent="0.3">
      <c r="A810" s="740">
        <v>7</v>
      </c>
      <c r="B810" s="741" t="s">
        <v>2000</v>
      </c>
      <c r="C810" s="741" t="s">
        <v>2006</v>
      </c>
      <c r="D810" s="824" t="s">
        <v>3430</v>
      </c>
      <c r="E810" s="825" t="s">
        <v>2030</v>
      </c>
      <c r="F810" s="741" t="s">
        <v>2001</v>
      </c>
      <c r="G810" s="741" t="s">
        <v>2999</v>
      </c>
      <c r="H810" s="741" t="s">
        <v>576</v>
      </c>
      <c r="I810" s="741" t="s">
        <v>3000</v>
      </c>
      <c r="J810" s="741" t="s">
        <v>3001</v>
      </c>
      <c r="K810" s="741" t="s">
        <v>3002</v>
      </c>
      <c r="L810" s="742">
        <v>1567.35</v>
      </c>
      <c r="M810" s="742">
        <v>15673.5</v>
      </c>
      <c r="N810" s="741">
        <v>10</v>
      </c>
      <c r="O810" s="826">
        <v>1</v>
      </c>
      <c r="P810" s="742">
        <v>15673.5</v>
      </c>
      <c r="Q810" s="759">
        <v>1</v>
      </c>
      <c r="R810" s="741">
        <v>10</v>
      </c>
      <c r="S810" s="759">
        <v>1</v>
      </c>
      <c r="T810" s="826">
        <v>1</v>
      </c>
      <c r="U810" s="782">
        <v>1</v>
      </c>
    </row>
    <row r="811" spans="1:21" ht="14.4" customHeight="1" x14ac:dyDescent="0.3">
      <c r="A811" s="740">
        <v>7</v>
      </c>
      <c r="B811" s="741" t="s">
        <v>2000</v>
      </c>
      <c r="C811" s="741" t="s">
        <v>2006</v>
      </c>
      <c r="D811" s="824" t="s">
        <v>3430</v>
      </c>
      <c r="E811" s="825" t="s">
        <v>2030</v>
      </c>
      <c r="F811" s="741" t="s">
        <v>2001</v>
      </c>
      <c r="G811" s="741" t="s">
        <v>2999</v>
      </c>
      <c r="H811" s="741" t="s">
        <v>576</v>
      </c>
      <c r="I811" s="741" t="s">
        <v>3196</v>
      </c>
      <c r="J811" s="741" t="s">
        <v>3001</v>
      </c>
      <c r="K811" s="741" t="s">
        <v>3197</v>
      </c>
      <c r="L811" s="742">
        <v>0</v>
      </c>
      <c r="M811" s="742">
        <v>0</v>
      </c>
      <c r="N811" s="741">
        <v>2</v>
      </c>
      <c r="O811" s="826">
        <v>1</v>
      </c>
      <c r="P811" s="742">
        <v>0</v>
      </c>
      <c r="Q811" s="759"/>
      <c r="R811" s="741">
        <v>2</v>
      </c>
      <c r="S811" s="759">
        <v>1</v>
      </c>
      <c r="T811" s="826">
        <v>1</v>
      </c>
      <c r="U811" s="782">
        <v>1</v>
      </c>
    </row>
    <row r="812" spans="1:21" ht="14.4" customHeight="1" x14ac:dyDescent="0.3">
      <c r="A812" s="740">
        <v>7</v>
      </c>
      <c r="B812" s="741" t="s">
        <v>2000</v>
      </c>
      <c r="C812" s="741" t="s">
        <v>2006</v>
      </c>
      <c r="D812" s="824" t="s">
        <v>3430</v>
      </c>
      <c r="E812" s="825" t="s">
        <v>2030</v>
      </c>
      <c r="F812" s="741" t="s">
        <v>2001</v>
      </c>
      <c r="G812" s="741" t="s">
        <v>2734</v>
      </c>
      <c r="H812" s="741" t="s">
        <v>576</v>
      </c>
      <c r="I812" s="741" t="s">
        <v>3198</v>
      </c>
      <c r="J812" s="741" t="s">
        <v>2736</v>
      </c>
      <c r="K812" s="741" t="s">
        <v>3199</v>
      </c>
      <c r="L812" s="742">
        <v>107.6</v>
      </c>
      <c r="M812" s="742">
        <v>215.2</v>
      </c>
      <c r="N812" s="741">
        <v>2</v>
      </c>
      <c r="O812" s="826">
        <v>1</v>
      </c>
      <c r="P812" s="742">
        <v>215.2</v>
      </c>
      <c r="Q812" s="759">
        <v>1</v>
      </c>
      <c r="R812" s="741">
        <v>2</v>
      </c>
      <c r="S812" s="759">
        <v>1</v>
      </c>
      <c r="T812" s="826">
        <v>1</v>
      </c>
      <c r="U812" s="782">
        <v>1</v>
      </c>
    </row>
    <row r="813" spans="1:21" ht="14.4" customHeight="1" x14ac:dyDescent="0.3">
      <c r="A813" s="740">
        <v>7</v>
      </c>
      <c r="B813" s="741" t="s">
        <v>2000</v>
      </c>
      <c r="C813" s="741" t="s">
        <v>2006</v>
      </c>
      <c r="D813" s="824" t="s">
        <v>3430</v>
      </c>
      <c r="E813" s="825" t="s">
        <v>2030</v>
      </c>
      <c r="F813" s="741" t="s">
        <v>2001</v>
      </c>
      <c r="G813" s="741" t="s">
        <v>2738</v>
      </c>
      <c r="H813" s="741" t="s">
        <v>622</v>
      </c>
      <c r="I813" s="741" t="s">
        <v>3200</v>
      </c>
      <c r="J813" s="741" t="s">
        <v>2740</v>
      </c>
      <c r="K813" s="741" t="s">
        <v>3201</v>
      </c>
      <c r="L813" s="742">
        <v>96.84</v>
      </c>
      <c r="M813" s="742">
        <v>290.52</v>
      </c>
      <c r="N813" s="741">
        <v>3</v>
      </c>
      <c r="O813" s="826">
        <v>0.5</v>
      </c>
      <c r="P813" s="742">
        <v>290.52</v>
      </c>
      <c r="Q813" s="759">
        <v>1</v>
      </c>
      <c r="R813" s="741">
        <v>3</v>
      </c>
      <c r="S813" s="759">
        <v>1</v>
      </c>
      <c r="T813" s="826">
        <v>0.5</v>
      </c>
      <c r="U813" s="782">
        <v>1</v>
      </c>
    </row>
    <row r="814" spans="1:21" ht="14.4" customHeight="1" x14ac:dyDescent="0.3">
      <c r="A814" s="740">
        <v>7</v>
      </c>
      <c r="B814" s="741" t="s">
        <v>2000</v>
      </c>
      <c r="C814" s="741" t="s">
        <v>2006</v>
      </c>
      <c r="D814" s="824" t="s">
        <v>3430</v>
      </c>
      <c r="E814" s="825" t="s">
        <v>2030</v>
      </c>
      <c r="F814" s="741" t="s">
        <v>2001</v>
      </c>
      <c r="G814" s="741" t="s">
        <v>2911</v>
      </c>
      <c r="H814" s="741" t="s">
        <v>576</v>
      </c>
      <c r="I814" s="741" t="s">
        <v>2912</v>
      </c>
      <c r="J814" s="741" t="s">
        <v>799</v>
      </c>
      <c r="K814" s="741" t="s">
        <v>2913</v>
      </c>
      <c r="L814" s="742">
        <v>53.57</v>
      </c>
      <c r="M814" s="742">
        <v>267.85000000000002</v>
      </c>
      <c r="N814" s="741">
        <v>5</v>
      </c>
      <c r="O814" s="826">
        <v>1</v>
      </c>
      <c r="P814" s="742">
        <v>267.85000000000002</v>
      </c>
      <c r="Q814" s="759">
        <v>1</v>
      </c>
      <c r="R814" s="741">
        <v>5</v>
      </c>
      <c r="S814" s="759">
        <v>1</v>
      </c>
      <c r="T814" s="826">
        <v>1</v>
      </c>
      <c r="U814" s="782">
        <v>1</v>
      </c>
    </row>
    <row r="815" spans="1:21" ht="14.4" customHeight="1" x14ac:dyDescent="0.3">
      <c r="A815" s="740">
        <v>7</v>
      </c>
      <c r="B815" s="741" t="s">
        <v>2000</v>
      </c>
      <c r="C815" s="741" t="s">
        <v>2006</v>
      </c>
      <c r="D815" s="824" t="s">
        <v>3430</v>
      </c>
      <c r="E815" s="825" t="s">
        <v>2030</v>
      </c>
      <c r="F815" s="741" t="s">
        <v>2001</v>
      </c>
      <c r="G815" s="741" t="s">
        <v>3007</v>
      </c>
      <c r="H815" s="741" t="s">
        <v>576</v>
      </c>
      <c r="I815" s="741" t="s">
        <v>3202</v>
      </c>
      <c r="J815" s="741" t="s">
        <v>3203</v>
      </c>
      <c r="K815" s="741" t="s">
        <v>3204</v>
      </c>
      <c r="L815" s="742">
        <v>161.06</v>
      </c>
      <c r="M815" s="742">
        <v>161.06</v>
      </c>
      <c r="N815" s="741">
        <v>1</v>
      </c>
      <c r="O815" s="826">
        <v>0.5</v>
      </c>
      <c r="P815" s="742">
        <v>161.06</v>
      </c>
      <c r="Q815" s="759">
        <v>1</v>
      </c>
      <c r="R815" s="741">
        <v>1</v>
      </c>
      <c r="S815" s="759">
        <v>1</v>
      </c>
      <c r="T815" s="826">
        <v>0.5</v>
      </c>
      <c r="U815" s="782">
        <v>1</v>
      </c>
    </row>
    <row r="816" spans="1:21" ht="14.4" customHeight="1" x14ac:dyDescent="0.3">
      <c r="A816" s="740">
        <v>7</v>
      </c>
      <c r="B816" s="741" t="s">
        <v>2000</v>
      </c>
      <c r="C816" s="741" t="s">
        <v>2006</v>
      </c>
      <c r="D816" s="824" t="s">
        <v>3430</v>
      </c>
      <c r="E816" s="825" t="s">
        <v>2030</v>
      </c>
      <c r="F816" s="741" t="s">
        <v>2001</v>
      </c>
      <c r="G816" s="741" t="s">
        <v>3007</v>
      </c>
      <c r="H816" s="741" t="s">
        <v>576</v>
      </c>
      <c r="I816" s="741" t="s">
        <v>3205</v>
      </c>
      <c r="J816" s="741" t="s">
        <v>3206</v>
      </c>
      <c r="K816" s="741" t="s">
        <v>3207</v>
      </c>
      <c r="L816" s="742">
        <v>80.53</v>
      </c>
      <c r="M816" s="742">
        <v>80.53</v>
      </c>
      <c r="N816" s="741">
        <v>1</v>
      </c>
      <c r="O816" s="826">
        <v>0.5</v>
      </c>
      <c r="P816" s="742">
        <v>80.53</v>
      </c>
      <c r="Q816" s="759">
        <v>1</v>
      </c>
      <c r="R816" s="741">
        <v>1</v>
      </c>
      <c r="S816" s="759">
        <v>1</v>
      </c>
      <c r="T816" s="826">
        <v>0.5</v>
      </c>
      <c r="U816" s="782">
        <v>1</v>
      </c>
    </row>
    <row r="817" spans="1:21" ht="14.4" customHeight="1" x14ac:dyDescent="0.3">
      <c r="A817" s="740">
        <v>7</v>
      </c>
      <c r="B817" s="741" t="s">
        <v>2000</v>
      </c>
      <c r="C817" s="741" t="s">
        <v>2006</v>
      </c>
      <c r="D817" s="824" t="s">
        <v>3430</v>
      </c>
      <c r="E817" s="825" t="s">
        <v>2030</v>
      </c>
      <c r="F817" s="741" t="s">
        <v>2001</v>
      </c>
      <c r="G817" s="741" t="s">
        <v>2742</v>
      </c>
      <c r="H817" s="741" t="s">
        <v>576</v>
      </c>
      <c r="I817" s="741" t="s">
        <v>3105</v>
      </c>
      <c r="J817" s="741" t="s">
        <v>2744</v>
      </c>
      <c r="K817" s="741" t="s">
        <v>3106</v>
      </c>
      <c r="L817" s="742">
        <v>127</v>
      </c>
      <c r="M817" s="742">
        <v>1524</v>
      </c>
      <c r="N817" s="741">
        <v>12</v>
      </c>
      <c r="O817" s="826">
        <v>2</v>
      </c>
      <c r="P817" s="742">
        <v>1524</v>
      </c>
      <c r="Q817" s="759">
        <v>1</v>
      </c>
      <c r="R817" s="741">
        <v>12</v>
      </c>
      <c r="S817" s="759">
        <v>1</v>
      </c>
      <c r="T817" s="826">
        <v>2</v>
      </c>
      <c r="U817" s="782">
        <v>1</v>
      </c>
    </row>
    <row r="818" spans="1:21" ht="14.4" customHeight="1" x14ac:dyDescent="0.3">
      <c r="A818" s="740">
        <v>7</v>
      </c>
      <c r="B818" s="741" t="s">
        <v>2000</v>
      </c>
      <c r="C818" s="741" t="s">
        <v>2006</v>
      </c>
      <c r="D818" s="824" t="s">
        <v>3430</v>
      </c>
      <c r="E818" s="825" t="s">
        <v>2030</v>
      </c>
      <c r="F818" s="741" t="s">
        <v>2001</v>
      </c>
      <c r="G818" s="741" t="s">
        <v>2742</v>
      </c>
      <c r="H818" s="741" t="s">
        <v>576</v>
      </c>
      <c r="I818" s="741" t="s">
        <v>2745</v>
      </c>
      <c r="J818" s="741" t="s">
        <v>2746</v>
      </c>
      <c r="K818" s="741" t="s">
        <v>1706</v>
      </c>
      <c r="L818" s="742">
        <v>208.18</v>
      </c>
      <c r="M818" s="742">
        <v>832.72</v>
      </c>
      <c r="N818" s="741">
        <v>4</v>
      </c>
      <c r="O818" s="826">
        <v>1</v>
      </c>
      <c r="P818" s="742">
        <v>832.72</v>
      </c>
      <c r="Q818" s="759">
        <v>1</v>
      </c>
      <c r="R818" s="741">
        <v>4</v>
      </c>
      <c r="S818" s="759">
        <v>1</v>
      </c>
      <c r="T818" s="826">
        <v>1</v>
      </c>
      <c r="U818" s="782">
        <v>1</v>
      </c>
    </row>
    <row r="819" spans="1:21" ht="14.4" customHeight="1" x14ac:dyDescent="0.3">
      <c r="A819" s="740">
        <v>7</v>
      </c>
      <c r="B819" s="741" t="s">
        <v>2000</v>
      </c>
      <c r="C819" s="741" t="s">
        <v>2006</v>
      </c>
      <c r="D819" s="824" t="s">
        <v>3430</v>
      </c>
      <c r="E819" s="825" t="s">
        <v>2030</v>
      </c>
      <c r="F819" s="741" t="s">
        <v>2001</v>
      </c>
      <c r="G819" s="741" t="s">
        <v>2742</v>
      </c>
      <c r="H819" s="741" t="s">
        <v>576</v>
      </c>
      <c r="I819" s="741" t="s">
        <v>3012</v>
      </c>
      <c r="J819" s="741" t="s">
        <v>2746</v>
      </c>
      <c r="K819" s="741" t="s">
        <v>1892</v>
      </c>
      <c r="L819" s="742">
        <v>383.18</v>
      </c>
      <c r="M819" s="742">
        <v>9579.4999999999982</v>
      </c>
      <c r="N819" s="741">
        <v>25</v>
      </c>
      <c r="O819" s="826">
        <v>9</v>
      </c>
      <c r="P819" s="742">
        <v>8046.7799999999988</v>
      </c>
      <c r="Q819" s="759">
        <v>0.84000000000000008</v>
      </c>
      <c r="R819" s="741">
        <v>21</v>
      </c>
      <c r="S819" s="759">
        <v>0.84</v>
      </c>
      <c r="T819" s="826">
        <v>6</v>
      </c>
      <c r="U819" s="782">
        <v>0.66666666666666663</v>
      </c>
    </row>
    <row r="820" spans="1:21" ht="14.4" customHeight="1" x14ac:dyDescent="0.3">
      <c r="A820" s="740">
        <v>7</v>
      </c>
      <c r="B820" s="741" t="s">
        <v>2000</v>
      </c>
      <c r="C820" s="741" t="s">
        <v>2006</v>
      </c>
      <c r="D820" s="824" t="s">
        <v>3430</v>
      </c>
      <c r="E820" s="825" t="s">
        <v>2030</v>
      </c>
      <c r="F820" s="741" t="s">
        <v>2001</v>
      </c>
      <c r="G820" s="741" t="s">
        <v>2742</v>
      </c>
      <c r="H820" s="741" t="s">
        <v>576</v>
      </c>
      <c r="I820" s="741" t="s">
        <v>3013</v>
      </c>
      <c r="J820" s="741" t="s">
        <v>2744</v>
      </c>
      <c r="K820" s="741" t="s">
        <v>3014</v>
      </c>
      <c r="L820" s="742">
        <v>233.95</v>
      </c>
      <c r="M820" s="742">
        <v>2105.5499999999997</v>
      </c>
      <c r="N820" s="741">
        <v>9</v>
      </c>
      <c r="O820" s="826">
        <v>1</v>
      </c>
      <c r="P820" s="742">
        <v>2105.5499999999997</v>
      </c>
      <c r="Q820" s="759">
        <v>1</v>
      </c>
      <c r="R820" s="741">
        <v>9</v>
      </c>
      <c r="S820" s="759">
        <v>1</v>
      </c>
      <c r="T820" s="826">
        <v>1</v>
      </c>
      <c r="U820" s="782">
        <v>1</v>
      </c>
    </row>
    <row r="821" spans="1:21" ht="14.4" customHeight="1" x14ac:dyDescent="0.3">
      <c r="A821" s="740">
        <v>7</v>
      </c>
      <c r="B821" s="741" t="s">
        <v>2000</v>
      </c>
      <c r="C821" s="741" t="s">
        <v>2006</v>
      </c>
      <c r="D821" s="824" t="s">
        <v>3430</v>
      </c>
      <c r="E821" s="825" t="s">
        <v>2030</v>
      </c>
      <c r="F821" s="741" t="s">
        <v>2001</v>
      </c>
      <c r="G821" s="741" t="s">
        <v>2752</v>
      </c>
      <c r="H821" s="741" t="s">
        <v>576</v>
      </c>
      <c r="I821" s="741" t="s">
        <v>2753</v>
      </c>
      <c r="J821" s="741" t="s">
        <v>2754</v>
      </c>
      <c r="K821" s="741" t="s">
        <v>2755</v>
      </c>
      <c r="L821" s="742">
        <v>113.93</v>
      </c>
      <c r="M821" s="742">
        <v>4101.4800000000005</v>
      </c>
      <c r="N821" s="741">
        <v>36</v>
      </c>
      <c r="O821" s="826">
        <v>13</v>
      </c>
      <c r="P821" s="742">
        <v>3076.11</v>
      </c>
      <c r="Q821" s="759">
        <v>0.75</v>
      </c>
      <c r="R821" s="741">
        <v>27</v>
      </c>
      <c r="S821" s="759">
        <v>0.75</v>
      </c>
      <c r="T821" s="826">
        <v>8</v>
      </c>
      <c r="U821" s="782">
        <v>0.61538461538461542</v>
      </c>
    </row>
    <row r="822" spans="1:21" ht="14.4" customHeight="1" x14ac:dyDescent="0.3">
      <c r="A822" s="740">
        <v>7</v>
      </c>
      <c r="B822" s="741" t="s">
        <v>2000</v>
      </c>
      <c r="C822" s="741" t="s">
        <v>2006</v>
      </c>
      <c r="D822" s="824" t="s">
        <v>3430</v>
      </c>
      <c r="E822" s="825" t="s">
        <v>2030</v>
      </c>
      <c r="F822" s="741" t="s">
        <v>2001</v>
      </c>
      <c r="G822" s="741" t="s">
        <v>2752</v>
      </c>
      <c r="H822" s="741" t="s">
        <v>576</v>
      </c>
      <c r="I822" s="741" t="s">
        <v>3017</v>
      </c>
      <c r="J822" s="741" t="s">
        <v>2754</v>
      </c>
      <c r="K822" s="741" t="s">
        <v>3018</v>
      </c>
      <c r="L822" s="742">
        <v>75.95</v>
      </c>
      <c r="M822" s="742">
        <v>75.95</v>
      </c>
      <c r="N822" s="741">
        <v>1</v>
      </c>
      <c r="O822" s="826">
        <v>0.5</v>
      </c>
      <c r="P822" s="742">
        <v>75.95</v>
      </c>
      <c r="Q822" s="759">
        <v>1</v>
      </c>
      <c r="R822" s="741">
        <v>1</v>
      </c>
      <c r="S822" s="759">
        <v>1</v>
      </c>
      <c r="T822" s="826">
        <v>0.5</v>
      </c>
      <c r="U822" s="782">
        <v>1</v>
      </c>
    </row>
    <row r="823" spans="1:21" ht="14.4" customHeight="1" x14ac:dyDescent="0.3">
      <c r="A823" s="740">
        <v>7</v>
      </c>
      <c r="B823" s="741" t="s">
        <v>2000</v>
      </c>
      <c r="C823" s="741" t="s">
        <v>2006</v>
      </c>
      <c r="D823" s="824" t="s">
        <v>3430</v>
      </c>
      <c r="E823" s="825" t="s">
        <v>2030</v>
      </c>
      <c r="F823" s="741" t="s">
        <v>2001</v>
      </c>
      <c r="G823" s="741" t="s">
        <v>3208</v>
      </c>
      <c r="H823" s="741" t="s">
        <v>576</v>
      </c>
      <c r="I823" s="741" t="s">
        <v>3209</v>
      </c>
      <c r="J823" s="741" t="s">
        <v>3210</v>
      </c>
      <c r="K823" s="741" t="s">
        <v>3211</v>
      </c>
      <c r="L823" s="742">
        <v>0</v>
      </c>
      <c r="M823" s="742">
        <v>0</v>
      </c>
      <c r="N823" s="741">
        <v>2</v>
      </c>
      <c r="O823" s="826">
        <v>1</v>
      </c>
      <c r="P823" s="742">
        <v>0</v>
      </c>
      <c r="Q823" s="759"/>
      <c r="R823" s="741">
        <v>2</v>
      </c>
      <c r="S823" s="759">
        <v>1</v>
      </c>
      <c r="T823" s="826">
        <v>1</v>
      </c>
      <c r="U823" s="782">
        <v>1</v>
      </c>
    </row>
    <row r="824" spans="1:21" ht="14.4" customHeight="1" x14ac:dyDescent="0.3">
      <c r="A824" s="740">
        <v>7</v>
      </c>
      <c r="B824" s="741" t="s">
        <v>2000</v>
      </c>
      <c r="C824" s="741" t="s">
        <v>2006</v>
      </c>
      <c r="D824" s="824" t="s">
        <v>3430</v>
      </c>
      <c r="E824" s="825" t="s">
        <v>2030</v>
      </c>
      <c r="F824" s="741" t="s">
        <v>2001</v>
      </c>
      <c r="G824" s="741" t="s">
        <v>2428</v>
      </c>
      <c r="H824" s="741" t="s">
        <v>576</v>
      </c>
      <c r="I824" s="741" t="s">
        <v>2429</v>
      </c>
      <c r="J824" s="741" t="s">
        <v>855</v>
      </c>
      <c r="K824" s="741" t="s">
        <v>2430</v>
      </c>
      <c r="L824" s="742">
        <v>0</v>
      </c>
      <c r="M824" s="742">
        <v>0</v>
      </c>
      <c r="N824" s="741">
        <v>7</v>
      </c>
      <c r="O824" s="826">
        <v>1.5</v>
      </c>
      <c r="P824" s="742">
        <v>0</v>
      </c>
      <c r="Q824" s="759"/>
      <c r="R824" s="741">
        <v>7</v>
      </c>
      <c r="S824" s="759">
        <v>1</v>
      </c>
      <c r="T824" s="826">
        <v>1.5</v>
      </c>
      <c r="U824" s="782">
        <v>1</v>
      </c>
    </row>
    <row r="825" spans="1:21" ht="14.4" customHeight="1" x14ac:dyDescent="0.3">
      <c r="A825" s="740">
        <v>7</v>
      </c>
      <c r="B825" s="741" t="s">
        <v>2000</v>
      </c>
      <c r="C825" s="741" t="s">
        <v>2006</v>
      </c>
      <c r="D825" s="824" t="s">
        <v>3430</v>
      </c>
      <c r="E825" s="825" t="s">
        <v>2030</v>
      </c>
      <c r="F825" s="741" t="s">
        <v>2001</v>
      </c>
      <c r="G825" s="741" t="s">
        <v>2096</v>
      </c>
      <c r="H825" s="741" t="s">
        <v>576</v>
      </c>
      <c r="I825" s="741" t="s">
        <v>2097</v>
      </c>
      <c r="J825" s="741" t="s">
        <v>714</v>
      </c>
      <c r="K825" s="741" t="s">
        <v>2098</v>
      </c>
      <c r="L825" s="742">
        <v>48.42</v>
      </c>
      <c r="M825" s="742">
        <v>338.94</v>
      </c>
      <c r="N825" s="741">
        <v>7</v>
      </c>
      <c r="O825" s="826">
        <v>2.5</v>
      </c>
      <c r="P825" s="742">
        <v>338.94</v>
      </c>
      <c r="Q825" s="759">
        <v>1</v>
      </c>
      <c r="R825" s="741">
        <v>7</v>
      </c>
      <c r="S825" s="759">
        <v>1</v>
      </c>
      <c r="T825" s="826">
        <v>2.5</v>
      </c>
      <c r="U825" s="782">
        <v>1</v>
      </c>
    </row>
    <row r="826" spans="1:21" ht="14.4" customHeight="1" x14ac:dyDescent="0.3">
      <c r="A826" s="740">
        <v>7</v>
      </c>
      <c r="B826" s="741" t="s">
        <v>2000</v>
      </c>
      <c r="C826" s="741" t="s">
        <v>2006</v>
      </c>
      <c r="D826" s="824" t="s">
        <v>3430</v>
      </c>
      <c r="E826" s="825" t="s">
        <v>2030</v>
      </c>
      <c r="F826" s="741" t="s">
        <v>2001</v>
      </c>
      <c r="G826" s="741" t="s">
        <v>2096</v>
      </c>
      <c r="H826" s="741" t="s">
        <v>576</v>
      </c>
      <c r="I826" s="741" t="s">
        <v>2920</v>
      </c>
      <c r="J826" s="741" t="s">
        <v>2921</v>
      </c>
      <c r="K826" s="741" t="s">
        <v>2922</v>
      </c>
      <c r="L826" s="742">
        <v>48.42</v>
      </c>
      <c r="M826" s="742">
        <v>145.26</v>
      </c>
      <c r="N826" s="741">
        <v>3</v>
      </c>
      <c r="O826" s="826">
        <v>0.5</v>
      </c>
      <c r="P826" s="742">
        <v>145.26</v>
      </c>
      <c r="Q826" s="759">
        <v>1</v>
      </c>
      <c r="R826" s="741">
        <v>3</v>
      </c>
      <c r="S826" s="759">
        <v>1</v>
      </c>
      <c r="T826" s="826">
        <v>0.5</v>
      </c>
      <c r="U826" s="782">
        <v>1</v>
      </c>
    </row>
    <row r="827" spans="1:21" ht="14.4" customHeight="1" x14ac:dyDescent="0.3">
      <c r="A827" s="740">
        <v>7</v>
      </c>
      <c r="B827" s="741" t="s">
        <v>2000</v>
      </c>
      <c r="C827" s="741" t="s">
        <v>2006</v>
      </c>
      <c r="D827" s="824" t="s">
        <v>3430</v>
      </c>
      <c r="E827" s="825" t="s">
        <v>2030</v>
      </c>
      <c r="F827" s="741" t="s">
        <v>2001</v>
      </c>
      <c r="G827" s="741" t="s">
        <v>2061</v>
      </c>
      <c r="H827" s="741" t="s">
        <v>576</v>
      </c>
      <c r="I827" s="741" t="s">
        <v>3212</v>
      </c>
      <c r="J827" s="741" t="s">
        <v>926</v>
      </c>
      <c r="K827" s="741" t="s">
        <v>2063</v>
      </c>
      <c r="L827" s="742">
        <v>301.2</v>
      </c>
      <c r="M827" s="742">
        <v>602.4</v>
      </c>
      <c r="N827" s="741">
        <v>2</v>
      </c>
      <c r="O827" s="826">
        <v>1</v>
      </c>
      <c r="P827" s="742">
        <v>602.4</v>
      </c>
      <c r="Q827" s="759">
        <v>1</v>
      </c>
      <c r="R827" s="741">
        <v>2</v>
      </c>
      <c r="S827" s="759">
        <v>1</v>
      </c>
      <c r="T827" s="826">
        <v>1</v>
      </c>
      <c r="U827" s="782">
        <v>1</v>
      </c>
    </row>
    <row r="828" spans="1:21" ht="14.4" customHeight="1" x14ac:dyDescent="0.3">
      <c r="A828" s="740">
        <v>7</v>
      </c>
      <c r="B828" s="741" t="s">
        <v>2000</v>
      </c>
      <c r="C828" s="741" t="s">
        <v>2006</v>
      </c>
      <c r="D828" s="824" t="s">
        <v>3430</v>
      </c>
      <c r="E828" s="825" t="s">
        <v>2030</v>
      </c>
      <c r="F828" s="741" t="s">
        <v>2001</v>
      </c>
      <c r="G828" s="741" t="s">
        <v>2061</v>
      </c>
      <c r="H828" s="741" t="s">
        <v>576</v>
      </c>
      <c r="I828" s="741" t="s">
        <v>3212</v>
      </c>
      <c r="J828" s="741" t="s">
        <v>926</v>
      </c>
      <c r="K828" s="741" t="s">
        <v>2063</v>
      </c>
      <c r="L828" s="742">
        <v>103.67</v>
      </c>
      <c r="M828" s="742">
        <v>103.67</v>
      </c>
      <c r="N828" s="741">
        <v>1</v>
      </c>
      <c r="O828" s="826">
        <v>0.5</v>
      </c>
      <c r="P828" s="742">
        <v>103.67</v>
      </c>
      <c r="Q828" s="759">
        <v>1</v>
      </c>
      <c r="R828" s="741">
        <v>1</v>
      </c>
      <c r="S828" s="759">
        <v>1</v>
      </c>
      <c r="T828" s="826">
        <v>0.5</v>
      </c>
      <c r="U828" s="782">
        <v>1</v>
      </c>
    </row>
    <row r="829" spans="1:21" ht="14.4" customHeight="1" x14ac:dyDescent="0.3">
      <c r="A829" s="740">
        <v>7</v>
      </c>
      <c r="B829" s="741" t="s">
        <v>2000</v>
      </c>
      <c r="C829" s="741" t="s">
        <v>2006</v>
      </c>
      <c r="D829" s="824" t="s">
        <v>3430</v>
      </c>
      <c r="E829" s="825" t="s">
        <v>2030</v>
      </c>
      <c r="F829" s="741" t="s">
        <v>2001</v>
      </c>
      <c r="G829" s="741" t="s">
        <v>2061</v>
      </c>
      <c r="H829" s="741" t="s">
        <v>576</v>
      </c>
      <c r="I829" s="741" t="s">
        <v>2062</v>
      </c>
      <c r="J829" s="741" t="s">
        <v>926</v>
      </c>
      <c r="K829" s="741" t="s">
        <v>2063</v>
      </c>
      <c r="L829" s="742">
        <v>185.26</v>
      </c>
      <c r="M829" s="742">
        <v>185.26</v>
      </c>
      <c r="N829" s="741">
        <v>1</v>
      </c>
      <c r="O829" s="826">
        <v>0.5</v>
      </c>
      <c r="P829" s="742">
        <v>185.26</v>
      </c>
      <c r="Q829" s="759">
        <v>1</v>
      </c>
      <c r="R829" s="741">
        <v>1</v>
      </c>
      <c r="S829" s="759">
        <v>1</v>
      </c>
      <c r="T829" s="826">
        <v>0.5</v>
      </c>
      <c r="U829" s="782">
        <v>1</v>
      </c>
    </row>
    <row r="830" spans="1:21" ht="14.4" customHeight="1" x14ac:dyDescent="0.3">
      <c r="A830" s="740">
        <v>7</v>
      </c>
      <c r="B830" s="741" t="s">
        <v>2000</v>
      </c>
      <c r="C830" s="741" t="s">
        <v>2006</v>
      </c>
      <c r="D830" s="824" t="s">
        <v>3430</v>
      </c>
      <c r="E830" s="825" t="s">
        <v>2030</v>
      </c>
      <c r="F830" s="741" t="s">
        <v>2001</v>
      </c>
      <c r="G830" s="741" t="s">
        <v>2061</v>
      </c>
      <c r="H830" s="741" t="s">
        <v>576</v>
      </c>
      <c r="I830" s="741" t="s">
        <v>2062</v>
      </c>
      <c r="J830" s="741" t="s">
        <v>926</v>
      </c>
      <c r="K830" s="741" t="s">
        <v>2063</v>
      </c>
      <c r="L830" s="742">
        <v>103.67</v>
      </c>
      <c r="M830" s="742">
        <v>207.34</v>
      </c>
      <c r="N830" s="741">
        <v>2</v>
      </c>
      <c r="O830" s="826">
        <v>1.5</v>
      </c>
      <c r="P830" s="742">
        <v>103.67</v>
      </c>
      <c r="Q830" s="759">
        <v>0.5</v>
      </c>
      <c r="R830" s="741">
        <v>1</v>
      </c>
      <c r="S830" s="759">
        <v>0.5</v>
      </c>
      <c r="T830" s="826">
        <v>1</v>
      </c>
      <c r="U830" s="782">
        <v>0.66666666666666663</v>
      </c>
    </row>
    <row r="831" spans="1:21" ht="14.4" customHeight="1" x14ac:dyDescent="0.3">
      <c r="A831" s="740">
        <v>7</v>
      </c>
      <c r="B831" s="741" t="s">
        <v>2000</v>
      </c>
      <c r="C831" s="741" t="s">
        <v>2006</v>
      </c>
      <c r="D831" s="824" t="s">
        <v>3430</v>
      </c>
      <c r="E831" s="825" t="s">
        <v>2030</v>
      </c>
      <c r="F831" s="741" t="s">
        <v>2001</v>
      </c>
      <c r="G831" s="741" t="s">
        <v>2061</v>
      </c>
      <c r="H831" s="741" t="s">
        <v>576</v>
      </c>
      <c r="I831" s="741" t="s">
        <v>2064</v>
      </c>
      <c r="J831" s="741" t="s">
        <v>926</v>
      </c>
      <c r="K831" s="741" t="s">
        <v>2063</v>
      </c>
      <c r="L831" s="742">
        <v>301.2</v>
      </c>
      <c r="M831" s="742">
        <v>903.59999999999991</v>
      </c>
      <c r="N831" s="741">
        <v>3</v>
      </c>
      <c r="O831" s="826">
        <v>2.5</v>
      </c>
      <c r="P831" s="742">
        <v>903.59999999999991</v>
      </c>
      <c r="Q831" s="759">
        <v>1</v>
      </c>
      <c r="R831" s="741">
        <v>3</v>
      </c>
      <c r="S831" s="759">
        <v>1</v>
      </c>
      <c r="T831" s="826">
        <v>2.5</v>
      </c>
      <c r="U831" s="782">
        <v>1</v>
      </c>
    </row>
    <row r="832" spans="1:21" ht="14.4" customHeight="1" x14ac:dyDescent="0.3">
      <c r="A832" s="740">
        <v>7</v>
      </c>
      <c r="B832" s="741" t="s">
        <v>2000</v>
      </c>
      <c r="C832" s="741" t="s">
        <v>2006</v>
      </c>
      <c r="D832" s="824" t="s">
        <v>3430</v>
      </c>
      <c r="E832" s="825" t="s">
        <v>2030</v>
      </c>
      <c r="F832" s="741" t="s">
        <v>2001</v>
      </c>
      <c r="G832" s="741" t="s">
        <v>3019</v>
      </c>
      <c r="H832" s="741" t="s">
        <v>622</v>
      </c>
      <c r="I832" s="741" t="s">
        <v>3213</v>
      </c>
      <c r="J832" s="741" t="s">
        <v>3214</v>
      </c>
      <c r="K832" s="741" t="s">
        <v>3215</v>
      </c>
      <c r="L832" s="742">
        <v>668.54</v>
      </c>
      <c r="M832" s="742">
        <v>7353.94</v>
      </c>
      <c r="N832" s="741">
        <v>11</v>
      </c>
      <c r="O832" s="826">
        <v>1</v>
      </c>
      <c r="P832" s="742">
        <v>7353.94</v>
      </c>
      <c r="Q832" s="759">
        <v>1</v>
      </c>
      <c r="R832" s="741">
        <v>11</v>
      </c>
      <c r="S832" s="759">
        <v>1</v>
      </c>
      <c r="T832" s="826">
        <v>1</v>
      </c>
      <c r="U832" s="782">
        <v>1</v>
      </c>
    </row>
    <row r="833" spans="1:21" ht="14.4" customHeight="1" x14ac:dyDescent="0.3">
      <c r="A833" s="740">
        <v>7</v>
      </c>
      <c r="B833" s="741" t="s">
        <v>2000</v>
      </c>
      <c r="C833" s="741" t="s">
        <v>2006</v>
      </c>
      <c r="D833" s="824" t="s">
        <v>3430</v>
      </c>
      <c r="E833" s="825" t="s">
        <v>2030</v>
      </c>
      <c r="F833" s="741" t="s">
        <v>2001</v>
      </c>
      <c r="G833" s="741" t="s">
        <v>3019</v>
      </c>
      <c r="H833" s="741" t="s">
        <v>576</v>
      </c>
      <c r="I833" s="741" t="s">
        <v>3216</v>
      </c>
      <c r="J833" s="741" t="s">
        <v>3214</v>
      </c>
      <c r="K833" s="741" t="s">
        <v>3217</v>
      </c>
      <c r="L833" s="742">
        <v>0</v>
      </c>
      <c r="M833" s="742">
        <v>0</v>
      </c>
      <c r="N833" s="741">
        <v>3</v>
      </c>
      <c r="O833" s="826">
        <v>1.5</v>
      </c>
      <c r="P833" s="742"/>
      <c r="Q833" s="759"/>
      <c r="R833" s="741"/>
      <c r="S833" s="759">
        <v>0</v>
      </c>
      <c r="T833" s="826"/>
      <c r="U833" s="782">
        <v>0</v>
      </c>
    </row>
    <row r="834" spans="1:21" ht="14.4" customHeight="1" x14ac:dyDescent="0.3">
      <c r="A834" s="740">
        <v>7</v>
      </c>
      <c r="B834" s="741" t="s">
        <v>2000</v>
      </c>
      <c r="C834" s="741" t="s">
        <v>2006</v>
      </c>
      <c r="D834" s="824" t="s">
        <v>3430</v>
      </c>
      <c r="E834" s="825" t="s">
        <v>2030</v>
      </c>
      <c r="F834" s="741" t="s">
        <v>2001</v>
      </c>
      <c r="G834" s="741" t="s">
        <v>3019</v>
      </c>
      <c r="H834" s="741" t="s">
        <v>576</v>
      </c>
      <c r="I834" s="741" t="s">
        <v>3218</v>
      </c>
      <c r="J834" s="741" t="s">
        <v>3021</v>
      </c>
      <c r="K834" s="741" t="s">
        <v>3022</v>
      </c>
      <c r="L834" s="742">
        <v>668.54</v>
      </c>
      <c r="M834" s="742">
        <v>2005.62</v>
      </c>
      <c r="N834" s="741">
        <v>3</v>
      </c>
      <c r="O834" s="826">
        <v>1</v>
      </c>
      <c r="P834" s="742">
        <v>2005.62</v>
      </c>
      <c r="Q834" s="759">
        <v>1</v>
      </c>
      <c r="R834" s="741">
        <v>3</v>
      </c>
      <c r="S834" s="759">
        <v>1</v>
      </c>
      <c r="T834" s="826">
        <v>1</v>
      </c>
      <c r="U834" s="782">
        <v>1</v>
      </c>
    </row>
    <row r="835" spans="1:21" ht="14.4" customHeight="1" x14ac:dyDescent="0.3">
      <c r="A835" s="740">
        <v>7</v>
      </c>
      <c r="B835" s="741" t="s">
        <v>2000</v>
      </c>
      <c r="C835" s="741" t="s">
        <v>2006</v>
      </c>
      <c r="D835" s="824" t="s">
        <v>3430</v>
      </c>
      <c r="E835" s="825" t="s">
        <v>2030</v>
      </c>
      <c r="F835" s="741" t="s">
        <v>2001</v>
      </c>
      <c r="G835" s="741" t="s">
        <v>2759</v>
      </c>
      <c r="H835" s="741" t="s">
        <v>576</v>
      </c>
      <c r="I835" s="741" t="s">
        <v>2760</v>
      </c>
      <c r="J835" s="741" t="s">
        <v>2761</v>
      </c>
      <c r="K835" s="741" t="s">
        <v>2762</v>
      </c>
      <c r="L835" s="742">
        <v>3354.59</v>
      </c>
      <c r="M835" s="742">
        <v>80510.159999999989</v>
      </c>
      <c r="N835" s="741">
        <v>24</v>
      </c>
      <c r="O835" s="826">
        <v>8</v>
      </c>
      <c r="P835" s="742">
        <v>67091.799999999988</v>
      </c>
      <c r="Q835" s="759">
        <v>0.83333333333333326</v>
      </c>
      <c r="R835" s="741">
        <v>20</v>
      </c>
      <c r="S835" s="759">
        <v>0.83333333333333337</v>
      </c>
      <c r="T835" s="826">
        <v>7</v>
      </c>
      <c r="U835" s="782">
        <v>0.875</v>
      </c>
    </row>
    <row r="836" spans="1:21" ht="14.4" customHeight="1" x14ac:dyDescent="0.3">
      <c r="A836" s="740">
        <v>7</v>
      </c>
      <c r="B836" s="741" t="s">
        <v>2000</v>
      </c>
      <c r="C836" s="741" t="s">
        <v>2006</v>
      </c>
      <c r="D836" s="824" t="s">
        <v>3430</v>
      </c>
      <c r="E836" s="825" t="s">
        <v>2030</v>
      </c>
      <c r="F836" s="741" t="s">
        <v>2001</v>
      </c>
      <c r="G836" s="741" t="s">
        <v>2759</v>
      </c>
      <c r="H836" s="741" t="s">
        <v>576</v>
      </c>
      <c r="I836" s="741" t="s">
        <v>2763</v>
      </c>
      <c r="J836" s="741" t="s">
        <v>2761</v>
      </c>
      <c r="K836" s="741" t="s">
        <v>2764</v>
      </c>
      <c r="L836" s="742">
        <v>908.53</v>
      </c>
      <c r="M836" s="742">
        <v>24530.309999999998</v>
      </c>
      <c r="N836" s="741">
        <v>27</v>
      </c>
      <c r="O836" s="826">
        <v>9</v>
      </c>
      <c r="P836" s="742">
        <v>24530.309999999998</v>
      </c>
      <c r="Q836" s="759">
        <v>1</v>
      </c>
      <c r="R836" s="741">
        <v>27</v>
      </c>
      <c r="S836" s="759">
        <v>1</v>
      </c>
      <c r="T836" s="826">
        <v>9</v>
      </c>
      <c r="U836" s="782">
        <v>1</v>
      </c>
    </row>
    <row r="837" spans="1:21" ht="14.4" customHeight="1" x14ac:dyDescent="0.3">
      <c r="A837" s="740">
        <v>7</v>
      </c>
      <c r="B837" s="741" t="s">
        <v>2000</v>
      </c>
      <c r="C837" s="741" t="s">
        <v>2006</v>
      </c>
      <c r="D837" s="824" t="s">
        <v>3430</v>
      </c>
      <c r="E837" s="825" t="s">
        <v>2030</v>
      </c>
      <c r="F837" s="741" t="s">
        <v>2001</v>
      </c>
      <c r="G837" s="741" t="s">
        <v>2759</v>
      </c>
      <c r="H837" s="741" t="s">
        <v>576</v>
      </c>
      <c r="I837" s="741" t="s">
        <v>2765</v>
      </c>
      <c r="J837" s="741" t="s">
        <v>2761</v>
      </c>
      <c r="K837" s="741" t="s">
        <v>2766</v>
      </c>
      <c r="L837" s="742">
        <v>583.70000000000005</v>
      </c>
      <c r="M837" s="742">
        <v>2918.5</v>
      </c>
      <c r="N837" s="741">
        <v>5</v>
      </c>
      <c r="O837" s="826">
        <v>3</v>
      </c>
      <c r="P837" s="742">
        <v>2918.5</v>
      </c>
      <c r="Q837" s="759">
        <v>1</v>
      </c>
      <c r="R837" s="741">
        <v>5</v>
      </c>
      <c r="S837" s="759">
        <v>1</v>
      </c>
      <c r="T837" s="826">
        <v>3</v>
      </c>
      <c r="U837" s="782">
        <v>1</v>
      </c>
    </row>
    <row r="838" spans="1:21" ht="14.4" customHeight="1" x14ac:dyDescent="0.3">
      <c r="A838" s="740">
        <v>7</v>
      </c>
      <c r="B838" s="741" t="s">
        <v>2000</v>
      </c>
      <c r="C838" s="741" t="s">
        <v>2006</v>
      </c>
      <c r="D838" s="824" t="s">
        <v>3430</v>
      </c>
      <c r="E838" s="825" t="s">
        <v>2030</v>
      </c>
      <c r="F838" s="741" t="s">
        <v>2001</v>
      </c>
      <c r="G838" s="741" t="s">
        <v>2759</v>
      </c>
      <c r="H838" s="741" t="s">
        <v>576</v>
      </c>
      <c r="I838" s="741" t="s">
        <v>2767</v>
      </c>
      <c r="J838" s="741" t="s">
        <v>2761</v>
      </c>
      <c r="K838" s="741" t="s">
        <v>2768</v>
      </c>
      <c r="L838" s="742">
        <v>1677.3</v>
      </c>
      <c r="M838" s="742">
        <v>46964.399999999994</v>
      </c>
      <c r="N838" s="741">
        <v>28</v>
      </c>
      <c r="O838" s="826">
        <v>8</v>
      </c>
      <c r="P838" s="742">
        <v>40255.199999999997</v>
      </c>
      <c r="Q838" s="759">
        <v>0.85714285714285721</v>
      </c>
      <c r="R838" s="741">
        <v>24</v>
      </c>
      <c r="S838" s="759">
        <v>0.8571428571428571</v>
      </c>
      <c r="T838" s="826">
        <v>7</v>
      </c>
      <c r="U838" s="782">
        <v>0.875</v>
      </c>
    </row>
    <row r="839" spans="1:21" ht="14.4" customHeight="1" x14ac:dyDescent="0.3">
      <c r="A839" s="740">
        <v>7</v>
      </c>
      <c r="B839" s="741" t="s">
        <v>2000</v>
      </c>
      <c r="C839" s="741" t="s">
        <v>2006</v>
      </c>
      <c r="D839" s="824" t="s">
        <v>3430</v>
      </c>
      <c r="E839" s="825" t="s">
        <v>2030</v>
      </c>
      <c r="F839" s="741" t="s">
        <v>2001</v>
      </c>
      <c r="G839" s="741" t="s">
        <v>2759</v>
      </c>
      <c r="H839" s="741" t="s">
        <v>576</v>
      </c>
      <c r="I839" s="741" t="s">
        <v>2769</v>
      </c>
      <c r="J839" s="741" t="s">
        <v>2770</v>
      </c>
      <c r="K839" s="741" t="s">
        <v>2768</v>
      </c>
      <c r="L839" s="742">
        <v>1677.3</v>
      </c>
      <c r="M839" s="742">
        <v>26836.799999999999</v>
      </c>
      <c r="N839" s="741">
        <v>16</v>
      </c>
      <c r="O839" s="826">
        <v>5</v>
      </c>
      <c r="P839" s="742">
        <v>26836.799999999999</v>
      </c>
      <c r="Q839" s="759">
        <v>1</v>
      </c>
      <c r="R839" s="741">
        <v>16</v>
      </c>
      <c r="S839" s="759">
        <v>1</v>
      </c>
      <c r="T839" s="826">
        <v>5</v>
      </c>
      <c r="U839" s="782">
        <v>1</v>
      </c>
    </row>
    <row r="840" spans="1:21" ht="14.4" customHeight="1" x14ac:dyDescent="0.3">
      <c r="A840" s="740">
        <v>7</v>
      </c>
      <c r="B840" s="741" t="s">
        <v>2000</v>
      </c>
      <c r="C840" s="741" t="s">
        <v>2006</v>
      </c>
      <c r="D840" s="824" t="s">
        <v>3430</v>
      </c>
      <c r="E840" s="825" t="s">
        <v>2030</v>
      </c>
      <c r="F840" s="741" t="s">
        <v>2001</v>
      </c>
      <c r="G840" s="741" t="s">
        <v>2759</v>
      </c>
      <c r="H840" s="741" t="s">
        <v>576</v>
      </c>
      <c r="I840" s="741" t="s">
        <v>2771</v>
      </c>
      <c r="J840" s="741" t="s">
        <v>2770</v>
      </c>
      <c r="K840" s="741" t="s">
        <v>2764</v>
      </c>
      <c r="L840" s="742">
        <v>908.53</v>
      </c>
      <c r="M840" s="742">
        <v>16353.539999999999</v>
      </c>
      <c r="N840" s="741">
        <v>18</v>
      </c>
      <c r="O840" s="826">
        <v>5</v>
      </c>
      <c r="P840" s="742">
        <v>11810.89</v>
      </c>
      <c r="Q840" s="759">
        <v>0.72222222222222221</v>
      </c>
      <c r="R840" s="741">
        <v>13</v>
      </c>
      <c r="S840" s="759">
        <v>0.72222222222222221</v>
      </c>
      <c r="T840" s="826">
        <v>4</v>
      </c>
      <c r="U840" s="782">
        <v>0.8</v>
      </c>
    </row>
    <row r="841" spans="1:21" ht="14.4" customHeight="1" x14ac:dyDescent="0.3">
      <c r="A841" s="740">
        <v>7</v>
      </c>
      <c r="B841" s="741" t="s">
        <v>2000</v>
      </c>
      <c r="C841" s="741" t="s">
        <v>2006</v>
      </c>
      <c r="D841" s="824" t="s">
        <v>3430</v>
      </c>
      <c r="E841" s="825" t="s">
        <v>2030</v>
      </c>
      <c r="F841" s="741" t="s">
        <v>2001</v>
      </c>
      <c r="G841" s="741" t="s">
        <v>2759</v>
      </c>
      <c r="H841" s="741" t="s">
        <v>622</v>
      </c>
      <c r="I841" s="741" t="s">
        <v>2772</v>
      </c>
      <c r="J841" s="741" t="s">
        <v>2773</v>
      </c>
      <c r="K841" s="741" t="s">
        <v>2762</v>
      </c>
      <c r="L841" s="742">
        <v>3354.59</v>
      </c>
      <c r="M841" s="742">
        <v>127474.42</v>
      </c>
      <c r="N841" s="741">
        <v>38</v>
      </c>
      <c r="O841" s="826">
        <v>12</v>
      </c>
      <c r="P841" s="742">
        <v>114056.06</v>
      </c>
      <c r="Q841" s="759">
        <v>0.89473684210526316</v>
      </c>
      <c r="R841" s="741">
        <v>34</v>
      </c>
      <c r="S841" s="759">
        <v>0.89473684210526316</v>
      </c>
      <c r="T841" s="826">
        <v>11</v>
      </c>
      <c r="U841" s="782">
        <v>0.91666666666666663</v>
      </c>
    </row>
    <row r="842" spans="1:21" ht="14.4" customHeight="1" x14ac:dyDescent="0.3">
      <c r="A842" s="740">
        <v>7</v>
      </c>
      <c r="B842" s="741" t="s">
        <v>2000</v>
      </c>
      <c r="C842" s="741" t="s">
        <v>2006</v>
      </c>
      <c r="D842" s="824" t="s">
        <v>3430</v>
      </c>
      <c r="E842" s="825" t="s">
        <v>2030</v>
      </c>
      <c r="F842" s="741" t="s">
        <v>2001</v>
      </c>
      <c r="G842" s="741" t="s">
        <v>2759</v>
      </c>
      <c r="H842" s="741" t="s">
        <v>622</v>
      </c>
      <c r="I842" s="741" t="s">
        <v>2774</v>
      </c>
      <c r="J842" s="741" t="s">
        <v>2773</v>
      </c>
      <c r="K842" s="741" t="s">
        <v>2766</v>
      </c>
      <c r="L842" s="742">
        <v>583.70000000000005</v>
      </c>
      <c r="M842" s="742">
        <v>11674</v>
      </c>
      <c r="N842" s="741">
        <v>20</v>
      </c>
      <c r="O842" s="826">
        <v>6</v>
      </c>
      <c r="P842" s="742">
        <v>9339.2000000000007</v>
      </c>
      <c r="Q842" s="759">
        <v>0.8</v>
      </c>
      <c r="R842" s="741">
        <v>16</v>
      </c>
      <c r="S842" s="759">
        <v>0.8</v>
      </c>
      <c r="T842" s="826">
        <v>5</v>
      </c>
      <c r="U842" s="782">
        <v>0.83333333333333337</v>
      </c>
    </row>
    <row r="843" spans="1:21" ht="14.4" customHeight="1" x14ac:dyDescent="0.3">
      <c r="A843" s="740">
        <v>7</v>
      </c>
      <c r="B843" s="741" t="s">
        <v>2000</v>
      </c>
      <c r="C843" s="741" t="s">
        <v>2006</v>
      </c>
      <c r="D843" s="824" t="s">
        <v>3430</v>
      </c>
      <c r="E843" s="825" t="s">
        <v>2030</v>
      </c>
      <c r="F843" s="741" t="s">
        <v>2001</v>
      </c>
      <c r="G843" s="741" t="s">
        <v>2759</v>
      </c>
      <c r="H843" s="741" t="s">
        <v>622</v>
      </c>
      <c r="I843" s="741" t="s">
        <v>2775</v>
      </c>
      <c r="J843" s="741" t="s">
        <v>2773</v>
      </c>
      <c r="K843" s="741" t="s">
        <v>2764</v>
      </c>
      <c r="L843" s="742">
        <v>908.53</v>
      </c>
      <c r="M843" s="742">
        <v>52694.74</v>
      </c>
      <c r="N843" s="741">
        <v>58</v>
      </c>
      <c r="O843" s="826">
        <v>15</v>
      </c>
      <c r="P843" s="742">
        <v>44517.97</v>
      </c>
      <c r="Q843" s="759">
        <v>0.84482758620689657</v>
      </c>
      <c r="R843" s="741">
        <v>49</v>
      </c>
      <c r="S843" s="759">
        <v>0.84482758620689657</v>
      </c>
      <c r="T843" s="826">
        <v>12</v>
      </c>
      <c r="U843" s="782">
        <v>0.8</v>
      </c>
    </row>
    <row r="844" spans="1:21" ht="14.4" customHeight="1" x14ac:dyDescent="0.3">
      <c r="A844" s="740">
        <v>7</v>
      </c>
      <c r="B844" s="741" t="s">
        <v>2000</v>
      </c>
      <c r="C844" s="741" t="s">
        <v>2006</v>
      </c>
      <c r="D844" s="824" t="s">
        <v>3430</v>
      </c>
      <c r="E844" s="825" t="s">
        <v>2030</v>
      </c>
      <c r="F844" s="741" t="s">
        <v>2001</v>
      </c>
      <c r="G844" s="741" t="s">
        <v>2759</v>
      </c>
      <c r="H844" s="741" t="s">
        <v>622</v>
      </c>
      <c r="I844" s="741" t="s">
        <v>2923</v>
      </c>
      <c r="J844" s="741" t="s">
        <v>2773</v>
      </c>
      <c r="K844" s="741" t="s">
        <v>2768</v>
      </c>
      <c r="L844" s="742">
        <v>1677.3</v>
      </c>
      <c r="M844" s="742">
        <v>73801.200000000012</v>
      </c>
      <c r="N844" s="741">
        <v>44</v>
      </c>
      <c r="O844" s="826">
        <v>12</v>
      </c>
      <c r="P844" s="742">
        <v>70446.600000000006</v>
      </c>
      <c r="Q844" s="759">
        <v>0.95454545454545447</v>
      </c>
      <c r="R844" s="741">
        <v>42</v>
      </c>
      <c r="S844" s="759">
        <v>0.95454545454545459</v>
      </c>
      <c r="T844" s="826">
        <v>11</v>
      </c>
      <c r="U844" s="782">
        <v>0.91666666666666663</v>
      </c>
    </row>
    <row r="845" spans="1:21" ht="14.4" customHeight="1" x14ac:dyDescent="0.3">
      <c r="A845" s="740">
        <v>7</v>
      </c>
      <c r="B845" s="741" t="s">
        <v>2000</v>
      </c>
      <c r="C845" s="741" t="s">
        <v>2006</v>
      </c>
      <c r="D845" s="824" t="s">
        <v>3430</v>
      </c>
      <c r="E845" s="825" t="s">
        <v>2030</v>
      </c>
      <c r="F845" s="741" t="s">
        <v>2001</v>
      </c>
      <c r="G845" s="741" t="s">
        <v>2759</v>
      </c>
      <c r="H845" s="741" t="s">
        <v>576</v>
      </c>
      <c r="I845" s="741" t="s">
        <v>3219</v>
      </c>
      <c r="J845" s="741" t="s">
        <v>2770</v>
      </c>
      <c r="K845" s="741" t="s">
        <v>2766</v>
      </c>
      <c r="L845" s="742">
        <v>583.70000000000005</v>
      </c>
      <c r="M845" s="742">
        <v>4669.6000000000004</v>
      </c>
      <c r="N845" s="741">
        <v>8</v>
      </c>
      <c r="O845" s="826">
        <v>2</v>
      </c>
      <c r="P845" s="742">
        <v>2918.5</v>
      </c>
      <c r="Q845" s="759">
        <v>0.625</v>
      </c>
      <c r="R845" s="741">
        <v>5</v>
      </c>
      <c r="S845" s="759">
        <v>0.625</v>
      </c>
      <c r="T845" s="826">
        <v>1</v>
      </c>
      <c r="U845" s="782">
        <v>0.5</v>
      </c>
    </row>
    <row r="846" spans="1:21" ht="14.4" customHeight="1" x14ac:dyDescent="0.3">
      <c r="A846" s="740">
        <v>7</v>
      </c>
      <c r="B846" s="741" t="s">
        <v>2000</v>
      </c>
      <c r="C846" s="741" t="s">
        <v>2006</v>
      </c>
      <c r="D846" s="824" t="s">
        <v>3430</v>
      </c>
      <c r="E846" s="825" t="s">
        <v>2030</v>
      </c>
      <c r="F846" s="741" t="s">
        <v>2001</v>
      </c>
      <c r="G846" s="741" t="s">
        <v>2455</v>
      </c>
      <c r="H846" s="741" t="s">
        <v>576</v>
      </c>
      <c r="I846" s="741" t="s">
        <v>2456</v>
      </c>
      <c r="J846" s="741" t="s">
        <v>1073</v>
      </c>
      <c r="K846" s="741" t="s">
        <v>2457</v>
      </c>
      <c r="L846" s="742">
        <v>0</v>
      </c>
      <c r="M846" s="742">
        <v>0</v>
      </c>
      <c r="N846" s="741">
        <v>1</v>
      </c>
      <c r="O846" s="826">
        <v>1</v>
      </c>
      <c r="P846" s="742">
        <v>0</v>
      </c>
      <c r="Q846" s="759"/>
      <c r="R846" s="741">
        <v>1</v>
      </c>
      <c r="S846" s="759">
        <v>1</v>
      </c>
      <c r="T846" s="826">
        <v>1</v>
      </c>
      <c r="U846" s="782">
        <v>1</v>
      </c>
    </row>
    <row r="847" spans="1:21" ht="14.4" customHeight="1" x14ac:dyDescent="0.3">
      <c r="A847" s="740">
        <v>7</v>
      </c>
      <c r="B847" s="741" t="s">
        <v>2000</v>
      </c>
      <c r="C847" s="741" t="s">
        <v>2006</v>
      </c>
      <c r="D847" s="824" t="s">
        <v>3430</v>
      </c>
      <c r="E847" s="825" t="s">
        <v>2030</v>
      </c>
      <c r="F847" s="741" t="s">
        <v>2001</v>
      </c>
      <c r="G847" s="741" t="s">
        <v>2455</v>
      </c>
      <c r="H847" s="741" t="s">
        <v>576</v>
      </c>
      <c r="I847" s="741" t="s">
        <v>3220</v>
      </c>
      <c r="J847" s="741" t="s">
        <v>3221</v>
      </c>
      <c r="K847" s="741" t="s">
        <v>3222</v>
      </c>
      <c r="L847" s="742">
        <v>0</v>
      </c>
      <c r="M847" s="742">
        <v>0</v>
      </c>
      <c r="N847" s="741">
        <v>5</v>
      </c>
      <c r="O847" s="826">
        <v>1</v>
      </c>
      <c r="P847" s="742"/>
      <c r="Q847" s="759"/>
      <c r="R847" s="741"/>
      <c r="S847" s="759">
        <v>0</v>
      </c>
      <c r="T847" s="826"/>
      <c r="U847" s="782">
        <v>0</v>
      </c>
    </row>
    <row r="848" spans="1:21" ht="14.4" customHeight="1" x14ac:dyDescent="0.3">
      <c r="A848" s="740">
        <v>7</v>
      </c>
      <c r="B848" s="741" t="s">
        <v>2000</v>
      </c>
      <c r="C848" s="741" t="s">
        <v>2006</v>
      </c>
      <c r="D848" s="824" t="s">
        <v>3430</v>
      </c>
      <c r="E848" s="825" t="s">
        <v>2030</v>
      </c>
      <c r="F848" s="741" t="s">
        <v>2001</v>
      </c>
      <c r="G848" s="741" t="s">
        <v>2099</v>
      </c>
      <c r="H848" s="741" t="s">
        <v>576</v>
      </c>
      <c r="I848" s="741" t="s">
        <v>2100</v>
      </c>
      <c r="J848" s="741" t="s">
        <v>666</v>
      </c>
      <c r="K848" s="741" t="s">
        <v>2101</v>
      </c>
      <c r="L848" s="742">
        <v>108.44</v>
      </c>
      <c r="M848" s="742">
        <v>7699.2400000000007</v>
      </c>
      <c r="N848" s="741">
        <v>71</v>
      </c>
      <c r="O848" s="826">
        <v>28</v>
      </c>
      <c r="P848" s="742">
        <v>5313.56</v>
      </c>
      <c r="Q848" s="759">
        <v>0.6901408450704225</v>
      </c>
      <c r="R848" s="741">
        <v>49</v>
      </c>
      <c r="S848" s="759">
        <v>0.6901408450704225</v>
      </c>
      <c r="T848" s="826">
        <v>20</v>
      </c>
      <c r="U848" s="782">
        <v>0.7142857142857143</v>
      </c>
    </row>
    <row r="849" spans="1:21" ht="14.4" customHeight="1" x14ac:dyDescent="0.3">
      <c r="A849" s="740">
        <v>7</v>
      </c>
      <c r="B849" s="741" t="s">
        <v>2000</v>
      </c>
      <c r="C849" s="741" t="s">
        <v>2006</v>
      </c>
      <c r="D849" s="824" t="s">
        <v>3430</v>
      </c>
      <c r="E849" s="825" t="s">
        <v>2030</v>
      </c>
      <c r="F849" s="741" t="s">
        <v>2001</v>
      </c>
      <c r="G849" s="741" t="s">
        <v>2099</v>
      </c>
      <c r="H849" s="741" t="s">
        <v>576</v>
      </c>
      <c r="I849" s="741" t="s">
        <v>2598</v>
      </c>
      <c r="J849" s="741" t="s">
        <v>2599</v>
      </c>
      <c r="K849" s="741" t="s">
        <v>2600</v>
      </c>
      <c r="L849" s="742">
        <v>42.09</v>
      </c>
      <c r="M849" s="742">
        <v>210.45000000000002</v>
      </c>
      <c r="N849" s="741">
        <v>5</v>
      </c>
      <c r="O849" s="826">
        <v>1.5</v>
      </c>
      <c r="P849" s="742">
        <v>210.45000000000002</v>
      </c>
      <c r="Q849" s="759">
        <v>1</v>
      </c>
      <c r="R849" s="741">
        <v>5</v>
      </c>
      <c r="S849" s="759">
        <v>1</v>
      </c>
      <c r="T849" s="826">
        <v>1.5</v>
      </c>
      <c r="U849" s="782">
        <v>1</v>
      </c>
    </row>
    <row r="850" spans="1:21" ht="14.4" customHeight="1" x14ac:dyDescent="0.3">
      <c r="A850" s="740">
        <v>7</v>
      </c>
      <c r="B850" s="741" t="s">
        <v>2000</v>
      </c>
      <c r="C850" s="741" t="s">
        <v>2006</v>
      </c>
      <c r="D850" s="824" t="s">
        <v>3430</v>
      </c>
      <c r="E850" s="825" t="s">
        <v>2030</v>
      </c>
      <c r="F850" s="741" t="s">
        <v>2001</v>
      </c>
      <c r="G850" s="741" t="s">
        <v>2102</v>
      </c>
      <c r="H850" s="741" t="s">
        <v>576</v>
      </c>
      <c r="I850" s="741" t="s">
        <v>2103</v>
      </c>
      <c r="J850" s="741" t="s">
        <v>2104</v>
      </c>
      <c r="K850" s="741" t="s">
        <v>2105</v>
      </c>
      <c r="L850" s="742">
        <v>99.11</v>
      </c>
      <c r="M850" s="742">
        <v>1783.9799999999998</v>
      </c>
      <c r="N850" s="741">
        <v>18</v>
      </c>
      <c r="O850" s="826">
        <v>4</v>
      </c>
      <c r="P850" s="742">
        <v>1288.4299999999998</v>
      </c>
      <c r="Q850" s="759">
        <v>0.72222222222222221</v>
      </c>
      <c r="R850" s="741">
        <v>13</v>
      </c>
      <c r="S850" s="759">
        <v>0.72222222222222221</v>
      </c>
      <c r="T850" s="826">
        <v>3.5</v>
      </c>
      <c r="U850" s="782">
        <v>0.875</v>
      </c>
    </row>
    <row r="851" spans="1:21" ht="14.4" customHeight="1" x14ac:dyDescent="0.3">
      <c r="A851" s="740">
        <v>7</v>
      </c>
      <c r="B851" s="741" t="s">
        <v>2000</v>
      </c>
      <c r="C851" s="741" t="s">
        <v>2006</v>
      </c>
      <c r="D851" s="824" t="s">
        <v>3430</v>
      </c>
      <c r="E851" s="825" t="s">
        <v>2030</v>
      </c>
      <c r="F851" s="741" t="s">
        <v>2001</v>
      </c>
      <c r="G851" s="741" t="s">
        <v>2102</v>
      </c>
      <c r="H851" s="741" t="s">
        <v>576</v>
      </c>
      <c r="I851" s="741" t="s">
        <v>2103</v>
      </c>
      <c r="J851" s="741" t="s">
        <v>2104</v>
      </c>
      <c r="K851" s="741" t="s">
        <v>2105</v>
      </c>
      <c r="L851" s="742">
        <v>87.67</v>
      </c>
      <c r="M851" s="742">
        <v>1402.72</v>
      </c>
      <c r="N851" s="741">
        <v>16</v>
      </c>
      <c r="O851" s="826">
        <v>2.5</v>
      </c>
      <c r="P851" s="742">
        <v>1402.72</v>
      </c>
      <c r="Q851" s="759">
        <v>1</v>
      </c>
      <c r="R851" s="741">
        <v>16</v>
      </c>
      <c r="S851" s="759">
        <v>1</v>
      </c>
      <c r="T851" s="826">
        <v>2.5</v>
      </c>
      <c r="U851" s="782">
        <v>1</v>
      </c>
    </row>
    <row r="852" spans="1:21" ht="14.4" customHeight="1" x14ac:dyDescent="0.3">
      <c r="A852" s="740">
        <v>7</v>
      </c>
      <c r="B852" s="741" t="s">
        <v>2000</v>
      </c>
      <c r="C852" s="741" t="s">
        <v>2006</v>
      </c>
      <c r="D852" s="824" t="s">
        <v>3430</v>
      </c>
      <c r="E852" s="825" t="s">
        <v>2030</v>
      </c>
      <c r="F852" s="741" t="s">
        <v>2001</v>
      </c>
      <c r="G852" s="741" t="s">
        <v>2776</v>
      </c>
      <c r="H852" s="741" t="s">
        <v>576</v>
      </c>
      <c r="I852" s="741" t="s">
        <v>3031</v>
      </c>
      <c r="J852" s="741" t="s">
        <v>2778</v>
      </c>
      <c r="K852" s="741" t="s">
        <v>2783</v>
      </c>
      <c r="L852" s="742">
        <v>597.88</v>
      </c>
      <c r="M852" s="742">
        <v>1195.76</v>
      </c>
      <c r="N852" s="741">
        <v>2</v>
      </c>
      <c r="O852" s="826">
        <v>0.5</v>
      </c>
      <c r="P852" s="742"/>
      <c r="Q852" s="759">
        <v>0</v>
      </c>
      <c r="R852" s="741"/>
      <c r="S852" s="759">
        <v>0</v>
      </c>
      <c r="T852" s="826"/>
      <c r="U852" s="782">
        <v>0</v>
      </c>
    </row>
    <row r="853" spans="1:21" ht="14.4" customHeight="1" x14ac:dyDescent="0.3">
      <c r="A853" s="740">
        <v>7</v>
      </c>
      <c r="B853" s="741" t="s">
        <v>2000</v>
      </c>
      <c r="C853" s="741" t="s">
        <v>2006</v>
      </c>
      <c r="D853" s="824" t="s">
        <v>3430</v>
      </c>
      <c r="E853" s="825" t="s">
        <v>2030</v>
      </c>
      <c r="F853" s="741" t="s">
        <v>2001</v>
      </c>
      <c r="G853" s="741" t="s">
        <v>2776</v>
      </c>
      <c r="H853" s="741" t="s">
        <v>576</v>
      </c>
      <c r="I853" s="741" t="s">
        <v>2777</v>
      </c>
      <c r="J853" s="741" t="s">
        <v>2778</v>
      </c>
      <c r="K853" s="741" t="s">
        <v>2779</v>
      </c>
      <c r="L853" s="742">
        <v>1195.75</v>
      </c>
      <c r="M853" s="742">
        <v>13153.25</v>
      </c>
      <c r="N853" s="741">
        <v>11</v>
      </c>
      <c r="O853" s="826">
        <v>2</v>
      </c>
      <c r="P853" s="742">
        <v>10761.75</v>
      </c>
      <c r="Q853" s="759">
        <v>0.81818181818181823</v>
      </c>
      <c r="R853" s="741">
        <v>9</v>
      </c>
      <c r="S853" s="759">
        <v>0.81818181818181823</v>
      </c>
      <c r="T853" s="826">
        <v>1.5</v>
      </c>
      <c r="U853" s="782">
        <v>0.75</v>
      </c>
    </row>
    <row r="854" spans="1:21" ht="14.4" customHeight="1" x14ac:dyDescent="0.3">
      <c r="A854" s="740">
        <v>7</v>
      </c>
      <c r="B854" s="741" t="s">
        <v>2000</v>
      </c>
      <c r="C854" s="741" t="s">
        <v>2006</v>
      </c>
      <c r="D854" s="824" t="s">
        <v>3430</v>
      </c>
      <c r="E854" s="825" t="s">
        <v>2030</v>
      </c>
      <c r="F854" s="741" t="s">
        <v>2001</v>
      </c>
      <c r="G854" s="741" t="s">
        <v>2776</v>
      </c>
      <c r="H854" s="741" t="s">
        <v>576</v>
      </c>
      <c r="I854" s="741" t="s">
        <v>2786</v>
      </c>
      <c r="J854" s="741" t="s">
        <v>2785</v>
      </c>
      <c r="K854" s="741" t="s">
        <v>2779</v>
      </c>
      <c r="L854" s="742">
        <v>1715.4</v>
      </c>
      <c r="M854" s="742">
        <v>8577</v>
      </c>
      <c r="N854" s="741">
        <v>5</v>
      </c>
      <c r="O854" s="826">
        <v>1</v>
      </c>
      <c r="P854" s="742">
        <v>8577</v>
      </c>
      <c r="Q854" s="759">
        <v>1</v>
      </c>
      <c r="R854" s="741">
        <v>5</v>
      </c>
      <c r="S854" s="759">
        <v>1</v>
      </c>
      <c r="T854" s="826">
        <v>1</v>
      </c>
      <c r="U854" s="782">
        <v>1</v>
      </c>
    </row>
    <row r="855" spans="1:21" ht="14.4" customHeight="1" x14ac:dyDescent="0.3">
      <c r="A855" s="740">
        <v>7</v>
      </c>
      <c r="B855" s="741" t="s">
        <v>2000</v>
      </c>
      <c r="C855" s="741" t="s">
        <v>2006</v>
      </c>
      <c r="D855" s="824" t="s">
        <v>3430</v>
      </c>
      <c r="E855" s="825" t="s">
        <v>2030</v>
      </c>
      <c r="F855" s="741" t="s">
        <v>2001</v>
      </c>
      <c r="G855" s="741" t="s">
        <v>2776</v>
      </c>
      <c r="H855" s="741" t="s">
        <v>576</v>
      </c>
      <c r="I855" s="741" t="s">
        <v>2787</v>
      </c>
      <c r="J855" s="741" t="s">
        <v>2788</v>
      </c>
      <c r="K855" s="741" t="s">
        <v>2779</v>
      </c>
      <c r="L855" s="742">
        <v>1715.48</v>
      </c>
      <c r="M855" s="742">
        <v>5146.4400000000005</v>
      </c>
      <c r="N855" s="741">
        <v>3</v>
      </c>
      <c r="O855" s="826">
        <v>0.5</v>
      </c>
      <c r="P855" s="742">
        <v>5146.4400000000005</v>
      </c>
      <c r="Q855" s="759">
        <v>1</v>
      </c>
      <c r="R855" s="741">
        <v>3</v>
      </c>
      <c r="S855" s="759">
        <v>1</v>
      </c>
      <c r="T855" s="826">
        <v>0.5</v>
      </c>
      <c r="U855" s="782">
        <v>1</v>
      </c>
    </row>
    <row r="856" spans="1:21" ht="14.4" customHeight="1" x14ac:dyDescent="0.3">
      <c r="A856" s="740">
        <v>7</v>
      </c>
      <c r="B856" s="741" t="s">
        <v>2000</v>
      </c>
      <c r="C856" s="741" t="s">
        <v>2006</v>
      </c>
      <c r="D856" s="824" t="s">
        <v>3430</v>
      </c>
      <c r="E856" s="825" t="s">
        <v>2030</v>
      </c>
      <c r="F856" s="741" t="s">
        <v>2001</v>
      </c>
      <c r="G856" s="741" t="s">
        <v>2776</v>
      </c>
      <c r="H856" s="741" t="s">
        <v>622</v>
      </c>
      <c r="I856" s="741" t="s">
        <v>2789</v>
      </c>
      <c r="J856" s="741" t="s">
        <v>1860</v>
      </c>
      <c r="K856" s="741" t="s">
        <v>2779</v>
      </c>
      <c r="L856" s="742">
        <v>1195.75</v>
      </c>
      <c r="M856" s="742">
        <v>47830</v>
      </c>
      <c r="N856" s="741">
        <v>40</v>
      </c>
      <c r="O856" s="826">
        <v>7.5</v>
      </c>
      <c r="P856" s="742">
        <v>46634.25</v>
      </c>
      <c r="Q856" s="759">
        <v>0.97499999999999998</v>
      </c>
      <c r="R856" s="741">
        <v>39</v>
      </c>
      <c r="S856" s="759">
        <v>0.97499999999999998</v>
      </c>
      <c r="T856" s="826">
        <v>7</v>
      </c>
      <c r="U856" s="782">
        <v>0.93333333333333335</v>
      </c>
    </row>
    <row r="857" spans="1:21" ht="14.4" customHeight="1" x14ac:dyDescent="0.3">
      <c r="A857" s="740">
        <v>7</v>
      </c>
      <c r="B857" s="741" t="s">
        <v>2000</v>
      </c>
      <c r="C857" s="741" t="s">
        <v>2006</v>
      </c>
      <c r="D857" s="824" t="s">
        <v>3430</v>
      </c>
      <c r="E857" s="825" t="s">
        <v>2030</v>
      </c>
      <c r="F857" s="741" t="s">
        <v>2001</v>
      </c>
      <c r="G857" s="741" t="s">
        <v>2776</v>
      </c>
      <c r="H857" s="741" t="s">
        <v>576</v>
      </c>
      <c r="I857" s="741" t="s">
        <v>3223</v>
      </c>
      <c r="J857" s="741" t="s">
        <v>3224</v>
      </c>
      <c r="K857" s="741" t="s">
        <v>2783</v>
      </c>
      <c r="L857" s="742">
        <v>597.88</v>
      </c>
      <c r="M857" s="742">
        <v>1195.76</v>
      </c>
      <c r="N857" s="741">
        <v>2</v>
      </c>
      <c r="O857" s="826">
        <v>1</v>
      </c>
      <c r="P857" s="742"/>
      <c r="Q857" s="759">
        <v>0</v>
      </c>
      <c r="R857" s="741"/>
      <c r="S857" s="759">
        <v>0</v>
      </c>
      <c r="T857" s="826"/>
      <c r="U857" s="782">
        <v>0</v>
      </c>
    </row>
    <row r="858" spans="1:21" ht="14.4" customHeight="1" x14ac:dyDescent="0.3">
      <c r="A858" s="740">
        <v>7</v>
      </c>
      <c r="B858" s="741" t="s">
        <v>2000</v>
      </c>
      <c r="C858" s="741" t="s">
        <v>2006</v>
      </c>
      <c r="D858" s="824" t="s">
        <v>3430</v>
      </c>
      <c r="E858" s="825" t="s">
        <v>2030</v>
      </c>
      <c r="F858" s="741" t="s">
        <v>2001</v>
      </c>
      <c r="G858" s="741" t="s">
        <v>2776</v>
      </c>
      <c r="H858" s="741" t="s">
        <v>622</v>
      </c>
      <c r="I858" s="741" t="s">
        <v>2792</v>
      </c>
      <c r="J858" s="741" t="s">
        <v>1860</v>
      </c>
      <c r="K858" s="741" t="s">
        <v>2793</v>
      </c>
      <c r="L858" s="742">
        <v>2391.48</v>
      </c>
      <c r="M858" s="742">
        <v>52612.560000000012</v>
      </c>
      <c r="N858" s="741">
        <v>22</v>
      </c>
      <c r="O858" s="826">
        <v>5</v>
      </c>
      <c r="P858" s="742">
        <v>38263.680000000008</v>
      </c>
      <c r="Q858" s="759">
        <v>0.72727272727272729</v>
      </c>
      <c r="R858" s="741">
        <v>16</v>
      </c>
      <c r="S858" s="759">
        <v>0.72727272727272729</v>
      </c>
      <c r="T858" s="826">
        <v>4</v>
      </c>
      <c r="U858" s="782">
        <v>0.8</v>
      </c>
    </row>
    <row r="859" spans="1:21" ht="14.4" customHeight="1" x14ac:dyDescent="0.3">
      <c r="A859" s="740">
        <v>7</v>
      </c>
      <c r="B859" s="741" t="s">
        <v>2000</v>
      </c>
      <c r="C859" s="741" t="s">
        <v>2006</v>
      </c>
      <c r="D859" s="824" t="s">
        <v>3430</v>
      </c>
      <c r="E859" s="825" t="s">
        <v>2030</v>
      </c>
      <c r="F859" s="741" t="s">
        <v>2001</v>
      </c>
      <c r="G859" s="741" t="s">
        <v>3047</v>
      </c>
      <c r="H859" s="741" t="s">
        <v>576</v>
      </c>
      <c r="I859" s="741" t="s">
        <v>3048</v>
      </c>
      <c r="J859" s="741" t="s">
        <v>1100</v>
      </c>
      <c r="K859" s="741" t="s">
        <v>3049</v>
      </c>
      <c r="L859" s="742">
        <v>54.55</v>
      </c>
      <c r="M859" s="742">
        <v>163.64999999999998</v>
      </c>
      <c r="N859" s="741">
        <v>3</v>
      </c>
      <c r="O859" s="826">
        <v>0.5</v>
      </c>
      <c r="P859" s="742">
        <v>163.64999999999998</v>
      </c>
      <c r="Q859" s="759">
        <v>1</v>
      </c>
      <c r="R859" s="741">
        <v>3</v>
      </c>
      <c r="S859" s="759">
        <v>1</v>
      </c>
      <c r="T859" s="826">
        <v>0.5</v>
      </c>
      <c r="U859" s="782">
        <v>1</v>
      </c>
    </row>
    <row r="860" spans="1:21" ht="14.4" customHeight="1" x14ac:dyDescent="0.3">
      <c r="A860" s="740">
        <v>7</v>
      </c>
      <c r="B860" s="741" t="s">
        <v>2000</v>
      </c>
      <c r="C860" s="741" t="s">
        <v>2006</v>
      </c>
      <c r="D860" s="824" t="s">
        <v>3430</v>
      </c>
      <c r="E860" s="825" t="s">
        <v>2030</v>
      </c>
      <c r="F860" s="741" t="s">
        <v>2001</v>
      </c>
      <c r="G860" s="741" t="s">
        <v>3047</v>
      </c>
      <c r="H860" s="741" t="s">
        <v>576</v>
      </c>
      <c r="I860" s="741" t="s">
        <v>3050</v>
      </c>
      <c r="J860" s="741" t="s">
        <v>1100</v>
      </c>
      <c r="K860" s="741" t="s">
        <v>3049</v>
      </c>
      <c r="L860" s="742">
        <v>54.55</v>
      </c>
      <c r="M860" s="742">
        <v>109.1</v>
      </c>
      <c r="N860" s="741">
        <v>2</v>
      </c>
      <c r="O860" s="826">
        <v>1</v>
      </c>
      <c r="P860" s="742">
        <v>109.1</v>
      </c>
      <c r="Q860" s="759">
        <v>1</v>
      </c>
      <c r="R860" s="741">
        <v>2</v>
      </c>
      <c r="S860" s="759">
        <v>1</v>
      </c>
      <c r="T860" s="826">
        <v>1</v>
      </c>
      <c r="U860" s="782">
        <v>1</v>
      </c>
    </row>
    <row r="861" spans="1:21" ht="14.4" customHeight="1" x14ac:dyDescent="0.3">
      <c r="A861" s="740">
        <v>7</v>
      </c>
      <c r="B861" s="741" t="s">
        <v>2000</v>
      </c>
      <c r="C861" s="741" t="s">
        <v>2006</v>
      </c>
      <c r="D861" s="824" t="s">
        <v>3430</v>
      </c>
      <c r="E861" s="825" t="s">
        <v>2030</v>
      </c>
      <c r="F861" s="741" t="s">
        <v>2001</v>
      </c>
      <c r="G861" s="741" t="s">
        <v>2322</v>
      </c>
      <c r="H861" s="741" t="s">
        <v>576</v>
      </c>
      <c r="I861" s="741" t="s">
        <v>3225</v>
      </c>
      <c r="J861" s="741" t="s">
        <v>3226</v>
      </c>
      <c r="K861" s="741" t="s">
        <v>3227</v>
      </c>
      <c r="L861" s="742">
        <v>0</v>
      </c>
      <c r="M861" s="742">
        <v>0</v>
      </c>
      <c r="N861" s="741">
        <v>2</v>
      </c>
      <c r="O861" s="826">
        <v>1</v>
      </c>
      <c r="P861" s="742">
        <v>0</v>
      </c>
      <c r="Q861" s="759"/>
      <c r="R861" s="741">
        <v>2</v>
      </c>
      <c r="S861" s="759">
        <v>1</v>
      </c>
      <c r="T861" s="826">
        <v>1</v>
      </c>
      <c r="U861" s="782">
        <v>1</v>
      </c>
    </row>
    <row r="862" spans="1:21" ht="14.4" customHeight="1" x14ac:dyDescent="0.3">
      <c r="A862" s="740">
        <v>7</v>
      </c>
      <c r="B862" s="741" t="s">
        <v>2000</v>
      </c>
      <c r="C862" s="741" t="s">
        <v>2006</v>
      </c>
      <c r="D862" s="824" t="s">
        <v>3430</v>
      </c>
      <c r="E862" s="825" t="s">
        <v>2030</v>
      </c>
      <c r="F862" s="741" t="s">
        <v>2001</v>
      </c>
      <c r="G862" s="741" t="s">
        <v>3118</v>
      </c>
      <c r="H862" s="741" t="s">
        <v>622</v>
      </c>
      <c r="I862" s="741" t="s">
        <v>3228</v>
      </c>
      <c r="J862" s="741" t="s">
        <v>1897</v>
      </c>
      <c r="K862" s="741" t="s">
        <v>3229</v>
      </c>
      <c r="L862" s="742">
        <v>122.96</v>
      </c>
      <c r="M862" s="742">
        <v>245.92</v>
      </c>
      <c r="N862" s="741">
        <v>2</v>
      </c>
      <c r="O862" s="826">
        <v>1</v>
      </c>
      <c r="P862" s="742">
        <v>245.92</v>
      </c>
      <c r="Q862" s="759">
        <v>1</v>
      </c>
      <c r="R862" s="741">
        <v>2</v>
      </c>
      <c r="S862" s="759">
        <v>1</v>
      </c>
      <c r="T862" s="826">
        <v>1</v>
      </c>
      <c r="U862" s="782">
        <v>1</v>
      </c>
    </row>
    <row r="863" spans="1:21" ht="14.4" customHeight="1" x14ac:dyDescent="0.3">
      <c r="A863" s="740">
        <v>7</v>
      </c>
      <c r="B863" s="741" t="s">
        <v>2000</v>
      </c>
      <c r="C863" s="741" t="s">
        <v>2006</v>
      </c>
      <c r="D863" s="824" t="s">
        <v>3430</v>
      </c>
      <c r="E863" s="825" t="s">
        <v>2030</v>
      </c>
      <c r="F863" s="741" t="s">
        <v>2001</v>
      </c>
      <c r="G863" s="741" t="s">
        <v>2515</v>
      </c>
      <c r="H863" s="741" t="s">
        <v>622</v>
      </c>
      <c r="I863" s="741" t="s">
        <v>1844</v>
      </c>
      <c r="J863" s="741" t="s">
        <v>1845</v>
      </c>
      <c r="K863" s="741" t="s">
        <v>1846</v>
      </c>
      <c r="L863" s="742">
        <v>0</v>
      </c>
      <c r="M863" s="742">
        <v>0</v>
      </c>
      <c r="N863" s="741">
        <v>20</v>
      </c>
      <c r="O863" s="826">
        <v>7</v>
      </c>
      <c r="P863" s="742">
        <v>0</v>
      </c>
      <c r="Q863" s="759"/>
      <c r="R863" s="741">
        <v>16</v>
      </c>
      <c r="S863" s="759">
        <v>0.8</v>
      </c>
      <c r="T863" s="826">
        <v>5</v>
      </c>
      <c r="U863" s="782">
        <v>0.7142857142857143</v>
      </c>
    </row>
    <row r="864" spans="1:21" ht="14.4" customHeight="1" x14ac:dyDescent="0.3">
      <c r="A864" s="740">
        <v>7</v>
      </c>
      <c r="B864" s="741" t="s">
        <v>2000</v>
      </c>
      <c r="C864" s="741" t="s">
        <v>2006</v>
      </c>
      <c r="D864" s="824" t="s">
        <v>3430</v>
      </c>
      <c r="E864" s="825" t="s">
        <v>2030</v>
      </c>
      <c r="F864" s="741" t="s">
        <v>2001</v>
      </c>
      <c r="G864" s="741" t="s">
        <v>2515</v>
      </c>
      <c r="H864" s="741" t="s">
        <v>576</v>
      </c>
      <c r="I864" s="741" t="s">
        <v>3230</v>
      </c>
      <c r="J864" s="741" t="s">
        <v>2797</v>
      </c>
      <c r="K864" s="741" t="s">
        <v>3231</v>
      </c>
      <c r="L864" s="742">
        <v>227.69</v>
      </c>
      <c r="M864" s="742">
        <v>455.38</v>
      </c>
      <c r="N864" s="741">
        <v>2</v>
      </c>
      <c r="O864" s="826">
        <v>1</v>
      </c>
      <c r="P864" s="742">
        <v>455.38</v>
      </c>
      <c r="Q864" s="759">
        <v>1</v>
      </c>
      <c r="R864" s="741">
        <v>2</v>
      </c>
      <c r="S864" s="759">
        <v>1</v>
      </c>
      <c r="T864" s="826">
        <v>1</v>
      </c>
      <c r="U864" s="782">
        <v>1</v>
      </c>
    </row>
    <row r="865" spans="1:21" ht="14.4" customHeight="1" x14ac:dyDescent="0.3">
      <c r="A865" s="740">
        <v>7</v>
      </c>
      <c r="B865" s="741" t="s">
        <v>2000</v>
      </c>
      <c r="C865" s="741" t="s">
        <v>2006</v>
      </c>
      <c r="D865" s="824" t="s">
        <v>3430</v>
      </c>
      <c r="E865" s="825" t="s">
        <v>2030</v>
      </c>
      <c r="F865" s="741" t="s">
        <v>2001</v>
      </c>
      <c r="G865" s="741" t="s">
        <v>2799</v>
      </c>
      <c r="H865" s="741" t="s">
        <v>576</v>
      </c>
      <c r="I865" s="741" t="s">
        <v>2800</v>
      </c>
      <c r="J865" s="741" t="s">
        <v>2801</v>
      </c>
      <c r="K865" s="741" t="s">
        <v>2802</v>
      </c>
      <c r="L865" s="742">
        <v>83.74</v>
      </c>
      <c r="M865" s="742">
        <v>251.21999999999997</v>
      </c>
      <c r="N865" s="741">
        <v>3</v>
      </c>
      <c r="O865" s="826">
        <v>1.5</v>
      </c>
      <c r="P865" s="742">
        <v>251.21999999999997</v>
      </c>
      <c r="Q865" s="759">
        <v>1</v>
      </c>
      <c r="R865" s="741">
        <v>3</v>
      </c>
      <c r="S865" s="759">
        <v>1</v>
      </c>
      <c r="T865" s="826">
        <v>1.5</v>
      </c>
      <c r="U865" s="782">
        <v>1</v>
      </c>
    </row>
    <row r="866" spans="1:21" ht="14.4" customHeight="1" x14ac:dyDescent="0.3">
      <c r="A866" s="740">
        <v>7</v>
      </c>
      <c r="B866" s="741" t="s">
        <v>2000</v>
      </c>
      <c r="C866" s="741" t="s">
        <v>2006</v>
      </c>
      <c r="D866" s="824" t="s">
        <v>3430</v>
      </c>
      <c r="E866" s="825" t="s">
        <v>2030</v>
      </c>
      <c r="F866" s="741" t="s">
        <v>2001</v>
      </c>
      <c r="G866" s="741" t="s">
        <v>2327</v>
      </c>
      <c r="H866" s="741" t="s">
        <v>622</v>
      </c>
      <c r="I866" s="741" t="s">
        <v>2603</v>
      </c>
      <c r="J866" s="741" t="s">
        <v>2604</v>
      </c>
      <c r="K866" s="741" t="s">
        <v>2605</v>
      </c>
      <c r="L866" s="742">
        <v>60.39</v>
      </c>
      <c r="M866" s="742">
        <v>181.17000000000002</v>
      </c>
      <c r="N866" s="741">
        <v>3</v>
      </c>
      <c r="O866" s="826">
        <v>1</v>
      </c>
      <c r="P866" s="742">
        <v>120.78</v>
      </c>
      <c r="Q866" s="759">
        <v>0.66666666666666663</v>
      </c>
      <c r="R866" s="741">
        <v>2</v>
      </c>
      <c r="S866" s="759">
        <v>0.66666666666666663</v>
      </c>
      <c r="T866" s="826">
        <v>0.5</v>
      </c>
      <c r="U866" s="782">
        <v>0.5</v>
      </c>
    </row>
    <row r="867" spans="1:21" ht="14.4" customHeight="1" x14ac:dyDescent="0.3">
      <c r="A867" s="740">
        <v>7</v>
      </c>
      <c r="B867" s="741" t="s">
        <v>2000</v>
      </c>
      <c r="C867" s="741" t="s">
        <v>2006</v>
      </c>
      <c r="D867" s="824" t="s">
        <v>3430</v>
      </c>
      <c r="E867" s="825" t="s">
        <v>2030</v>
      </c>
      <c r="F867" s="741" t="s">
        <v>2001</v>
      </c>
      <c r="G867" s="741" t="s">
        <v>2803</v>
      </c>
      <c r="H867" s="741" t="s">
        <v>576</v>
      </c>
      <c r="I867" s="741" t="s">
        <v>2807</v>
      </c>
      <c r="J867" s="741" t="s">
        <v>2805</v>
      </c>
      <c r="K867" s="741" t="s">
        <v>2808</v>
      </c>
      <c r="L867" s="742">
        <v>908.53</v>
      </c>
      <c r="M867" s="742">
        <v>1817.06</v>
      </c>
      <c r="N867" s="741">
        <v>2</v>
      </c>
      <c r="O867" s="826">
        <v>1</v>
      </c>
      <c r="P867" s="742">
        <v>1817.06</v>
      </c>
      <c r="Q867" s="759">
        <v>1</v>
      </c>
      <c r="R867" s="741">
        <v>2</v>
      </c>
      <c r="S867" s="759">
        <v>1</v>
      </c>
      <c r="T867" s="826">
        <v>1</v>
      </c>
      <c r="U867" s="782">
        <v>1</v>
      </c>
    </row>
    <row r="868" spans="1:21" ht="14.4" customHeight="1" x14ac:dyDescent="0.3">
      <c r="A868" s="740">
        <v>7</v>
      </c>
      <c r="B868" s="741" t="s">
        <v>2000</v>
      </c>
      <c r="C868" s="741" t="s">
        <v>2006</v>
      </c>
      <c r="D868" s="824" t="s">
        <v>3430</v>
      </c>
      <c r="E868" s="825" t="s">
        <v>2030</v>
      </c>
      <c r="F868" s="741" t="s">
        <v>2001</v>
      </c>
      <c r="G868" s="741" t="s">
        <v>2803</v>
      </c>
      <c r="H868" s="741" t="s">
        <v>576</v>
      </c>
      <c r="I868" s="741" t="s">
        <v>2809</v>
      </c>
      <c r="J868" s="741" t="s">
        <v>2805</v>
      </c>
      <c r="K868" s="741" t="s">
        <v>2810</v>
      </c>
      <c r="L868" s="742">
        <v>1677.3</v>
      </c>
      <c r="M868" s="742">
        <v>5031.8999999999996</v>
      </c>
      <c r="N868" s="741">
        <v>3</v>
      </c>
      <c r="O868" s="826">
        <v>1</v>
      </c>
      <c r="P868" s="742">
        <v>5031.8999999999996</v>
      </c>
      <c r="Q868" s="759">
        <v>1</v>
      </c>
      <c r="R868" s="741">
        <v>3</v>
      </c>
      <c r="S868" s="759">
        <v>1</v>
      </c>
      <c r="T868" s="826">
        <v>1</v>
      </c>
      <c r="U868" s="782">
        <v>1</v>
      </c>
    </row>
    <row r="869" spans="1:21" ht="14.4" customHeight="1" x14ac:dyDescent="0.3">
      <c r="A869" s="740">
        <v>7</v>
      </c>
      <c r="B869" s="741" t="s">
        <v>2000</v>
      </c>
      <c r="C869" s="741" t="s">
        <v>2006</v>
      </c>
      <c r="D869" s="824" t="s">
        <v>3430</v>
      </c>
      <c r="E869" s="825" t="s">
        <v>2030</v>
      </c>
      <c r="F869" s="741" t="s">
        <v>2001</v>
      </c>
      <c r="G869" s="741" t="s">
        <v>2803</v>
      </c>
      <c r="H869" s="741" t="s">
        <v>576</v>
      </c>
      <c r="I869" s="741" t="s">
        <v>2811</v>
      </c>
      <c r="J869" s="741" t="s">
        <v>2805</v>
      </c>
      <c r="K869" s="741" t="s">
        <v>2812</v>
      </c>
      <c r="L869" s="742">
        <v>1257.97</v>
      </c>
      <c r="M869" s="742">
        <v>3773.91</v>
      </c>
      <c r="N869" s="741">
        <v>3</v>
      </c>
      <c r="O869" s="826">
        <v>1</v>
      </c>
      <c r="P869" s="742">
        <v>3773.91</v>
      </c>
      <c r="Q869" s="759">
        <v>1</v>
      </c>
      <c r="R869" s="741">
        <v>3</v>
      </c>
      <c r="S869" s="759">
        <v>1</v>
      </c>
      <c r="T869" s="826">
        <v>1</v>
      </c>
      <c r="U869" s="782">
        <v>1</v>
      </c>
    </row>
    <row r="870" spans="1:21" ht="14.4" customHeight="1" x14ac:dyDescent="0.3">
      <c r="A870" s="740">
        <v>7</v>
      </c>
      <c r="B870" s="741" t="s">
        <v>2000</v>
      </c>
      <c r="C870" s="741" t="s">
        <v>2006</v>
      </c>
      <c r="D870" s="824" t="s">
        <v>3430</v>
      </c>
      <c r="E870" s="825" t="s">
        <v>2030</v>
      </c>
      <c r="F870" s="741" t="s">
        <v>2001</v>
      </c>
      <c r="G870" s="741" t="s">
        <v>2803</v>
      </c>
      <c r="H870" s="741" t="s">
        <v>576</v>
      </c>
      <c r="I870" s="741" t="s">
        <v>3232</v>
      </c>
      <c r="J870" s="741" t="s">
        <v>2818</v>
      </c>
      <c r="K870" s="741" t="s">
        <v>3233</v>
      </c>
      <c r="L870" s="742">
        <v>151.43</v>
      </c>
      <c r="M870" s="742">
        <v>1211.44</v>
      </c>
      <c r="N870" s="741">
        <v>8</v>
      </c>
      <c r="O870" s="826">
        <v>2</v>
      </c>
      <c r="P870" s="742">
        <v>1211.44</v>
      </c>
      <c r="Q870" s="759">
        <v>1</v>
      </c>
      <c r="R870" s="741">
        <v>8</v>
      </c>
      <c r="S870" s="759">
        <v>1</v>
      </c>
      <c r="T870" s="826">
        <v>2</v>
      </c>
      <c r="U870" s="782">
        <v>1</v>
      </c>
    </row>
    <row r="871" spans="1:21" ht="14.4" customHeight="1" x14ac:dyDescent="0.3">
      <c r="A871" s="740">
        <v>7</v>
      </c>
      <c r="B871" s="741" t="s">
        <v>2000</v>
      </c>
      <c r="C871" s="741" t="s">
        <v>2006</v>
      </c>
      <c r="D871" s="824" t="s">
        <v>3430</v>
      </c>
      <c r="E871" s="825" t="s">
        <v>2030</v>
      </c>
      <c r="F871" s="741" t="s">
        <v>2001</v>
      </c>
      <c r="G871" s="741" t="s">
        <v>3234</v>
      </c>
      <c r="H871" s="741" t="s">
        <v>576</v>
      </c>
      <c r="I871" s="741" t="s">
        <v>3235</v>
      </c>
      <c r="J871" s="741" t="s">
        <v>1194</v>
      </c>
      <c r="K871" s="741" t="s">
        <v>3236</v>
      </c>
      <c r="L871" s="742">
        <v>85.76</v>
      </c>
      <c r="M871" s="742">
        <v>85.76</v>
      </c>
      <c r="N871" s="741">
        <v>1</v>
      </c>
      <c r="O871" s="826">
        <v>0.5</v>
      </c>
      <c r="P871" s="742">
        <v>85.76</v>
      </c>
      <c r="Q871" s="759">
        <v>1</v>
      </c>
      <c r="R871" s="741">
        <v>1</v>
      </c>
      <c r="S871" s="759">
        <v>1</v>
      </c>
      <c r="T871" s="826">
        <v>0.5</v>
      </c>
      <c r="U871" s="782">
        <v>1</v>
      </c>
    </row>
    <row r="872" spans="1:21" ht="14.4" customHeight="1" x14ac:dyDescent="0.3">
      <c r="A872" s="740">
        <v>7</v>
      </c>
      <c r="B872" s="741" t="s">
        <v>2000</v>
      </c>
      <c r="C872" s="741" t="s">
        <v>2006</v>
      </c>
      <c r="D872" s="824" t="s">
        <v>3430</v>
      </c>
      <c r="E872" s="825" t="s">
        <v>2030</v>
      </c>
      <c r="F872" s="741" t="s">
        <v>2001</v>
      </c>
      <c r="G872" s="741" t="s">
        <v>3234</v>
      </c>
      <c r="H872" s="741" t="s">
        <v>576</v>
      </c>
      <c r="I872" s="741" t="s">
        <v>3237</v>
      </c>
      <c r="J872" s="741" t="s">
        <v>1194</v>
      </c>
      <c r="K872" s="741" t="s">
        <v>3238</v>
      </c>
      <c r="L872" s="742">
        <v>55.16</v>
      </c>
      <c r="M872" s="742">
        <v>275.79999999999995</v>
      </c>
      <c r="N872" s="741">
        <v>5</v>
      </c>
      <c r="O872" s="826">
        <v>1.5</v>
      </c>
      <c r="P872" s="742">
        <v>275.79999999999995</v>
      </c>
      <c r="Q872" s="759">
        <v>1</v>
      </c>
      <c r="R872" s="741">
        <v>5</v>
      </c>
      <c r="S872" s="759">
        <v>1</v>
      </c>
      <c r="T872" s="826">
        <v>1.5</v>
      </c>
      <c r="U872" s="782">
        <v>1</v>
      </c>
    </row>
    <row r="873" spans="1:21" ht="14.4" customHeight="1" x14ac:dyDescent="0.3">
      <c r="A873" s="740">
        <v>7</v>
      </c>
      <c r="B873" s="741" t="s">
        <v>2000</v>
      </c>
      <c r="C873" s="741" t="s">
        <v>2006</v>
      </c>
      <c r="D873" s="824" t="s">
        <v>3430</v>
      </c>
      <c r="E873" s="825" t="s">
        <v>2030</v>
      </c>
      <c r="F873" s="741" t="s">
        <v>2001</v>
      </c>
      <c r="G873" s="741" t="s">
        <v>3239</v>
      </c>
      <c r="H873" s="741" t="s">
        <v>576</v>
      </c>
      <c r="I873" s="741" t="s">
        <v>3240</v>
      </c>
      <c r="J873" s="741" t="s">
        <v>1187</v>
      </c>
      <c r="K873" s="741" t="s">
        <v>2351</v>
      </c>
      <c r="L873" s="742">
        <v>122.73</v>
      </c>
      <c r="M873" s="742">
        <v>736.38</v>
      </c>
      <c r="N873" s="741">
        <v>6</v>
      </c>
      <c r="O873" s="826">
        <v>1.5</v>
      </c>
      <c r="P873" s="742">
        <v>736.38</v>
      </c>
      <c r="Q873" s="759">
        <v>1</v>
      </c>
      <c r="R873" s="741">
        <v>6</v>
      </c>
      <c r="S873" s="759">
        <v>1</v>
      </c>
      <c r="T873" s="826">
        <v>1.5</v>
      </c>
      <c r="U873" s="782">
        <v>1</v>
      </c>
    </row>
    <row r="874" spans="1:21" ht="14.4" customHeight="1" x14ac:dyDescent="0.3">
      <c r="A874" s="740">
        <v>7</v>
      </c>
      <c r="B874" s="741" t="s">
        <v>2000</v>
      </c>
      <c r="C874" s="741" t="s">
        <v>2006</v>
      </c>
      <c r="D874" s="824" t="s">
        <v>3430</v>
      </c>
      <c r="E874" s="825" t="s">
        <v>2030</v>
      </c>
      <c r="F874" s="741" t="s">
        <v>2001</v>
      </c>
      <c r="G874" s="741" t="s">
        <v>3239</v>
      </c>
      <c r="H874" s="741" t="s">
        <v>576</v>
      </c>
      <c r="I874" s="741" t="s">
        <v>3241</v>
      </c>
      <c r="J874" s="741" t="s">
        <v>1187</v>
      </c>
      <c r="K874" s="741" t="s">
        <v>2351</v>
      </c>
      <c r="L874" s="742">
        <v>0</v>
      </c>
      <c r="M874" s="742">
        <v>0</v>
      </c>
      <c r="N874" s="741">
        <v>4</v>
      </c>
      <c r="O874" s="826">
        <v>0.5</v>
      </c>
      <c r="P874" s="742">
        <v>0</v>
      </c>
      <c r="Q874" s="759"/>
      <c r="R874" s="741">
        <v>4</v>
      </c>
      <c r="S874" s="759">
        <v>1</v>
      </c>
      <c r="T874" s="826">
        <v>0.5</v>
      </c>
      <c r="U874" s="782">
        <v>1</v>
      </c>
    </row>
    <row r="875" spans="1:21" ht="14.4" customHeight="1" x14ac:dyDescent="0.3">
      <c r="A875" s="740">
        <v>7</v>
      </c>
      <c r="B875" s="741" t="s">
        <v>2000</v>
      </c>
      <c r="C875" s="741" t="s">
        <v>2006</v>
      </c>
      <c r="D875" s="824" t="s">
        <v>3430</v>
      </c>
      <c r="E875" s="825" t="s">
        <v>2030</v>
      </c>
      <c r="F875" s="741" t="s">
        <v>2001</v>
      </c>
      <c r="G875" s="741" t="s">
        <v>2172</v>
      </c>
      <c r="H875" s="741" t="s">
        <v>576</v>
      </c>
      <c r="I875" s="741" t="s">
        <v>2831</v>
      </c>
      <c r="J875" s="741" t="s">
        <v>2832</v>
      </c>
      <c r="K875" s="741" t="s">
        <v>2833</v>
      </c>
      <c r="L875" s="742">
        <v>140.94999999999999</v>
      </c>
      <c r="M875" s="742">
        <v>3805.6499999999996</v>
      </c>
      <c r="N875" s="741">
        <v>27</v>
      </c>
      <c r="O875" s="826">
        <v>5</v>
      </c>
      <c r="P875" s="742">
        <v>3382.7999999999997</v>
      </c>
      <c r="Q875" s="759">
        <v>0.88888888888888895</v>
      </c>
      <c r="R875" s="741">
        <v>24</v>
      </c>
      <c r="S875" s="759">
        <v>0.88888888888888884</v>
      </c>
      <c r="T875" s="826">
        <v>4.5</v>
      </c>
      <c r="U875" s="782">
        <v>0.9</v>
      </c>
    </row>
    <row r="876" spans="1:21" ht="14.4" customHeight="1" x14ac:dyDescent="0.3">
      <c r="A876" s="740">
        <v>7</v>
      </c>
      <c r="B876" s="741" t="s">
        <v>2000</v>
      </c>
      <c r="C876" s="741" t="s">
        <v>2006</v>
      </c>
      <c r="D876" s="824" t="s">
        <v>3430</v>
      </c>
      <c r="E876" s="825" t="s">
        <v>2030</v>
      </c>
      <c r="F876" s="741" t="s">
        <v>2001</v>
      </c>
      <c r="G876" s="741" t="s">
        <v>2172</v>
      </c>
      <c r="H876" s="741" t="s">
        <v>576</v>
      </c>
      <c r="I876" s="741" t="s">
        <v>2173</v>
      </c>
      <c r="J876" s="741" t="s">
        <v>2174</v>
      </c>
      <c r="K876" s="741" t="s">
        <v>2175</v>
      </c>
      <c r="L876" s="742">
        <v>187.92</v>
      </c>
      <c r="M876" s="742">
        <v>3006.72</v>
      </c>
      <c r="N876" s="741">
        <v>16</v>
      </c>
      <c r="O876" s="826">
        <v>2</v>
      </c>
      <c r="P876" s="742">
        <v>3006.72</v>
      </c>
      <c r="Q876" s="759">
        <v>1</v>
      </c>
      <c r="R876" s="741">
        <v>16</v>
      </c>
      <c r="S876" s="759">
        <v>1</v>
      </c>
      <c r="T876" s="826">
        <v>2</v>
      </c>
      <c r="U876" s="782">
        <v>1</v>
      </c>
    </row>
    <row r="877" spans="1:21" ht="14.4" customHeight="1" x14ac:dyDescent="0.3">
      <c r="A877" s="740">
        <v>7</v>
      </c>
      <c r="B877" s="741" t="s">
        <v>2000</v>
      </c>
      <c r="C877" s="741" t="s">
        <v>2006</v>
      </c>
      <c r="D877" s="824" t="s">
        <v>3430</v>
      </c>
      <c r="E877" s="825" t="s">
        <v>2030</v>
      </c>
      <c r="F877" s="741" t="s">
        <v>2001</v>
      </c>
      <c r="G877" s="741" t="s">
        <v>2172</v>
      </c>
      <c r="H877" s="741" t="s">
        <v>576</v>
      </c>
      <c r="I877" s="741" t="s">
        <v>2837</v>
      </c>
      <c r="J877" s="741" t="s">
        <v>2838</v>
      </c>
      <c r="K877" s="741" t="s">
        <v>2178</v>
      </c>
      <c r="L877" s="742">
        <v>93.96</v>
      </c>
      <c r="M877" s="742">
        <v>3758.3999999999996</v>
      </c>
      <c r="N877" s="741">
        <v>40</v>
      </c>
      <c r="O877" s="826">
        <v>4</v>
      </c>
      <c r="P877" s="742">
        <v>2067.12</v>
      </c>
      <c r="Q877" s="759">
        <v>0.55000000000000004</v>
      </c>
      <c r="R877" s="741">
        <v>22</v>
      </c>
      <c r="S877" s="759">
        <v>0.55000000000000004</v>
      </c>
      <c r="T877" s="826">
        <v>2.5</v>
      </c>
      <c r="U877" s="782">
        <v>0.625</v>
      </c>
    </row>
    <row r="878" spans="1:21" ht="14.4" customHeight="1" x14ac:dyDescent="0.3">
      <c r="A878" s="740">
        <v>7</v>
      </c>
      <c r="B878" s="741" t="s">
        <v>2000</v>
      </c>
      <c r="C878" s="741" t="s">
        <v>2006</v>
      </c>
      <c r="D878" s="824" t="s">
        <v>3430</v>
      </c>
      <c r="E878" s="825" t="s">
        <v>2030</v>
      </c>
      <c r="F878" s="741" t="s">
        <v>2001</v>
      </c>
      <c r="G878" s="741" t="s">
        <v>2172</v>
      </c>
      <c r="H878" s="741" t="s">
        <v>576</v>
      </c>
      <c r="I878" s="741" t="s">
        <v>2839</v>
      </c>
      <c r="J878" s="741" t="s">
        <v>2840</v>
      </c>
      <c r="K878" s="741" t="s">
        <v>2841</v>
      </c>
      <c r="L878" s="742">
        <v>300.68</v>
      </c>
      <c r="M878" s="742">
        <v>3908.84</v>
      </c>
      <c r="N878" s="741">
        <v>13</v>
      </c>
      <c r="O878" s="826">
        <v>5.5</v>
      </c>
      <c r="P878" s="742">
        <v>3307.48</v>
      </c>
      <c r="Q878" s="759">
        <v>0.84615384615384615</v>
      </c>
      <c r="R878" s="741">
        <v>11</v>
      </c>
      <c r="S878" s="759">
        <v>0.84615384615384615</v>
      </c>
      <c r="T878" s="826">
        <v>4.5</v>
      </c>
      <c r="U878" s="782">
        <v>0.81818181818181823</v>
      </c>
    </row>
    <row r="879" spans="1:21" ht="14.4" customHeight="1" x14ac:dyDescent="0.3">
      <c r="A879" s="740">
        <v>7</v>
      </c>
      <c r="B879" s="741" t="s">
        <v>2000</v>
      </c>
      <c r="C879" s="741" t="s">
        <v>2006</v>
      </c>
      <c r="D879" s="824" t="s">
        <v>3430</v>
      </c>
      <c r="E879" s="825" t="s">
        <v>2030</v>
      </c>
      <c r="F879" s="741" t="s">
        <v>2001</v>
      </c>
      <c r="G879" s="741" t="s">
        <v>2172</v>
      </c>
      <c r="H879" s="741" t="s">
        <v>576</v>
      </c>
      <c r="I879" s="741" t="s">
        <v>3242</v>
      </c>
      <c r="J879" s="741" t="s">
        <v>3243</v>
      </c>
      <c r="K879" s="741" t="s">
        <v>3064</v>
      </c>
      <c r="L879" s="742">
        <v>0</v>
      </c>
      <c r="M879" s="742">
        <v>0</v>
      </c>
      <c r="N879" s="741">
        <v>6</v>
      </c>
      <c r="O879" s="826">
        <v>0.5</v>
      </c>
      <c r="P879" s="742"/>
      <c r="Q879" s="759"/>
      <c r="R879" s="741"/>
      <c r="S879" s="759">
        <v>0</v>
      </c>
      <c r="T879" s="826"/>
      <c r="U879" s="782">
        <v>0</v>
      </c>
    </row>
    <row r="880" spans="1:21" ht="14.4" customHeight="1" x14ac:dyDescent="0.3">
      <c r="A880" s="740">
        <v>7</v>
      </c>
      <c r="B880" s="741" t="s">
        <v>2000</v>
      </c>
      <c r="C880" s="741" t="s">
        <v>2006</v>
      </c>
      <c r="D880" s="824" t="s">
        <v>3430</v>
      </c>
      <c r="E880" s="825" t="s">
        <v>2030</v>
      </c>
      <c r="F880" s="741" t="s">
        <v>2001</v>
      </c>
      <c r="G880" s="741" t="s">
        <v>2849</v>
      </c>
      <c r="H880" s="741" t="s">
        <v>576</v>
      </c>
      <c r="I880" s="741" t="s">
        <v>3244</v>
      </c>
      <c r="J880" s="741" t="s">
        <v>3245</v>
      </c>
      <c r="K880" s="741" t="s">
        <v>3246</v>
      </c>
      <c r="L880" s="742">
        <v>150.32</v>
      </c>
      <c r="M880" s="742">
        <v>450.96</v>
      </c>
      <c r="N880" s="741">
        <v>3</v>
      </c>
      <c r="O880" s="826">
        <v>0.5</v>
      </c>
      <c r="P880" s="742">
        <v>450.96</v>
      </c>
      <c r="Q880" s="759">
        <v>1</v>
      </c>
      <c r="R880" s="741">
        <v>3</v>
      </c>
      <c r="S880" s="759">
        <v>1</v>
      </c>
      <c r="T880" s="826">
        <v>0.5</v>
      </c>
      <c r="U880" s="782">
        <v>1</v>
      </c>
    </row>
    <row r="881" spans="1:21" ht="14.4" customHeight="1" x14ac:dyDescent="0.3">
      <c r="A881" s="740">
        <v>7</v>
      </c>
      <c r="B881" s="741" t="s">
        <v>2000</v>
      </c>
      <c r="C881" s="741" t="s">
        <v>2006</v>
      </c>
      <c r="D881" s="824" t="s">
        <v>3430</v>
      </c>
      <c r="E881" s="825" t="s">
        <v>2030</v>
      </c>
      <c r="F881" s="741" t="s">
        <v>2001</v>
      </c>
      <c r="G881" s="741" t="s">
        <v>2849</v>
      </c>
      <c r="H881" s="741" t="s">
        <v>622</v>
      </c>
      <c r="I881" s="741" t="s">
        <v>3247</v>
      </c>
      <c r="J881" s="741" t="s">
        <v>2851</v>
      </c>
      <c r="K881" s="741" t="s">
        <v>3248</v>
      </c>
      <c r="L881" s="742">
        <v>80.53</v>
      </c>
      <c r="M881" s="742">
        <v>483.18</v>
      </c>
      <c r="N881" s="741">
        <v>6</v>
      </c>
      <c r="O881" s="826">
        <v>1</v>
      </c>
      <c r="P881" s="742">
        <v>241.59</v>
      </c>
      <c r="Q881" s="759">
        <v>0.5</v>
      </c>
      <c r="R881" s="741">
        <v>3</v>
      </c>
      <c r="S881" s="759">
        <v>0.5</v>
      </c>
      <c r="T881" s="826">
        <v>0.5</v>
      </c>
      <c r="U881" s="782">
        <v>0.5</v>
      </c>
    </row>
    <row r="882" spans="1:21" ht="14.4" customHeight="1" x14ac:dyDescent="0.3">
      <c r="A882" s="740">
        <v>7</v>
      </c>
      <c r="B882" s="741" t="s">
        <v>2000</v>
      </c>
      <c r="C882" s="741" t="s">
        <v>2006</v>
      </c>
      <c r="D882" s="824" t="s">
        <v>3430</v>
      </c>
      <c r="E882" s="825" t="s">
        <v>2030</v>
      </c>
      <c r="F882" s="741" t="s">
        <v>2001</v>
      </c>
      <c r="G882" s="741" t="s">
        <v>2849</v>
      </c>
      <c r="H882" s="741" t="s">
        <v>576</v>
      </c>
      <c r="I882" s="741" t="s">
        <v>3249</v>
      </c>
      <c r="J882" s="741" t="s">
        <v>3245</v>
      </c>
      <c r="K882" s="741" t="s">
        <v>3066</v>
      </c>
      <c r="L882" s="742">
        <v>0</v>
      </c>
      <c r="M882" s="742">
        <v>0</v>
      </c>
      <c r="N882" s="741">
        <v>3</v>
      </c>
      <c r="O882" s="826">
        <v>0.5</v>
      </c>
      <c r="P882" s="742">
        <v>0</v>
      </c>
      <c r="Q882" s="759"/>
      <c r="R882" s="741">
        <v>3</v>
      </c>
      <c r="S882" s="759">
        <v>1</v>
      </c>
      <c r="T882" s="826">
        <v>0.5</v>
      </c>
      <c r="U882" s="782">
        <v>1</v>
      </c>
    </row>
    <row r="883" spans="1:21" ht="14.4" customHeight="1" x14ac:dyDescent="0.3">
      <c r="A883" s="740">
        <v>7</v>
      </c>
      <c r="B883" s="741" t="s">
        <v>2000</v>
      </c>
      <c r="C883" s="741" t="s">
        <v>2006</v>
      </c>
      <c r="D883" s="824" t="s">
        <v>3430</v>
      </c>
      <c r="E883" s="825" t="s">
        <v>2030</v>
      </c>
      <c r="F883" s="741" t="s">
        <v>2001</v>
      </c>
      <c r="G883" s="741" t="s">
        <v>2109</v>
      </c>
      <c r="H883" s="741" t="s">
        <v>622</v>
      </c>
      <c r="I883" s="741" t="s">
        <v>1887</v>
      </c>
      <c r="J883" s="741" t="s">
        <v>1252</v>
      </c>
      <c r="K883" s="741" t="s">
        <v>1888</v>
      </c>
      <c r="L883" s="742">
        <v>0</v>
      </c>
      <c r="M883" s="742">
        <v>0</v>
      </c>
      <c r="N883" s="741">
        <v>14</v>
      </c>
      <c r="O883" s="826">
        <v>7.5</v>
      </c>
      <c r="P883" s="742">
        <v>0</v>
      </c>
      <c r="Q883" s="759"/>
      <c r="R883" s="741">
        <v>14</v>
      </c>
      <c r="S883" s="759">
        <v>1</v>
      </c>
      <c r="T883" s="826">
        <v>7.5</v>
      </c>
      <c r="U883" s="782">
        <v>1</v>
      </c>
    </row>
    <row r="884" spans="1:21" ht="14.4" customHeight="1" x14ac:dyDescent="0.3">
      <c r="A884" s="740">
        <v>7</v>
      </c>
      <c r="B884" s="741" t="s">
        <v>2000</v>
      </c>
      <c r="C884" s="741" t="s">
        <v>2006</v>
      </c>
      <c r="D884" s="824" t="s">
        <v>3430</v>
      </c>
      <c r="E884" s="825" t="s">
        <v>2030</v>
      </c>
      <c r="F884" s="741" t="s">
        <v>2001</v>
      </c>
      <c r="G884" s="741" t="s">
        <v>2109</v>
      </c>
      <c r="H884" s="741" t="s">
        <v>576</v>
      </c>
      <c r="I884" s="741" t="s">
        <v>2187</v>
      </c>
      <c r="J884" s="741" t="s">
        <v>2188</v>
      </c>
      <c r="K884" s="741" t="s">
        <v>2189</v>
      </c>
      <c r="L884" s="742">
        <v>0</v>
      </c>
      <c r="M884" s="742">
        <v>0</v>
      </c>
      <c r="N884" s="741">
        <v>13</v>
      </c>
      <c r="O884" s="826">
        <v>10</v>
      </c>
      <c r="P884" s="742">
        <v>0</v>
      </c>
      <c r="Q884" s="759"/>
      <c r="R884" s="741">
        <v>11</v>
      </c>
      <c r="S884" s="759">
        <v>0.84615384615384615</v>
      </c>
      <c r="T884" s="826">
        <v>8.5</v>
      </c>
      <c r="U884" s="782">
        <v>0.85</v>
      </c>
    </row>
    <row r="885" spans="1:21" ht="14.4" customHeight="1" x14ac:dyDescent="0.3">
      <c r="A885" s="740">
        <v>7</v>
      </c>
      <c r="B885" s="741" t="s">
        <v>2000</v>
      </c>
      <c r="C885" s="741" t="s">
        <v>2006</v>
      </c>
      <c r="D885" s="824" t="s">
        <v>3430</v>
      </c>
      <c r="E885" s="825" t="s">
        <v>2030</v>
      </c>
      <c r="F885" s="741" t="s">
        <v>2001</v>
      </c>
      <c r="G885" s="741" t="s">
        <v>2109</v>
      </c>
      <c r="H885" s="741" t="s">
        <v>576</v>
      </c>
      <c r="I885" s="741" t="s">
        <v>3250</v>
      </c>
      <c r="J885" s="741" t="s">
        <v>2188</v>
      </c>
      <c r="K885" s="741" t="s">
        <v>1886</v>
      </c>
      <c r="L885" s="742">
        <v>0</v>
      </c>
      <c r="M885" s="742">
        <v>0</v>
      </c>
      <c r="N885" s="741">
        <v>1</v>
      </c>
      <c r="O885" s="826">
        <v>1</v>
      </c>
      <c r="P885" s="742">
        <v>0</v>
      </c>
      <c r="Q885" s="759"/>
      <c r="R885" s="741">
        <v>1</v>
      </c>
      <c r="S885" s="759">
        <v>1</v>
      </c>
      <c r="T885" s="826">
        <v>1</v>
      </c>
      <c r="U885" s="782">
        <v>1</v>
      </c>
    </row>
    <row r="886" spans="1:21" ht="14.4" customHeight="1" x14ac:dyDescent="0.3">
      <c r="A886" s="740">
        <v>7</v>
      </c>
      <c r="B886" s="741" t="s">
        <v>2000</v>
      </c>
      <c r="C886" s="741" t="s">
        <v>2006</v>
      </c>
      <c r="D886" s="824" t="s">
        <v>3430</v>
      </c>
      <c r="E886" s="825" t="s">
        <v>2030</v>
      </c>
      <c r="F886" s="741" t="s">
        <v>2001</v>
      </c>
      <c r="G886" s="741" t="s">
        <v>2190</v>
      </c>
      <c r="H886" s="741" t="s">
        <v>622</v>
      </c>
      <c r="I886" s="741" t="s">
        <v>1978</v>
      </c>
      <c r="J886" s="741" t="s">
        <v>1979</v>
      </c>
      <c r="K886" s="741" t="s">
        <v>1898</v>
      </c>
      <c r="L886" s="742">
        <v>133.94</v>
      </c>
      <c r="M886" s="742">
        <v>133.94</v>
      </c>
      <c r="N886" s="741">
        <v>1</v>
      </c>
      <c r="O886" s="826">
        <v>0.5</v>
      </c>
      <c r="P886" s="742">
        <v>133.94</v>
      </c>
      <c r="Q886" s="759">
        <v>1</v>
      </c>
      <c r="R886" s="741">
        <v>1</v>
      </c>
      <c r="S886" s="759">
        <v>1</v>
      </c>
      <c r="T886" s="826">
        <v>0.5</v>
      </c>
      <c r="U886" s="782">
        <v>1</v>
      </c>
    </row>
    <row r="887" spans="1:21" ht="14.4" customHeight="1" x14ac:dyDescent="0.3">
      <c r="A887" s="740">
        <v>7</v>
      </c>
      <c r="B887" s="741" t="s">
        <v>2000</v>
      </c>
      <c r="C887" s="741" t="s">
        <v>2006</v>
      </c>
      <c r="D887" s="824" t="s">
        <v>3430</v>
      </c>
      <c r="E887" s="825" t="s">
        <v>2030</v>
      </c>
      <c r="F887" s="741" t="s">
        <v>2001</v>
      </c>
      <c r="G887" s="741" t="s">
        <v>2193</v>
      </c>
      <c r="H887" s="741" t="s">
        <v>576</v>
      </c>
      <c r="I887" s="741" t="s">
        <v>2397</v>
      </c>
      <c r="J887" s="741" t="s">
        <v>2195</v>
      </c>
      <c r="K887" s="741" t="s">
        <v>2398</v>
      </c>
      <c r="L887" s="742">
        <v>50.32</v>
      </c>
      <c r="M887" s="742">
        <v>50.32</v>
      </c>
      <c r="N887" s="741">
        <v>1</v>
      </c>
      <c r="O887" s="826">
        <v>1</v>
      </c>
      <c r="P887" s="742">
        <v>50.32</v>
      </c>
      <c r="Q887" s="759">
        <v>1</v>
      </c>
      <c r="R887" s="741">
        <v>1</v>
      </c>
      <c r="S887" s="759">
        <v>1</v>
      </c>
      <c r="T887" s="826">
        <v>1</v>
      </c>
      <c r="U887" s="782">
        <v>1</v>
      </c>
    </row>
    <row r="888" spans="1:21" ht="14.4" customHeight="1" x14ac:dyDescent="0.3">
      <c r="A888" s="740">
        <v>7</v>
      </c>
      <c r="B888" s="741" t="s">
        <v>2000</v>
      </c>
      <c r="C888" s="741" t="s">
        <v>2006</v>
      </c>
      <c r="D888" s="824" t="s">
        <v>3430</v>
      </c>
      <c r="E888" s="825" t="s">
        <v>2030</v>
      </c>
      <c r="F888" s="741" t="s">
        <v>2001</v>
      </c>
      <c r="G888" s="741" t="s">
        <v>2193</v>
      </c>
      <c r="H888" s="741" t="s">
        <v>576</v>
      </c>
      <c r="I888" s="741" t="s">
        <v>2859</v>
      </c>
      <c r="J888" s="741" t="s">
        <v>2231</v>
      </c>
      <c r="K888" s="741" t="s">
        <v>2860</v>
      </c>
      <c r="L888" s="742">
        <v>50.32</v>
      </c>
      <c r="M888" s="742">
        <v>4428.16</v>
      </c>
      <c r="N888" s="741">
        <v>88</v>
      </c>
      <c r="O888" s="826">
        <v>13</v>
      </c>
      <c r="P888" s="742">
        <v>3321.1200000000003</v>
      </c>
      <c r="Q888" s="759">
        <v>0.75000000000000011</v>
      </c>
      <c r="R888" s="741">
        <v>66</v>
      </c>
      <c r="S888" s="759">
        <v>0.75</v>
      </c>
      <c r="T888" s="826">
        <v>9.5</v>
      </c>
      <c r="U888" s="782">
        <v>0.73076923076923073</v>
      </c>
    </row>
    <row r="889" spans="1:21" ht="14.4" customHeight="1" x14ac:dyDescent="0.3">
      <c r="A889" s="740">
        <v>7</v>
      </c>
      <c r="B889" s="741" t="s">
        <v>2000</v>
      </c>
      <c r="C889" s="741" t="s">
        <v>2006</v>
      </c>
      <c r="D889" s="824" t="s">
        <v>3430</v>
      </c>
      <c r="E889" s="825" t="s">
        <v>2030</v>
      </c>
      <c r="F889" s="741" t="s">
        <v>2001</v>
      </c>
      <c r="G889" s="741" t="s">
        <v>2193</v>
      </c>
      <c r="H889" s="741" t="s">
        <v>576</v>
      </c>
      <c r="I889" s="741" t="s">
        <v>3251</v>
      </c>
      <c r="J889" s="741" t="s">
        <v>2195</v>
      </c>
      <c r="K889" s="741" t="s">
        <v>3252</v>
      </c>
      <c r="L889" s="742">
        <v>33.31</v>
      </c>
      <c r="M889" s="742">
        <v>66.62</v>
      </c>
      <c r="N889" s="741">
        <v>2</v>
      </c>
      <c r="O889" s="826">
        <v>0.5</v>
      </c>
      <c r="P889" s="742"/>
      <c r="Q889" s="759">
        <v>0</v>
      </c>
      <c r="R889" s="741"/>
      <c r="S889" s="759">
        <v>0</v>
      </c>
      <c r="T889" s="826"/>
      <c r="U889" s="782">
        <v>0</v>
      </c>
    </row>
    <row r="890" spans="1:21" ht="14.4" customHeight="1" x14ac:dyDescent="0.3">
      <c r="A890" s="740">
        <v>7</v>
      </c>
      <c r="B890" s="741" t="s">
        <v>2000</v>
      </c>
      <c r="C890" s="741" t="s">
        <v>2006</v>
      </c>
      <c r="D890" s="824" t="s">
        <v>3430</v>
      </c>
      <c r="E890" s="825" t="s">
        <v>2030</v>
      </c>
      <c r="F890" s="741" t="s">
        <v>2001</v>
      </c>
      <c r="G890" s="741" t="s">
        <v>2193</v>
      </c>
      <c r="H890" s="741" t="s">
        <v>576</v>
      </c>
      <c r="I890" s="741" t="s">
        <v>2233</v>
      </c>
      <c r="J890" s="741" t="s">
        <v>2195</v>
      </c>
      <c r="K890" s="741" t="s">
        <v>2234</v>
      </c>
      <c r="L890" s="742">
        <v>99.94</v>
      </c>
      <c r="M890" s="742">
        <v>1698.98</v>
      </c>
      <c r="N890" s="741">
        <v>17</v>
      </c>
      <c r="O890" s="826">
        <v>5</v>
      </c>
      <c r="P890" s="742">
        <v>1099.3399999999999</v>
      </c>
      <c r="Q890" s="759">
        <v>0.64705882352941169</v>
      </c>
      <c r="R890" s="741">
        <v>11</v>
      </c>
      <c r="S890" s="759">
        <v>0.6470588235294118</v>
      </c>
      <c r="T890" s="826">
        <v>4.5</v>
      </c>
      <c r="U890" s="782">
        <v>0.9</v>
      </c>
    </row>
    <row r="891" spans="1:21" ht="14.4" customHeight="1" x14ac:dyDescent="0.3">
      <c r="A891" s="740">
        <v>7</v>
      </c>
      <c r="B891" s="741" t="s">
        <v>2000</v>
      </c>
      <c r="C891" s="741" t="s">
        <v>2006</v>
      </c>
      <c r="D891" s="824" t="s">
        <v>3430</v>
      </c>
      <c r="E891" s="825" t="s">
        <v>2030</v>
      </c>
      <c r="F891" s="741" t="s">
        <v>2001</v>
      </c>
      <c r="G891" s="741" t="s">
        <v>2193</v>
      </c>
      <c r="H891" s="741" t="s">
        <v>576</v>
      </c>
      <c r="I891" s="741" t="s">
        <v>2194</v>
      </c>
      <c r="J891" s="741" t="s">
        <v>2195</v>
      </c>
      <c r="K891" s="741" t="s">
        <v>2196</v>
      </c>
      <c r="L891" s="742">
        <v>299.83999999999997</v>
      </c>
      <c r="M891" s="742">
        <v>1799.04</v>
      </c>
      <c r="N891" s="741">
        <v>6</v>
      </c>
      <c r="O891" s="826">
        <v>2</v>
      </c>
      <c r="P891" s="742">
        <v>1799.04</v>
      </c>
      <c r="Q891" s="759">
        <v>1</v>
      </c>
      <c r="R891" s="741">
        <v>6</v>
      </c>
      <c r="S891" s="759">
        <v>1</v>
      </c>
      <c r="T891" s="826">
        <v>2</v>
      </c>
      <c r="U891" s="782">
        <v>1</v>
      </c>
    </row>
    <row r="892" spans="1:21" ht="14.4" customHeight="1" x14ac:dyDescent="0.3">
      <c r="A892" s="740">
        <v>7</v>
      </c>
      <c r="B892" s="741" t="s">
        <v>2000</v>
      </c>
      <c r="C892" s="741" t="s">
        <v>2006</v>
      </c>
      <c r="D892" s="824" t="s">
        <v>3430</v>
      </c>
      <c r="E892" s="825" t="s">
        <v>2030</v>
      </c>
      <c r="F892" s="741" t="s">
        <v>2001</v>
      </c>
      <c r="G892" s="741" t="s">
        <v>2193</v>
      </c>
      <c r="H892" s="741" t="s">
        <v>576</v>
      </c>
      <c r="I892" s="741" t="s">
        <v>2862</v>
      </c>
      <c r="J892" s="741" t="s">
        <v>2863</v>
      </c>
      <c r="K892" s="741" t="s">
        <v>2398</v>
      </c>
      <c r="L892" s="742">
        <v>50.32</v>
      </c>
      <c r="M892" s="742">
        <v>452.88</v>
      </c>
      <c r="N892" s="741">
        <v>9</v>
      </c>
      <c r="O892" s="826">
        <v>0.5</v>
      </c>
      <c r="P892" s="742"/>
      <c r="Q892" s="759">
        <v>0</v>
      </c>
      <c r="R892" s="741"/>
      <c r="S892" s="759">
        <v>0</v>
      </c>
      <c r="T892" s="826"/>
      <c r="U892" s="782">
        <v>0</v>
      </c>
    </row>
    <row r="893" spans="1:21" ht="14.4" customHeight="1" x14ac:dyDescent="0.3">
      <c r="A893" s="740">
        <v>7</v>
      </c>
      <c r="B893" s="741" t="s">
        <v>2000</v>
      </c>
      <c r="C893" s="741" t="s">
        <v>2006</v>
      </c>
      <c r="D893" s="824" t="s">
        <v>3430</v>
      </c>
      <c r="E893" s="825" t="s">
        <v>2030</v>
      </c>
      <c r="F893" s="741" t="s">
        <v>2001</v>
      </c>
      <c r="G893" s="741" t="s">
        <v>2193</v>
      </c>
      <c r="H893" s="741" t="s">
        <v>576</v>
      </c>
      <c r="I893" s="741" t="s">
        <v>2864</v>
      </c>
      <c r="J893" s="741" t="s">
        <v>2231</v>
      </c>
      <c r="K893" s="741" t="s">
        <v>2865</v>
      </c>
      <c r="L893" s="742">
        <v>50.32</v>
      </c>
      <c r="M893" s="742">
        <v>1459.2800000000002</v>
      </c>
      <c r="N893" s="741">
        <v>29</v>
      </c>
      <c r="O893" s="826">
        <v>5</v>
      </c>
      <c r="P893" s="742">
        <v>251.60000000000002</v>
      </c>
      <c r="Q893" s="759">
        <v>0.17241379310344826</v>
      </c>
      <c r="R893" s="741">
        <v>5</v>
      </c>
      <c r="S893" s="759">
        <v>0.17241379310344829</v>
      </c>
      <c r="T893" s="826">
        <v>1</v>
      </c>
      <c r="U893" s="782">
        <v>0.2</v>
      </c>
    </row>
    <row r="894" spans="1:21" ht="14.4" customHeight="1" x14ac:dyDescent="0.3">
      <c r="A894" s="740">
        <v>7</v>
      </c>
      <c r="B894" s="741" t="s">
        <v>2000</v>
      </c>
      <c r="C894" s="741" t="s">
        <v>2006</v>
      </c>
      <c r="D894" s="824" t="s">
        <v>3430</v>
      </c>
      <c r="E894" s="825" t="s">
        <v>2030</v>
      </c>
      <c r="F894" s="741" t="s">
        <v>2001</v>
      </c>
      <c r="G894" s="741" t="s">
        <v>2193</v>
      </c>
      <c r="H894" s="741" t="s">
        <v>576</v>
      </c>
      <c r="I894" s="741" t="s">
        <v>2868</v>
      </c>
      <c r="J894" s="741" t="s">
        <v>2869</v>
      </c>
      <c r="K894" s="741" t="s">
        <v>2870</v>
      </c>
      <c r="L894" s="742">
        <v>99.94</v>
      </c>
      <c r="M894" s="742">
        <v>8894.66</v>
      </c>
      <c r="N894" s="741">
        <v>89</v>
      </c>
      <c r="O894" s="826">
        <v>20.5</v>
      </c>
      <c r="P894" s="742">
        <v>6895.86</v>
      </c>
      <c r="Q894" s="759">
        <v>0.7752808988764045</v>
      </c>
      <c r="R894" s="741">
        <v>69</v>
      </c>
      <c r="S894" s="759">
        <v>0.7752808988764045</v>
      </c>
      <c r="T894" s="826">
        <v>17.5</v>
      </c>
      <c r="U894" s="782">
        <v>0.85365853658536583</v>
      </c>
    </row>
    <row r="895" spans="1:21" ht="14.4" customHeight="1" x14ac:dyDescent="0.3">
      <c r="A895" s="740">
        <v>7</v>
      </c>
      <c r="B895" s="741" t="s">
        <v>2000</v>
      </c>
      <c r="C895" s="741" t="s">
        <v>2006</v>
      </c>
      <c r="D895" s="824" t="s">
        <v>3430</v>
      </c>
      <c r="E895" s="825" t="s">
        <v>2030</v>
      </c>
      <c r="F895" s="741" t="s">
        <v>2001</v>
      </c>
      <c r="G895" s="741" t="s">
        <v>2193</v>
      </c>
      <c r="H895" s="741" t="s">
        <v>576</v>
      </c>
      <c r="I895" s="741" t="s">
        <v>2873</v>
      </c>
      <c r="J895" s="741" t="s">
        <v>2231</v>
      </c>
      <c r="K895" s="741" t="s">
        <v>2860</v>
      </c>
      <c r="L895" s="742">
        <v>50.32</v>
      </c>
      <c r="M895" s="742">
        <v>100.64</v>
      </c>
      <c r="N895" s="741">
        <v>2</v>
      </c>
      <c r="O895" s="826">
        <v>0.5</v>
      </c>
      <c r="P895" s="742">
        <v>100.64</v>
      </c>
      <c r="Q895" s="759">
        <v>1</v>
      </c>
      <c r="R895" s="741">
        <v>2</v>
      </c>
      <c r="S895" s="759">
        <v>1</v>
      </c>
      <c r="T895" s="826">
        <v>0.5</v>
      </c>
      <c r="U895" s="782">
        <v>1</v>
      </c>
    </row>
    <row r="896" spans="1:21" ht="14.4" customHeight="1" x14ac:dyDescent="0.3">
      <c r="A896" s="740">
        <v>7</v>
      </c>
      <c r="B896" s="741" t="s">
        <v>2000</v>
      </c>
      <c r="C896" s="741" t="s">
        <v>2006</v>
      </c>
      <c r="D896" s="824" t="s">
        <v>3430</v>
      </c>
      <c r="E896" s="825" t="s">
        <v>2030</v>
      </c>
      <c r="F896" s="741" t="s">
        <v>2001</v>
      </c>
      <c r="G896" s="741" t="s">
        <v>2193</v>
      </c>
      <c r="H896" s="741" t="s">
        <v>576</v>
      </c>
      <c r="I896" s="741" t="s">
        <v>2197</v>
      </c>
      <c r="J896" s="741" t="s">
        <v>2198</v>
      </c>
      <c r="K896" s="741" t="s">
        <v>2199</v>
      </c>
      <c r="L896" s="742">
        <v>95.29</v>
      </c>
      <c r="M896" s="742">
        <v>1619.93</v>
      </c>
      <c r="N896" s="741">
        <v>17</v>
      </c>
      <c r="O896" s="826">
        <v>3</v>
      </c>
      <c r="P896" s="742">
        <v>1048.19</v>
      </c>
      <c r="Q896" s="759">
        <v>0.6470588235294118</v>
      </c>
      <c r="R896" s="741">
        <v>11</v>
      </c>
      <c r="S896" s="759">
        <v>0.6470588235294118</v>
      </c>
      <c r="T896" s="826">
        <v>2</v>
      </c>
      <c r="U896" s="782">
        <v>0.66666666666666663</v>
      </c>
    </row>
    <row r="897" spans="1:21" ht="14.4" customHeight="1" x14ac:dyDescent="0.3">
      <c r="A897" s="740">
        <v>7</v>
      </c>
      <c r="B897" s="741" t="s">
        <v>2000</v>
      </c>
      <c r="C897" s="741" t="s">
        <v>2006</v>
      </c>
      <c r="D897" s="824" t="s">
        <v>3430</v>
      </c>
      <c r="E897" s="825" t="s">
        <v>2030</v>
      </c>
      <c r="F897" s="741" t="s">
        <v>2001</v>
      </c>
      <c r="G897" s="741" t="s">
        <v>2193</v>
      </c>
      <c r="H897" s="741" t="s">
        <v>576</v>
      </c>
      <c r="I897" s="741" t="s">
        <v>3253</v>
      </c>
      <c r="J897" s="741" t="s">
        <v>2198</v>
      </c>
      <c r="K897" s="741" t="s">
        <v>3254</v>
      </c>
      <c r="L897" s="742">
        <v>0</v>
      </c>
      <c r="M897" s="742">
        <v>0</v>
      </c>
      <c r="N897" s="741">
        <v>6</v>
      </c>
      <c r="O897" s="826">
        <v>0.5</v>
      </c>
      <c r="P897" s="742">
        <v>0</v>
      </c>
      <c r="Q897" s="759"/>
      <c r="R897" s="741">
        <v>6</v>
      </c>
      <c r="S897" s="759">
        <v>1</v>
      </c>
      <c r="T897" s="826">
        <v>0.5</v>
      </c>
      <c r="U897" s="782">
        <v>1</v>
      </c>
    </row>
    <row r="898" spans="1:21" ht="14.4" customHeight="1" x14ac:dyDescent="0.3">
      <c r="A898" s="740">
        <v>7</v>
      </c>
      <c r="B898" s="741" t="s">
        <v>2000</v>
      </c>
      <c r="C898" s="741" t="s">
        <v>2006</v>
      </c>
      <c r="D898" s="824" t="s">
        <v>3430</v>
      </c>
      <c r="E898" s="825" t="s">
        <v>2030</v>
      </c>
      <c r="F898" s="741" t="s">
        <v>2001</v>
      </c>
      <c r="G898" s="741" t="s">
        <v>2193</v>
      </c>
      <c r="H898" s="741" t="s">
        <v>576</v>
      </c>
      <c r="I898" s="741" t="s">
        <v>2874</v>
      </c>
      <c r="J898" s="741" t="s">
        <v>2198</v>
      </c>
      <c r="K898" s="741" t="s">
        <v>2875</v>
      </c>
      <c r="L898" s="742">
        <v>199.89</v>
      </c>
      <c r="M898" s="742">
        <v>10394.279999999999</v>
      </c>
      <c r="N898" s="741">
        <v>52</v>
      </c>
      <c r="O898" s="826">
        <v>15</v>
      </c>
      <c r="P898" s="742">
        <v>6796.26</v>
      </c>
      <c r="Q898" s="759">
        <v>0.65384615384615397</v>
      </c>
      <c r="R898" s="741">
        <v>34</v>
      </c>
      <c r="S898" s="759">
        <v>0.65384615384615385</v>
      </c>
      <c r="T898" s="826">
        <v>10</v>
      </c>
      <c r="U898" s="782">
        <v>0.66666666666666663</v>
      </c>
    </row>
    <row r="899" spans="1:21" ht="14.4" customHeight="1" x14ac:dyDescent="0.3">
      <c r="A899" s="740">
        <v>7</v>
      </c>
      <c r="B899" s="741" t="s">
        <v>2000</v>
      </c>
      <c r="C899" s="741" t="s">
        <v>2006</v>
      </c>
      <c r="D899" s="824" t="s">
        <v>3430</v>
      </c>
      <c r="E899" s="825" t="s">
        <v>2030</v>
      </c>
      <c r="F899" s="741" t="s">
        <v>2001</v>
      </c>
      <c r="G899" s="741" t="s">
        <v>2193</v>
      </c>
      <c r="H899" s="741" t="s">
        <v>576</v>
      </c>
      <c r="I899" s="741" t="s">
        <v>3069</v>
      </c>
      <c r="J899" s="741" t="s">
        <v>2198</v>
      </c>
      <c r="K899" s="741" t="s">
        <v>3070</v>
      </c>
      <c r="L899" s="742">
        <v>199.89</v>
      </c>
      <c r="M899" s="742">
        <v>4997.25</v>
      </c>
      <c r="N899" s="741">
        <v>25</v>
      </c>
      <c r="O899" s="826">
        <v>5.5</v>
      </c>
      <c r="P899" s="742">
        <v>4997.25</v>
      </c>
      <c r="Q899" s="759">
        <v>1</v>
      </c>
      <c r="R899" s="741">
        <v>25</v>
      </c>
      <c r="S899" s="759">
        <v>1</v>
      </c>
      <c r="T899" s="826">
        <v>5.5</v>
      </c>
      <c r="U899" s="782">
        <v>1</v>
      </c>
    </row>
    <row r="900" spans="1:21" ht="14.4" customHeight="1" x14ac:dyDescent="0.3">
      <c r="A900" s="740">
        <v>7</v>
      </c>
      <c r="B900" s="741" t="s">
        <v>2000</v>
      </c>
      <c r="C900" s="741" t="s">
        <v>2006</v>
      </c>
      <c r="D900" s="824" t="s">
        <v>3430</v>
      </c>
      <c r="E900" s="825" t="s">
        <v>2030</v>
      </c>
      <c r="F900" s="741" t="s">
        <v>2001</v>
      </c>
      <c r="G900" s="741" t="s">
        <v>3073</v>
      </c>
      <c r="H900" s="741" t="s">
        <v>622</v>
      </c>
      <c r="I900" s="741" t="s">
        <v>3074</v>
      </c>
      <c r="J900" s="741" t="s">
        <v>3075</v>
      </c>
      <c r="K900" s="741" t="s">
        <v>3076</v>
      </c>
      <c r="L900" s="742">
        <v>65.36</v>
      </c>
      <c r="M900" s="742">
        <v>1372.56</v>
      </c>
      <c r="N900" s="741">
        <v>21</v>
      </c>
      <c r="O900" s="826">
        <v>8</v>
      </c>
      <c r="P900" s="742">
        <v>915.04</v>
      </c>
      <c r="Q900" s="759">
        <v>0.66666666666666663</v>
      </c>
      <c r="R900" s="741">
        <v>14</v>
      </c>
      <c r="S900" s="759">
        <v>0.66666666666666663</v>
      </c>
      <c r="T900" s="826">
        <v>4.5</v>
      </c>
      <c r="U900" s="782">
        <v>0.5625</v>
      </c>
    </row>
    <row r="901" spans="1:21" ht="14.4" customHeight="1" x14ac:dyDescent="0.3">
      <c r="A901" s="740">
        <v>7</v>
      </c>
      <c r="B901" s="741" t="s">
        <v>2000</v>
      </c>
      <c r="C901" s="741" t="s">
        <v>2006</v>
      </c>
      <c r="D901" s="824" t="s">
        <v>3430</v>
      </c>
      <c r="E901" s="825" t="s">
        <v>2030</v>
      </c>
      <c r="F901" s="741" t="s">
        <v>2001</v>
      </c>
      <c r="G901" s="741" t="s">
        <v>2876</v>
      </c>
      <c r="H901" s="741" t="s">
        <v>576</v>
      </c>
      <c r="I901" s="741" t="s">
        <v>2877</v>
      </c>
      <c r="J901" s="741" t="s">
        <v>2878</v>
      </c>
      <c r="K901" s="741" t="s">
        <v>2879</v>
      </c>
      <c r="L901" s="742">
        <v>1112.45</v>
      </c>
      <c r="M901" s="742">
        <v>5562.25</v>
      </c>
      <c r="N901" s="741">
        <v>5</v>
      </c>
      <c r="O901" s="826">
        <v>1</v>
      </c>
      <c r="P901" s="742">
        <v>5562.25</v>
      </c>
      <c r="Q901" s="759">
        <v>1</v>
      </c>
      <c r="R901" s="741">
        <v>5</v>
      </c>
      <c r="S901" s="759">
        <v>1</v>
      </c>
      <c r="T901" s="826">
        <v>1</v>
      </c>
      <c r="U901" s="782">
        <v>1</v>
      </c>
    </row>
    <row r="902" spans="1:21" ht="14.4" customHeight="1" x14ac:dyDescent="0.3">
      <c r="A902" s="740">
        <v>7</v>
      </c>
      <c r="B902" s="741" t="s">
        <v>2000</v>
      </c>
      <c r="C902" s="741" t="s">
        <v>2006</v>
      </c>
      <c r="D902" s="824" t="s">
        <v>3430</v>
      </c>
      <c r="E902" s="825" t="s">
        <v>2030</v>
      </c>
      <c r="F902" s="741" t="s">
        <v>2001</v>
      </c>
      <c r="G902" s="741" t="s">
        <v>2876</v>
      </c>
      <c r="H902" s="741" t="s">
        <v>576</v>
      </c>
      <c r="I902" s="741" t="s">
        <v>2880</v>
      </c>
      <c r="J902" s="741" t="s">
        <v>2878</v>
      </c>
      <c r="K902" s="741" t="s">
        <v>2881</v>
      </c>
      <c r="L902" s="742">
        <v>2146.12</v>
      </c>
      <c r="M902" s="742">
        <v>49360.759999999995</v>
      </c>
      <c r="N902" s="741">
        <v>23</v>
      </c>
      <c r="O902" s="826">
        <v>7</v>
      </c>
      <c r="P902" s="742">
        <v>30045.679999999997</v>
      </c>
      <c r="Q902" s="759">
        <v>0.60869565217391308</v>
      </c>
      <c r="R902" s="741">
        <v>14</v>
      </c>
      <c r="S902" s="759">
        <v>0.60869565217391308</v>
      </c>
      <c r="T902" s="826">
        <v>5</v>
      </c>
      <c r="U902" s="782">
        <v>0.7142857142857143</v>
      </c>
    </row>
    <row r="903" spans="1:21" ht="14.4" customHeight="1" x14ac:dyDescent="0.3">
      <c r="A903" s="740">
        <v>7</v>
      </c>
      <c r="B903" s="741" t="s">
        <v>2000</v>
      </c>
      <c r="C903" s="741" t="s">
        <v>2006</v>
      </c>
      <c r="D903" s="824" t="s">
        <v>3430</v>
      </c>
      <c r="E903" s="825" t="s">
        <v>2030</v>
      </c>
      <c r="F903" s="741" t="s">
        <v>2001</v>
      </c>
      <c r="G903" s="741" t="s">
        <v>2876</v>
      </c>
      <c r="H903" s="741" t="s">
        <v>576</v>
      </c>
      <c r="I903" s="741" t="s">
        <v>2882</v>
      </c>
      <c r="J903" s="741" t="s">
        <v>2878</v>
      </c>
      <c r="K903" s="741" t="s">
        <v>2883</v>
      </c>
      <c r="L903" s="742">
        <v>3690.52</v>
      </c>
      <c r="M903" s="742">
        <v>18452.599999999999</v>
      </c>
      <c r="N903" s="741">
        <v>5</v>
      </c>
      <c r="O903" s="826">
        <v>1</v>
      </c>
      <c r="P903" s="742">
        <v>18452.599999999999</v>
      </c>
      <c r="Q903" s="759">
        <v>1</v>
      </c>
      <c r="R903" s="741">
        <v>5</v>
      </c>
      <c r="S903" s="759">
        <v>1</v>
      </c>
      <c r="T903" s="826">
        <v>1</v>
      </c>
      <c r="U903" s="782">
        <v>1</v>
      </c>
    </row>
    <row r="904" spans="1:21" ht="14.4" customHeight="1" x14ac:dyDescent="0.3">
      <c r="A904" s="740">
        <v>7</v>
      </c>
      <c r="B904" s="741" t="s">
        <v>2000</v>
      </c>
      <c r="C904" s="741" t="s">
        <v>2006</v>
      </c>
      <c r="D904" s="824" t="s">
        <v>3430</v>
      </c>
      <c r="E904" s="825" t="s">
        <v>2030</v>
      </c>
      <c r="F904" s="741" t="s">
        <v>2001</v>
      </c>
      <c r="G904" s="741" t="s">
        <v>2876</v>
      </c>
      <c r="H904" s="741" t="s">
        <v>576</v>
      </c>
      <c r="I904" s="741" t="s">
        <v>3255</v>
      </c>
      <c r="J904" s="741" t="s">
        <v>2878</v>
      </c>
      <c r="K904" s="741" t="s">
        <v>3256</v>
      </c>
      <c r="L904" s="742">
        <v>0</v>
      </c>
      <c r="M904" s="742">
        <v>0</v>
      </c>
      <c r="N904" s="741">
        <v>6</v>
      </c>
      <c r="O904" s="826">
        <v>1</v>
      </c>
      <c r="P904" s="742"/>
      <c r="Q904" s="759"/>
      <c r="R904" s="741"/>
      <c r="S904" s="759">
        <v>0</v>
      </c>
      <c r="T904" s="826"/>
      <c r="U904" s="782">
        <v>0</v>
      </c>
    </row>
    <row r="905" spans="1:21" ht="14.4" customHeight="1" x14ac:dyDescent="0.3">
      <c r="A905" s="740">
        <v>7</v>
      </c>
      <c r="B905" s="741" t="s">
        <v>2000</v>
      </c>
      <c r="C905" s="741" t="s">
        <v>2006</v>
      </c>
      <c r="D905" s="824" t="s">
        <v>3430</v>
      </c>
      <c r="E905" s="825" t="s">
        <v>2032</v>
      </c>
      <c r="F905" s="741" t="s">
        <v>2001</v>
      </c>
      <c r="G905" s="741" t="s">
        <v>2116</v>
      </c>
      <c r="H905" s="741" t="s">
        <v>576</v>
      </c>
      <c r="I905" s="741" t="s">
        <v>2117</v>
      </c>
      <c r="J905" s="741" t="s">
        <v>1385</v>
      </c>
      <c r="K905" s="741" t="s">
        <v>2118</v>
      </c>
      <c r="L905" s="742">
        <v>48.09</v>
      </c>
      <c r="M905" s="742">
        <v>48.09</v>
      </c>
      <c r="N905" s="741">
        <v>1</v>
      </c>
      <c r="O905" s="826">
        <v>0.5</v>
      </c>
      <c r="P905" s="742">
        <v>48.09</v>
      </c>
      <c r="Q905" s="759">
        <v>1</v>
      </c>
      <c r="R905" s="741">
        <v>1</v>
      </c>
      <c r="S905" s="759">
        <v>1</v>
      </c>
      <c r="T905" s="826">
        <v>0.5</v>
      </c>
      <c r="U905" s="782">
        <v>1</v>
      </c>
    </row>
    <row r="906" spans="1:21" ht="14.4" customHeight="1" x14ac:dyDescent="0.3">
      <c r="A906" s="740">
        <v>7</v>
      </c>
      <c r="B906" s="741" t="s">
        <v>2000</v>
      </c>
      <c r="C906" s="741" t="s">
        <v>2006</v>
      </c>
      <c r="D906" s="824" t="s">
        <v>3430</v>
      </c>
      <c r="E906" s="825" t="s">
        <v>2032</v>
      </c>
      <c r="F906" s="741" t="s">
        <v>2001</v>
      </c>
      <c r="G906" s="741" t="s">
        <v>2061</v>
      </c>
      <c r="H906" s="741" t="s">
        <v>576</v>
      </c>
      <c r="I906" s="741" t="s">
        <v>2062</v>
      </c>
      <c r="J906" s="741" t="s">
        <v>926</v>
      </c>
      <c r="K906" s="741" t="s">
        <v>2063</v>
      </c>
      <c r="L906" s="742">
        <v>103.67</v>
      </c>
      <c r="M906" s="742">
        <v>103.67</v>
      </c>
      <c r="N906" s="741">
        <v>1</v>
      </c>
      <c r="O906" s="826">
        <v>0.5</v>
      </c>
      <c r="P906" s="742">
        <v>103.67</v>
      </c>
      <c r="Q906" s="759">
        <v>1</v>
      </c>
      <c r="R906" s="741">
        <v>1</v>
      </c>
      <c r="S906" s="759">
        <v>1</v>
      </c>
      <c r="T906" s="826">
        <v>0.5</v>
      </c>
      <c r="U906" s="782">
        <v>1</v>
      </c>
    </row>
    <row r="907" spans="1:21" ht="14.4" customHeight="1" x14ac:dyDescent="0.3">
      <c r="A907" s="740">
        <v>7</v>
      </c>
      <c r="B907" s="741" t="s">
        <v>2000</v>
      </c>
      <c r="C907" s="741" t="s">
        <v>2006</v>
      </c>
      <c r="D907" s="824" t="s">
        <v>3430</v>
      </c>
      <c r="E907" s="825" t="s">
        <v>2035</v>
      </c>
      <c r="F907" s="741" t="s">
        <v>2001</v>
      </c>
      <c r="G907" s="741" t="s">
        <v>2468</v>
      </c>
      <c r="H907" s="741" t="s">
        <v>576</v>
      </c>
      <c r="I907" s="741" t="s">
        <v>2534</v>
      </c>
      <c r="J907" s="741" t="s">
        <v>2470</v>
      </c>
      <c r="K907" s="741" t="s">
        <v>2535</v>
      </c>
      <c r="L907" s="742">
        <v>96.84</v>
      </c>
      <c r="M907" s="742">
        <v>2324.16</v>
      </c>
      <c r="N907" s="741">
        <v>24</v>
      </c>
      <c r="O907" s="826">
        <v>8.5</v>
      </c>
      <c r="P907" s="742">
        <v>1162.0800000000002</v>
      </c>
      <c r="Q907" s="759">
        <v>0.50000000000000011</v>
      </c>
      <c r="R907" s="741">
        <v>12</v>
      </c>
      <c r="S907" s="759">
        <v>0.5</v>
      </c>
      <c r="T907" s="826">
        <v>3.5</v>
      </c>
      <c r="U907" s="782">
        <v>0.41176470588235292</v>
      </c>
    </row>
    <row r="908" spans="1:21" ht="14.4" customHeight="1" x14ac:dyDescent="0.3">
      <c r="A908" s="740">
        <v>7</v>
      </c>
      <c r="B908" s="741" t="s">
        <v>2000</v>
      </c>
      <c r="C908" s="741" t="s">
        <v>2006</v>
      </c>
      <c r="D908" s="824" t="s">
        <v>3430</v>
      </c>
      <c r="E908" s="825" t="s">
        <v>2035</v>
      </c>
      <c r="F908" s="741" t="s">
        <v>2001</v>
      </c>
      <c r="G908" s="741" t="s">
        <v>2468</v>
      </c>
      <c r="H908" s="741" t="s">
        <v>576</v>
      </c>
      <c r="I908" s="741" t="s">
        <v>3077</v>
      </c>
      <c r="J908" s="741" t="s">
        <v>2470</v>
      </c>
      <c r="K908" s="741" t="s">
        <v>3078</v>
      </c>
      <c r="L908" s="742">
        <v>0</v>
      </c>
      <c r="M908" s="742">
        <v>0</v>
      </c>
      <c r="N908" s="741">
        <v>9</v>
      </c>
      <c r="O908" s="826">
        <v>1</v>
      </c>
      <c r="P908" s="742"/>
      <c r="Q908" s="759"/>
      <c r="R908" s="741"/>
      <c r="S908" s="759">
        <v>0</v>
      </c>
      <c r="T908" s="826"/>
      <c r="U908" s="782">
        <v>0</v>
      </c>
    </row>
    <row r="909" spans="1:21" ht="14.4" customHeight="1" x14ac:dyDescent="0.3">
      <c r="A909" s="740">
        <v>7</v>
      </c>
      <c r="B909" s="741" t="s">
        <v>2000</v>
      </c>
      <c r="C909" s="741" t="s">
        <v>2006</v>
      </c>
      <c r="D909" s="824" t="s">
        <v>3430</v>
      </c>
      <c r="E909" s="825" t="s">
        <v>2035</v>
      </c>
      <c r="F909" s="741" t="s">
        <v>2001</v>
      </c>
      <c r="G909" s="741" t="s">
        <v>2631</v>
      </c>
      <c r="H909" s="741" t="s">
        <v>576</v>
      </c>
      <c r="I909" s="741" t="s">
        <v>2632</v>
      </c>
      <c r="J909" s="741" t="s">
        <v>2633</v>
      </c>
      <c r="K909" s="741" t="s">
        <v>2634</v>
      </c>
      <c r="L909" s="742">
        <v>55.77</v>
      </c>
      <c r="M909" s="742">
        <v>390.39</v>
      </c>
      <c r="N909" s="741">
        <v>7</v>
      </c>
      <c r="O909" s="826">
        <v>2</v>
      </c>
      <c r="P909" s="742">
        <v>390.39</v>
      </c>
      <c r="Q909" s="759">
        <v>1</v>
      </c>
      <c r="R909" s="741">
        <v>7</v>
      </c>
      <c r="S909" s="759">
        <v>1</v>
      </c>
      <c r="T909" s="826">
        <v>2</v>
      </c>
      <c r="U909" s="782">
        <v>1</v>
      </c>
    </row>
    <row r="910" spans="1:21" ht="14.4" customHeight="1" x14ac:dyDescent="0.3">
      <c r="A910" s="740">
        <v>7</v>
      </c>
      <c r="B910" s="741" t="s">
        <v>2000</v>
      </c>
      <c r="C910" s="741" t="s">
        <v>2006</v>
      </c>
      <c r="D910" s="824" t="s">
        <v>3430</v>
      </c>
      <c r="E910" s="825" t="s">
        <v>2035</v>
      </c>
      <c r="F910" s="741" t="s">
        <v>2001</v>
      </c>
      <c r="G910" s="741" t="s">
        <v>2342</v>
      </c>
      <c r="H910" s="741" t="s">
        <v>576</v>
      </c>
      <c r="I910" s="741" t="s">
        <v>2405</v>
      </c>
      <c r="J910" s="741" t="s">
        <v>1005</v>
      </c>
      <c r="K910" s="741" t="s">
        <v>2406</v>
      </c>
      <c r="L910" s="742">
        <v>0</v>
      </c>
      <c r="M910" s="742">
        <v>0</v>
      </c>
      <c r="N910" s="741">
        <v>3</v>
      </c>
      <c r="O910" s="826">
        <v>0.5</v>
      </c>
      <c r="P910" s="742">
        <v>0</v>
      </c>
      <c r="Q910" s="759"/>
      <c r="R910" s="741">
        <v>3</v>
      </c>
      <c r="S910" s="759">
        <v>1</v>
      </c>
      <c r="T910" s="826">
        <v>0.5</v>
      </c>
      <c r="U910" s="782">
        <v>1</v>
      </c>
    </row>
    <row r="911" spans="1:21" ht="14.4" customHeight="1" x14ac:dyDescent="0.3">
      <c r="A911" s="740">
        <v>7</v>
      </c>
      <c r="B911" s="741" t="s">
        <v>2000</v>
      </c>
      <c r="C911" s="741" t="s">
        <v>2006</v>
      </c>
      <c r="D911" s="824" t="s">
        <v>3430</v>
      </c>
      <c r="E911" s="825" t="s">
        <v>2035</v>
      </c>
      <c r="F911" s="741" t="s">
        <v>2001</v>
      </c>
      <c r="G911" s="741" t="s">
        <v>2641</v>
      </c>
      <c r="H911" s="741" t="s">
        <v>576</v>
      </c>
      <c r="I911" s="741" t="s">
        <v>2642</v>
      </c>
      <c r="J911" s="741" t="s">
        <v>2643</v>
      </c>
      <c r="K911" s="741" t="s">
        <v>2644</v>
      </c>
      <c r="L911" s="742">
        <v>754.04</v>
      </c>
      <c r="M911" s="742">
        <v>3016.16</v>
      </c>
      <c r="N911" s="741">
        <v>4</v>
      </c>
      <c r="O911" s="826">
        <v>1</v>
      </c>
      <c r="P911" s="742">
        <v>3016.16</v>
      </c>
      <c r="Q911" s="759">
        <v>1</v>
      </c>
      <c r="R911" s="741">
        <v>4</v>
      </c>
      <c r="S911" s="759">
        <v>1</v>
      </c>
      <c r="T911" s="826">
        <v>1</v>
      </c>
      <c r="U911" s="782">
        <v>1</v>
      </c>
    </row>
    <row r="912" spans="1:21" ht="14.4" customHeight="1" x14ac:dyDescent="0.3">
      <c r="A912" s="740">
        <v>7</v>
      </c>
      <c r="B912" s="741" t="s">
        <v>2000</v>
      </c>
      <c r="C912" s="741" t="s">
        <v>2006</v>
      </c>
      <c r="D912" s="824" t="s">
        <v>3430</v>
      </c>
      <c r="E912" s="825" t="s">
        <v>2035</v>
      </c>
      <c r="F912" s="741" t="s">
        <v>2001</v>
      </c>
      <c r="G912" s="741" t="s">
        <v>2641</v>
      </c>
      <c r="H912" s="741" t="s">
        <v>576</v>
      </c>
      <c r="I912" s="741" t="s">
        <v>2947</v>
      </c>
      <c r="J912" s="741" t="s">
        <v>2643</v>
      </c>
      <c r="K912" s="741" t="s">
        <v>2652</v>
      </c>
      <c r="L912" s="742">
        <v>1131.06</v>
      </c>
      <c r="M912" s="742">
        <v>13572.72</v>
      </c>
      <c r="N912" s="741">
        <v>12</v>
      </c>
      <c r="O912" s="826">
        <v>2</v>
      </c>
      <c r="P912" s="742">
        <v>13572.72</v>
      </c>
      <c r="Q912" s="759">
        <v>1</v>
      </c>
      <c r="R912" s="741">
        <v>12</v>
      </c>
      <c r="S912" s="759">
        <v>1</v>
      </c>
      <c r="T912" s="826">
        <v>2</v>
      </c>
      <c r="U912" s="782">
        <v>1</v>
      </c>
    </row>
    <row r="913" spans="1:21" ht="14.4" customHeight="1" x14ac:dyDescent="0.3">
      <c r="A913" s="740">
        <v>7</v>
      </c>
      <c r="B913" s="741" t="s">
        <v>2000</v>
      </c>
      <c r="C913" s="741" t="s">
        <v>2006</v>
      </c>
      <c r="D913" s="824" t="s">
        <v>3430</v>
      </c>
      <c r="E913" s="825" t="s">
        <v>2035</v>
      </c>
      <c r="F913" s="741" t="s">
        <v>2001</v>
      </c>
      <c r="G913" s="741" t="s">
        <v>2641</v>
      </c>
      <c r="H913" s="741" t="s">
        <v>576</v>
      </c>
      <c r="I913" s="741" t="s">
        <v>2645</v>
      </c>
      <c r="J913" s="741" t="s">
        <v>2643</v>
      </c>
      <c r="K913" s="741" t="s">
        <v>2646</v>
      </c>
      <c r="L913" s="742">
        <v>1508.08</v>
      </c>
      <c r="M913" s="742">
        <v>19605.04</v>
      </c>
      <c r="N913" s="741">
        <v>13</v>
      </c>
      <c r="O913" s="826">
        <v>3</v>
      </c>
      <c r="P913" s="742">
        <v>10556.56</v>
      </c>
      <c r="Q913" s="759">
        <v>0.53846153846153844</v>
      </c>
      <c r="R913" s="741">
        <v>7</v>
      </c>
      <c r="S913" s="759">
        <v>0.53846153846153844</v>
      </c>
      <c r="T913" s="826">
        <v>2</v>
      </c>
      <c r="U913" s="782">
        <v>0.66666666666666663</v>
      </c>
    </row>
    <row r="914" spans="1:21" ht="14.4" customHeight="1" x14ac:dyDescent="0.3">
      <c r="A914" s="740">
        <v>7</v>
      </c>
      <c r="B914" s="741" t="s">
        <v>2000</v>
      </c>
      <c r="C914" s="741" t="s">
        <v>2006</v>
      </c>
      <c r="D914" s="824" t="s">
        <v>3430</v>
      </c>
      <c r="E914" s="825" t="s">
        <v>2035</v>
      </c>
      <c r="F914" s="741" t="s">
        <v>2001</v>
      </c>
      <c r="G914" s="741" t="s">
        <v>2641</v>
      </c>
      <c r="H914" s="741" t="s">
        <v>576</v>
      </c>
      <c r="I914" s="741" t="s">
        <v>2647</v>
      </c>
      <c r="J914" s="741" t="s">
        <v>2648</v>
      </c>
      <c r="K914" s="741" t="s">
        <v>2644</v>
      </c>
      <c r="L914" s="742">
        <v>646.32000000000005</v>
      </c>
      <c r="M914" s="742">
        <v>3877.92</v>
      </c>
      <c r="N914" s="741">
        <v>6</v>
      </c>
      <c r="O914" s="826">
        <v>1</v>
      </c>
      <c r="P914" s="742"/>
      <c r="Q914" s="759">
        <v>0</v>
      </c>
      <c r="R914" s="741"/>
      <c r="S914" s="759">
        <v>0</v>
      </c>
      <c r="T914" s="826"/>
      <c r="U914" s="782">
        <v>0</v>
      </c>
    </row>
    <row r="915" spans="1:21" ht="14.4" customHeight="1" x14ac:dyDescent="0.3">
      <c r="A915" s="740">
        <v>7</v>
      </c>
      <c r="B915" s="741" t="s">
        <v>2000</v>
      </c>
      <c r="C915" s="741" t="s">
        <v>2006</v>
      </c>
      <c r="D915" s="824" t="s">
        <v>3430</v>
      </c>
      <c r="E915" s="825" t="s">
        <v>2035</v>
      </c>
      <c r="F915" s="741" t="s">
        <v>2001</v>
      </c>
      <c r="G915" s="741" t="s">
        <v>2641</v>
      </c>
      <c r="H915" s="741" t="s">
        <v>622</v>
      </c>
      <c r="I915" s="741" t="s">
        <v>2649</v>
      </c>
      <c r="J915" s="741" t="s">
        <v>2650</v>
      </c>
      <c r="K915" s="741" t="s">
        <v>2644</v>
      </c>
      <c r="L915" s="742">
        <v>754.04</v>
      </c>
      <c r="M915" s="742">
        <v>754.04</v>
      </c>
      <c r="N915" s="741">
        <v>1</v>
      </c>
      <c r="O915" s="826">
        <v>1</v>
      </c>
      <c r="P915" s="742">
        <v>754.04</v>
      </c>
      <c r="Q915" s="759">
        <v>1</v>
      </c>
      <c r="R915" s="741">
        <v>1</v>
      </c>
      <c r="S915" s="759">
        <v>1</v>
      </c>
      <c r="T915" s="826">
        <v>1</v>
      </c>
      <c r="U915" s="782">
        <v>1</v>
      </c>
    </row>
    <row r="916" spans="1:21" ht="14.4" customHeight="1" x14ac:dyDescent="0.3">
      <c r="A916" s="740">
        <v>7</v>
      </c>
      <c r="B916" s="741" t="s">
        <v>2000</v>
      </c>
      <c r="C916" s="741" t="s">
        <v>2006</v>
      </c>
      <c r="D916" s="824" t="s">
        <v>3430</v>
      </c>
      <c r="E916" s="825" t="s">
        <v>2035</v>
      </c>
      <c r="F916" s="741" t="s">
        <v>2001</v>
      </c>
      <c r="G916" s="741" t="s">
        <v>2125</v>
      </c>
      <c r="H916" s="741" t="s">
        <v>622</v>
      </c>
      <c r="I916" s="741" t="s">
        <v>2902</v>
      </c>
      <c r="J916" s="741" t="s">
        <v>774</v>
      </c>
      <c r="K916" s="741" t="s">
        <v>1892</v>
      </c>
      <c r="L916" s="742">
        <v>85.16</v>
      </c>
      <c r="M916" s="742">
        <v>255.48</v>
      </c>
      <c r="N916" s="741">
        <v>3</v>
      </c>
      <c r="O916" s="826">
        <v>0.5</v>
      </c>
      <c r="P916" s="742">
        <v>255.48</v>
      </c>
      <c r="Q916" s="759">
        <v>1</v>
      </c>
      <c r="R916" s="741">
        <v>3</v>
      </c>
      <c r="S916" s="759">
        <v>1</v>
      </c>
      <c r="T916" s="826">
        <v>0.5</v>
      </c>
      <c r="U916" s="782">
        <v>1</v>
      </c>
    </row>
    <row r="917" spans="1:21" ht="14.4" customHeight="1" x14ac:dyDescent="0.3">
      <c r="A917" s="740">
        <v>7</v>
      </c>
      <c r="B917" s="741" t="s">
        <v>2000</v>
      </c>
      <c r="C917" s="741" t="s">
        <v>2006</v>
      </c>
      <c r="D917" s="824" t="s">
        <v>3430</v>
      </c>
      <c r="E917" s="825" t="s">
        <v>2035</v>
      </c>
      <c r="F917" s="741" t="s">
        <v>2001</v>
      </c>
      <c r="G917" s="741" t="s">
        <v>2125</v>
      </c>
      <c r="H917" s="741" t="s">
        <v>622</v>
      </c>
      <c r="I917" s="741" t="s">
        <v>1890</v>
      </c>
      <c r="J917" s="741" t="s">
        <v>772</v>
      </c>
      <c r="K917" s="741" t="s">
        <v>1706</v>
      </c>
      <c r="L917" s="742">
        <v>65.989999999999995</v>
      </c>
      <c r="M917" s="742">
        <v>395.93999999999994</v>
      </c>
      <c r="N917" s="741">
        <v>6</v>
      </c>
      <c r="O917" s="826">
        <v>1</v>
      </c>
      <c r="P917" s="742">
        <v>395.93999999999994</v>
      </c>
      <c r="Q917" s="759">
        <v>1</v>
      </c>
      <c r="R917" s="741">
        <v>6</v>
      </c>
      <c r="S917" s="759">
        <v>1</v>
      </c>
      <c r="T917" s="826">
        <v>1</v>
      </c>
      <c r="U917" s="782">
        <v>1</v>
      </c>
    </row>
    <row r="918" spans="1:21" ht="14.4" customHeight="1" x14ac:dyDescent="0.3">
      <c r="A918" s="740">
        <v>7</v>
      </c>
      <c r="B918" s="741" t="s">
        <v>2000</v>
      </c>
      <c r="C918" s="741" t="s">
        <v>2006</v>
      </c>
      <c r="D918" s="824" t="s">
        <v>3430</v>
      </c>
      <c r="E918" s="825" t="s">
        <v>2035</v>
      </c>
      <c r="F918" s="741" t="s">
        <v>2001</v>
      </c>
      <c r="G918" s="741" t="s">
        <v>2125</v>
      </c>
      <c r="H918" s="741" t="s">
        <v>622</v>
      </c>
      <c r="I918" s="741" t="s">
        <v>1890</v>
      </c>
      <c r="J918" s="741" t="s">
        <v>772</v>
      </c>
      <c r="K918" s="741" t="s">
        <v>1706</v>
      </c>
      <c r="L918" s="742">
        <v>42.57</v>
      </c>
      <c r="M918" s="742">
        <v>170.28</v>
      </c>
      <c r="N918" s="741">
        <v>4</v>
      </c>
      <c r="O918" s="826">
        <v>1</v>
      </c>
      <c r="P918" s="742">
        <v>170.28</v>
      </c>
      <c r="Q918" s="759">
        <v>1</v>
      </c>
      <c r="R918" s="741">
        <v>4</v>
      </c>
      <c r="S918" s="759">
        <v>1</v>
      </c>
      <c r="T918" s="826">
        <v>1</v>
      </c>
      <c r="U918" s="782">
        <v>1</v>
      </c>
    </row>
    <row r="919" spans="1:21" ht="14.4" customHeight="1" x14ac:dyDescent="0.3">
      <c r="A919" s="740">
        <v>7</v>
      </c>
      <c r="B919" s="741" t="s">
        <v>2000</v>
      </c>
      <c r="C919" s="741" t="s">
        <v>2006</v>
      </c>
      <c r="D919" s="824" t="s">
        <v>3430</v>
      </c>
      <c r="E919" s="825" t="s">
        <v>2035</v>
      </c>
      <c r="F919" s="741" t="s">
        <v>2001</v>
      </c>
      <c r="G919" s="741" t="s">
        <v>2125</v>
      </c>
      <c r="H919" s="741" t="s">
        <v>622</v>
      </c>
      <c r="I919" s="741" t="s">
        <v>1891</v>
      </c>
      <c r="J919" s="741" t="s">
        <v>774</v>
      </c>
      <c r="K919" s="741" t="s">
        <v>1892</v>
      </c>
      <c r="L919" s="742">
        <v>85.16</v>
      </c>
      <c r="M919" s="742">
        <v>255.48</v>
      </c>
      <c r="N919" s="741">
        <v>3</v>
      </c>
      <c r="O919" s="826">
        <v>1</v>
      </c>
      <c r="P919" s="742">
        <v>255.48</v>
      </c>
      <c r="Q919" s="759">
        <v>1</v>
      </c>
      <c r="R919" s="741">
        <v>3</v>
      </c>
      <c r="S919" s="759">
        <v>1</v>
      </c>
      <c r="T919" s="826">
        <v>1</v>
      </c>
      <c r="U919" s="782">
        <v>1</v>
      </c>
    </row>
    <row r="920" spans="1:21" ht="14.4" customHeight="1" x14ac:dyDescent="0.3">
      <c r="A920" s="740">
        <v>7</v>
      </c>
      <c r="B920" s="741" t="s">
        <v>2000</v>
      </c>
      <c r="C920" s="741" t="s">
        <v>2006</v>
      </c>
      <c r="D920" s="824" t="s">
        <v>3430</v>
      </c>
      <c r="E920" s="825" t="s">
        <v>2035</v>
      </c>
      <c r="F920" s="741" t="s">
        <v>2001</v>
      </c>
      <c r="G920" s="741" t="s">
        <v>2247</v>
      </c>
      <c r="H920" s="741" t="s">
        <v>576</v>
      </c>
      <c r="I920" s="741" t="s">
        <v>3257</v>
      </c>
      <c r="J920" s="741" t="s">
        <v>2249</v>
      </c>
      <c r="K920" s="741" t="s">
        <v>2654</v>
      </c>
      <c r="L920" s="742">
        <v>0</v>
      </c>
      <c r="M920" s="742">
        <v>0</v>
      </c>
      <c r="N920" s="741">
        <v>3</v>
      </c>
      <c r="O920" s="826">
        <v>0.5</v>
      </c>
      <c r="P920" s="742"/>
      <c r="Q920" s="759"/>
      <c r="R920" s="741"/>
      <c r="S920" s="759">
        <v>0</v>
      </c>
      <c r="T920" s="826"/>
      <c r="U920" s="782">
        <v>0</v>
      </c>
    </row>
    <row r="921" spans="1:21" ht="14.4" customHeight="1" x14ac:dyDescent="0.3">
      <c r="A921" s="740">
        <v>7</v>
      </c>
      <c r="B921" s="741" t="s">
        <v>2000</v>
      </c>
      <c r="C921" s="741" t="s">
        <v>2006</v>
      </c>
      <c r="D921" s="824" t="s">
        <v>3430</v>
      </c>
      <c r="E921" s="825" t="s">
        <v>2035</v>
      </c>
      <c r="F921" s="741" t="s">
        <v>2001</v>
      </c>
      <c r="G921" s="741" t="s">
        <v>2247</v>
      </c>
      <c r="H921" s="741" t="s">
        <v>576</v>
      </c>
      <c r="I921" s="741" t="s">
        <v>2251</v>
      </c>
      <c r="J921" s="741" t="s">
        <v>2249</v>
      </c>
      <c r="K921" s="741" t="s">
        <v>2250</v>
      </c>
      <c r="L921" s="742">
        <v>281.88</v>
      </c>
      <c r="M921" s="742">
        <v>845.64</v>
      </c>
      <c r="N921" s="741">
        <v>3</v>
      </c>
      <c r="O921" s="826">
        <v>0.5</v>
      </c>
      <c r="P921" s="742">
        <v>845.64</v>
      </c>
      <c r="Q921" s="759">
        <v>1</v>
      </c>
      <c r="R921" s="741">
        <v>3</v>
      </c>
      <c r="S921" s="759">
        <v>1</v>
      </c>
      <c r="T921" s="826">
        <v>0.5</v>
      </c>
      <c r="U921" s="782">
        <v>1</v>
      </c>
    </row>
    <row r="922" spans="1:21" ht="14.4" customHeight="1" x14ac:dyDescent="0.3">
      <c r="A922" s="740">
        <v>7</v>
      </c>
      <c r="B922" s="741" t="s">
        <v>2000</v>
      </c>
      <c r="C922" s="741" t="s">
        <v>2006</v>
      </c>
      <c r="D922" s="824" t="s">
        <v>3430</v>
      </c>
      <c r="E922" s="825" t="s">
        <v>2035</v>
      </c>
      <c r="F922" s="741" t="s">
        <v>2001</v>
      </c>
      <c r="G922" s="741" t="s">
        <v>2247</v>
      </c>
      <c r="H922" s="741" t="s">
        <v>576</v>
      </c>
      <c r="I922" s="741" t="s">
        <v>3258</v>
      </c>
      <c r="J922" s="741" t="s">
        <v>2249</v>
      </c>
      <c r="K922" s="741" t="s">
        <v>3259</v>
      </c>
      <c r="L922" s="742">
        <v>0</v>
      </c>
      <c r="M922" s="742">
        <v>0</v>
      </c>
      <c r="N922" s="741">
        <v>3</v>
      </c>
      <c r="O922" s="826">
        <v>0.5</v>
      </c>
      <c r="P922" s="742"/>
      <c r="Q922" s="759"/>
      <c r="R922" s="741"/>
      <c r="S922" s="759">
        <v>0</v>
      </c>
      <c r="T922" s="826"/>
      <c r="U922" s="782">
        <v>0</v>
      </c>
    </row>
    <row r="923" spans="1:21" ht="14.4" customHeight="1" x14ac:dyDescent="0.3">
      <c r="A923" s="740">
        <v>7</v>
      </c>
      <c r="B923" s="741" t="s">
        <v>2000</v>
      </c>
      <c r="C923" s="741" t="s">
        <v>2006</v>
      </c>
      <c r="D923" s="824" t="s">
        <v>3430</v>
      </c>
      <c r="E923" s="825" t="s">
        <v>2035</v>
      </c>
      <c r="F923" s="741" t="s">
        <v>2001</v>
      </c>
      <c r="G923" s="741" t="s">
        <v>2247</v>
      </c>
      <c r="H923" s="741" t="s">
        <v>576</v>
      </c>
      <c r="I923" s="741" t="s">
        <v>3260</v>
      </c>
      <c r="J923" s="741" t="s">
        <v>2249</v>
      </c>
      <c r="K923" s="741" t="s">
        <v>3261</v>
      </c>
      <c r="L923" s="742">
        <v>0</v>
      </c>
      <c r="M923" s="742">
        <v>0</v>
      </c>
      <c r="N923" s="741">
        <v>3</v>
      </c>
      <c r="O923" s="826">
        <v>1</v>
      </c>
      <c r="P923" s="742"/>
      <c r="Q923" s="759"/>
      <c r="R923" s="741"/>
      <c r="S923" s="759">
        <v>0</v>
      </c>
      <c r="T923" s="826"/>
      <c r="U923" s="782">
        <v>0</v>
      </c>
    </row>
    <row r="924" spans="1:21" ht="14.4" customHeight="1" x14ac:dyDescent="0.3">
      <c r="A924" s="740">
        <v>7</v>
      </c>
      <c r="B924" s="741" t="s">
        <v>2000</v>
      </c>
      <c r="C924" s="741" t="s">
        <v>2006</v>
      </c>
      <c r="D924" s="824" t="s">
        <v>3430</v>
      </c>
      <c r="E924" s="825" t="s">
        <v>2035</v>
      </c>
      <c r="F924" s="741" t="s">
        <v>2001</v>
      </c>
      <c r="G924" s="741" t="s">
        <v>2133</v>
      </c>
      <c r="H924" s="741" t="s">
        <v>576</v>
      </c>
      <c r="I924" s="741" t="s">
        <v>2134</v>
      </c>
      <c r="J924" s="741" t="s">
        <v>2135</v>
      </c>
      <c r="K924" s="741" t="s">
        <v>2136</v>
      </c>
      <c r="L924" s="742">
        <v>29.13</v>
      </c>
      <c r="M924" s="742">
        <v>349.56</v>
      </c>
      <c r="N924" s="741">
        <v>12</v>
      </c>
      <c r="O924" s="826">
        <v>3</v>
      </c>
      <c r="P924" s="742">
        <v>262.17</v>
      </c>
      <c r="Q924" s="759">
        <v>0.75</v>
      </c>
      <c r="R924" s="741">
        <v>9</v>
      </c>
      <c r="S924" s="759">
        <v>0.75</v>
      </c>
      <c r="T924" s="826">
        <v>2</v>
      </c>
      <c r="U924" s="782">
        <v>0.66666666666666663</v>
      </c>
    </row>
    <row r="925" spans="1:21" ht="14.4" customHeight="1" x14ac:dyDescent="0.3">
      <c r="A925" s="740">
        <v>7</v>
      </c>
      <c r="B925" s="741" t="s">
        <v>2000</v>
      </c>
      <c r="C925" s="741" t="s">
        <v>2006</v>
      </c>
      <c r="D925" s="824" t="s">
        <v>3430</v>
      </c>
      <c r="E925" s="825" t="s">
        <v>2035</v>
      </c>
      <c r="F925" s="741" t="s">
        <v>2001</v>
      </c>
      <c r="G925" s="741" t="s">
        <v>2133</v>
      </c>
      <c r="H925" s="741" t="s">
        <v>576</v>
      </c>
      <c r="I925" s="741" t="s">
        <v>2657</v>
      </c>
      <c r="J925" s="741" t="s">
        <v>2658</v>
      </c>
      <c r="K925" s="741" t="s">
        <v>2659</v>
      </c>
      <c r="L925" s="742">
        <v>80.319999999999993</v>
      </c>
      <c r="M925" s="742">
        <v>160.63999999999999</v>
      </c>
      <c r="N925" s="741">
        <v>2</v>
      </c>
      <c r="O925" s="826">
        <v>0.5</v>
      </c>
      <c r="P925" s="742"/>
      <c r="Q925" s="759">
        <v>0</v>
      </c>
      <c r="R925" s="741"/>
      <c r="S925" s="759">
        <v>0</v>
      </c>
      <c r="T925" s="826"/>
      <c r="U925" s="782">
        <v>0</v>
      </c>
    </row>
    <row r="926" spans="1:21" ht="14.4" customHeight="1" x14ac:dyDescent="0.3">
      <c r="A926" s="740">
        <v>7</v>
      </c>
      <c r="B926" s="741" t="s">
        <v>2000</v>
      </c>
      <c r="C926" s="741" t="s">
        <v>2006</v>
      </c>
      <c r="D926" s="824" t="s">
        <v>3430</v>
      </c>
      <c r="E926" s="825" t="s">
        <v>2035</v>
      </c>
      <c r="F926" s="741" t="s">
        <v>2001</v>
      </c>
      <c r="G926" s="741" t="s">
        <v>2660</v>
      </c>
      <c r="H926" s="741" t="s">
        <v>622</v>
      </c>
      <c r="I926" s="741" t="s">
        <v>2661</v>
      </c>
      <c r="J926" s="741" t="s">
        <v>2662</v>
      </c>
      <c r="K926" s="741" t="s">
        <v>2663</v>
      </c>
      <c r="L926" s="742">
        <v>561.76</v>
      </c>
      <c r="M926" s="742">
        <v>1123.52</v>
      </c>
      <c r="N926" s="741">
        <v>2</v>
      </c>
      <c r="O926" s="826">
        <v>1</v>
      </c>
      <c r="P926" s="742"/>
      <c r="Q926" s="759">
        <v>0</v>
      </c>
      <c r="R926" s="741"/>
      <c r="S926" s="759">
        <v>0</v>
      </c>
      <c r="T926" s="826"/>
      <c r="U926" s="782">
        <v>0</v>
      </c>
    </row>
    <row r="927" spans="1:21" ht="14.4" customHeight="1" x14ac:dyDescent="0.3">
      <c r="A927" s="740">
        <v>7</v>
      </c>
      <c r="B927" s="741" t="s">
        <v>2000</v>
      </c>
      <c r="C927" s="741" t="s">
        <v>2006</v>
      </c>
      <c r="D927" s="824" t="s">
        <v>3430</v>
      </c>
      <c r="E927" s="825" t="s">
        <v>2035</v>
      </c>
      <c r="F927" s="741" t="s">
        <v>2001</v>
      </c>
      <c r="G927" s="741" t="s">
        <v>2660</v>
      </c>
      <c r="H927" s="741" t="s">
        <v>622</v>
      </c>
      <c r="I927" s="741" t="s">
        <v>3262</v>
      </c>
      <c r="J927" s="741" t="s">
        <v>2662</v>
      </c>
      <c r="K927" s="741" t="s">
        <v>3263</v>
      </c>
      <c r="L927" s="742">
        <v>70.23</v>
      </c>
      <c r="M927" s="742">
        <v>912.99</v>
      </c>
      <c r="N927" s="741">
        <v>13</v>
      </c>
      <c r="O927" s="826">
        <v>2</v>
      </c>
      <c r="P927" s="742">
        <v>70.23</v>
      </c>
      <c r="Q927" s="759">
        <v>7.6923076923076927E-2</v>
      </c>
      <c r="R927" s="741">
        <v>1</v>
      </c>
      <c r="S927" s="759">
        <v>7.6923076923076927E-2</v>
      </c>
      <c r="T927" s="826">
        <v>1</v>
      </c>
      <c r="U927" s="782">
        <v>0.5</v>
      </c>
    </row>
    <row r="928" spans="1:21" ht="14.4" customHeight="1" x14ac:dyDescent="0.3">
      <c r="A928" s="740">
        <v>7</v>
      </c>
      <c r="B928" s="741" t="s">
        <v>2000</v>
      </c>
      <c r="C928" s="741" t="s">
        <v>2006</v>
      </c>
      <c r="D928" s="824" t="s">
        <v>3430</v>
      </c>
      <c r="E928" s="825" t="s">
        <v>2035</v>
      </c>
      <c r="F928" s="741" t="s">
        <v>2001</v>
      </c>
      <c r="G928" s="741" t="s">
        <v>2666</v>
      </c>
      <c r="H928" s="741" t="s">
        <v>576</v>
      </c>
      <c r="I928" s="741" t="s">
        <v>2667</v>
      </c>
      <c r="J928" s="741" t="s">
        <v>2668</v>
      </c>
      <c r="K928" s="741" t="s">
        <v>2669</v>
      </c>
      <c r="L928" s="742">
        <v>232.68</v>
      </c>
      <c r="M928" s="742">
        <v>1861.44</v>
      </c>
      <c r="N928" s="741">
        <v>8</v>
      </c>
      <c r="O928" s="826">
        <v>2</v>
      </c>
      <c r="P928" s="742">
        <v>465.36</v>
      </c>
      <c r="Q928" s="759">
        <v>0.25</v>
      </c>
      <c r="R928" s="741">
        <v>2</v>
      </c>
      <c r="S928" s="759">
        <v>0.25</v>
      </c>
      <c r="T928" s="826">
        <v>1</v>
      </c>
      <c r="U928" s="782">
        <v>0.5</v>
      </c>
    </row>
    <row r="929" spans="1:21" ht="14.4" customHeight="1" x14ac:dyDescent="0.3">
      <c r="A929" s="740">
        <v>7</v>
      </c>
      <c r="B929" s="741" t="s">
        <v>2000</v>
      </c>
      <c r="C929" s="741" t="s">
        <v>2006</v>
      </c>
      <c r="D929" s="824" t="s">
        <v>3430</v>
      </c>
      <c r="E929" s="825" t="s">
        <v>2035</v>
      </c>
      <c r="F929" s="741" t="s">
        <v>2001</v>
      </c>
      <c r="G929" s="741" t="s">
        <v>2666</v>
      </c>
      <c r="H929" s="741" t="s">
        <v>576</v>
      </c>
      <c r="I929" s="741" t="s">
        <v>2670</v>
      </c>
      <c r="J929" s="741" t="s">
        <v>2671</v>
      </c>
      <c r="K929" s="741" t="s">
        <v>2672</v>
      </c>
      <c r="L929" s="742">
        <v>1454.23</v>
      </c>
      <c r="M929" s="742">
        <v>8725.380000000001</v>
      </c>
      <c r="N929" s="741">
        <v>6</v>
      </c>
      <c r="O929" s="826">
        <v>1</v>
      </c>
      <c r="P929" s="742"/>
      <c r="Q929" s="759">
        <v>0</v>
      </c>
      <c r="R929" s="741"/>
      <c r="S929" s="759">
        <v>0</v>
      </c>
      <c r="T929" s="826"/>
      <c r="U929" s="782">
        <v>0</v>
      </c>
    </row>
    <row r="930" spans="1:21" ht="14.4" customHeight="1" x14ac:dyDescent="0.3">
      <c r="A930" s="740">
        <v>7</v>
      </c>
      <c r="B930" s="741" t="s">
        <v>2000</v>
      </c>
      <c r="C930" s="741" t="s">
        <v>2006</v>
      </c>
      <c r="D930" s="824" t="s">
        <v>3430</v>
      </c>
      <c r="E930" s="825" t="s">
        <v>2035</v>
      </c>
      <c r="F930" s="741" t="s">
        <v>2001</v>
      </c>
      <c r="G930" s="741" t="s">
        <v>2666</v>
      </c>
      <c r="H930" s="741" t="s">
        <v>576</v>
      </c>
      <c r="I930" s="741" t="s">
        <v>2673</v>
      </c>
      <c r="J930" s="741" t="s">
        <v>2668</v>
      </c>
      <c r="K930" s="741" t="s">
        <v>2674</v>
      </c>
      <c r="L930" s="742">
        <v>1454.23</v>
      </c>
      <c r="M930" s="742">
        <v>8725.380000000001</v>
      </c>
      <c r="N930" s="741">
        <v>6</v>
      </c>
      <c r="O930" s="826">
        <v>1</v>
      </c>
      <c r="P930" s="742">
        <v>8725.380000000001</v>
      </c>
      <c r="Q930" s="759">
        <v>1</v>
      </c>
      <c r="R930" s="741">
        <v>6</v>
      </c>
      <c r="S930" s="759">
        <v>1</v>
      </c>
      <c r="T930" s="826">
        <v>1</v>
      </c>
      <c r="U930" s="782">
        <v>1</v>
      </c>
    </row>
    <row r="931" spans="1:21" ht="14.4" customHeight="1" x14ac:dyDescent="0.3">
      <c r="A931" s="740">
        <v>7</v>
      </c>
      <c r="B931" s="741" t="s">
        <v>2000</v>
      </c>
      <c r="C931" s="741" t="s">
        <v>2006</v>
      </c>
      <c r="D931" s="824" t="s">
        <v>3430</v>
      </c>
      <c r="E931" s="825" t="s">
        <v>2035</v>
      </c>
      <c r="F931" s="741" t="s">
        <v>2001</v>
      </c>
      <c r="G931" s="741" t="s">
        <v>2666</v>
      </c>
      <c r="H931" s="741" t="s">
        <v>576</v>
      </c>
      <c r="I931" s="741" t="s">
        <v>2956</v>
      </c>
      <c r="J931" s="741" t="s">
        <v>2668</v>
      </c>
      <c r="K931" s="741" t="s">
        <v>2957</v>
      </c>
      <c r="L931" s="742">
        <v>484.75</v>
      </c>
      <c r="M931" s="742">
        <v>2908.5</v>
      </c>
      <c r="N931" s="741">
        <v>6</v>
      </c>
      <c r="O931" s="826">
        <v>1</v>
      </c>
      <c r="P931" s="742"/>
      <c r="Q931" s="759">
        <v>0</v>
      </c>
      <c r="R931" s="741"/>
      <c r="S931" s="759">
        <v>0</v>
      </c>
      <c r="T931" s="826"/>
      <c r="U931" s="782">
        <v>0</v>
      </c>
    </row>
    <row r="932" spans="1:21" ht="14.4" customHeight="1" x14ac:dyDescent="0.3">
      <c r="A932" s="740">
        <v>7</v>
      </c>
      <c r="B932" s="741" t="s">
        <v>2000</v>
      </c>
      <c r="C932" s="741" t="s">
        <v>2006</v>
      </c>
      <c r="D932" s="824" t="s">
        <v>3430</v>
      </c>
      <c r="E932" s="825" t="s">
        <v>2035</v>
      </c>
      <c r="F932" s="741" t="s">
        <v>2001</v>
      </c>
      <c r="G932" s="741" t="s">
        <v>2666</v>
      </c>
      <c r="H932" s="741" t="s">
        <v>576</v>
      </c>
      <c r="I932" s="741" t="s">
        <v>2958</v>
      </c>
      <c r="J932" s="741" t="s">
        <v>2668</v>
      </c>
      <c r="K932" s="741" t="s">
        <v>2959</v>
      </c>
      <c r="L932" s="742">
        <v>969.48</v>
      </c>
      <c r="M932" s="742">
        <v>11633.76</v>
      </c>
      <c r="N932" s="741">
        <v>12</v>
      </c>
      <c r="O932" s="826">
        <v>2</v>
      </c>
      <c r="P932" s="742">
        <v>11633.76</v>
      </c>
      <c r="Q932" s="759">
        <v>1</v>
      </c>
      <c r="R932" s="741">
        <v>12</v>
      </c>
      <c r="S932" s="759">
        <v>1</v>
      </c>
      <c r="T932" s="826">
        <v>2</v>
      </c>
      <c r="U932" s="782">
        <v>1</v>
      </c>
    </row>
    <row r="933" spans="1:21" ht="14.4" customHeight="1" x14ac:dyDescent="0.3">
      <c r="A933" s="740">
        <v>7</v>
      </c>
      <c r="B933" s="741" t="s">
        <v>2000</v>
      </c>
      <c r="C933" s="741" t="s">
        <v>2006</v>
      </c>
      <c r="D933" s="824" t="s">
        <v>3430</v>
      </c>
      <c r="E933" s="825" t="s">
        <v>2035</v>
      </c>
      <c r="F933" s="741" t="s">
        <v>2001</v>
      </c>
      <c r="G933" s="741" t="s">
        <v>2666</v>
      </c>
      <c r="H933" s="741" t="s">
        <v>576</v>
      </c>
      <c r="I933" s="741" t="s">
        <v>2675</v>
      </c>
      <c r="J933" s="741" t="s">
        <v>2676</v>
      </c>
      <c r="K933" s="741" t="s">
        <v>2677</v>
      </c>
      <c r="L933" s="742">
        <v>1938.97</v>
      </c>
      <c r="M933" s="742">
        <v>3877.94</v>
      </c>
      <c r="N933" s="741">
        <v>2</v>
      </c>
      <c r="O933" s="826">
        <v>1</v>
      </c>
      <c r="P933" s="742">
        <v>3877.94</v>
      </c>
      <c r="Q933" s="759">
        <v>1</v>
      </c>
      <c r="R933" s="741">
        <v>2</v>
      </c>
      <c r="S933" s="759">
        <v>1</v>
      </c>
      <c r="T933" s="826">
        <v>1</v>
      </c>
      <c r="U933" s="782">
        <v>1</v>
      </c>
    </row>
    <row r="934" spans="1:21" ht="14.4" customHeight="1" x14ac:dyDescent="0.3">
      <c r="A934" s="740">
        <v>7</v>
      </c>
      <c r="B934" s="741" t="s">
        <v>2000</v>
      </c>
      <c r="C934" s="741" t="s">
        <v>2006</v>
      </c>
      <c r="D934" s="824" t="s">
        <v>3430</v>
      </c>
      <c r="E934" s="825" t="s">
        <v>2035</v>
      </c>
      <c r="F934" s="741" t="s">
        <v>2001</v>
      </c>
      <c r="G934" s="741" t="s">
        <v>2666</v>
      </c>
      <c r="H934" s="741" t="s">
        <v>576</v>
      </c>
      <c r="I934" s="741" t="s">
        <v>2903</v>
      </c>
      <c r="J934" s="741" t="s">
        <v>2671</v>
      </c>
      <c r="K934" s="741" t="s">
        <v>2682</v>
      </c>
      <c r="L934" s="742">
        <v>484.75</v>
      </c>
      <c r="M934" s="742">
        <v>2908.5</v>
      </c>
      <c r="N934" s="741">
        <v>6</v>
      </c>
      <c r="O934" s="826">
        <v>1</v>
      </c>
      <c r="P934" s="742"/>
      <c r="Q934" s="759">
        <v>0</v>
      </c>
      <c r="R934" s="741"/>
      <c r="S934" s="759">
        <v>0</v>
      </c>
      <c r="T934" s="826"/>
      <c r="U934" s="782">
        <v>0</v>
      </c>
    </row>
    <row r="935" spans="1:21" ht="14.4" customHeight="1" x14ac:dyDescent="0.3">
      <c r="A935" s="740">
        <v>7</v>
      </c>
      <c r="B935" s="741" t="s">
        <v>2000</v>
      </c>
      <c r="C935" s="741" t="s">
        <v>2006</v>
      </c>
      <c r="D935" s="824" t="s">
        <v>3430</v>
      </c>
      <c r="E935" s="825" t="s">
        <v>2035</v>
      </c>
      <c r="F935" s="741" t="s">
        <v>2001</v>
      </c>
      <c r="G935" s="741" t="s">
        <v>2666</v>
      </c>
      <c r="H935" s="741" t="s">
        <v>576</v>
      </c>
      <c r="I935" s="741" t="s">
        <v>3264</v>
      </c>
      <c r="J935" s="741" t="s">
        <v>3265</v>
      </c>
      <c r="K935" s="741" t="s">
        <v>3266</v>
      </c>
      <c r="L935" s="742">
        <v>1938.97</v>
      </c>
      <c r="M935" s="742">
        <v>11633.82</v>
      </c>
      <c r="N935" s="741">
        <v>6</v>
      </c>
      <c r="O935" s="826">
        <v>1</v>
      </c>
      <c r="P935" s="742"/>
      <c r="Q935" s="759">
        <v>0</v>
      </c>
      <c r="R935" s="741"/>
      <c r="S935" s="759">
        <v>0</v>
      </c>
      <c r="T935" s="826"/>
      <c r="U935" s="782">
        <v>0</v>
      </c>
    </row>
    <row r="936" spans="1:21" ht="14.4" customHeight="1" x14ac:dyDescent="0.3">
      <c r="A936" s="740">
        <v>7</v>
      </c>
      <c r="B936" s="741" t="s">
        <v>2000</v>
      </c>
      <c r="C936" s="741" t="s">
        <v>2006</v>
      </c>
      <c r="D936" s="824" t="s">
        <v>3430</v>
      </c>
      <c r="E936" s="825" t="s">
        <v>2035</v>
      </c>
      <c r="F936" s="741" t="s">
        <v>2001</v>
      </c>
      <c r="G936" s="741" t="s">
        <v>2137</v>
      </c>
      <c r="H936" s="741" t="s">
        <v>576</v>
      </c>
      <c r="I936" s="741" t="s">
        <v>2691</v>
      </c>
      <c r="J936" s="741" t="s">
        <v>2139</v>
      </c>
      <c r="K936" s="741" t="s">
        <v>2692</v>
      </c>
      <c r="L936" s="742">
        <v>537.12</v>
      </c>
      <c r="M936" s="742">
        <v>2685.6</v>
      </c>
      <c r="N936" s="741">
        <v>5</v>
      </c>
      <c r="O936" s="826">
        <v>2</v>
      </c>
      <c r="P936" s="742">
        <v>2685.6</v>
      </c>
      <c r="Q936" s="759">
        <v>1</v>
      </c>
      <c r="R936" s="741">
        <v>5</v>
      </c>
      <c r="S936" s="759">
        <v>1</v>
      </c>
      <c r="T936" s="826">
        <v>2</v>
      </c>
      <c r="U936" s="782">
        <v>1</v>
      </c>
    </row>
    <row r="937" spans="1:21" ht="14.4" customHeight="1" x14ac:dyDescent="0.3">
      <c r="A937" s="740">
        <v>7</v>
      </c>
      <c r="B937" s="741" t="s">
        <v>2000</v>
      </c>
      <c r="C937" s="741" t="s">
        <v>2006</v>
      </c>
      <c r="D937" s="824" t="s">
        <v>3430</v>
      </c>
      <c r="E937" s="825" t="s">
        <v>2035</v>
      </c>
      <c r="F937" s="741" t="s">
        <v>2001</v>
      </c>
      <c r="G937" s="741" t="s">
        <v>2137</v>
      </c>
      <c r="H937" s="741" t="s">
        <v>576</v>
      </c>
      <c r="I937" s="741" t="s">
        <v>2138</v>
      </c>
      <c r="J937" s="741" t="s">
        <v>2139</v>
      </c>
      <c r="K937" s="741" t="s">
        <v>2140</v>
      </c>
      <c r="L937" s="742">
        <v>848.49</v>
      </c>
      <c r="M937" s="742">
        <v>24606.21</v>
      </c>
      <c r="N937" s="741">
        <v>29</v>
      </c>
      <c r="O937" s="826">
        <v>7</v>
      </c>
      <c r="P937" s="742">
        <v>11030.369999999999</v>
      </c>
      <c r="Q937" s="759">
        <v>0.44827586206896547</v>
      </c>
      <c r="R937" s="741">
        <v>13</v>
      </c>
      <c r="S937" s="759">
        <v>0.44827586206896552</v>
      </c>
      <c r="T937" s="826">
        <v>2.5</v>
      </c>
      <c r="U937" s="782">
        <v>0.35714285714285715</v>
      </c>
    </row>
    <row r="938" spans="1:21" ht="14.4" customHeight="1" x14ac:dyDescent="0.3">
      <c r="A938" s="740">
        <v>7</v>
      </c>
      <c r="B938" s="741" t="s">
        <v>2000</v>
      </c>
      <c r="C938" s="741" t="s">
        <v>2006</v>
      </c>
      <c r="D938" s="824" t="s">
        <v>3430</v>
      </c>
      <c r="E938" s="825" t="s">
        <v>2035</v>
      </c>
      <c r="F938" s="741" t="s">
        <v>2001</v>
      </c>
      <c r="G938" s="741" t="s">
        <v>2137</v>
      </c>
      <c r="H938" s="741" t="s">
        <v>576</v>
      </c>
      <c r="I938" s="741" t="s">
        <v>2695</v>
      </c>
      <c r="J938" s="741" t="s">
        <v>2139</v>
      </c>
      <c r="K938" s="741" t="s">
        <v>2696</v>
      </c>
      <c r="L938" s="742">
        <v>478.07</v>
      </c>
      <c r="M938" s="742">
        <v>1912.28</v>
      </c>
      <c r="N938" s="741">
        <v>4</v>
      </c>
      <c r="O938" s="826">
        <v>1</v>
      </c>
      <c r="P938" s="742">
        <v>1912.28</v>
      </c>
      <c r="Q938" s="759">
        <v>1</v>
      </c>
      <c r="R938" s="741">
        <v>4</v>
      </c>
      <c r="S938" s="759">
        <v>1</v>
      </c>
      <c r="T938" s="826">
        <v>1</v>
      </c>
      <c r="U938" s="782">
        <v>1</v>
      </c>
    </row>
    <row r="939" spans="1:21" ht="14.4" customHeight="1" x14ac:dyDescent="0.3">
      <c r="A939" s="740">
        <v>7</v>
      </c>
      <c r="B939" s="741" t="s">
        <v>2000</v>
      </c>
      <c r="C939" s="741" t="s">
        <v>2006</v>
      </c>
      <c r="D939" s="824" t="s">
        <v>3430</v>
      </c>
      <c r="E939" s="825" t="s">
        <v>2035</v>
      </c>
      <c r="F939" s="741" t="s">
        <v>2001</v>
      </c>
      <c r="G939" s="741" t="s">
        <v>2137</v>
      </c>
      <c r="H939" s="741" t="s">
        <v>576</v>
      </c>
      <c r="I939" s="741" t="s">
        <v>3174</v>
      </c>
      <c r="J939" s="741" t="s">
        <v>3095</v>
      </c>
      <c r="K939" s="741" t="s">
        <v>3175</v>
      </c>
      <c r="L939" s="742">
        <v>573.67999999999995</v>
      </c>
      <c r="M939" s="742">
        <v>573.67999999999995</v>
      </c>
      <c r="N939" s="741">
        <v>1</v>
      </c>
      <c r="O939" s="826">
        <v>1</v>
      </c>
      <c r="P939" s="742"/>
      <c r="Q939" s="759">
        <v>0</v>
      </c>
      <c r="R939" s="741"/>
      <c r="S939" s="759">
        <v>0</v>
      </c>
      <c r="T939" s="826"/>
      <c r="U939" s="782">
        <v>0</v>
      </c>
    </row>
    <row r="940" spans="1:21" ht="14.4" customHeight="1" x14ac:dyDescent="0.3">
      <c r="A940" s="740">
        <v>7</v>
      </c>
      <c r="B940" s="741" t="s">
        <v>2000</v>
      </c>
      <c r="C940" s="741" t="s">
        <v>2006</v>
      </c>
      <c r="D940" s="824" t="s">
        <v>3430</v>
      </c>
      <c r="E940" s="825" t="s">
        <v>2035</v>
      </c>
      <c r="F940" s="741" t="s">
        <v>2001</v>
      </c>
      <c r="G940" s="741" t="s">
        <v>2700</v>
      </c>
      <c r="H940" s="741" t="s">
        <v>576</v>
      </c>
      <c r="I940" s="741" t="s">
        <v>2701</v>
      </c>
      <c r="J940" s="741" t="s">
        <v>2702</v>
      </c>
      <c r="K940" s="741" t="s">
        <v>2703</v>
      </c>
      <c r="L940" s="742">
        <v>0</v>
      </c>
      <c r="M940" s="742">
        <v>0</v>
      </c>
      <c r="N940" s="741">
        <v>1</v>
      </c>
      <c r="O940" s="826">
        <v>0.5</v>
      </c>
      <c r="P940" s="742"/>
      <c r="Q940" s="759"/>
      <c r="R940" s="741"/>
      <c r="S940" s="759">
        <v>0</v>
      </c>
      <c r="T940" s="826"/>
      <c r="U940" s="782">
        <v>0</v>
      </c>
    </row>
    <row r="941" spans="1:21" ht="14.4" customHeight="1" x14ac:dyDescent="0.3">
      <c r="A941" s="740">
        <v>7</v>
      </c>
      <c r="B941" s="741" t="s">
        <v>2000</v>
      </c>
      <c r="C941" s="741" t="s">
        <v>2006</v>
      </c>
      <c r="D941" s="824" t="s">
        <v>3430</v>
      </c>
      <c r="E941" s="825" t="s">
        <v>2035</v>
      </c>
      <c r="F941" s="741" t="s">
        <v>2001</v>
      </c>
      <c r="G941" s="741" t="s">
        <v>3267</v>
      </c>
      <c r="H941" s="741" t="s">
        <v>576</v>
      </c>
      <c r="I941" s="741" t="s">
        <v>3268</v>
      </c>
      <c r="J941" s="741" t="s">
        <v>1410</v>
      </c>
      <c r="K941" s="741" t="s">
        <v>3269</v>
      </c>
      <c r="L941" s="742">
        <v>0</v>
      </c>
      <c r="M941" s="742">
        <v>0</v>
      </c>
      <c r="N941" s="741">
        <v>2</v>
      </c>
      <c r="O941" s="826">
        <v>1</v>
      </c>
      <c r="P941" s="742"/>
      <c r="Q941" s="759"/>
      <c r="R941" s="741"/>
      <c r="S941" s="759">
        <v>0</v>
      </c>
      <c r="T941" s="826"/>
      <c r="U941" s="782">
        <v>0</v>
      </c>
    </row>
    <row r="942" spans="1:21" ht="14.4" customHeight="1" x14ac:dyDescent="0.3">
      <c r="A942" s="740">
        <v>7</v>
      </c>
      <c r="B942" s="741" t="s">
        <v>2000</v>
      </c>
      <c r="C942" s="741" t="s">
        <v>2006</v>
      </c>
      <c r="D942" s="824" t="s">
        <v>3430</v>
      </c>
      <c r="E942" s="825" t="s">
        <v>2035</v>
      </c>
      <c r="F942" s="741" t="s">
        <v>2001</v>
      </c>
      <c r="G942" s="741" t="s">
        <v>2704</v>
      </c>
      <c r="H942" s="741" t="s">
        <v>576</v>
      </c>
      <c r="I942" s="741" t="s">
        <v>2977</v>
      </c>
      <c r="J942" s="741" t="s">
        <v>2706</v>
      </c>
      <c r="K942" s="741" t="s">
        <v>2978</v>
      </c>
      <c r="L942" s="742">
        <v>454.27</v>
      </c>
      <c r="M942" s="742">
        <v>2725.62</v>
      </c>
      <c r="N942" s="741">
        <v>6</v>
      </c>
      <c r="O942" s="826">
        <v>1</v>
      </c>
      <c r="P942" s="742">
        <v>2725.62</v>
      </c>
      <c r="Q942" s="759">
        <v>1</v>
      </c>
      <c r="R942" s="741">
        <v>6</v>
      </c>
      <c r="S942" s="759">
        <v>1</v>
      </c>
      <c r="T942" s="826">
        <v>1</v>
      </c>
      <c r="U942" s="782">
        <v>1</v>
      </c>
    </row>
    <row r="943" spans="1:21" ht="14.4" customHeight="1" x14ac:dyDescent="0.3">
      <c r="A943" s="740">
        <v>7</v>
      </c>
      <c r="B943" s="741" t="s">
        <v>2000</v>
      </c>
      <c r="C943" s="741" t="s">
        <v>2006</v>
      </c>
      <c r="D943" s="824" t="s">
        <v>3430</v>
      </c>
      <c r="E943" s="825" t="s">
        <v>2035</v>
      </c>
      <c r="F943" s="741" t="s">
        <v>2001</v>
      </c>
      <c r="G943" s="741" t="s">
        <v>2704</v>
      </c>
      <c r="H943" s="741" t="s">
        <v>576</v>
      </c>
      <c r="I943" s="741" t="s">
        <v>2708</v>
      </c>
      <c r="J943" s="741" t="s">
        <v>2706</v>
      </c>
      <c r="K943" s="741" t="s">
        <v>2709</v>
      </c>
      <c r="L943" s="742">
        <v>1677.3</v>
      </c>
      <c r="M943" s="742">
        <v>5031.8999999999996</v>
      </c>
      <c r="N943" s="741">
        <v>3</v>
      </c>
      <c r="O943" s="826">
        <v>1</v>
      </c>
      <c r="P943" s="742">
        <v>5031.8999999999996</v>
      </c>
      <c r="Q943" s="759">
        <v>1</v>
      </c>
      <c r="R943" s="741">
        <v>3</v>
      </c>
      <c r="S943" s="759">
        <v>1</v>
      </c>
      <c r="T943" s="826">
        <v>1</v>
      </c>
      <c r="U943" s="782">
        <v>1</v>
      </c>
    </row>
    <row r="944" spans="1:21" ht="14.4" customHeight="1" x14ac:dyDescent="0.3">
      <c r="A944" s="740">
        <v>7</v>
      </c>
      <c r="B944" s="741" t="s">
        <v>2000</v>
      </c>
      <c r="C944" s="741" t="s">
        <v>2006</v>
      </c>
      <c r="D944" s="824" t="s">
        <v>3430</v>
      </c>
      <c r="E944" s="825" t="s">
        <v>2035</v>
      </c>
      <c r="F944" s="741" t="s">
        <v>2001</v>
      </c>
      <c r="G944" s="741" t="s">
        <v>2704</v>
      </c>
      <c r="H944" s="741" t="s">
        <v>576</v>
      </c>
      <c r="I944" s="741" t="s">
        <v>2710</v>
      </c>
      <c r="J944" s="741" t="s">
        <v>2706</v>
      </c>
      <c r="K944" s="741" t="s">
        <v>2711</v>
      </c>
      <c r="L944" s="742">
        <v>4714.62</v>
      </c>
      <c r="M944" s="742">
        <v>14143.86</v>
      </c>
      <c r="N944" s="741">
        <v>3</v>
      </c>
      <c r="O944" s="826">
        <v>1</v>
      </c>
      <c r="P944" s="742">
        <v>14143.86</v>
      </c>
      <c r="Q944" s="759">
        <v>1</v>
      </c>
      <c r="R944" s="741">
        <v>3</v>
      </c>
      <c r="S944" s="759">
        <v>1</v>
      </c>
      <c r="T944" s="826">
        <v>1</v>
      </c>
      <c r="U944" s="782">
        <v>1</v>
      </c>
    </row>
    <row r="945" spans="1:21" ht="14.4" customHeight="1" x14ac:dyDescent="0.3">
      <c r="A945" s="740">
        <v>7</v>
      </c>
      <c r="B945" s="741" t="s">
        <v>2000</v>
      </c>
      <c r="C945" s="741" t="s">
        <v>2006</v>
      </c>
      <c r="D945" s="824" t="s">
        <v>3430</v>
      </c>
      <c r="E945" s="825" t="s">
        <v>2035</v>
      </c>
      <c r="F945" s="741" t="s">
        <v>2001</v>
      </c>
      <c r="G945" s="741" t="s">
        <v>2704</v>
      </c>
      <c r="H945" s="741" t="s">
        <v>576</v>
      </c>
      <c r="I945" s="741" t="s">
        <v>2979</v>
      </c>
      <c r="J945" s="741" t="s">
        <v>2706</v>
      </c>
      <c r="K945" s="741" t="s">
        <v>2980</v>
      </c>
      <c r="L945" s="742">
        <v>2357.31</v>
      </c>
      <c r="M945" s="742">
        <v>21215.79</v>
      </c>
      <c r="N945" s="741">
        <v>9</v>
      </c>
      <c r="O945" s="826">
        <v>1</v>
      </c>
      <c r="P945" s="742">
        <v>21215.79</v>
      </c>
      <c r="Q945" s="759">
        <v>1</v>
      </c>
      <c r="R945" s="741">
        <v>9</v>
      </c>
      <c r="S945" s="759">
        <v>1</v>
      </c>
      <c r="T945" s="826">
        <v>1</v>
      </c>
      <c r="U945" s="782">
        <v>1</v>
      </c>
    </row>
    <row r="946" spans="1:21" ht="14.4" customHeight="1" x14ac:dyDescent="0.3">
      <c r="A946" s="740">
        <v>7</v>
      </c>
      <c r="B946" s="741" t="s">
        <v>2000</v>
      </c>
      <c r="C946" s="741" t="s">
        <v>2006</v>
      </c>
      <c r="D946" s="824" t="s">
        <v>3430</v>
      </c>
      <c r="E946" s="825" t="s">
        <v>2035</v>
      </c>
      <c r="F946" s="741" t="s">
        <v>2001</v>
      </c>
      <c r="G946" s="741" t="s">
        <v>2555</v>
      </c>
      <c r="H946" s="741" t="s">
        <v>576</v>
      </c>
      <c r="I946" s="741" t="s">
        <v>2861</v>
      </c>
      <c r="J946" s="741" t="s">
        <v>2557</v>
      </c>
      <c r="K946" s="741"/>
      <c r="L946" s="742">
        <v>0</v>
      </c>
      <c r="M946" s="742">
        <v>0</v>
      </c>
      <c r="N946" s="741">
        <v>2</v>
      </c>
      <c r="O946" s="826">
        <v>2</v>
      </c>
      <c r="P946" s="742"/>
      <c r="Q946" s="759"/>
      <c r="R946" s="741"/>
      <c r="S946" s="759">
        <v>0</v>
      </c>
      <c r="T946" s="826"/>
      <c r="U946" s="782">
        <v>0</v>
      </c>
    </row>
    <row r="947" spans="1:21" ht="14.4" customHeight="1" x14ac:dyDescent="0.3">
      <c r="A947" s="740">
        <v>7</v>
      </c>
      <c r="B947" s="741" t="s">
        <v>2000</v>
      </c>
      <c r="C947" s="741" t="s">
        <v>2006</v>
      </c>
      <c r="D947" s="824" t="s">
        <v>3430</v>
      </c>
      <c r="E947" s="825" t="s">
        <v>2035</v>
      </c>
      <c r="F947" s="741" t="s">
        <v>2001</v>
      </c>
      <c r="G947" s="741" t="s">
        <v>2116</v>
      </c>
      <c r="H947" s="741" t="s">
        <v>576</v>
      </c>
      <c r="I947" s="741" t="s">
        <v>3270</v>
      </c>
      <c r="J947" s="741" t="s">
        <v>1385</v>
      </c>
      <c r="K947" s="741" t="s">
        <v>3271</v>
      </c>
      <c r="L947" s="742">
        <v>64.36</v>
      </c>
      <c r="M947" s="742">
        <v>64.36</v>
      </c>
      <c r="N947" s="741">
        <v>1</v>
      </c>
      <c r="O947" s="826">
        <v>1</v>
      </c>
      <c r="P947" s="742">
        <v>64.36</v>
      </c>
      <c r="Q947" s="759">
        <v>1</v>
      </c>
      <c r="R947" s="741">
        <v>1</v>
      </c>
      <c r="S947" s="759">
        <v>1</v>
      </c>
      <c r="T947" s="826">
        <v>1</v>
      </c>
      <c r="U947" s="782">
        <v>1</v>
      </c>
    </row>
    <row r="948" spans="1:21" ht="14.4" customHeight="1" x14ac:dyDescent="0.3">
      <c r="A948" s="740">
        <v>7</v>
      </c>
      <c r="B948" s="741" t="s">
        <v>2000</v>
      </c>
      <c r="C948" s="741" t="s">
        <v>2006</v>
      </c>
      <c r="D948" s="824" t="s">
        <v>3430</v>
      </c>
      <c r="E948" s="825" t="s">
        <v>2035</v>
      </c>
      <c r="F948" s="741" t="s">
        <v>2001</v>
      </c>
      <c r="G948" s="741" t="s">
        <v>2722</v>
      </c>
      <c r="H948" s="741" t="s">
        <v>622</v>
      </c>
      <c r="I948" s="741" t="s">
        <v>2723</v>
      </c>
      <c r="J948" s="741" t="s">
        <v>2724</v>
      </c>
      <c r="K948" s="741" t="s">
        <v>2725</v>
      </c>
      <c r="L948" s="742">
        <v>105.08</v>
      </c>
      <c r="M948" s="742">
        <v>210.16</v>
      </c>
      <c r="N948" s="741">
        <v>2</v>
      </c>
      <c r="O948" s="826">
        <v>1</v>
      </c>
      <c r="P948" s="742">
        <v>210.16</v>
      </c>
      <c r="Q948" s="759">
        <v>1</v>
      </c>
      <c r="R948" s="741">
        <v>2</v>
      </c>
      <c r="S948" s="759">
        <v>1</v>
      </c>
      <c r="T948" s="826">
        <v>1</v>
      </c>
      <c r="U948" s="782">
        <v>1</v>
      </c>
    </row>
    <row r="949" spans="1:21" ht="14.4" customHeight="1" x14ac:dyDescent="0.3">
      <c r="A949" s="740">
        <v>7</v>
      </c>
      <c r="B949" s="741" t="s">
        <v>2000</v>
      </c>
      <c r="C949" s="741" t="s">
        <v>2006</v>
      </c>
      <c r="D949" s="824" t="s">
        <v>3430</v>
      </c>
      <c r="E949" s="825" t="s">
        <v>2035</v>
      </c>
      <c r="F949" s="741" t="s">
        <v>2001</v>
      </c>
      <c r="G949" s="741" t="s">
        <v>2722</v>
      </c>
      <c r="H949" s="741" t="s">
        <v>622</v>
      </c>
      <c r="I949" s="741" t="s">
        <v>3188</v>
      </c>
      <c r="J949" s="741" t="s">
        <v>3189</v>
      </c>
      <c r="K949" s="741" t="s">
        <v>2992</v>
      </c>
      <c r="L949" s="742">
        <v>68.599999999999994</v>
      </c>
      <c r="M949" s="742">
        <v>274.39999999999998</v>
      </c>
      <c r="N949" s="741">
        <v>4</v>
      </c>
      <c r="O949" s="826">
        <v>1</v>
      </c>
      <c r="P949" s="742">
        <v>274.39999999999998</v>
      </c>
      <c r="Q949" s="759">
        <v>1</v>
      </c>
      <c r="R949" s="741">
        <v>4</v>
      </c>
      <c r="S949" s="759">
        <v>1</v>
      </c>
      <c r="T949" s="826">
        <v>1</v>
      </c>
      <c r="U949" s="782">
        <v>1</v>
      </c>
    </row>
    <row r="950" spans="1:21" ht="14.4" customHeight="1" x14ac:dyDescent="0.3">
      <c r="A950" s="740">
        <v>7</v>
      </c>
      <c r="B950" s="741" t="s">
        <v>2000</v>
      </c>
      <c r="C950" s="741" t="s">
        <v>2006</v>
      </c>
      <c r="D950" s="824" t="s">
        <v>3430</v>
      </c>
      <c r="E950" s="825" t="s">
        <v>2035</v>
      </c>
      <c r="F950" s="741" t="s">
        <v>2001</v>
      </c>
      <c r="G950" s="741" t="s">
        <v>2154</v>
      </c>
      <c r="H950" s="741" t="s">
        <v>576</v>
      </c>
      <c r="I950" s="741" t="s">
        <v>3193</v>
      </c>
      <c r="J950" s="741" t="s">
        <v>3194</v>
      </c>
      <c r="K950" s="741" t="s">
        <v>3195</v>
      </c>
      <c r="L950" s="742">
        <v>76.180000000000007</v>
      </c>
      <c r="M950" s="742">
        <v>228.54000000000002</v>
      </c>
      <c r="N950" s="741">
        <v>3</v>
      </c>
      <c r="O950" s="826">
        <v>1</v>
      </c>
      <c r="P950" s="742"/>
      <c r="Q950" s="759">
        <v>0</v>
      </c>
      <c r="R950" s="741"/>
      <c r="S950" s="759">
        <v>0</v>
      </c>
      <c r="T950" s="826"/>
      <c r="U950" s="782">
        <v>0</v>
      </c>
    </row>
    <row r="951" spans="1:21" ht="14.4" customHeight="1" x14ac:dyDescent="0.3">
      <c r="A951" s="740">
        <v>7</v>
      </c>
      <c r="B951" s="741" t="s">
        <v>2000</v>
      </c>
      <c r="C951" s="741" t="s">
        <v>2006</v>
      </c>
      <c r="D951" s="824" t="s">
        <v>3430</v>
      </c>
      <c r="E951" s="825" t="s">
        <v>2035</v>
      </c>
      <c r="F951" s="741" t="s">
        <v>2001</v>
      </c>
      <c r="G951" s="741" t="s">
        <v>2729</v>
      </c>
      <c r="H951" s="741" t="s">
        <v>576</v>
      </c>
      <c r="I951" s="741" t="s">
        <v>2732</v>
      </c>
      <c r="J951" s="741" t="s">
        <v>1122</v>
      </c>
      <c r="K951" s="741" t="s">
        <v>2733</v>
      </c>
      <c r="L951" s="742">
        <v>38.590000000000003</v>
      </c>
      <c r="M951" s="742">
        <v>115.77000000000001</v>
      </c>
      <c r="N951" s="741">
        <v>3</v>
      </c>
      <c r="O951" s="826">
        <v>0.5</v>
      </c>
      <c r="P951" s="742">
        <v>115.77000000000001</v>
      </c>
      <c r="Q951" s="759">
        <v>1</v>
      </c>
      <c r="R951" s="741">
        <v>3</v>
      </c>
      <c r="S951" s="759">
        <v>1</v>
      </c>
      <c r="T951" s="826">
        <v>0.5</v>
      </c>
      <c r="U951" s="782">
        <v>1</v>
      </c>
    </row>
    <row r="952" spans="1:21" ht="14.4" customHeight="1" x14ac:dyDescent="0.3">
      <c r="A952" s="740">
        <v>7</v>
      </c>
      <c r="B952" s="741" t="s">
        <v>2000</v>
      </c>
      <c r="C952" s="741" t="s">
        <v>2006</v>
      </c>
      <c r="D952" s="824" t="s">
        <v>3430</v>
      </c>
      <c r="E952" s="825" t="s">
        <v>2035</v>
      </c>
      <c r="F952" s="741" t="s">
        <v>2001</v>
      </c>
      <c r="G952" s="741" t="s">
        <v>2558</v>
      </c>
      <c r="H952" s="741" t="s">
        <v>576</v>
      </c>
      <c r="I952" s="741" t="s">
        <v>2559</v>
      </c>
      <c r="J952" s="741" t="s">
        <v>1409</v>
      </c>
      <c r="K952" s="741" t="s">
        <v>2560</v>
      </c>
      <c r="L952" s="742">
        <v>61.97</v>
      </c>
      <c r="M952" s="742">
        <v>61.97</v>
      </c>
      <c r="N952" s="741">
        <v>1</v>
      </c>
      <c r="O952" s="826">
        <v>0.5</v>
      </c>
      <c r="P952" s="742">
        <v>61.97</v>
      </c>
      <c r="Q952" s="759">
        <v>1</v>
      </c>
      <c r="R952" s="741">
        <v>1</v>
      </c>
      <c r="S952" s="759">
        <v>1</v>
      </c>
      <c r="T952" s="826">
        <v>0.5</v>
      </c>
      <c r="U952" s="782">
        <v>1</v>
      </c>
    </row>
    <row r="953" spans="1:21" ht="14.4" customHeight="1" x14ac:dyDescent="0.3">
      <c r="A953" s="740">
        <v>7</v>
      </c>
      <c r="B953" s="741" t="s">
        <v>2000</v>
      </c>
      <c r="C953" s="741" t="s">
        <v>2006</v>
      </c>
      <c r="D953" s="824" t="s">
        <v>3430</v>
      </c>
      <c r="E953" s="825" t="s">
        <v>2035</v>
      </c>
      <c r="F953" s="741" t="s">
        <v>2001</v>
      </c>
      <c r="G953" s="741" t="s">
        <v>2218</v>
      </c>
      <c r="H953" s="741" t="s">
        <v>622</v>
      </c>
      <c r="I953" s="741" t="s">
        <v>3102</v>
      </c>
      <c r="J953" s="741" t="s">
        <v>3103</v>
      </c>
      <c r="K953" s="741" t="s">
        <v>3104</v>
      </c>
      <c r="L953" s="742">
        <v>69.16</v>
      </c>
      <c r="M953" s="742">
        <v>207.48</v>
      </c>
      <c r="N953" s="741">
        <v>3</v>
      </c>
      <c r="O953" s="826">
        <v>1</v>
      </c>
      <c r="P953" s="742">
        <v>207.48</v>
      </c>
      <c r="Q953" s="759">
        <v>1</v>
      </c>
      <c r="R953" s="741">
        <v>3</v>
      </c>
      <c r="S953" s="759">
        <v>1</v>
      </c>
      <c r="T953" s="826">
        <v>1</v>
      </c>
      <c r="U953" s="782">
        <v>1</v>
      </c>
    </row>
    <row r="954" spans="1:21" ht="14.4" customHeight="1" x14ac:dyDescent="0.3">
      <c r="A954" s="740">
        <v>7</v>
      </c>
      <c r="B954" s="741" t="s">
        <v>2000</v>
      </c>
      <c r="C954" s="741" t="s">
        <v>2006</v>
      </c>
      <c r="D954" s="824" t="s">
        <v>3430</v>
      </c>
      <c r="E954" s="825" t="s">
        <v>2035</v>
      </c>
      <c r="F954" s="741" t="s">
        <v>2001</v>
      </c>
      <c r="G954" s="741" t="s">
        <v>2738</v>
      </c>
      <c r="H954" s="741" t="s">
        <v>622</v>
      </c>
      <c r="I954" s="741" t="s">
        <v>3200</v>
      </c>
      <c r="J954" s="741" t="s">
        <v>2740</v>
      </c>
      <c r="K954" s="741" t="s">
        <v>3201</v>
      </c>
      <c r="L954" s="742">
        <v>96.84</v>
      </c>
      <c r="M954" s="742">
        <v>581.04</v>
      </c>
      <c r="N954" s="741">
        <v>6</v>
      </c>
      <c r="O954" s="826">
        <v>1.5</v>
      </c>
      <c r="P954" s="742">
        <v>581.04</v>
      </c>
      <c r="Q954" s="759">
        <v>1</v>
      </c>
      <c r="R954" s="741">
        <v>6</v>
      </c>
      <c r="S954" s="759">
        <v>1</v>
      </c>
      <c r="T954" s="826">
        <v>1.5</v>
      </c>
      <c r="U954" s="782">
        <v>1</v>
      </c>
    </row>
    <row r="955" spans="1:21" ht="14.4" customHeight="1" x14ac:dyDescent="0.3">
      <c r="A955" s="740">
        <v>7</v>
      </c>
      <c r="B955" s="741" t="s">
        <v>2000</v>
      </c>
      <c r="C955" s="741" t="s">
        <v>2006</v>
      </c>
      <c r="D955" s="824" t="s">
        <v>3430</v>
      </c>
      <c r="E955" s="825" t="s">
        <v>2035</v>
      </c>
      <c r="F955" s="741" t="s">
        <v>2001</v>
      </c>
      <c r="G955" s="741" t="s">
        <v>2738</v>
      </c>
      <c r="H955" s="741" t="s">
        <v>622</v>
      </c>
      <c r="I955" s="741" t="s">
        <v>2739</v>
      </c>
      <c r="J955" s="741" t="s">
        <v>2740</v>
      </c>
      <c r="K955" s="741" t="s">
        <v>2741</v>
      </c>
      <c r="L955" s="742">
        <v>193.68</v>
      </c>
      <c r="M955" s="742">
        <v>581.04</v>
      </c>
      <c r="N955" s="741">
        <v>3</v>
      </c>
      <c r="O955" s="826">
        <v>1</v>
      </c>
      <c r="P955" s="742">
        <v>581.04</v>
      </c>
      <c r="Q955" s="759">
        <v>1</v>
      </c>
      <c r="R955" s="741">
        <v>3</v>
      </c>
      <c r="S955" s="759">
        <v>1</v>
      </c>
      <c r="T955" s="826">
        <v>1</v>
      </c>
      <c r="U955" s="782">
        <v>1</v>
      </c>
    </row>
    <row r="956" spans="1:21" ht="14.4" customHeight="1" x14ac:dyDescent="0.3">
      <c r="A956" s="740">
        <v>7</v>
      </c>
      <c r="B956" s="741" t="s">
        <v>2000</v>
      </c>
      <c r="C956" s="741" t="s">
        <v>2006</v>
      </c>
      <c r="D956" s="824" t="s">
        <v>3430</v>
      </c>
      <c r="E956" s="825" t="s">
        <v>2035</v>
      </c>
      <c r="F956" s="741" t="s">
        <v>2001</v>
      </c>
      <c r="G956" s="741" t="s">
        <v>2911</v>
      </c>
      <c r="H956" s="741" t="s">
        <v>576</v>
      </c>
      <c r="I956" s="741" t="s">
        <v>2912</v>
      </c>
      <c r="J956" s="741" t="s">
        <v>799</v>
      </c>
      <c r="K956" s="741" t="s">
        <v>2913</v>
      </c>
      <c r="L956" s="742">
        <v>53.57</v>
      </c>
      <c r="M956" s="742">
        <v>107.14</v>
      </c>
      <c r="N956" s="741">
        <v>2</v>
      </c>
      <c r="O956" s="826">
        <v>0.5</v>
      </c>
      <c r="P956" s="742">
        <v>107.14</v>
      </c>
      <c r="Q956" s="759">
        <v>1</v>
      </c>
      <c r="R956" s="741">
        <v>2</v>
      </c>
      <c r="S956" s="759">
        <v>1</v>
      </c>
      <c r="T956" s="826">
        <v>0.5</v>
      </c>
      <c r="U956" s="782">
        <v>1</v>
      </c>
    </row>
    <row r="957" spans="1:21" ht="14.4" customHeight="1" x14ac:dyDescent="0.3">
      <c r="A957" s="740">
        <v>7</v>
      </c>
      <c r="B957" s="741" t="s">
        <v>2000</v>
      </c>
      <c r="C957" s="741" t="s">
        <v>2006</v>
      </c>
      <c r="D957" s="824" t="s">
        <v>3430</v>
      </c>
      <c r="E957" s="825" t="s">
        <v>2035</v>
      </c>
      <c r="F957" s="741" t="s">
        <v>2001</v>
      </c>
      <c r="G957" s="741" t="s">
        <v>2742</v>
      </c>
      <c r="H957" s="741" t="s">
        <v>576</v>
      </c>
      <c r="I957" s="741" t="s">
        <v>3105</v>
      </c>
      <c r="J957" s="741" t="s">
        <v>2744</v>
      </c>
      <c r="K957" s="741" t="s">
        <v>3106</v>
      </c>
      <c r="L957" s="742">
        <v>127</v>
      </c>
      <c r="M957" s="742">
        <v>381</v>
      </c>
      <c r="N957" s="741">
        <v>3</v>
      </c>
      <c r="O957" s="826">
        <v>1</v>
      </c>
      <c r="P957" s="742">
        <v>381</v>
      </c>
      <c r="Q957" s="759">
        <v>1</v>
      </c>
      <c r="R957" s="741">
        <v>3</v>
      </c>
      <c r="S957" s="759">
        <v>1</v>
      </c>
      <c r="T957" s="826">
        <v>1</v>
      </c>
      <c r="U957" s="782">
        <v>1</v>
      </c>
    </row>
    <row r="958" spans="1:21" ht="14.4" customHeight="1" x14ac:dyDescent="0.3">
      <c r="A958" s="740">
        <v>7</v>
      </c>
      <c r="B958" s="741" t="s">
        <v>2000</v>
      </c>
      <c r="C958" s="741" t="s">
        <v>2006</v>
      </c>
      <c r="D958" s="824" t="s">
        <v>3430</v>
      </c>
      <c r="E958" s="825" t="s">
        <v>2035</v>
      </c>
      <c r="F958" s="741" t="s">
        <v>2001</v>
      </c>
      <c r="G958" s="741" t="s">
        <v>2742</v>
      </c>
      <c r="H958" s="741" t="s">
        <v>576</v>
      </c>
      <c r="I958" s="741" t="s">
        <v>3011</v>
      </c>
      <c r="J958" s="741" t="s">
        <v>2744</v>
      </c>
      <c r="K958" s="741" t="s">
        <v>2178</v>
      </c>
      <c r="L958" s="742">
        <v>389.92</v>
      </c>
      <c r="M958" s="742">
        <v>2339.52</v>
      </c>
      <c r="N958" s="741">
        <v>6</v>
      </c>
      <c r="O958" s="826">
        <v>1</v>
      </c>
      <c r="P958" s="742"/>
      <c r="Q958" s="759">
        <v>0</v>
      </c>
      <c r="R958" s="741"/>
      <c r="S958" s="759">
        <v>0</v>
      </c>
      <c r="T958" s="826"/>
      <c r="U958" s="782">
        <v>0</v>
      </c>
    </row>
    <row r="959" spans="1:21" ht="14.4" customHeight="1" x14ac:dyDescent="0.3">
      <c r="A959" s="740">
        <v>7</v>
      </c>
      <c r="B959" s="741" t="s">
        <v>2000</v>
      </c>
      <c r="C959" s="741" t="s">
        <v>2006</v>
      </c>
      <c r="D959" s="824" t="s">
        <v>3430</v>
      </c>
      <c r="E959" s="825" t="s">
        <v>2035</v>
      </c>
      <c r="F959" s="741" t="s">
        <v>2001</v>
      </c>
      <c r="G959" s="741" t="s">
        <v>2742</v>
      </c>
      <c r="H959" s="741" t="s">
        <v>576</v>
      </c>
      <c r="I959" s="741" t="s">
        <v>2743</v>
      </c>
      <c r="J959" s="741" t="s">
        <v>2744</v>
      </c>
      <c r="K959" s="741" t="s">
        <v>2175</v>
      </c>
      <c r="L959" s="742">
        <v>701.65</v>
      </c>
      <c r="M959" s="742">
        <v>4209.8999999999996</v>
      </c>
      <c r="N959" s="741">
        <v>6</v>
      </c>
      <c r="O959" s="826">
        <v>1</v>
      </c>
      <c r="P959" s="742">
        <v>4209.8999999999996</v>
      </c>
      <c r="Q959" s="759">
        <v>1</v>
      </c>
      <c r="R959" s="741">
        <v>6</v>
      </c>
      <c r="S959" s="759">
        <v>1</v>
      </c>
      <c r="T959" s="826">
        <v>1</v>
      </c>
      <c r="U959" s="782">
        <v>1</v>
      </c>
    </row>
    <row r="960" spans="1:21" ht="14.4" customHeight="1" x14ac:dyDescent="0.3">
      <c r="A960" s="740">
        <v>7</v>
      </c>
      <c r="B960" s="741" t="s">
        <v>2000</v>
      </c>
      <c r="C960" s="741" t="s">
        <v>2006</v>
      </c>
      <c r="D960" s="824" t="s">
        <v>3430</v>
      </c>
      <c r="E960" s="825" t="s">
        <v>2035</v>
      </c>
      <c r="F960" s="741" t="s">
        <v>2001</v>
      </c>
      <c r="G960" s="741" t="s">
        <v>2742</v>
      </c>
      <c r="H960" s="741" t="s">
        <v>576</v>
      </c>
      <c r="I960" s="741" t="s">
        <v>2745</v>
      </c>
      <c r="J960" s="741" t="s">
        <v>2746</v>
      </c>
      <c r="K960" s="741" t="s">
        <v>1706</v>
      </c>
      <c r="L960" s="742">
        <v>208.18</v>
      </c>
      <c r="M960" s="742">
        <v>416.36</v>
      </c>
      <c r="N960" s="741">
        <v>2</v>
      </c>
      <c r="O960" s="826">
        <v>1</v>
      </c>
      <c r="P960" s="742">
        <v>416.36</v>
      </c>
      <c r="Q960" s="759">
        <v>1</v>
      </c>
      <c r="R960" s="741">
        <v>2</v>
      </c>
      <c r="S960" s="759">
        <v>1</v>
      </c>
      <c r="T960" s="826">
        <v>1</v>
      </c>
      <c r="U960" s="782">
        <v>1</v>
      </c>
    </row>
    <row r="961" spans="1:21" ht="14.4" customHeight="1" x14ac:dyDescent="0.3">
      <c r="A961" s="740">
        <v>7</v>
      </c>
      <c r="B961" s="741" t="s">
        <v>2000</v>
      </c>
      <c r="C961" s="741" t="s">
        <v>2006</v>
      </c>
      <c r="D961" s="824" t="s">
        <v>3430</v>
      </c>
      <c r="E961" s="825" t="s">
        <v>2035</v>
      </c>
      <c r="F961" s="741" t="s">
        <v>2001</v>
      </c>
      <c r="G961" s="741" t="s">
        <v>2742</v>
      </c>
      <c r="H961" s="741" t="s">
        <v>576</v>
      </c>
      <c r="I961" s="741" t="s">
        <v>3012</v>
      </c>
      <c r="J961" s="741" t="s">
        <v>2746</v>
      </c>
      <c r="K961" s="741" t="s">
        <v>1892</v>
      </c>
      <c r="L961" s="742">
        <v>383.18</v>
      </c>
      <c r="M961" s="742">
        <v>766.36</v>
      </c>
      <c r="N961" s="741">
        <v>2</v>
      </c>
      <c r="O961" s="826">
        <v>1</v>
      </c>
      <c r="P961" s="742"/>
      <c r="Q961" s="759">
        <v>0</v>
      </c>
      <c r="R961" s="741"/>
      <c r="S961" s="759">
        <v>0</v>
      </c>
      <c r="T961" s="826"/>
      <c r="U961" s="782">
        <v>0</v>
      </c>
    </row>
    <row r="962" spans="1:21" ht="14.4" customHeight="1" x14ac:dyDescent="0.3">
      <c r="A962" s="740">
        <v>7</v>
      </c>
      <c r="B962" s="741" t="s">
        <v>2000</v>
      </c>
      <c r="C962" s="741" t="s">
        <v>2006</v>
      </c>
      <c r="D962" s="824" t="s">
        <v>3430</v>
      </c>
      <c r="E962" s="825" t="s">
        <v>2035</v>
      </c>
      <c r="F962" s="741" t="s">
        <v>2001</v>
      </c>
      <c r="G962" s="741" t="s">
        <v>2742</v>
      </c>
      <c r="H962" s="741" t="s">
        <v>576</v>
      </c>
      <c r="I962" s="741" t="s">
        <v>3013</v>
      </c>
      <c r="J962" s="741" t="s">
        <v>2744</v>
      </c>
      <c r="K962" s="741" t="s">
        <v>3014</v>
      </c>
      <c r="L962" s="742">
        <v>233.95</v>
      </c>
      <c r="M962" s="742">
        <v>2807.3999999999996</v>
      </c>
      <c r="N962" s="741">
        <v>12</v>
      </c>
      <c r="O962" s="826">
        <v>2</v>
      </c>
      <c r="P962" s="742">
        <v>2105.5499999999997</v>
      </c>
      <c r="Q962" s="759">
        <v>0.75</v>
      </c>
      <c r="R962" s="741">
        <v>9</v>
      </c>
      <c r="S962" s="759">
        <v>0.75</v>
      </c>
      <c r="T962" s="826">
        <v>1</v>
      </c>
      <c r="U962" s="782">
        <v>0.5</v>
      </c>
    </row>
    <row r="963" spans="1:21" ht="14.4" customHeight="1" x14ac:dyDescent="0.3">
      <c r="A963" s="740">
        <v>7</v>
      </c>
      <c r="B963" s="741" t="s">
        <v>2000</v>
      </c>
      <c r="C963" s="741" t="s">
        <v>2006</v>
      </c>
      <c r="D963" s="824" t="s">
        <v>3430</v>
      </c>
      <c r="E963" s="825" t="s">
        <v>2035</v>
      </c>
      <c r="F963" s="741" t="s">
        <v>2001</v>
      </c>
      <c r="G963" s="741" t="s">
        <v>2752</v>
      </c>
      <c r="H963" s="741" t="s">
        <v>576</v>
      </c>
      <c r="I963" s="741" t="s">
        <v>2753</v>
      </c>
      <c r="J963" s="741" t="s">
        <v>2754</v>
      </c>
      <c r="K963" s="741" t="s">
        <v>2755</v>
      </c>
      <c r="L963" s="742">
        <v>113.93</v>
      </c>
      <c r="M963" s="742">
        <v>227.86</v>
      </c>
      <c r="N963" s="741">
        <v>2</v>
      </c>
      <c r="O963" s="826">
        <v>0.5</v>
      </c>
      <c r="P963" s="742">
        <v>227.86</v>
      </c>
      <c r="Q963" s="759">
        <v>1</v>
      </c>
      <c r="R963" s="741">
        <v>2</v>
      </c>
      <c r="S963" s="759">
        <v>1</v>
      </c>
      <c r="T963" s="826">
        <v>0.5</v>
      </c>
      <c r="U963" s="782">
        <v>1</v>
      </c>
    </row>
    <row r="964" spans="1:21" ht="14.4" customHeight="1" x14ac:dyDescent="0.3">
      <c r="A964" s="740">
        <v>7</v>
      </c>
      <c r="B964" s="741" t="s">
        <v>2000</v>
      </c>
      <c r="C964" s="741" t="s">
        <v>2006</v>
      </c>
      <c r="D964" s="824" t="s">
        <v>3430</v>
      </c>
      <c r="E964" s="825" t="s">
        <v>2035</v>
      </c>
      <c r="F964" s="741" t="s">
        <v>2001</v>
      </c>
      <c r="G964" s="741" t="s">
        <v>2061</v>
      </c>
      <c r="H964" s="741" t="s">
        <v>576</v>
      </c>
      <c r="I964" s="741" t="s">
        <v>3212</v>
      </c>
      <c r="J964" s="741" t="s">
        <v>926</v>
      </c>
      <c r="K964" s="741" t="s">
        <v>2063</v>
      </c>
      <c r="L964" s="742">
        <v>103.67</v>
      </c>
      <c r="M964" s="742">
        <v>103.67</v>
      </c>
      <c r="N964" s="741">
        <v>1</v>
      </c>
      <c r="O964" s="826">
        <v>1</v>
      </c>
      <c r="P964" s="742">
        <v>103.67</v>
      </c>
      <c r="Q964" s="759">
        <v>1</v>
      </c>
      <c r="R964" s="741">
        <v>1</v>
      </c>
      <c r="S964" s="759">
        <v>1</v>
      </c>
      <c r="T964" s="826">
        <v>1</v>
      </c>
      <c r="U964" s="782">
        <v>1</v>
      </c>
    </row>
    <row r="965" spans="1:21" ht="14.4" customHeight="1" x14ac:dyDescent="0.3">
      <c r="A965" s="740">
        <v>7</v>
      </c>
      <c r="B965" s="741" t="s">
        <v>2000</v>
      </c>
      <c r="C965" s="741" t="s">
        <v>2006</v>
      </c>
      <c r="D965" s="824" t="s">
        <v>3430</v>
      </c>
      <c r="E965" s="825" t="s">
        <v>2035</v>
      </c>
      <c r="F965" s="741" t="s">
        <v>2001</v>
      </c>
      <c r="G965" s="741" t="s">
        <v>2759</v>
      </c>
      <c r="H965" s="741" t="s">
        <v>576</v>
      </c>
      <c r="I965" s="741" t="s">
        <v>2760</v>
      </c>
      <c r="J965" s="741" t="s">
        <v>2761</v>
      </c>
      <c r="K965" s="741" t="s">
        <v>2762</v>
      </c>
      <c r="L965" s="742">
        <v>3354.59</v>
      </c>
      <c r="M965" s="742">
        <v>46964.26</v>
      </c>
      <c r="N965" s="741">
        <v>14</v>
      </c>
      <c r="O965" s="826">
        <v>4</v>
      </c>
      <c r="P965" s="742">
        <v>46964.26</v>
      </c>
      <c r="Q965" s="759">
        <v>1</v>
      </c>
      <c r="R965" s="741">
        <v>14</v>
      </c>
      <c r="S965" s="759">
        <v>1</v>
      </c>
      <c r="T965" s="826">
        <v>4</v>
      </c>
      <c r="U965" s="782">
        <v>1</v>
      </c>
    </row>
    <row r="966" spans="1:21" ht="14.4" customHeight="1" x14ac:dyDescent="0.3">
      <c r="A966" s="740">
        <v>7</v>
      </c>
      <c r="B966" s="741" t="s">
        <v>2000</v>
      </c>
      <c r="C966" s="741" t="s">
        <v>2006</v>
      </c>
      <c r="D966" s="824" t="s">
        <v>3430</v>
      </c>
      <c r="E966" s="825" t="s">
        <v>2035</v>
      </c>
      <c r="F966" s="741" t="s">
        <v>2001</v>
      </c>
      <c r="G966" s="741" t="s">
        <v>2759</v>
      </c>
      <c r="H966" s="741" t="s">
        <v>576</v>
      </c>
      <c r="I966" s="741" t="s">
        <v>2763</v>
      </c>
      <c r="J966" s="741" t="s">
        <v>2761</v>
      </c>
      <c r="K966" s="741" t="s">
        <v>2764</v>
      </c>
      <c r="L966" s="742">
        <v>908.53</v>
      </c>
      <c r="M966" s="742">
        <v>16353.54</v>
      </c>
      <c r="N966" s="741">
        <v>18</v>
      </c>
      <c r="O966" s="826">
        <v>4</v>
      </c>
      <c r="P966" s="742">
        <v>16353.54</v>
      </c>
      <c r="Q966" s="759">
        <v>1</v>
      </c>
      <c r="R966" s="741">
        <v>18</v>
      </c>
      <c r="S966" s="759">
        <v>1</v>
      </c>
      <c r="T966" s="826">
        <v>4</v>
      </c>
      <c r="U966" s="782">
        <v>1</v>
      </c>
    </row>
    <row r="967" spans="1:21" ht="14.4" customHeight="1" x14ac:dyDescent="0.3">
      <c r="A967" s="740">
        <v>7</v>
      </c>
      <c r="B967" s="741" t="s">
        <v>2000</v>
      </c>
      <c r="C967" s="741" t="s">
        <v>2006</v>
      </c>
      <c r="D967" s="824" t="s">
        <v>3430</v>
      </c>
      <c r="E967" s="825" t="s">
        <v>2035</v>
      </c>
      <c r="F967" s="741" t="s">
        <v>2001</v>
      </c>
      <c r="G967" s="741" t="s">
        <v>2759</v>
      </c>
      <c r="H967" s="741" t="s">
        <v>576</v>
      </c>
      <c r="I967" s="741" t="s">
        <v>2765</v>
      </c>
      <c r="J967" s="741" t="s">
        <v>2761</v>
      </c>
      <c r="K967" s="741" t="s">
        <v>2766</v>
      </c>
      <c r="L967" s="742">
        <v>583.70000000000005</v>
      </c>
      <c r="M967" s="742">
        <v>1751.1000000000001</v>
      </c>
      <c r="N967" s="741">
        <v>3</v>
      </c>
      <c r="O967" s="826">
        <v>1</v>
      </c>
      <c r="P967" s="742">
        <v>1751.1000000000001</v>
      </c>
      <c r="Q967" s="759">
        <v>1</v>
      </c>
      <c r="R967" s="741">
        <v>3</v>
      </c>
      <c r="S967" s="759">
        <v>1</v>
      </c>
      <c r="T967" s="826">
        <v>1</v>
      </c>
      <c r="U967" s="782">
        <v>1</v>
      </c>
    </row>
    <row r="968" spans="1:21" ht="14.4" customHeight="1" x14ac:dyDescent="0.3">
      <c r="A968" s="740">
        <v>7</v>
      </c>
      <c r="B968" s="741" t="s">
        <v>2000</v>
      </c>
      <c r="C968" s="741" t="s">
        <v>2006</v>
      </c>
      <c r="D968" s="824" t="s">
        <v>3430</v>
      </c>
      <c r="E968" s="825" t="s">
        <v>2035</v>
      </c>
      <c r="F968" s="741" t="s">
        <v>2001</v>
      </c>
      <c r="G968" s="741" t="s">
        <v>2759</v>
      </c>
      <c r="H968" s="741" t="s">
        <v>576</v>
      </c>
      <c r="I968" s="741" t="s">
        <v>2767</v>
      </c>
      <c r="J968" s="741" t="s">
        <v>2761</v>
      </c>
      <c r="K968" s="741" t="s">
        <v>2768</v>
      </c>
      <c r="L968" s="742">
        <v>1677.3</v>
      </c>
      <c r="M968" s="742">
        <v>25159.5</v>
      </c>
      <c r="N968" s="741">
        <v>15</v>
      </c>
      <c r="O968" s="826">
        <v>4</v>
      </c>
      <c r="P968" s="742">
        <v>16773</v>
      </c>
      <c r="Q968" s="759">
        <v>0.66666666666666663</v>
      </c>
      <c r="R968" s="741">
        <v>10</v>
      </c>
      <c r="S968" s="759">
        <v>0.66666666666666663</v>
      </c>
      <c r="T968" s="826">
        <v>3</v>
      </c>
      <c r="U968" s="782">
        <v>0.75</v>
      </c>
    </row>
    <row r="969" spans="1:21" ht="14.4" customHeight="1" x14ac:dyDescent="0.3">
      <c r="A969" s="740">
        <v>7</v>
      </c>
      <c r="B969" s="741" t="s">
        <v>2000</v>
      </c>
      <c r="C969" s="741" t="s">
        <v>2006</v>
      </c>
      <c r="D969" s="824" t="s">
        <v>3430</v>
      </c>
      <c r="E969" s="825" t="s">
        <v>2035</v>
      </c>
      <c r="F969" s="741" t="s">
        <v>2001</v>
      </c>
      <c r="G969" s="741" t="s">
        <v>2759</v>
      </c>
      <c r="H969" s="741" t="s">
        <v>622</v>
      </c>
      <c r="I969" s="741" t="s">
        <v>2772</v>
      </c>
      <c r="J969" s="741" t="s">
        <v>2773</v>
      </c>
      <c r="K969" s="741" t="s">
        <v>2762</v>
      </c>
      <c r="L969" s="742">
        <v>3354.59</v>
      </c>
      <c r="M969" s="742">
        <v>6709.18</v>
      </c>
      <c r="N969" s="741">
        <v>2</v>
      </c>
      <c r="O969" s="826">
        <v>1</v>
      </c>
      <c r="P969" s="742">
        <v>6709.18</v>
      </c>
      <c r="Q969" s="759">
        <v>1</v>
      </c>
      <c r="R969" s="741">
        <v>2</v>
      </c>
      <c r="S969" s="759">
        <v>1</v>
      </c>
      <c r="T969" s="826">
        <v>1</v>
      </c>
      <c r="U969" s="782">
        <v>1</v>
      </c>
    </row>
    <row r="970" spans="1:21" ht="14.4" customHeight="1" x14ac:dyDescent="0.3">
      <c r="A970" s="740">
        <v>7</v>
      </c>
      <c r="B970" s="741" t="s">
        <v>2000</v>
      </c>
      <c r="C970" s="741" t="s">
        <v>2006</v>
      </c>
      <c r="D970" s="824" t="s">
        <v>3430</v>
      </c>
      <c r="E970" s="825" t="s">
        <v>2035</v>
      </c>
      <c r="F970" s="741" t="s">
        <v>2001</v>
      </c>
      <c r="G970" s="741" t="s">
        <v>2759</v>
      </c>
      <c r="H970" s="741" t="s">
        <v>622</v>
      </c>
      <c r="I970" s="741" t="s">
        <v>2923</v>
      </c>
      <c r="J970" s="741" t="s">
        <v>2773</v>
      </c>
      <c r="K970" s="741" t="s">
        <v>2768</v>
      </c>
      <c r="L970" s="742">
        <v>1677.3</v>
      </c>
      <c r="M970" s="742">
        <v>8386.5</v>
      </c>
      <c r="N970" s="741">
        <v>5</v>
      </c>
      <c r="O970" s="826">
        <v>3</v>
      </c>
      <c r="P970" s="742">
        <v>8386.5</v>
      </c>
      <c r="Q970" s="759">
        <v>1</v>
      </c>
      <c r="R970" s="741">
        <v>5</v>
      </c>
      <c r="S970" s="759">
        <v>1</v>
      </c>
      <c r="T970" s="826">
        <v>3</v>
      </c>
      <c r="U970" s="782">
        <v>1</v>
      </c>
    </row>
    <row r="971" spans="1:21" ht="14.4" customHeight="1" x14ac:dyDescent="0.3">
      <c r="A971" s="740">
        <v>7</v>
      </c>
      <c r="B971" s="741" t="s">
        <v>2000</v>
      </c>
      <c r="C971" s="741" t="s">
        <v>2006</v>
      </c>
      <c r="D971" s="824" t="s">
        <v>3430</v>
      </c>
      <c r="E971" s="825" t="s">
        <v>2035</v>
      </c>
      <c r="F971" s="741" t="s">
        <v>2001</v>
      </c>
      <c r="G971" s="741" t="s">
        <v>2759</v>
      </c>
      <c r="H971" s="741" t="s">
        <v>576</v>
      </c>
      <c r="I971" s="741" t="s">
        <v>3272</v>
      </c>
      <c r="J971" s="741" t="s">
        <v>3273</v>
      </c>
      <c r="K971" s="741" t="s">
        <v>3274</v>
      </c>
      <c r="L971" s="742">
        <v>583.70000000000005</v>
      </c>
      <c r="M971" s="742">
        <v>583.70000000000005</v>
      </c>
      <c r="N971" s="741">
        <v>1</v>
      </c>
      <c r="O971" s="826">
        <v>1</v>
      </c>
      <c r="P971" s="742"/>
      <c r="Q971" s="759">
        <v>0</v>
      </c>
      <c r="R971" s="741"/>
      <c r="S971" s="759">
        <v>0</v>
      </c>
      <c r="T971" s="826"/>
      <c r="U971" s="782">
        <v>0</v>
      </c>
    </row>
    <row r="972" spans="1:21" ht="14.4" customHeight="1" x14ac:dyDescent="0.3">
      <c r="A972" s="740">
        <v>7</v>
      </c>
      <c r="B972" s="741" t="s">
        <v>2000</v>
      </c>
      <c r="C972" s="741" t="s">
        <v>2006</v>
      </c>
      <c r="D972" s="824" t="s">
        <v>3430</v>
      </c>
      <c r="E972" s="825" t="s">
        <v>2035</v>
      </c>
      <c r="F972" s="741" t="s">
        <v>2001</v>
      </c>
      <c r="G972" s="741" t="s">
        <v>2099</v>
      </c>
      <c r="H972" s="741" t="s">
        <v>576</v>
      </c>
      <c r="I972" s="741" t="s">
        <v>2100</v>
      </c>
      <c r="J972" s="741" t="s">
        <v>666</v>
      </c>
      <c r="K972" s="741" t="s">
        <v>2101</v>
      </c>
      <c r="L972" s="742">
        <v>108.44</v>
      </c>
      <c r="M972" s="742">
        <v>650.64</v>
      </c>
      <c r="N972" s="741">
        <v>6</v>
      </c>
      <c r="O972" s="826">
        <v>2</v>
      </c>
      <c r="P972" s="742">
        <v>433.76</v>
      </c>
      <c r="Q972" s="759">
        <v>0.66666666666666663</v>
      </c>
      <c r="R972" s="741">
        <v>4</v>
      </c>
      <c r="S972" s="759">
        <v>0.66666666666666663</v>
      </c>
      <c r="T972" s="826">
        <v>1.5</v>
      </c>
      <c r="U972" s="782">
        <v>0.75</v>
      </c>
    </row>
    <row r="973" spans="1:21" ht="14.4" customHeight="1" x14ac:dyDescent="0.3">
      <c r="A973" s="740">
        <v>7</v>
      </c>
      <c r="B973" s="741" t="s">
        <v>2000</v>
      </c>
      <c r="C973" s="741" t="s">
        <v>2006</v>
      </c>
      <c r="D973" s="824" t="s">
        <v>3430</v>
      </c>
      <c r="E973" s="825" t="s">
        <v>2035</v>
      </c>
      <c r="F973" s="741" t="s">
        <v>2001</v>
      </c>
      <c r="G973" s="741" t="s">
        <v>2099</v>
      </c>
      <c r="H973" s="741" t="s">
        <v>576</v>
      </c>
      <c r="I973" s="741" t="s">
        <v>2597</v>
      </c>
      <c r="J973" s="741" t="s">
        <v>666</v>
      </c>
      <c r="K973" s="741" t="s">
        <v>2101</v>
      </c>
      <c r="L973" s="742">
        <v>52.61</v>
      </c>
      <c r="M973" s="742">
        <v>52.61</v>
      </c>
      <c r="N973" s="741">
        <v>1</v>
      </c>
      <c r="O973" s="826">
        <v>1</v>
      </c>
      <c r="P973" s="742"/>
      <c r="Q973" s="759">
        <v>0</v>
      </c>
      <c r="R973" s="741"/>
      <c r="S973" s="759">
        <v>0</v>
      </c>
      <c r="T973" s="826"/>
      <c r="U973" s="782">
        <v>0</v>
      </c>
    </row>
    <row r="974" spans="1:21" ht="14.4" customHeight="1" x14ac:dyDescent="0.3">
      <c r="A974" s="740">
        <v>7</v>
      </c>
      <c r="B974" s="741" t="s">
        <v>2000</v>
      </c>
      <c r="C974" s="741" t="s">
        <v>2006</v>
      </c>
      <c r="D974" s="824" t="s">
        <v>3430</v>
      </c>
      <c r="E974" s="825" t="s">
        <v>2035</v>
      </c>
      <c r="F974" s="741" t="s">
        <v>2001</v>
      </c>
      <c r="G974" s="741" t="s">
        <v>2776</v>
      </c>
      <c r="H974" s="741" t="s">
        <v>576</v>
      </c>
      <c r="I974" s="741" t="s">
        <v>3031</v>
      </c>
      <c r="J974" s="741" t="s">
        <v>2778</v>
      </c>
      <c r="K974" s="741" t="s">
        <v>2783</v>
      </c>
      <c r="L974" s="742">
        <v>597.88</v>
      </c>
      <c r="M974" s="742">
        <v>1793.6399999999999</v>
      </c>
      <c r="N974" s="741">
        <v>3</v>
      </c>
      <c r="O974" s="826">
        <v>1.5</v>
      </c>
      <c r="P974" s="742">
        <v>1195.76</v>
      </c>
      <c r="Q974" s="759">
        <v>0.66666666666666674</v>
      </c>
      <c r="R974" s="741">
        <v>2</v>
      </c>
      <c r="S974" s="759">
        <v>0.66666666666666663</v>
      </c>
      <c r="T974" s="826">
        <v>0.5</v>
      </c>
      <c r="U974" s="782">
        <v>0.33333333333333331</v>
      </c>
    </row>
    <row r="975" spans="1:21" ht="14.4" customHeight="1" x14ac:dyDescent="0.3">
      <c r="A975" s="740">
        <v>7</v>
      </c>
      <c r="B975" s="741" t="s">
        <v>2000</v>
      </c>
      <c r="C975" s="741" t="s">
        <v>2006</v>
      </c>
      <c r="D975" s="824" t="s">
        <v>3430</v>
      </c>
      <c r="E975" s="825" t="s">
        <v>2035</v>
      </c>
      <c r="F975" s="741" t="s">
        <v>2001</v>
      </c>
      <c r="G975" s="741" t="s">
        <v>2776</v>
      </c>
      <c r="H975" s="741" t="s">
        <v>576</v>
      </c>
      <c r="I975" s="741" t="s">
        <v>2777</v>
      </c>
      <c r="J975" s="741" t="s">
        <v>2778</v>
      </c>
      <c r="K975" s="741" t="s">
        <v>2779</v>
      </c>
      <c r="L975" s="742">
        <v>1195.75</v>
      </c>
      <c r="M975" s="742">
        <v>17936.25</v>
      </c>
      <c r="N975" s="741">
        <v>15</v>
      </c>
      <c r="O975" s="826">
        <v>3</v>
      </c>
      <c r="P975" s="742">
        <v>14349</v>
      </c>
      <c r="Q975" s="759">
        <v>0.8</v>
      </c>
      <c r="R975" s="741">
        <v>12</v>
      </c>
      <c r="S975" s="759">
        <v>0.8</v>
      </c>
      <c r="T975" s="826">
        <v>2.5</v>
      </c>
      <c r="U975" s="782">
        <v>0.83333333333333337</v>
      </c>
    </row>
    <row r="976" spans="1:21" ht="14.4" customHeight="1" x14ac:dyDescent="0.3">
      <c r="A976" s="740">
        <v>7</v>
      </c>
      <c r="B976" s="741" t="s">
        <v>2000</v>
      </c>
      <c r="C976" s="741" t="s">
        <v>2006</v>
      </c>
      <c r="D976" s="824" t="s">
        <v>3430</v>
      </c>
      <c r="E976" s="825" t="s">
        <v>2035</v>
      </c>
      <c r="F976" s="741" t="s">
        <v>2001</v>
      </c>
      <c r="G976" s="741" t="s">
        <v>2776</v>
      </c>
      <c r="H976" s="741" t="s">
        <v>576</v>
      </c>
      <c r="I976" s="741" t="s">
        <v>3114</v>
      </c>
      <c r="J976" s="741" t="s">
        <v>2778</v>
      </c>
      <c r="K976" s="741" t="s">
        <v>3115</v>
      </c>
      <c r="L976" s="742">
        <v>2391.4899999999998</v>
      </c>
      <c r="M976" s="742">
        <v>2391.4899999999998</v>
      </c>
      <c r="N976" s="741">
        <v>1</v>
      </c>
      <c r="O976" s="826">
        <v>1</v>
      </c>
      <c r="P976" s="742">
        <v>2391.4899999999998</v>
      </c>
      <c r="Q976" s="759">
        <v>1</v>
      </c>
      <c r="R976" s="741">
        <v>1</v>
      </c>
      <c r="S976" s="759">
        <v>1</v>
      </c>
      <c r="T976" s="826">
        <v>1</v>
      </c>
      <c r="U976" s="782">
        <v>1</v>
      </c>
    </row>
    <row r="977" spans="1:21" ht="14.4" customHeight="1" x14ac:dyDescent="0.3">
      <c r="A977" s="740">
        <v>7</v>
      </c>
      <c r="B977" s="741" t="s">
        <v>2000</v>
      </c>
      <c r="C977" s="741" t="s">
        <v>2006</v>
      </c>
      <c r="D977" s="824" t="s">
        <v>3430</v>
      </c>
      <c r="E977" s="825" t="s">
        <v>2035</v>
      </c>
      <c r="F977" s="741" t="s">
        <v>2001</v>
      </c>
      <c r="G977" s="741" t="s">
        <v>2776</v>
      </c>
      <c r="H977" s="741" t="s">
        <v>576</v>
      </c>
      <c r="I977" s="741" t="s">
        <v>2780</v>
      </c>
      <c r="J977" s="741" t="s">
        <v>2778</v>
      </c>
      <c r="K977" s="741" t="s">
        <v>2781</v>
      </c>
      <c r="L977" s="742">
        <v>0</v>
      </c>
      <c r="M977" s="742">
        <v>0</v>
      </c>
      <c r="N977" s="741">
        <v>1</v>
      </c>
      <c r="O977" s="826">
        <v>1</v>
      </c>
      <c r="P977" s="742">
        <v>0</v>
      </c>
      <c r="Q977" s="759"/>
      <c r="R977" s="741">
        <v>1</v>
      </c>
      <c r="S977" s="759">
        <v>1</v>
      </c>
      <c r="T977" s="826">
        <v>1</v>
      </c>
      <c r="U977" s="782">
        <v>1</v>
      </c>
    </row>
    <row r="978" spans="1:21" ht="14.4" customHeight="1" x14ac:dyDescent="0.3">
      <c r="A978" s="740">
        <v>7</v>
      </c>
      <c r="B978" s="741" t="s">
        <v>2000</v>
      </c>
      <c r="C978" s="741" t="s">
        <v>2006</v>
      </c>
      <c r="D978" s="824" t="s">
        <v>3430</v>
      </c>
      <c r="E978" s="825" t="s">
        <v>2035</v>
      </c>
      <c r="F978" s="741" t="s">
        <v>2001</v>
      </c>
      <c r="G978" s="741" t="s">
        <v>2776</v>
      </c>
      <c r="H978" s="741" t="s">
        <v>576</v>
      </c>
      <c r="I978" s="741" t="s">
        <v>2786</v>
      </c>
      <c r="J978" s="741" t="s">
        <v>2785</v>
      </c>
      <c r="K978" s="741" t="s">
        <v>2779</v>
      </c>
      <c r="L978" s="742">
        <v>1715.4</v>
      </c>
      <c r="M978" s="742">
        <v>24015.600000000002</v>
      </c>
      <c r="N978" s="741">
        <v>14</v>
      </c>
      <c r="O978" s="826">
        <v>2.5</v>
      </c>
      <c r="P978" s="742">
        <v>24015.600000000002</v>
      </c>
      <c r="Q978" s="759">
        <v>1</v>
      </c>
      <c r="R978" s="741">
        <v>14</v>
      </c>
      <c r="S978" s="759">
        <v>1</v>
      </c>
      <c r="T978" s="826">
        <v>2.5</v>
      </c>
      <c r="U978" s="782">
        <v>1</v>
      </c>
    </row>
    <row r="979" spans="1:21" ht="14.4" customHeight="1" x14ac:dyDescent="0.3">
      <c r="A979" s="740">
        <v>7</v>
      </c>
      <c r="B979" s="741" t="s">
        <v>2000</v>
      </c>
      <c r="C979" s="741" t="s">
        <v>2006</v>
      </c>
      <c r="D979" s="824" t="s">
        <v>3430</v>
      </c>
      <c r="E979" s="825" t="s">
        <v>2035</v>
      </c>
      <c r="F979" s="741" t="s">
        <v>2001</v>
      </c>
      <c r="G979" s="741" t="s">
        <v>2776</v>
      </c>
      <c r="H979" s="741" t="s">
        <v>576</v>
      </c>
      <c r="I979" s="741" t="s">
        <v>3042</v>
      </c>
      <c r="J979" s="741" t="s">
        <v>2785</v>
      </c>
      <c r="K979" s="741" t="s">
        <v>3043</v>
      </c>
      <c r="L979" s="742">
        <v>0</v>
      </c>
      <c r="M979" s="742">
        <v>0</v>
      </c>
      <c r="N979" s="741">
        <v>1</v>
      </c>
      <c r="O979" s="826">
        <v>0.5</v>
      </c>
      <c r="P979" s="742"/>
      <c r="Q979" s="759"/>
      <c r="R979" s="741"/>
      <c r="S979" s="759">
        <v>0</v>
      </c>
      <c r="T979" s="826"/>
      <c r="U979" s="782">
        <v>0</v>
      </c>
    </row>
    <row r="980" spans="1:21" ht="14.4" customHeight="1" x14ac:dyDescent="0.3">
      <c r="A980" s="740">
        <v>7</v>
      </c>
      <c r="B980" s="741" t="s">
        <v>2000</v>
      </c>
      <c r="C980" s="741" t="s">
        <v>2006</v>
      </c>
      <c r="D980" s="824" t="s">
        <v>3430</v>
      </c>
      <c r="E980" s="825" t="s">
        <v>2035</v>
      </c>
      <c r="F980" s="741" t="s">
        <v>2001</v>
      </c>
      <c r="G980" s="741" t="s">
        <v>3275</v>
      </c>
      <c r="H980" s="741" t="s">
        <v>576</v>
      </c>
      <c r="I980" s="741" t="s">
        <v>3276</v>
      </c>
      <c r="J980" s="741" t="s">
        <v>3277</v>
      </c>
      <c r="K980" s="741" t="s">
        <v>3278</v>
      </c>
      <c r="L980" s="742">
        <v>0</v>
      </c>
      <c r="M980" s="742">
        <v>0</v>
      </c>
      <c r="N980" s="741">
        <v>2</v>
      </c>
      <c r="O980" s="826">
        <v>0.5</v>
      </c>
      <c r="P980" s="742">
        <v>0</v>
      </c>
      <c r="Q980" s="759"/>
      <c r="R980" s="741">
        <v>2</v>
      </c>
      <c r="S980" s="759">
        <v>1</v>
      </c>
      <c r="T980" s="826">
        <v>0.5</v>
      </c>
      <c r="U980" s="782">
        <v>1</v>
      </c>
    </row>
    <row r="981" spans="1:21" ht="14.4" customHeight="1" x14ac:dyDescent="0.3">
      <c r="A981" s="740">
        <v>7</v>
      </c>
      <c r="B981" s="741" t="s">
        <v>2000</v>
      </c>
      <c r="C981" s="741" t="s">
        <v>2006</v>
      </c>
      <c r="D981" s="824" t="s">
        <v>3430</v>
      </c>
      <c r="E981" s="825" t="s">
        <v>2035</v>
      </c>
      <c r="F981" s="741" t="s">
        <v>2001</v>
      </c>
      <c r="G981" s="741" t="s">
        <v>2515</v>
      </c>
      <c r="H981" s="741" t="s">
        <v>622</v>
      </c>
      <c r="I981" s="741" t="s">
        <v>1844</v>
      </c>
      <c r="J981" s="741" t="s">
        <v>1845</v>
      </c>
      <c r="K981" s="741" t="s">
        <v>1846</v>
      </c>
      <c r="L981" s="742">
        <v>0</v>
      </c>
      <c r="M981" s="742">
        <v>0</v>
      </c>
      <c r="N981" s="741">
        <v>3</v>
      </c>
      <c r="O981" s="826">
        <v>0.5</v>
      </c>
      <c r="P981" s="742"/>
      <c r="Q981" s="759"/>
      <c r="R981" s="741"/>
      <c r="S981" s="759">
        <v>0</v>
      </c>
      <c r="T981" s="826"/>
      <c r="U981" s="782">
        <v>0</v>
      </c>
    </row>
    <row r="982" spans="1:21" ht="14.4" customHeight="1" x14ac:dyDescent="0.3">
      <c r="A982" s="740">
        <v>7</v>
      </c>
      <c r="B982" s="741" t="s">
        <v>2000</v>
      </c>
      <c r="C982" s="741" t="s">
        <v>2006</v>
      </c>
      <c r="D982" s="824" t="s">
        <v>3430</v>
      </c>
      <c r="E982" s="825" t="s">
        <v>2035</v>
      </c>
      <c r="F982" s="741" t="s">
        <v>2001</v>
      </c>
      <c r="G982" s="741" t="s">
        <v>2803</v>
      </c>
      <c r="H982" s="741" t="s">
        <v>576</v>
      </c>
      <c r="I982" s="741" t="s">
        <v>2804</v>
      </c>
      <c r="J982" s="741" t="s">
        <v>2805</v>
      </c>
      <c r="K982" s="741" t="s">
        <v>2806</v>
      </c>
      <c r="L982" s="742">
        <v>583.70000000000005</v>
      </c>
      <c r="M982" s="742">
        <v>1751.1000000000001</v>
      </c>
      <c r="N982" s="741">
        <v>3</v>
      </c>
      <c r="O982" s="826">
        <v>1</v>
      </c>
      <c r="P982" s="742">
        <v>1751.1000000000001</v>
      </c>
      <c r="Q982" s="759">
        <v>1</v>
      </c>
      <c r="R982" s="741">
        <v>3</v>
      </c>
      <c r="S982" s="759">
        <v>1</v>
      </c>
      <c r="T982" s="826">
        <v>1</v>
      </c>
      <c r="U982" s="782">
        <v>1</v>
      </c>
    </row>
    <row r="983" spans="1:21" ht="14.4" customHeight="1" x14ac:dyDescent="0.3">
      <c r="A983" s="740">
        <v>7</v>
      </c>
      <c r="B983" s="741" t="s">
        <v>2000</v>
      </c>
      <c r="C983" s="741" t="s">
        <v>2006</v>
      </c>
      <c r="D983" s="824" t="s">
        <v>3430</v>
      </c>
      <c r="E983" s="825" t="s">
        <v>2035</v>
      </c>
      <c r="F983" s="741" t="s">
        <v>2001</v>
      </c>
      <c r="G983" s="741" t="s">
        <v>2803</v>
      </c>
      <c r="H983" s="741" t="s">
        <v>576</v>
      </c>
      <c r="I983" s="741" t="s">
        <v>2807</v>
      </c>
      <c r="J983" s="741" t="s">
        <v>2805</v>
      </c>
      <c r="K983" s="741" t="s">
        <v>2808</v>
      </c>
      <c r="L983" s="742">
        <v>908.53</v>
      </c>
      <c r="M983" s="742">
        <v>1817.06</v>
      </c>
      <c r="N983" s="741">
        <v>2</v>
      </c>
      <c r="O983" s="826">
        <v>1</v>
      </c>
      <c r="P983" s="742">
        <v>1817.06</v>
      </c>
      <c r="Q983" s="759">
        <v>1</v>
      </c>
      <c r="R983" s="741">
        <v>2</v>
      </c>
      <c r="S983" s="759">
        <v>1</v>
      </c>
      <c r="T983" s="826">
        <v>1</v>
      </c>
      <c r="U983" s="782">
        <v>1</v>
      </c>
    </row>
    <row r="984" spans="1:21" ht="14.4" customHeight="1" x14ac:dyDescent="0.3">
      <c r="A984" s="740">
        <v>7</v>
      </c>
      <c r="B984" s="741" t="s">
        <v>2000</v>
      </c>
      <c r="C984" s="741" t="s">
        <v>2006</v>
      </c>
      <c r="D984" s="824" t="s">
        <v>3430</v>
      </c>
      <c r="E984" s="825" t="s">
        <v>2035</v>
      </c>
      <c r="F984" s="741" t="s">
        <v>2001</v>
      </c>
      <c r="G984" s="741" t="s">
        <v>2803</v>
      </c>
      <c r="H984" s="741" t="s">
        <v>576</v>
      </c>
      <c r="I984" s="741" t="s">
        <v>2811</v>
      </c>
      <c r="J984" s="741" t="s">
        <v>2805</v>
      </c>
      <c r="K984" s="741" t="s">
        <v>2812</v>
      </c>
      <c r="L984" s="742">
        <v>1257.97</v>
      </c>
      <c r="M984" s="742">
        <v>7547.82</v>
      </c>
      <c r="N984" s="741">
        <v>6</v>
      </c>
      <c r="O984" s="826">
        <v>2</v>
      </c>
      <c r="P984" s="742">
        <v>7547.82</v>
      </c>
      <c r="Q984" s="759">
        <v>1</v>
      </c>
      <c r="R984" s="741">
        <v>6</v>
      </c>
      <c r="S984" s="759">
        <v>1</v>
      </c>
      <c r="T984" s="826">
        <v>2</v>
      </c>
      <c r="U984" s="782">
        <v>1</v>
      </c>
    </row>
    <row r="985" spans="1:21" ht="14.4" customHeight="1" x14ac:dyDescent="0.3">
      <c r="A985" s="740">
        <v>7</v>
      </c>
      <c r="B985" s="741" t="s">
        <v>2000</v>
      </c>
      <c r="C985" s="741" t="s">
        <v>2006</v>
      </c>
      <c r="D985" s="824" t="s">
        <v>3430</v>
      </c>
      <c r="E985" s="825" t="s">
        <v>2035</v>
      </c>
      <c r="F985" s="741" t="s">
        <v>2001</v>
      </c>
      <c r="G985" s="741" t="s">
        <v>2803</v>
      </c>
      <c r="H985" s="741" t="s">
        <v>576</v>
      </c>
      <c r="I985" s="741" t="s">
        <v>2815</v>
      </c>
      <c r="J985" s="741" t="s">
        <v>2805</v>
      </c>
      <c r="K985" s="741" t="s">
        <v>2816</v>
      </c>
      <c r="L985" s="742">
        <v>0</v>
      </c>
      <c r="M985" s="742">
        <v>0</v>
      </c>
      <c r="N985" s="741">
        <v>3</v>
      </c>
      <c r="O985" s="826">
        <v>1</v>
      </c>
      <c r="P985" s="742">
        <v>0</v>
      </c>
      <c r="Q985" s="759"/>
      <c r="R985" s="741">
        <v>3</v>
      </c>
      <c r="S985" s="759">
        <v>1</v>
      </c>
      <c r="T985" s="826">
        <v>1</v>
      </c>
      <c r="U985" s="782">
        <v>1</v>
      </c>
    </row>
    <row r="986" spans="1:21" ht="14.4" customHeight="1" x14ac:dyDescent="0.3">
      <c r="A986" s="740">
        <v>7</v>
      </c>
      <c r="B986" s="741" t="s">
        <v>2000</v>
      </c>
      <c r="C986" s="741" t="s">
        <v>2006</v>
      </c>
      <c r="D986" s="824" t="s">
        <v>3430</v>
      </c>
      <c r="E986" s="825" t="s">
        <v>2035</v>
      </c>
      <c r="F986" s="741" t="s">
        <v>2001</v>
      </c>
      <c r="G986" s="741" t="s">
        <v>2803</v>
      </c>
      <c r="H986" s="741" t="s">
        <v>576</v>
      </c>
      <c r="I986" s="741" t="s">
        <v>3279</v>
      </c>
      <c r="J986" s="741" t="s">
        <v>2818</v>
      </c>
      <c r="K986" s="741" t="s">
        <v>2535</v>
      </c>
      <c r="L986" s="742">
        <v>0</v>
      </c>
      <c r="M986" s="742">
        <v>0</v>
      </c>
      <c r="N986" s="741">
        <v>5</v>
      </c>
      <c r="O986" s="826">
        <v>2</v>
      </c>
      <c r="P986" s="742">
        <v>0</v>
      </c>
      <c r="Q986" s="759"/>
      <c r="R986" s="741">
        <v>2</v>
      </c>
      <c r="S986" s="759">
        <v>0.4</v>
      </c>
      <c r="T986" s="826">
        <v>1</v>
      </c>
      <c r="U986" s="782">
        <v>0.5</v>
      </c>
    </row>
    <row r="987" spans="1:21" ht="14.4" customHeight="1" x14ac:dyDescent="0.3">
      <c r="A987" s="740">
        <v>7</v>
      </c>
      <c r="B987" s="741" t="s">
        <v>2000</v>
      </c>
      <c r="C987" s="741" t="s">
        <v>2006</v>
      </c>
      <c r="D987" s="824" t="s">
        <v>3430</v>
      </c>
      <c r="E987" s="825" t="s">
        <v>2035</v>
      </c>
      <c r="F987" s="741" t="s">
        <v>2001</v>
      </c>
      <c r="G987" s="741" t="s">
        <v>2172</v>
      </c>
      <c r="H987" s="741" t="s">
        <v>576</v>
      </c>
      <c r="I987" s="741" t="s">
        <v>2831</v>
      </c>
      <c r="J987" s="741" t="s">
        <v>2832</v>
      </c>
      <c r="K987" s="741" t="s">
        <v>2833</v>
      </c>
      <c r="L987" s="742">
        <v>140.94999999999999</v>
      </c>
      <c r="M987" s="742">
        <v>563.79999999999995</v>
      </c>
      <c r="N987" s="741">
        <v>4</v>
      </c>
      <c r="O987" s="826">
        <v>0.5</v>
      </c>
      <c r="P987" s="742"/>
      <c r="Q987" s="759">
        <v>0</v>
      </c>
      <c r="R987" s="741"/>
      <c r="S987" s="759">
        <v>0</v>
      </c>
      <c r="T987" s="826"/>
      <c r="U987" s="782">
        <v>0</v>
      </c>
    </row>
    <row r="988" spans="1:21" ht="14.4" customHeight="1" x14ac:dyDescent="0.3">
      <c r="A988" s="740">
        <v>7</v>
      </c>
      <c r="B988" s="741" t="s">
        <v>2000</v>
      </c>
      <c r="C988" s="741" t="s">
        <v>2006</v>
      </c>
      <c r="D988" s="824" t="s">
        <v>3430</v>
      </c>
      <c r="E988" s="825" t="s">
        <v>2035</v>
      </c>
      <c r="F988" s="741" t="s">
        <v>2001</v>
      </c>
      <c r="G988" s="741" t="s">
        <v>2172</v>
      </c>
      <c r="H988" s="741" t="s">
        <v>576</v>
      </c>
      <c r="I988" s="741" t="s">
        <v>2173</v>
      </c>
      <c r="J988" s="741" t="s">
        <v>2174</v>
      </c>
      <c r="K988" s="741" t="s">
        <v>2175</v>
      </c>
      <c r="L988" s="742">
        <v>187.92</v>
      </c>
      <c r="M988" s="742">
        <v>1127.52</v>
      </c>
      <c r="N988" s="741">
        <v>6</v>
      </c>
      <c r="O988" s="826">
        <v>0.5</v>
      </c>
      <c r="P988" s="742"/>
      <c r="Q988" s="759">
        <v>0</v>
      </c>
      <c r="R988" s="741"/>
      <c r="S988" s="759">
        <v>0</v>
      </c>
      <c r="T988" s="826"/>
      <c r="U988" s="782">
        <v>0</v>
      </c>
    </row>
    <row r="989" spans="1:21" ht="14.4" customHeight="1" x14ac:dyDescent="0.3">
      <c r="A989" s="740">
        <v>7</v>
      </c>
      <c r="B989" s="741" t="s">
        <v>2000</v>
      </c>
      <c r="C989" s="741" t="s">
        <v>2006</v>
      </c>
      <c r="D989" s="824" t="s">
        <v>3430</v>
      </c>
      <c r="E989" s="825" t="s">
        <v>2035</v>
      </c>
      <c r="F989" s="741" t="s">
        <v>2001</v>
      </c>
      <c r="G989" s="741" t="s">
        <v>2172</v>
      </c>
      <c r="H989" s="741" t="s">
        <v>576</v>
      </c>
      <c r="I989" s="741" t="s">
        <v>2834</v>
      </c>
      <c r="J989" s="741" t="s">
        <v>2835</v>
      </c>
      <c r="K989" s="741" t="s">
        <v>2836</v>
      </c>
      <c r="L989" s="742">
        <v>300.68</v>
      </c>
      <c r="M989" s="742">
        <v>601.36</v>
      </c>
      <c r="N989" s="741">
        <v>2</v>
      </c>
      <c r="O989" s="826">
        <v>1</v>
      </c>
      <c r="P989" s="742">
        <v>601.36</v>
      </c>
      <c r="Q989" s="759">
        <v>1</v>
      </c>
      <c r="R989" s="741">
        <v>2</v>
      </c>
      <c r="S989" s="759">
        <v>1</v>
      </c>
      <c r="T989" s="826">
        <v>1</v>
      </c>
      <c r="U989" s="782">
        <v>1</v>
      </c>
    </row>
    <row r="990" spans="1:21" ht="14.4" customHeight="1" x14ac:dyDescent="0.3">
      <c r="A990" s="740">
        <v>7</v>
      </c>
      <c r="B990" s="741" t="s">
        <v>2000</v>
      </c>
      <c r="C990" s="741" t="s">
        <v>2006</v>
      </c>
      <c r="D990" s="824" t="s">
        <v>3430</v>
      </c>
      <c r="E990" s="825" t="s">
        <v>2035</v>
      </c>
      <c r="F990" s="741" t="s">
        <v>2001</v>
      </c>
      <c r="G990" s="741" t="s">
        <v>2172</v>
      </c>
      <c r="H990" s="741" t="s">
        <v>576</v>
      </c>
      <c r="I990" s="741" t="s">
        <v>2839</v>
      </c>
      <c r="J990" s="741" t="s">
        <v>2840</v>
      </c>
      <c r="K990" s="741" t="s">
        <v>2841</v>
      </c>
      <c r="L990" s="742">
        <v>300.68</v>
      </c>
      <c r="M990" s="742">
        <v>300.68</v>
      </c>
      <c r="N990" s="741">
        <v>1</v>
      </c>
      <c r="O990" s="826">
        <v>0.5</v>
      </c>
      <c r="P990" s="742">
        <v>300.68</v>
      </c>
      <c r="Q990" s="759">
        <v>1</v>
      </c>
      <c r="R990" s="741">
        <v>1</v>
      </c>
      <c r="S990" s="759">
        <v>1</v>
      </c>
      <c r="T990" s="826">
        <v>0.5</v>
      </c>
      <c r="U990" s="782">
        <v>1</v>
      </c>
    </row>
    <row r="991" spans="1:21" ht="14.4" customHeight="1" x14ac:dyDescent="0.3">
      <c r="A991" s="740">
        <v>7</v>
      </c>
      <c r="B991" s="741" t="s">
        <v>2000</v>
      </c>
      <c r="C991" s="741" t="s">
        <v>2006</v>
      </c>
      <c r="D991" s="824" t="s">
        <v>3430</v>
      </c>
      <c r="E991" s="825" t="s">
        <v>2035</v>
      </c>
      <c r="F991" s="741" t="s">
        <v>2001</v>
      </c>
      <c r="G991" s="741" t="s">
        <v>2172</v>
      </c>
      <c r="H991" s="741" t="s">
        <v>576</v>
      </c>
      <c r="I991" s="741" t="s">
        <v>3280</v>
      </c>
      <c r="J991" s="741" t="s">
        <v>2177</v>
      </c>
      <c r="K991" s="741" t="s">
        <v>3281</v>
      </c>
      <c r="L991" s="742">
        <v>93.96</v>
      </c>
      <c r="M991" s="742">
        <v>375.84</v>
      </c>
      <c r="N991" s="741">
        <v>4</v>
      </c>
      <c r="O991" s="826">
        <v>0.5</v>
      </c>
      <c r="P991" s="742"/>
      <c r="Q991" s="759">
        <v>0</v>
      </c>
      <c r="R991" s="741"/>
      <c r="S991" s="759">
        <v>0</v>
      </c>
      <c r="T991" s="826"/>
      <c r="U991" s="782">
        <v>0</v>
      </c>
    </row>
    <row r="992" spans="1:21" ht="14.4" customHeight="1" x14ac:dyDescent="0.3">
      <c r="A992" s="740">
        <v>7</v>
      </c>
      <c r="B992" s="741" t="s">
        <v>2000</v>
      </c>
      <c r="C992" s="741" t="s">
        <v>2006</v>
      </c>
      <c r="D992" s="824" t="s">
        <v>3430</v>
      </c>
      <c r="E992" s="825" t="s">
        <v>2035</v>
      </c>
      <c r="F992" s="741" t="s">
        <v>2001</v>
      </c>
      <c r="G992" s="741" t="s">
        <v>2172</v>
      </c>
      <c r="H992" s="741" t="s">
        <v>576</v>
      </c>
      <c r="I992" s="741" t="s">
        <v>3282</v>
      </c>
      <c r="J992" s="741" t="s">
        <v>2835</v>
      </c>
      <c r="K992" s="741" t="s">
        <v>2836</v>
      </c>
      <c r="L992" s="742">
        <v>300.68</v>
      </c>
      <c r="M992" s="742">
        <v>300.68</v>
      </c>
      <c r="N992" s="741">
        <v>1</v>
      </c>
      <c r="O992" s="826">
        <v>1</v>
      </c>
      <c r="P992" s="742">
        <v>300.68</v>
      </c>
      <c r="Q992" s="759">
        <v>1</v>
      </c>
      <c r="R992" s="741">
        <v>1</v>
      </c>
      <c r="S992" s="759">
        <v>1</v>
      </c>
      <c r="T992" s="826">
        <v>1</v>
      </c>
      <c r="U992" s="782">
        <v>1</v>
      </c>
    </row>
    <row r="993" spans="1:21" ht="14.4" customHeight="1" x14ac:dyDescent="0.3">
      <c r="A993" s="740">
        <v>7</v>
      </c>
      <c r="B993" s="741" t="s">
        <v>2000</v>
      </c>
      <c r="C993" s="741" t="s">
        <v>2006</v>
      </c>
      <c r="D993" s="824" t="s">
        <v>3430</v>
      </c>
      <c r="E993" s="825" t="s">
        <v>2035</v>
      </c>
      <c r="F993" s="741" t="s">
        <v>2001</v>
      </c>
      <c r="G993" s="741" t="s">
        <v>2172</v>
      </c>
      <c r="H993" s="741" t="s">
        <v>576</v>
      </c>
      <c r="I993" s="741" t="s">
        <v>3127</v>
      </c>
      <c r="J993" s="741" t="s">
        <v>3128</v>
      </c>
      <c r="K993" s="741" t="s">
        <v>3016</v>
      </c>
      <c r="L993" s="742">
        <v>156.61000000000001</v>
      </c>
      <c r="M993" s="742">
        <v>783.05000000000007</v>
      </c>
      <c r="N993" s="741">
        <v>5</v>
      </c>
      <c r="O993" s="826">
        <v>3</v>
      </c>
      <c r="P993" s="742">
        <v>313.22000000000003</v>
      </c>
      <c r="Q993" s="759">
        <v>0.4</v>
      </c>
      <c r="R993" s="741">
        <v>2</v>
      </c>
      <c r="S993" s="759">
        <v>0.4</v>
      </c>
      <c r="T993" s="826">
        <v>1.5</v>
      </c>
      <c r="U993" s="782">
        <v>0.5</v>
      </c>
    </row>
    <row r="994" spans="1:21" ht="14.4" customHeight="1" x14ac:dyDescent="0.3">
      <c r="A994" s="740">
        <v>7</v>
      </c>
      <c r="B994" s="741" t="s">
        <v>2000</v>
      </c>
      <c r="C994" s="741" t="s">
        <v>2006</v>
      </c>
      <c r="D994" s="824" t="s">
        <v>3430</v>
      </c>
      <c r="E994" s="825" t="s">
        <v>2035</v>
      </c>
      <c r="F994" s="741" t="s">
        <v>2001</v>
      </c>
      <c r="G994" s="741" t="s">
        <v>2172</v>
      </c>
      <c r="H994" s="741" t="s">
        <v>576</v>
      </c>
      <c r="I994" s="741" t="s">
        <v>2842</v>
      </c>
      <c r="J994" s="741" t="s">
        <v>2832</v>
      </c>
      <c r="K994" s="741" t="s">
        <v>2843</v>
      </c>
      <c r="L994" s="742">
        <v>0</v>
      </c>
      <c r="M994" s="742">
        <v>0</v>
      </c>
      <c r="N994" s="741">
        <v>6</v>
      </c>
      <c r="O994" s="826">
        <v>0.5</v>
      </c>
      <c r="P994" s="742">
        <v>0</v>
      </c>
      <c r="Q994" s="759"/>
      <c r="R994" s="741">
        <v>6</v>
      </c>
      <c r="S994" s="759">
        <v>1</v>
      </c>
      <c r="T994" s="826">
        <v>0.5</v>
      </c>
      <c r="U994" s="782">
        <v>1</v>
      </c>
    </row>
    <row r="995" spans="1:21" ht="14.4" customHeight="1" x14ac:dyDescent="0.3">
      <c r="A995" s="740">
        <v>7</v>
      </c>
      <c r="B995" s="741" t="s">
        <v>2000</v>
      </c>
      <c r="C995" s="741" t="s">
        <v>2006</v>
      </c>
      <c r="D995" s="824" t="s">
        <v>3430</v>
      </c>
      <c r="E995" s="825" t="s">
        <v>2035</v>
      </c>
      <c r="F995" s="741" t="s">
        <v>2001</v>
      </c>
      <c r="G995" s="741" t="s">
        <v>2172</v>
      </c>
      <c r="H995" s="741" t="s">
        <v>576</v>
      </c>
      <c r="I995" s="741" t="s">
        <v>3283</v>
      </c>
      <c r="J995" s="741" t="s">
        <v>2174</v>
      </c>
      <c r="K995" s="741" t="s">
        <v>2427</v>
      </c>
      <c r="L995" s="742">
        <v>0</v>
      </c>
      <c r="M995" s="742">
        <v>0</v>
      </c>
      <c r="N995" s="741">
        <v>2</v>
      </c>
      <c r="O995" s="826">
        <v>0.5</v>
      </c>
      <c r="P995" s="742"/>
      <c r="Q995" s="759"/>
      <c r="R995" s="741"/>
      <c r="S995" s="759">
        <v>0</v>
      </c>
      <c r="T995" s="826"/>
      <c r="U995" s="782">
        <v>0</v>
      </c>
    </row>
    <row r="996" spans="1:21" ht="14.4" customHeight="1" x14ac:dyDescent="0.3">
      <c r="A996" s="740">
        <v>7</v>
      </c>
      <c r="B996" s="741" t="s">
        <v>2000</v>
      </c>
      <c r="C996" s="741" t="s">
        <v>2006</v>
      </c>
      <c r="D996" s="824" t="s">
        <v>3430</v>
      </c>
      <c r="E996" s="825" t="s">
        <v>2035</v>
      </c>
      <c r="F996" s="741" t="s">
        <v>2001</v>
      </c>
      <c r="G996" s="741" t="s">
        <v>2172</v>
      </c>
      <c r="H996" s="741" t="s">
        <v>576</v>
      </c>
      <c r="I996" s="741" t="s">
        <v>2176</v>
      </c>
      <c r="J996" s="741" t="s">
        <v>2177</v>
      </c>
      <c r="K996" s="741" t="s">
        <v>2178</v>
      </c>
      <c r="L996" s="742">
        <v>93.96</v>
      </c>
      <c r="M996" s="742">
        <v>563.76</v>
      </c>
      <c r="N996" s="741">
        <v>6</v>
      </c>
      <c r="O996" s="826">
        <v>1</v>
      </c>
      <c r="P996" s="742">
        <v>375.84</v>
      </c>
      <c r="Q996" s="759">
        <v>0.66666666666666663</v>
      </c>
      <c r="R996" s="741">
        <v>4</v>
      </c>
      <c r="S996" s="759">
        <v>0.66666666666666663</v>
      </c>
      <c r="T996" s="826">
        <v>0.5</v>
      </c>
      <c r="U996" s="782">
        <v>0.5</v>
      </c>
    </row>
    <row r="997" spans="1:21" ht="14.4" customHeight="1" x14ac:dyDescent="0.3">
      <c r="A997" s="740">
        <v>7</v>
      </c>
      <c r="B997" s="741" t="s">
        <v>2000</v>
      </c>
      <c r="C997" s="741" t="s">
        <v>2006</v>
      </c>
      <c r="D997" s="824" t="s">
        <v>3430</v>
      </c>
      <c r="E997" s="825" t="s">
        <v>2035</v>
      </c>
      <c r="F997" s="741" t="s">
        <v>2001</v>
      </c>
      <c r="G997" s="741" t="s">
        <v>2172</v>
      </c>
      <c r="H997" s="741" t="s">
        <v>576</v>
      </c>
      <c r="I997" s="741" t="s">
        <v>3284</v>
      </c>
      <c r="J997" s="741" t="s">
        <v>2846</v>
      </c>
      <c r="K997" s="741" t="s">
        <v>2932</v>
      </c>
      <c r="L997" s="742">
        <v>93.96</v>
      </c>
      <c r="M997" s="742">
        <v>187.92</v>
      </c>
      <c r="N997" s="741">
        <v>2</v>
      </c>
      <c r="O997" s="826">
        <v>0.5</v>
      </c>
      <c r="P997" s="742"/>
      <c r="Q997" s="759">
        <v>0</v>
      </c>
      <c r="R997" s="741"/>
      <c r="S997" s="759">
        <v>0</v>
      </c>
      <c r="T997" s="826"/>
      <c r="U997" s="782">
        <v>0</v>
      </c>
    </row>
    <row r="998" spans="1:21" ht="14.4" customHeight="1" x14ac:dyDescent="0.3">
      <c r="A998" s="740">
        <v>7</v>
      </c>
      <c r="B998" s="741" t="s">
        <v>2000</v>
      </c>
      <c r="C998" s="741" t="s">
        <v>2006</v>
      </c>
      <c r="D998" s="824" t="s">
        <v>3430</v>
      </c>
      <c r="E998" s="825" t="s">
        <v>2035</v>
      </c>
      <c r="F998" s="741" t="s">
        <v>2001</v>
      </c>
      <c r="G998" s="741" t="s">
        <v>2172</v>
      </c>
      <c r="H998" s="741" t="s">
        <v>576</v>
      </c>
      <c r="I998" s="741" t="s">
        <v>3285</v>
      </c>
      <c r="J998" s="741" t="s">
        <v>2846</v>
      </c>
      <c r="K998" s="741" t="s">
        <v>3286</v>
      </c>
      <c r="L998" s="742">
        <v>0</v>
      </c>
      <c r="M998" s="742">
        <v>0</v>
      </c>
      <c r="N998" s="741">
        <v>3</v>
      </c>
      <c r="O998" s="826">
        <v>0.5</v>
      </c>
      <c r="P998" s="742">
        <v>0</v>
      </c>
      <c r="Q998" s="759"/>
      <c r="R998" s="741">
        <v>3</v>
      </c>
      <c r="S998" s="759">
        <v>1</v>
      </c>
      <c r="T998" s="826">
        <v>0.5</v>
      </c>
      <c r="U998" s="782">
        <v>1</v>
      </c>
    </row>
    <row r="999" spans="1:21" ht="14.4" customHeight="1" x14ac:dyDescent="0.3">
      <c r="A999" s="740">
        <v>7</v>
      </c>
      <c r="B999" s="741" t="s">
        <v>2000</v>
      </c>
      <c r="C999" s="741" t="s">
        <v>2006</v>
      </c>
      <c r="D999" s="824" t="s">
        <v>3430</v>
      </c>
      <c r="E999" s="825" t="s">
        <v>2035</v>
      </c>
      <c r="F999" s="741" t="s">
        <v>2001</v>
      </c>
      <c r="G999" s="741" t="s">
        <v>2172</v>
      </c>
      <c r="H999" s="741" t="s">
        <v>576</v>
      </c>
      <c r="I999" s="741" t="s">
        <v>3287</v>
      </c>
      <c r="J999" s="741" t="s">
        <v>3243</v>
      </c>
      <c r="K999" s="741" t="s">
        <v>2833</v>
      </c>
      <c r="L999" s="742">
        <v>140.94999999999999</v>
      </c>
      <c r="M999" s="742">
        <v>281.89999999999998</v>
      </c>
      <c r="N999" s="741">
        <v>2</v>
      </c>
      <c r="O999" s="826">
        <v>0.5</v>
      </c>
      <c r="P999" s="742"/>
      <c r="Q999" s="759">
        <v>0</v>
      </c>
      <c r="R999" s="741"/>
      <c r="S999" s="759">
        <v>0</v>
      </c>
      <c r="T999" s="826"/>
      <c r="U999" s="782">
        <v>0</v>
      </c>
    </row>
    <row r="1000" spans="1:21" ht="14.4" customHeight="1" x14ac:dyDescent="0.3">
      <c r="A1000" s="740">
        <v>7</v>
      </c>
      <c r="B1000" s="741" t="s">
        <v>2000</v>
      </c>
      <c r="C1000" s="741" t="s">
        <v>2006</v>
      </c>
      <c r="D1000" s="824" t="s">
        <v>3430</v>
      </c>
      <c r="E1000" s="825" t="s">
        <v>2035</v>
      </c>
      <c r="F1000" s="741" t="s">
        <v>2001</v>
      </c>
      <c r="G1000" s="741" t="s">
        <v>2849</v>
      </c>
      <c r="H1000" s="741" t="s">
        <v>622</v>
      </c>
      <c r="I1000" s="741" t="s">
        <v>2853</v>
      </c>
      <c r="J1000" s="741" t="s">
        <v>2851</v>
      </c>
      <c r="K1000" s="741" t="s">
        <v>2854</v>
      </c>
      <c r="L1000" s="742">
        <v>533.42999999999995</v>
      </c>
      <c r="M1000" s="742">
        <v>533.42999999999995</v>
      </c>
      <c r="N1000" s="741">
        <v>1</v>
      </c>
      <c r="O1000" s="826">
        <v>0.5</v>
      </c>
      <c r="P1000" s="742">
        <v>533.42999999999995</v>
      </c>
      <c r="Q1000" s="759">
        <v>1</v>
      </c>
      <c r="R1000" s="741">
        <v>1</v>
      </c>
      <c r="S1000" s="759">
        <v>1</v>
      </c>
      <c r="T1000" s="826">
        <v>0.5</v>
      </c>
      <c r="U1000" s="782">
        <v>1</v>
      </c>
    </row>
    <row r="1001" spans="1:21" ht="14.4" customHeight="1" x14ac:dyDescent="0.3">
      <c r="A1001" s="740">
        <v>7</v>
      </c>
      <c r="B1001" s="741" t="s">
        <v>2000</v>
      </c>
      <c r="C1001" s="741" t="s">
        <v>2006</v>
      </c>
      <c r="D1001" s="824" t="s">
        <v>3430</v>
      </c>
      <c r="E1001" s="825" t="s">
        <v>2035</v>
      </c>
      <c r="F1001" s="741" t="s">
        <v>2001</v>
      </c>
      <c r="G1001" s="741" t="s">
        <v>2109</v>
      </c>
      <c r="H1001" s="741" t="s">
        <v>576</v>
      </c>
      <c r="I1001" s="741" t="s">
        <v>2857</v>
      </c>
      <c r="J1001" s="741" t="s">
        <v>2532</v>
      </c>
      <c r="K1001" s="741" t="s">
        <v>2189</v>
      </c>
      <c r="L1001" s="742">
        <v>0</v>
      </c>
      <c r="M1001" s="742">
        <v>0</v>
      </c>
      <c r="N1001" s="741">
        <v>1</v>
      </c>
      <c r="O1001" s="826">
        <v>0.5</v>
      </c>
      <c r="P1001" s="742">
        <v>0</v>
      </c>
      <c r="Q1001" s="759"/>
      <c r="R1001" s="741">
        <v>1</v>
      </c>
      <c r="S1001" s="759">
        <v>1</v>
      </c>
      <c r="T1001" s="826">
        <v>0.5</v>
      </c>
      <c r="U1001" s="782">
        <v>1</v>
      </c>
    </row>
    <row r="1002" spans="1:21" ht="14.4" customHeight="1" x14ac:dyDescent="0.3">
      <c r="A1002" s="740">
        <v>7</v>
      </c>
      <c r="B1002" s="741" t="s">
        <v>2000</v>
      </c>
      <c r="C1002" s="741" t="s">
        <v>2006</v>
      </c>
      <c r="D1002" s="824" t="s">
        <v>3430</v>
      </c>
      <c r="E1002" s="825" t="s">
        <v>2035</v>
      </c>
      <c r="F1002" s="741" t="s">
        <v>2001</v>
      </c>
      <c r="G1002" s="741" t="s">
        <v>2109</v>
      </c>
      <c r="H1002" s="741" t="s">
        <v>576</v>
      </c>
      <c r="I1002" s="741" t="s">
        <v>2187</v>
      </c>
      <c r="J1002" s="741" t="s">
        <v>2188</v>
      </c>
      <c r="K1002" s="741" t="s">
        <v>2189</v>
      </c>
      <c r="L1002" s="742">
        <v>0</v>
      </c>
      <c r="M1002" s="742">
        <v>0</v>
      </c>
      <c r="N1002" s="741">
        <v>2</v>
      </c>
      <c r="O1002" s="826">
        <v>1</v>
      </c>
      <c r="P1002" s="742">
        <v>0</v>
      </c>
      <c r="Q1002" s="759"/>
      <c r="R1002" s="741">
        <v>2</v>
      </c>
      <c r="S1002" s="759">
        <v>1</v>
      </c>
      <c r="T1002" s="826">
        <v>1</v>
      </c>
      <c r="U1002" s="782">
        <v>1</v>
      </c>
    </row>
    <row r="1003" spans="1:21" ht="14.4" customHeight="1" x14ac:dyDescent="0.3">
      <c r="A1003" s="740">
        <v>7</v>
      </c>
      <c r="B1003" s="741" t="s">
        <v>2000</v>
      </c>
      <c r="C1003" s="741" t="s">
        <v>2006</v>
      </c>
      <c r="D1003" s="824" t="s">
        <v>3430</v>
      </c>
      <c r="E1003" s="825" t="s">
        <v>2035</v>
      </c>
      <c r="F1003" s="741" t="s">
        <v>2001</v>
      </c>
      <c r="G1003" s="741" t="s">
        <v>2193</v>
      </c>
      <c r="H1003" s="741" t="s">
        <v>576</v>
      </c>
      <c r="I1003" s="741" t="s">
        <v>2397</v>
      </c>
      <c r="J1003" s="741" t="s">
        <v>2195</v>
      </c>
      <c r="K1003" s="741" t="s">
        <v>2398</v>
      </c>
      <c r="L1003" s="742">
        <v>50.32</v>
      </c>
      <c r="M1003" s="742">
        <v>150.96</v>
      </c>
      <c r="N1003" s="741">
        <v>3</v>
      </c>
      <c r="O1003" s="826">
        <v>0.5</v>
      </c>
      <c r="P1003" s="742"/>
      <c r="Q1003" s="759">
        <v>0</v>
      </c>
      <c r="R1003" s="741"/>
      <c r="S1003" s="759">
        <v>0</v>
      </c>
      <c r="T1003" s="826"/>
      <c r="U1003" s="782">
        <v>0</v>
      </c>
    </row>
    <row r="1004" spans="1:21" ht="14.4" customHeight="1" x14ac:dyDescent="0.3">
      <c r="A1004" s="740">
        <v>7</v>
      </c>
      <c r="B1004" s="741" t="s">
        <v>2000</v>
      </c>
      <c r="C1004" s="741" t="s">
        <v>2006</v>
      </c>
      <c r="D1004" s="824" t="s">
        <v>3430</v>
      </c>
      <c r="E1004" s="825" t="s">
        <v>2035</v>
      </c>
      <c r="F1004" s="741" t="s">
        <v>2001</v>
      </c>
      <c r="G1004" s="741" t="s">
        <v>2193</v>
      </c>
      <c r="H1004" s="741" t="s">
        <v>576</v>
      </c>
      <c r="I1004" s="741" t="s">
        <v>2859</v>
      </c>
      <c r="J1004" s="741" t="s">
        <v>2231</v>
      </c>
      <c r="K1004" s="741" t="s">
        <v>2860</v>
      </c>
      <c r="L1004" s="742">
        <v>50.32</v>
      </c>
      <c r="M1004" s="742">
        <v>402.56</v>
      </c>
      <c r="N1004" s="741">
        <v>8</v>
      </c>
      <c r="O1004" s="826">
        <v>1</v>
      </c>
      <c r="P1004" s="742"/>
      <c r="Q1004" s="759">
        <v>0</v>
      </c>
      <c r="R1004" s="741"/>
      <c r="S1004" s="759">
        <v>0</v>
      </c>
      <c r="T1004" s="826"/>
      <c r="U1004" s="782">
        <v>0</v>
      </c>
    </row>
    <row r="1005" spans="1:21" ht="14.4" customHeight="1" x14ac:dyDescent="0.3">
      <c r="A1005" s="740">
        <v>7</v>
      </c>
      <c r="B1005" s="741" t="s">
        <v>2000</v>
      </c>
      <c r="C1005" s="741" t="s">
        <v>2006</v>
      </c>
      <c r="D1005" s="824" t="s">
        <v>3430</v>
      </c>
      <c r="E1005" s="825" t="s">
        <v>2035</v>
      </c>
      <c r="F1005" s="741" t="s">
        <v>2001</v>
      </c>
      <c r="G1005" s="741" t="s">
        <v>2193</v>
      </c>
      <c r="H1005" s="741" t="s">
        <v>576</v>
      </c>
      <c r="I1005" s="741" t="s">
        <v>2861</v>
      </c>
      <c r="J1005" s="741" t="s">
        <v>2557</v>
      </c>
      <c r="K1005" s="741"/>
      <c r="L1005" s="742">
        <v>0</v>
      </c>
      <c r="M1005" s="742">
        <v>0</v>
      </c>
      <c r="N1005" s="741">
        <v>1</v>
      </c>
      <c r="O1005" s="826">
        <v>1</v>
      </c>
      <c r="P1005" s="742">
        <v>0</v>
      </c>
      <c r="Q1005" s="759"/>
      <c r="R1005" s="741">
        <v>1</v>
      </c>
      <c r="S1005" s="759">
        <v>1</v>
      </c>
      <c r="T1005" s="826">
        <v>1</v>
      </c>
      <c r="U1005" s="782">
        <v>1</v>
      </c>
    </row>
    <row r="1006" spans="1:21" ht="14.4" customHeight="1" x14ac:dyDescent="0.3">
      <c r="A1006" s="740">
        <v>7</v>
      </c>
      <c r="B1006" s="741" t="s">
        <v>2000</v>
      </c>
      <c r="C1006" s="741" t="s">
        <v>2006</v>
      </c>
      <c r="D1006" s="824" t="s">
        <v>3430</v>
      </c>
      <c r="E1006" s="825" t="s">
        <v>2035</v>
      </c>
      <c r="F1006" s="741" t="s">
        <v>2001</v>
      </c>
      <c r="G1006" s="741" t="s">
        <v>2193</v>
      </c>
      <c r="H1006" s="741" t="s">
        <v>576</v>
      </c>
      <c r="I1006" s="741" t="s">
        <v>2233</v>
      </c>
      <c r="J1006" s="741" t="s">
        <v>2195</v>
      </c>
      <c r="K1006" s="741" t="s">
        <v>2234</v>
      </c>
      <c r="L1006" s="742">
        <v>99.94</v>
      </c>
      <c r="M1006" s="742">
        <v>199.88</v>
      </c>
      <c r="N1006" s="741">
        <v>2</v>
      </c>
      <c r="O1006" s="826">
        <v>0.5</v>
      </c>
      <c r="P1006" s="742"/>
      <c r="Q1006" s="759">
        <v>0</v>
      </c>
      <c r="R1006" s="741"/>
      <c r="S1006" s="759">
        <v>0</v>
      </c>
      <c r="T1006" s="826"/>
      <c r="U1006" s="782">
        <v>0</v>
      </c>
    </row>
    <row r="1007" spans="1:21" ht="14.4" customHeight="1" x14ac:dyDescent="0.3">
      <c r="A1007" s="740">
        <v>7</v>
      </c>
      <c r="B1007" s="741" t="s">
        <v>2000</v>
      </c>
      <c r="C1007" s="741" t="s">
        <v>2006</v>
      </c>
      <c r="D1007" s="824" t="s">
        <v>3430</v>
      </c>
      <c r="E1007" s="825" t="s">
        <v>2035</v>
      </c>
      <c r="F1007" s="741" t="s">
        <v>2001</v>
      </c>
      <c r="G1007" s="741" t="s">
        <v>2193</v>
      </c>
      <c r="H1007" s="741" t="s">
        <v>576</v>
      </c>
      <c r="I1007" s="741" t="s">
        <v>2862</v>
      </c>
      <c r="J1007" s="741" t="s">
        <v>2863</v>
      </c>
      <c r="K1007" s="741" t="s">
        <v>2398</v>
      </c>
      <c r="L1007" s="742">
        <v>50.32</v>
      </c>
      <c r="M1007" s="742">
        <v>352.24</v>
      </c>
      <c r="N1007" s="741">
        <v>7</v>
      </c>
      <c r="O1007" s="826">
        <v>2</v>
      </c>
      <c r="P1007" s="742">
        <v>352.24</v>
      </c>
      <c r="Q1007" s="759">
        <v>1</v>
      </c>
      <c r="R1007" s="741">
        <v>7</v>
      </c>
      <c r="S1007" s="759">
        <v>1</v>
      </c>
      <c r="T1007" s="826">
        <v>2</v>
      </c>
      <c r="U1007" s="782">
        <v>1</v>
      </c>
    </row>
    <row r="1008" spans="1:21" ht="14.4" customHeight="1" x14ac:dyDescent="0.3">
      <c r="A1008" s="740">
        <v>7</v>
      </c>
      <c r="B1008" s="741" t="s">
        <v>2000</v>
      </c>
      <c r="C1008" s="741" t="s">
        <v>2006</v>
      </c>
      <c r="D1008" s="824" t="s">
        <v>3430</v>
      </c>
      <c r="E1008" s="825" t="s">
        <v>2035</v>
      </c>
      <c r="F1008" s="741" t="s">
        <v>2001</v>
      </c>
      <c r="G1008" s="741" t="s">
        <v>2193</v>
      </c>
      <c r="H1008" s="741" t="s">
        <v>576</v>
      </c>
      <c r="I1008" s="741" t="s">
        <v>3288</v>
      </c>
      <c r="J1008" s="741" t="s">
        <v>2195</v>
      </c>
      <c r="K1008" s="741" t="s">
        <v>3289</v>
      </c>
      <c r="L1008" s="742">
        <v>0</v>
      </c>
      <c r="M1008" s="742">
        <v>0</v>
      </c>
      <c r="N1008" s="741">
        <v>2</v>
      </c>
      <c r="O1008" s="826">
        <v>0.5</v>
      </c>
      <c r="P1008" s="742">
        <v>0</v>
      </c>
      <c r="Q1008" s="759"/>
      <c r="R1008" s="741">
        <v>2</v>
      </c>
      <c r="S1008" s="759">
        <v>1</v>
      </c>
      <c r="T1008" s="826">
        <v>0.5</v>
      </c>
      <c r="U1008" s="782">
        <v>1</v>
      </c>
    </row>
    <row r="1009" spans="1:21" ht="14.4" customHeight="1" x14ac:dyDescent="0.3">
      <c r="A1009" s="740">
        <v>7</v>
      </c>
      <c r="B1009" s="741" t="s">
        <v>2000</v>
      </c>
      <c r="C1009" s="741" t="s">
        <v>2006</v>
      </c>
      <c r="D1009" s="824" t="s">
        <v>3430</v>
      </c>
      <c r="E1009" s="825" t="s">
        <v>2035</v>
      </c>
      <c r="F1009" s="741" t="s">
        <v>2001</v>
      </c>
      <c r="G1009" s="741" t="s">
        <v>2193</v>
      </c>
      <c r="H1009" s="741" t="s">
        <v>576</v>
      </c>
      <c r="I1009" s="741" t="s">
        <v>2868</v>
      </c>
      <c r="J1009" s="741" t="s">
        <v>2869</v>
      </c>
      <c r="K1009" s="741" t="s">
        <v>2870</v>
      </c>
      <c r="L1009" s="742">
        <v>99.94</v>
      </c>
      <c r="M1009" s="742">
        <v>4097.54</v>
      </c>
      <c r="N1009" s="741">
        <v>41</v>
      </c>
      <c r="O1009" s="826">
        <v>6.5</v>
      </c>
      <c r="P1009" s="742">
        <v>3797.7200000000003</v>
      </c>
      <c r="Q1009" s="759">
        <v>0.92682926829268297</v>
      </c>
      <c r="R1009" s="741">
        <v>38</v>
      </c>
      <c r="S1009" s="759">
        <v>0.92682926829268297</v>
      </c>
      <c r="T1009" s="826">
        <v>5.5</v>
      </c>
      <c r="U1009" s="782">
        <v>0.84615384615384615</v>
      </c>
    </row>
    <row r="1010" spans="1:21" ht="14.4" customHeight="1" x14ac:dyDescent="0.3">
      <c r="A1010" s="740">
        <v>7</v>
      </c>
      <c r="B1010" s="741" t="s">
        <v>2000</v>
      </c>
      <c r="C1010" s="741" t="s">
        <v>2006</v>
      </c>
      <c r="D1010" s="824" t="s">
        <v>3430</v>
      </c>
      <c r="E1010" s="825" t="s">
        <v>2035</v>
      </c>
      <c r="F1010" s="741" t="s">
        <v>2001</v>
      </c>
      <c r="G1010" s="741" t="s">
        <v>2193</v>
      </c>
      <c r="H1010" s="741" t="s">
        <v>576</v>
      </c>
      <c r="I1010" s="741" t="s">
        <v>3134</v>
      </c>
      <c r="J1010" s="741" t="s">
        <v>2195</v>
      </c>
      <c r="K1010" s="741" t="s">
        <v>3135</v>
      </c>
      <c r="L1010" s="742">
        <v>0</v>
      </c>
      <c r="M1010" s="742">
        <v>0</v>
      </c>
      <c r="N1010" s="741">
        <v>1</v>
      </c>
      <c r="O1010" s="826">
        <v>0.5</v>
      </c>
      <c r="P1010" s="742"/>
      <c r="Q1010" s="759"/>
      <c r="R1010" s="741"/>
      <c r="S1010" s="759">
        <v>0</v>
      </c>
      <c r="T1010" s="826"/>
      <c r="U1010" s="782">
        <v>0</v>
      </c>
    </row>
    <row r="1011" spans="1:21" ht="14.4" customHeight="1" x14ac:dyDescent="0.3">
      <c r="A1011" s="740">
        <v>7</v>
      </c>
      <c r="B1011" s="741" t="s">
        <v>2000</v>
      </c>
      <c r="C1011" s="741" t="s">
        <v>2006</v>
      </c>
      <c r="D1011" s="824" t="s">
        <v>3430</v>
      </c>
      <c r="E1011" s="825" t="s">
        <v>2035</v>
      </c>
      <c r="F1011" s="741" t="s">
        <v>2001</v>
      </c>
      <c r="G1011" s="741" t="s">
        <v>2193</v>
      </c>
      <c r="H1011" s="741" t="s">
        <v>576</v>
      </c>
      <c r="I1011" s="741" t="s">
        <v>2873</v>
      </c>
      <c r="J1011" s="741" t="s">
        <v>2231</v>
      </c>
      <c r="K1011" s="741" t="s">
        <v>2860</v>
      </c>
      <c r="L1011" s="742">
        <v>50.32</v>
      </c>
      <c r="M1011" s="742">
        <v>301.92</v>
      </c>
      <c r="N1011" s="741">
        <v>6</v>
      </c>
      <c r="O1011" s="826">
        <v>1</v>
      </c>
      <c r="P1011" s="742">
        <v>301.92</v>
      </c>
      <c r="Q1011" s="759">
        <v>1</v>
      </c>
      <c r="R1011" s="741">
        <v>6</v>
      </c>
      <c r="S1011" s="759">
        <v>1</v>
      </c>
      <c r="T1011" s="826">
        <v>1</v>
      </c>
      <c r="U1011" s="782">
        <v>1</v>
      </c>
    </row>
    <row r="1012" spans="1:21" ht="14.4" customHeight="1" x14ac:dyDescent="0.3">
      <c r="A1012" s="740">
        <v>7</v>
      </c>
      <c r="B1012" s="741" t="s">
        <v>2000</v>
      </c>
      <c r="C1012" s="741" t="s">
        <v>2006</v>
      </c>
      <c r="D1012" s="824" t="s">
        <v>3430</v>
      </c>
      <c r="E1012" s="825" t="s">
        <v>2035</v>
      </c>
      <c r="F1012" s="741" t="s">
        <v>2001</v>
      </c>
      <c r="G1012" s="741" t="s">
        <v>2193</v>
      </c>
      <c r="H1012" s="741" t="s">
        <v>576</v>
      </c>
      <c r="I1012" s="741" t="s">
        <v>2197</v>
      </c>
      <c r="J1012" s="741" t="s">
        <v>2198</v>
      </c>
      <c r="K1012" s="741" t="s">
        <v>2199</v>
      </c>
      <c r="L1012" s="742">
        <v>95.29</v>
      </c>
      <c r="M1012" s="742">
        <v>571.74</v>
      </c>
      <c r="N1012" s="741">
        <v>6</v>
      </c>
      <c r="O1012" s="826">
        <v>2</v>
      </c>
      <c r="P1012" s="742">
        <v>285.87</v>
      </c>
      <c r="Q1012" s="759">
        <v>0.5</v>
      </c>
      <c r="R1012" s="741">
        <v>3</v>
      </c>
      <c r="S1012" s="759">
        <v>0.5</v>
      </c>
      <c r="T1012" s="826">
        <v>1</v>
      </c>
      <c r="U1012" s="782">
        <v>0.5</v>
      </c>
    </row>
    <row r="1013" spans="1:21" ht="14.4" customHeight="1" x14ac:dyDescent="0.3">
      <c r="A1013" s="740">
        <v>7</v>
      </c>
      <c r="B1013" s="741" t="s">
        <v>2000</v>
      </c>
      <c r="C1013" s="741" t="s">
        <v>2006</v>
      </c>
      <c r="D1013" s="824" t="s">
        <v>3430</v>
      </c>
      <c r="E1013" s="825" t="s">
        <v>2035</v>
      </c>
      <c r="F1013" s="741" t="s">
        <v>2001</v>
      </c>
      <c r="G1013" s="741" t="s">
        <v>2193</v>
      </c>
      <c r="H1013" s="741" t="s">
        <v>576</v>
      </c>
      <c r="I1013" s="741" t="s">
        <v>2874</v>
      </c>
      <c r="J1013" s="741" t="s">
        <v>2198</v>
      </c>
      <c r="K1013" s="741" t="s">
        <v>2875</v>
      </c>
      <c r="L1013" s="742">
        <v>199.89</v>
      </c>
      <c r="M1013" s="742">
        <v>1199.3399999999999</v>
      </c>
      <c r="N1013" s="741">
        <v>6</v>
      </c>
      <c r="O1013" s="826">
        <v>1</v>
      </c>
      <c r="P1013" s="742">
        <v>1199.3399999999999</v>
      </c>
      <c r="Q1013" s="759">
        <v>1</v>
      </c>
      <c r="R1013" s="741">
        <v>6</v>
      </c>
      <c r="S1013" s="759">
        <v>1</v>
      </c>
      <c r="T1013" s="826">
        <v>1</v>
      </c>
      <c r="U1013" s="782">
        <v>1</v>
      </c>
    </row>
    <row r="1014" spans="1:21" ht="14.4" customHeight="1" x14ac:dyDescent="0.3">
      <c r="A1014" s="740">
        <v>7</v>
      </c>
      <c r="B1014" s="741" t="s">
        <v>2000</v>
      </c>
      <c r="C1014" s="741" t="s">
        <v>2006</v>
      </c>
      <c r="D1014" s="824" t="s">
        <v>3430</v>
      </c>
      <c r="E1014" s="825" t="s">
        <v>2035</v>
      </c>
      <c r="F1014" s="741" t="s">
        <v>2001</v>
      </c>
      <c r="G1014" s="741" t="s">
        <v>2193</v>
      </c>
      <c r="H1014" s="741" t="s">
        <v>576</v>
      </c>
      <c r="I1014" s="741" t="s">
        <v>3290</v>
      </c>
      <c r="J1014" s="741" t="s">
        <v>2198</v>
      </c>
      <c r="K1014" s="741" t="s">
        <v>3291</v>
      </c>
      <c r="L1014" s="742">
        <v>0</v>
      </c>
      <c r="M1014" s="742">
        <v>0</v>
      </c>
      <c r="N1014" s="741">
        <v>1</v>
      </c>
      <c r="O1014" s="826">
        <v>0.5</v>
      </c>
      <c r="P1014" s="742">
        <v>0</v>
      </c>
      <c r="Q1014" s="759"/>
      <c r="R1014" s="741">
        <v>1</v>
      </c>
      <c r="S1014" s="759">
        <v>1</v>
      </c>
      <c r="T1014" s="826">
        <v>0.5</v>
      </c>
      <c r="U1014" s="782">
        <v>1</v>
      </c>
    </row>
    <row r="1015" spans="1:21" ht="14.4" customHeight="1" x14ac:dyDescent="0.3">
      <c r="A1015" s="740">
        <v>7</v>
      </c>
      <c r="B1015" s="741" t="s">
        <v>2000</v>
      </c>
      <c r="C1015" s="741" t="s">
        <v>2006</v>
      </c>
      <c r="D1015" s="824" t="s">
        <v>3430</v>
      </c>
      <c r="E1015" s="825" t="s">
        <v>2035</v>
      </c>
      <c r="F1015" s="741" t="s">
        <v>2001</v>
      </c>
      <c r="G1015" s="741" t="s">
        <v>3073</v>
      </c>
      <c r="H1015" s="741" t="s">
        <v>622</v>
      </c>
      <c r="I1015" s="741" t="s">
        <v>3074</v>
      </c>
      <c r="J1015" s="741" t="s">
        <v>3075</v>
      </c>
      <c r="K1015" s="741" t="s">
        <v>3076</v>
      </c>
      <c r="L1015" s="742">
        <v>65.36</v>
      </c>
      <c r="M1015" s="742">
        <v>784.32</v>
      </c>
      <c r="N1015" s="741">
        <v>12</v>
      </c>
      <c r="O1015" s="826">
        <v>2</v>
      </c>
      <c r="P1015" s="742">
        <v>130.72</v>
      </c>
      <c r="Q1015" s="759">
        <v>0.16666666666666666</v>
      </c>
      <c r="R1015" s="741">
        <v>2</v>
      </c>
      <c r="S1015" s="759">
        <v>0.16666666666666666</v>
      </c>
      <c r="T1015" s="826">
        <v>0.5</v>
      </c>
      <c r="U1015" s="782">
        <v>0.25</v>
      </c>
    </row>
    <row r="1016" spans="1:21" ht="14.4" customHeight="1" x14ac:dyDescent="0.3">
      <c r="A1016" s="740">
        <v>7</v>
      </c>
      <c r="B1016" s="741" t="s">
        <v>2000</v>
      </c>
      <c r="C1016" s="741" t="s">
        <v>2006</v>
      </c>
      <c r="D1016" s="824" t="s">
        <v>3430</v>
      </c>
      <c r="E1016" s="825" t="s">
        <v>2035</v>
      </c>
      <c r="F1016" s="741" t="s">
        <v>2001</v>
      </c>
      <c r="G1016" s="741" t="s">
        <v>3073</v>
      </c>
      <c r="H1016" s="741" t="s">
        <v>576</v>
      </c>
      <c r="I1016" s="741" t="s">
        <v>3292</v>
      </c>
      <c r="J1016" s="741" t="s">
        <v>3075</v>
      </c>
      <c r="K1016" s="741" t="s">
        <v>3293</v>
      </c>
      <c r="L1016" s="742">
        <v>0</v>
      </c>
      <c r="M1016" s="742">
        <v>0</v>
      </c>
      <c r="N1016" s="741">
        <v>3</v>
      </c>
      <c r="O1016" s="826">
        <v>0.5</v>
      </c>
      <c r="P1016" s="742"/>
      <c r="Q1016" s="759"/>
      <c r="R1016" s="741"/>
      <c r="S1016" s="759">
        <v>0</v>
      </c>
      <c r="T1016" s="826"/>
      <c r="U1016" s="782">
        <v>0</v>
      </c>
    </row>
    <row r="1017" spans="1:21" ht="14.4" customHeight="1" x14ac:dyDescent="0.3">
      <c r="A1017" s="740">
        <v>7</v>
      </c>
      <c r="B1017" s="741" t="s">
        <v>2000</v>
      </c>
      <c r="C1017" s="741" t="s">
        <v>2006</v>
      </c>
      <c r="D1017" s="824" t="s">
        <v>3430</v>
      </c>
      <c r="E1017" s="825" t="s">
        <v>2035</v>
      </c>
      <c r="F1017" s="741" t="s">
        <v>2001</v>
      </c>
      <c r="G1017" s="741" t="s">
        <v>2876</v>
      </c>
      <c r="H1017" s="741" t="s">
        <v>576</v>
      </c>
      <c r="I1017" s="741" t="s">
        <v>2877</v>
      </c>
      <c r="J1017" s="741" t="s">
        <v>2878</v>
      </c>
      <c r="K1017" s="741" t="s">
        <v>2879</v>
      </c>
      <c r="L1017" s="742">
        <v>1112.45</v>
      </c>
      <c r="M1017" s="742">
        <v>24473.9</v>
      </c>
      <c r="N1017" s="741">
        <v>22</v>
      </c>
      <c r="O1017" s="826">
        <v>6</v>
      </c>
      <c r="P1017" s="742">
        <v>24473.9</v>
      </c>
      <c r="Q1017" s="759">
        <v>1</v>
      </c>
      <c r="R1017" s="741">
        <v>22</v>
      </c>
      <c r="S1017" s="759">
        <v>1</v>
      </c>
      <c r="T1017" s="826">
        <v>6</v>
      </c>
      <c r="U1017" s="782">
        <v>1</v>
      </c>
    </row>
    <row r="1018" spans="1:21" ht="14.4" customHeight="1" x14ac:dyDescent="0.3">
      <c r="A1018" s="740">
        <v>7</v>
      </c>
      <c r="B1018" s="741" t="s">
        <v>2000</v>
      </c>
      <c r="C1018" s="741" t="s">
        <v>2006</v>
      </c>
      <c r="D1018" s="824" t="s">
        <v>3430</v>
      </c>
      <c r="E1018" s="825" t="s">
        <v>2035</v>
      </c>
      <c r="F1018" s="741" t="s">
        <v>2001</v>
      </c>
      <c r="G1018" s="741" t="s">
        <v>2876</v>
      </c>
      <c r="H1018" s="741" t="s">
        <v>576</v>
      </c>
      <c r="I1018" s="741" t="s">
        <v>2880</v>
      </c>
      <c r="J1018" s="741" t="s">
        <v>2878</v>
      </c>
      <c r="K1018" s="741" t="s">
        <v>2881</v>
      </c>
      <c r="L1018" s="742">
        <v>2146.12</v>
      </c>
      <c r="M1018" s="742">
        <v>6438.36</v>
      </c>
      <c r="N1018" s="741">
        <v>3</v>
      </c>
      <c r="O1018" s="826">
        <v>1</v>
      </c>
      <c r="P1018" s="742">
        <v>6438.36</v>
      </c>
      <c r="Q1018" s="759">
        <v>1</v>
      </c>
      <c r="R1018" s="741">
        <v>3</v>
      </c>
      <c r="S1018" s="759">
        <v>1</v>
      </c>
      <c r="T1018" s="826">
        <v>1</v>
      </c>
      <c r="U1018" s="782">
        <v>1</v>
      </c>
    </row>
    <row r="1019" spans="1:21" ht="14.4" customHeight="1" x14ac:dyDescent="0.3">
      <c r="A1019" s="740">
        <v>7</v>
      </c>
      <c r="B1019" s="741" t="s">
        <v>2000</v>
      </c>
      <c r="C1019" s="741" t="s">
        <v>2006</v>
      </c>
      <c r="D1019" s="824" t="s">
        <v>3430</v>
      </c>
      <c r="E1019" s="825" t="s">
        <v>2035</v>
      </c>
      <c r="F1019" s="741" t="s">
        <v>2001</v>
      </c>
      <c r="G1019" s="741" t="s">
        <v>2876</v>
      </c>
      <c r="H1019" s="741" t="s">
        <v>576</v>
      </c>
      <c r="I1019" s="741" t="s">
        <v>2882</v>
      </c>
      <c r="J1019" s="741" t="s">
        <v>2878</v>
      </c>
      <c r="K1019" s="741" t="s">
        <v>2883</v>
      </c>
      <c r="L1019" s="742">
        <v>3690.52</v>
      </c>
      <c r="M1019" s="742">
        <v>81191.44</v>
      </c>
      <c r="N1019" s="741">
        <v>22</v>
      </c>
      <c r="O1019" s="826">
        <v>5</v>
      </c>
      <c r="P1019" s="742">
        <v>59048.32</v>
      </c>
      <c r="Q1019" s="759">
        <v>0.72727272727272729</v>
      </c>
      <c r="R1019" s="741">
        <v>16</v>
      </c>
      <c r="S1019" s="759">
        <v>0.72727272727272729</v>
      </c>
      <c r="T1019" s="826">
        <v>4</v>
      </c>
      <c r="U1019" s="782">
        <v>0.8</v>
      </c>
    </row>
    <row r="1020" spans="1:21" ht="14.4" customHeight="1" x14ac:dyDescent="0.3">
      <c r="A1020" s="740">
        <v>7</v>
      </c>
      <c r="B1020" s="741" t="s">
        <v>2000</v>
      </c>
      <c r="C1020" s="741" t="s">
        <v>2006</v>
      </c>
      <c r="D1020" s="824" t="s">
        <v>3430</v>
      </c>
      <c r="E1020" s="825" t="s">
        <v>2040</v>
      </c>
      <c r="F1020" s="741" t="s">
        <v>2001</v>
      </c>
      <c r="G1020" s="741" t="s">
        <v>2468</v>
      </c>
      <c r="H1020" s="741" t="s">
        <v>576</v>
      </c>
      <c r="I1020" s="741" t="s">
        <v>2469</v>
      </c>
      <c r="J1020" s="741" t="s">
        <v>2470</v>
      </c>
      <c r="K1020" s="741" t="s">
        <v>2471</v>
      </c>
      <c r="L1020" s="742">
        <v>32.28</v>
      </c>
      <c r="M1020" s="742">
        <v>64.56</v>
      </c>
      <c r="N1020" s="741">
        <v>2</v>
      </c>
      <c r="O1020" s="826">
        <v>1.5</v>
      </c>
      <c r="P1020" s="742">
        <v>64.56</v>
      </c>
      <c r="Q1020" s="759">
        <v>1</v>
      </c>
      <c r="R1020" s="741">
        <v>2</v>
      </c>
      <c r="S1020" s="759">
        <v>1</v>
      </c>
      <c r="T1020" s="826">
        <v>1.5</v>
      </c>
      <c r="U1020" s="782">
        <v>1</v>
      </c>
    </row>
    <row r="1021" spans="1:21" ht="14.4" customHeight="1" x14ac:dyDescent="0.3">
      <c r="A1021" s="740">
        <v>7</v>
      </c>
      <c r="B1021" s="741" t="s">
        <v>2000</v>
      </c>
      <c r="C1021" s="741" t="s">
        <v>2006</v>
      </c>
      <c r="D1021" s="824" t="s">
        <v>3430</v>
      </c>
      <c r="E1021" s="825" t="s">
        <v>2040</v>
      </c>
      <c r="F1021" s="741" t="s">
        <v>2001</v>
      </c>
      <c r="G1021" s="741" t="s">
        <v>2468</v>
      </c>
      <c r="H1021" s="741" t="s">
        <v>576</v>
      </c>
      <c r="I1021" s="741" t="s">
        <v>2534</v>
      </c>
      <c r="J1021" s="741" t="s">
        <v>2470</v>
      </c>
      <c r="K1021" s="741" t="s">
        <v>2535</v>
      </c>
      <c r="L1021" s="742">
        <v>96.84</v>
      </c>
      <c r="M1021" s="742">
        <v>193.68</v>
      </c>
      <c r="N1021" s="741">
        <v>2</v>
      </c>
      <c r="O1021" s="826">
        <v>1</v>
      </c>
      <c r="P1021" s="742">
        <v>96.84</v>
      </c>
      <c r="Q1021" s="759">
        <v>0.5</v>
      </c>
      <c r="R1021" s="741">
        <v>1</v>
      </c>
      <c r="S1021" s="759">
        <v>0.5</v>
      </c>
      <c r="T1021" s="826">
        <v>0.5</v>
      </c>
      <c r="U1021" s="782">
        <v>0.5</v>
      </c>
    </row>
    <row r="1022" spans="1:21" ht="14.4" customHeight="1" x14ac:dyDescent="0.3">
      <c r="A1022" s="740">
        <v>7</v>
      </c>
      <c r="B1022" s="741" t="s">
        <v>2000</v>
      </c>
      <c r="C1022" s="741" t="s">
        <v>2006</v>
      </c>
      <c r="D1022" s="824" t="s">
        <v>3430</v>
      </c>
      <c r="E1022" s="825" t="s">
        <v>2040</v>
      </c>
      <c r="F1022" s="741" t="s">
        <v>2001</v>
      </c>
      <c r="G1022" s="741" t="s">
        <v>2399</v>
      </c>
      <c r="H1022" s="741" t="s">
        <v>576</v>
      </c>
      <c r="I1022" s="741" t="s">
        <v>3294</v>
      </c>
      <c r="J1022" s="741" t="s">
        <v>3295</v>
      </c>
      <c r="K1022" s="741" t="s">
        <v>3296</v>
      </c>
      <c r="L1022" s="742">
        <v>15.67</v>
      </c>
      <c r="M1022" s="742">
        <v>15.67</v>
      </c>
      <c r="N1022" s="741">
        <v>1</v>
      </c>
      <c r="O1022" s="826">
        <v>0.5</v>
      </c>
      <c r="P1022" s="742"/>
      <c r="Q1022" s="759">
        <v>0</v>
      </c>
      <c r="R1022" s="741"/>
      <c r="S1022" s="759">
        <v>0</v>
      </c>
      <c r="T1022" s="826"/>
      <c r="U1022" s="782">
        <v>0</v>
      </c>
    </row>
    <row r="1023" spans="1:21" ht="14.4" customHeight="1" x14ac:dyDescent="0.3">
      <c r="A1023" s="740">
        <v>7</v>
      </c>
      <c r="B1023" s="741" t="s">
        <v>2000</v>
      </c>
      <c r="C1023" s="741" t="s">
        <v>2006</v>
      </c>
      <c r="D1023" s="824" t="s">
        <v>3430</v>
      </c>
      <c r="E1023" s="825" t="s">
        <v>2040</v>
      </c>
      <c r="F1023" s="741" t="s">
        <v>2001</v>
      </c>
      <c r="G1023" s="741" t="s">
        <v>2631</v>
      </c>
      <c r="H1023" s="741" t="s">
        <v>576</v>
      </c>
      <c r="I1023" s="741" t="s">
        <v>2632</v>
      </c>
      <c r="J1023" s="741" t="s">
        <v>2633</v>
      </c>
      <c r="K1023" s="741" t="s">
        <v>2634</v>
      </c>
      <c r="L1023" s="742">
        <v>55.77</v>
      </c>
      <c r="M1023" s="742">
        <v>948.09000000000015</v>
      </c>
      <c r="N1023" s="741">
        <v>17</v>
      </c>
      <c r="O1023" s="826">
        <v>4</v>
      </c>
      <c r="P1023" s="742">
        <v>780.78000000000009</v>
      </c>
      <c r="Q1023" s="759">
        <v>0.82352941176470584</v>
      </c>
      <c r="R1023" s="741">
        <v>14</v>
      </c>
      <c r="S1023" s="759">
        <v>0.82352941176470584</v>
      </c>
      <c r="T1023" s="826">
        <v>2.5</v>
      </c>
      <c r="U1023" s="782">
        <v>0.625</v>
      </c>
    </row>
    <row r="1024" spans="1:21" ht="14.4" customHeight="1" x14ac:dyDescent="0.3">
      <c r="A1024" s="740">
        <v>7</v>
      </c>
      <c r="B1024" s="741" t="s">
        <v>2000</v>
      </c>
      <c r="C1024" s="741" t="s">
        <v>2006</v>
      </c>
      <c r="D1024" s="824" t="s">
        <v>3430</v>
      </c>
      <c r="E1024" s="825" t="s">
        <v>2040</v>
      </c>
      <c r="F1024" s="741" t="s">
        <v>2001</v>
      </c>
      <c r="G1024" s="741" t="s">
        <v>2631</v>
      </c>
      <c r="H1024" s="741" t="s">
        <v>576</v>
      </c>
      <c r="I1024" s="741" t="s">
        <v>2635</v>
      </c>
      <c r="J1024" s="741" t="s">
        <v>2633</v>
      </c>
      <c r="K1024" s="741" t="s">
        <v>2636</v>
      </c>
      <c r="L1024" s="742">
        <v>0</v>
      </c>
      <c r="M1024" s="742">
        <v>0</v>
      </c>
      <c r="N1024" s="741">
        <v>2</v>
      </c>
      <c r="O1024" s="826">
        <v>0.5</v>
      </c>
      <c r="P1024" s="742">
        <v>0</v>
      </c>
      <c r="Q1024" s="759"/>
      <c r="R1024" s="741">
        <v>2</v>
      </c>
      <c r="S1024" s="759">
        <v>1</v>
      </c>
      <c r="T1024" s="826">
        <v>0.5</v>
      </c>
      <c r="U1024" s="782">
        <v>1</v>
      </c>
    </row>
    <row r="1025" spans="1:21" ht="14.4" customHeight="1" x14ac:dyDescent="0.3">
      <c r="A1025" s="740">
        <v>7</v>
      </c>
      <c r="B1025" s="741" t="s">
        <v>2000</v>
      </c>
      <c r="C1025" s="741" t="s">
        <v>2006</v>
      </c>
      <c r="D1025" s="824" t="s">
        <v>3430</v>
      </c>
      <c r="E1025" s="825" t="s">
        <v>2040</v>
      </c>
      <c r="F1025" s="741" t="s">
        <v>2001</v>
      </c>
      <c r="G1025" s="741" t="s">
        <v>2637</v>
      </c>
      <c r="H1025" s="741" t="s">
        <v>576</v>
      </c>
      <c r="I1025" s="741" t="s">
        <v>2638</v>
      </c>
      <c r="J1025" s="741" t="s">
        <v>2639</v>
      </c>
      <c r="K1025" s="741" t="s">
        <v>2640</v>
      </c>
      <c r="L1025" s="742">
        <v>55.95</v>
      </c>
      <c r="M1025" s="742">
        <v>783.3</v>
      </c>
      <c r="N1025" s="741">
        <v>14</v>
      </c>
      <c r="O1025" s="826">
        <v>2</v>
      </c>
      <c r="P1025" s="742">
        <v>783.3</v>
      </c>
      <c r="Q1025" s="759">
        <v>1</v>
      </c>
      <c r="R1025" s="741">
        <v>14</v>
      </c>
      <c r="S1025" s="759">
        <v>1</v>
      </c>
      <c r="T1025" s="826">
        <v>2</v>
      </c>
      <c r="U1025" s="782">
        <v>1</v>
      </c>
    </row>
    <row r="1026" spans="1:21" ht="14.4" customHeight="1" x14ac:dyDescent="0.3">
      <c r="A1026" s="740">
        <v>7</v>
      </c>
      <c r="B1026" s="741" t="s">
        <v>2000</v>
      </c>
      <c r="C1026" s="741" t="s">
        <v>2006</v>
      </c>
      <c r="D1026" s="824" t="s">
        <v>3430</v>
      </c>
      <c r="E1026" s="825" t="s">
        <v>2040</v>
      </c>
      <c r="F1026" s="741" t="s">
        <v>2001</v>
      </c>
      <c r="G1026" s="741" t="s">
        <v>2641</v>
      </c>
      <c r="H1026" s="741" t="s">
        <v>576</v>
      </c>
      <c r="I1026" s="741" t="s">
        <v>3148</v>
      </c>
      <c r="J1026" s="741" t="s">
        <v>2648</v>
      </c>
      <c r="K1026" s="741" t="s">
        <v>2652</v>
      </c>
      <c r="L1026" s="742">
        <v>969.48</v>
      </c>
      <c r="M1026" s="742">
        <v>5816.88</v>
      </c>
      <c r="N1026" s="741">
        <v>6</v>
      </c>
      <c r="O1026" s="826">
        <v>1</v>
      </c>
      <c r="P1026" s="742">
        <v>5816.88</v>
      </c>
      <c r="Q1026" s="759">
        <v>1</v>
      </c>
      <c r="R1026" s="741">
        <v>6</v>
      </c>
      <c r="S1026" s="759">
        <v>1</v>
      </c>
      <c r="T1026" s="826">
        <v>1</v>
      </c>
      <c r="U1026" s="782">
        <v>1</v>
      </c>
    </row>
    <row r="1027" spans="1:21" ht="14.4" customHeight="1" x14ac:dyDescent="0.3">
      <c r="A1027" s="740">
        <v>7</v>
      </c>
      <c r="B1027" s="741" t="s">
        <v>2000</v>
      </c>
      <c r="C1027" s="741" t="s">
        <v>2006</v>
      </c>
      <c r="D1027" s="824" t="s">
        <v>3430</v>
      </c>
      <c r="E1027" s="825" t="s">
        <v>2040</v>
      </c>
      <c r="F1027" s="741" t="s">
        <v>2001</v>
      </c>
      <c r="G1027" s="741" t="s">
        <v>2641</v>
      </c>
      <c r="H1027" s="741" t="s">
        <v>576</v>
      </c>
      <c r="I1027" s="741" t="s">
        <v>2642</v>
      </c>
      <c r="J1027" s="741" t="s">
        <v>2643</v>
      </c>
      <c r="K1027" s="741" t="s">
        <v>2644</v>
      </c>
      <c r="L1027" s="742">
        <v>754.04</v>
      </c>
      <c r="M1027" s="742">
        <v>11310.6</v>
      </c>
      <c r="N1027" s="741">
        <v>15</v>
      </c>
      <c r="O1027" s="826">
        <v>4</v>
      </c>
      <c r="P1027" s="742">
        <v>11310.6</v>
      </c>
      <c r="Q1027" s="759">
        <v>1</v>
      </c>
      <c r="R1027" s="741">
        <v>15</v>
      </c>
      <c r="S1027" s="759">
        <v>1</v>
      </c>
      <c r="T1027" s="826">
        <v>4</v>
      </c>
      <c r="U1027" s="782">
        <v>1</v>
      </c>
    </row>
    <row r="1028" spans="1:21" ht="14.4" customHeight="1" x14ac:dyDescent="0.3">
      <c r="A1028" s="740">
        <v>7</v>
      </c>
      <c r="B1028" s="741" t="s">
        <v>2000</v>
      </c>
      <c r="C1028" s="741" t="s">
        <v>2006</v>
      </c>
      <c r="D1028" s="824" t="s">
        <v>3430</v>
      </c>
      <c r="E1028" s="825" t="s">
        <v>2040</v>
      </c>
      <c r="F1028" s="741" t="s">
        <v>2001</v>
      </c>
      <c r="G1028" s="741" t="s">
        <v>2641</v>
      </c>
      <c r="H1028" s="741" t="s">
        <v>576</v>
      </c>
      <c r="I1028" s="741" t="s">
        <v>2947</v>
      </c>
      <c r="J1028" s="741" t="s">
        <v>2643</v>
      </c>
      <c r="K1028" s="741" t="s">
        <v>2652</v>
      </c>
      <c r="L1028" s="742">
        <v>1131.06</v>
      </c>
      <c r="M1028" s="742">
        <v>6786.36</v>
      </c>
      <c r="N1028" s="741">
        <v>6</v>
      </c>
      <c r="O1028" s="826">
        <v>1</v>
      </c>
      <c r="P1028" s="742"/>
      <c r="Q1028" s="759">
        <v>0</v>
      </c>
      <c r="R1028" s="741"/>
      <c r="S1028" s="759">
        <v>0</v>
      </c>
      <c r="T1028" s="826"/>
      <c r="U1028" s="782">
        <v>0</v>
      </c>
    </row>
    <row r="1029" spans="1:21" ht="14.4" customHeight="1" x14ac:dyDescent="0.3">
      <c r="A1029" s="740">
        <v>7</v>
      </c>
      <c r="B1029" s="741" t="s">
        <v>2000</v>
      </c>
      <c r="C1029" s="741" t="s">
        <v>2006</v>
      </c>
      <c r="D1029" s="824" t="s">
        <v>3430</v>
      </c>
      <c r="E1029" s="825" t="s">
        <v>2040</v>
      </c>
      <c r="F1029" s="741" t="s">
        <v>2001</v>
      </c>
      <c r="G1029" s="741" t="s">
        <v>2641</v>
      </c>
      <c r="H1029" s="741" t="s">
        <v>576</v>
      </c>
      <c r="I1029" s="741" t="s">
        <v>2645</v>
      </c>
      <c r="J1029" s="741" t="s">
        <v>2643</v>
      </c>
      <c r="K1029" s="741" t="s">
        <v>2646</v>
      </c>
      <c r="L1029" s="742">
        <v>1508.08</v>
      </c>
      <c r="M1029" s="742">
        <v>22621.199999999997</v>
      </c>
      <c r="N1029" s="741">
        <v>15</v>
      </c>
      <c r="O1029" s="826">
        <v>3</v>
      </c>
      <c r="P1029" s="742">
        <v>13572.72</v>
      </c>
      <c r="Q1029" s="759">
        <v>0.60000000000000009</v>
      </c>
      <c r="R1029" s="741">
        <v>9</v>
      </c>
      <c r="S1029" s="759">
        <v>0.6</v>
      </c>
      <c r="T1029" s="826">
        <v>2</v>
      </c>
      <c r="U1029" s="782">
        <v>0.66666666666666663</v>
      </c>
    </row>
    <row r="1030" spans="1:21" ht="14.4" customHeight="1" x14ac:dyDescent="0.3">
      <c r="A1030" s="740">
        <v>7</v>
      </c>
      <c r="B1030" s="741" t="s">
        <v>2000</v>
      </c>
      <c r="C1030" s="741" t="s">
        <v>2006</v>
      </c>
      <c r="D1030" s="824" t="s">
        <v>3430</v>
      </c>
      <c r="E1030" s="825" t="s">
        <v>2040</v>
      </c>
      <c r="F1030" s="741" t="s">
        <v>2001</v>
      </c>
      <c r="G1030" s="741" t="s">
        <v>2641</v>
      </c>
      <c r="H1030" s="741" t="s">
        <v>576</v>
      </c>
      <c r="I1030" s="741" t="s">
        <v>2647</v>
      </c>
      <c r="J1030" s="741" t="s">
        <v>2648</v>
      </c>
      <c r="K1030" s="741" t="s">
        <v>2644</v>
      </c>
      <c r="L1030" s="742">
        <v>646.32000000000005</v>
      </c>
      <c r="M1030" s="742">
        <v>3231.6000000000004</v>
      </c>
      <c r="N1030" s="741">
        <v>5</v>
      </c>
      <c r="O1030" s="826">
        <v>1</v>
      </c>
      <c r="P1030" s="742">
        <v>3231.6000000000004</v>
      </c>
      <c r="Q1030" s="759">
        <v>1</v>
      </c>
      <c r="R1030" s="741">
        <v>5</v>
      </c>
      <c r="S1030" s="759">
        <v>1</v>
      </c>
      <c r="T1030" s="826">
        <v>1</v>
      </c>
      <c r="U1030" s="782">
        <v>1</v>
      </c>
    </row>
    <row r="1031" spans="1:21" ht="14.4" customHeight="1" x14ac:dyDescent="0.3">
      <c r="A1031" s="740">
        <v>7</v>
      </c>
      <c r="B1031" s="741" t="s">
        <v>2000</v>
      </c>
      <c r="C1031" s="741" t="s">
        <v>2006</v>
      </c>
      <c r="D1031" s="824" t="s">
        <v>3430</v>
      </c>
      <c r="E1031" s="825" t="s">
        <v>2040</v>
      </c>
      <c r="F1031" s="741" t="s">
        <v>2001</v>
      </c>
      <c r="G1031" s="741" t="s">
        <v>2641</v>
      </c>
      <c r="H1031" s="741" t="s">
        <v>622</v>
      </c>
      <c r="I1031" s="741" t="s">
        <v>2649</v>
      </c>
      <c r="J1031" s="741" t="s">
        <v>2650</v>
      </c>
      <c r="K1031" s="741" t="s">
        <v>2644</v>
      </c>
      <c r="L1031" s="742">
        <v>754.04</v>
      </c>
      <c r="M1031" s="742">
        <v>2262.12</v>
      </c>
      <c r="N1031" s="741">
        <v>3</v>
      </c>
      <c r="O1031" s="826">
        <v>1</v>
      </c>
      <c r="P1031" s="742">
        <v>2262.12</v>
      </c>
      <c r="Q1031" s="759">
        <v>1</v>
      </c>
      <c r="R1031" s="741">
        <v>3</v>
      </c>
      <c r="S1031" s="759">
        <v>1</v>
      </c>
      <c r="T1031" s="826">
        <v>1</v>
      </c>
      <c r="U1031" s="782">
        <v>1</v>
      </c>
    </row>
    <row r="1032" spans="1:21" ht="14.4" customHeight="1" x14ac:dyDescent="0.3">
      <c r="A1032" s="740">
        <v>7</v>
      </c>
      <c r="B1032" s="741" t="s">
        <v>2000</v>
      </c>
      <c r="C1032" s="741" t="s">
        <v>2006</v>
      </c>
      <c r="D1032" s="824" t="s">
        <v>3430</v>
      </c>
      <c r="E1032" s="825" t="s">
        <v>2040</v>
      </c>
      <c r="F1032" s="741" t="s">
        <v>2001</v>
      </c>
      <c r="G1032" s="741" t="s">
        <v>2641</v>
      </c>
      <c r="H1032" s="741" t="s">
        <v>622</v>
      </c>
      <c r="I1032" s="741" t="s">
        <v>2651</v>
      </c>
      <c r="J1032" s="741" t="s">
        <v>2650</v>
      </c>
      <c r="K1032" s="741" t="s">
        <v>2652</v>
      </c>
      <c r="L1032" s="742">
        <v>1131.06</v>
      </c>
      <c r="M1032" s="742">
        <v>6786.36</v>
      </c>
      <c r="N1032" s="741">
        <v>6</v>
      </c>
      <c r="O1032" s="826">
        <v>1</v>
      </c>
      <c r="P1032" s="742">
        <v>6786.36</v>
      </c>
      <c r="Q1032" s="759">
        <v>1</v>
      </c>
      <c r="R1032" s="741">
        <v>6</v>
      </c>
      <c r="S1032" s="759">
        <v>1</v>
      </c>
      <c r="T1032" s="826">
        <v>1</v>
      </c>
      <c r="U1032" s="782">
        <v>1</v>
      </c>
    </row>
    <row r="1033" spans="1:21" ht="14.4" customHeight="1" x14ac:dyDescent="0.3">
      <c r="A1033" s="740">
        <v>7</v>
      </c>
      <c r="B1033" s="741" t="s">
        <v>2000</v>
      </c>
      <c r="C1033" s="741" t="s">
        <v>2006</v>
      </c>
      <c r="D1033" s="824" t="s">
        <v>3430</v>
      </c>
      <c r="E1033" s="825" t="s">
        <v>2040</v>
      </c>
      <c r="F1033" s="741" t="s">
        <v>2001</v>
      </c>
      <c r="G1033" s="741" t="s">
        <v>2641</v>
      </c>
      <c r="H1033" s="741" t="s">
        <v>622</v>
      </c>
      <c r="I1033" s="741" t="s">
        <v>3150</v>
      </c>
      <c r="J1033" s="741" t="s">
        <v>2650</v>
      </c>
      <c r="K1033" s="741" t="s">
        <v>2646</v>
      </c>
      <c r="L1033" s="742">
        <v>1508.08</v>
      </c>
      <c r="M1033" s="742">
        <v>9048.48</v>
      </c>
      <c r="N1033" s="741">
        <v>6</v>
      </c>
      <c r="O1033" s="826">
        <v>1</v>
      </c>
      <c r="P1033" s="742">
        <v>9048.48</v>
      </c>
      <c r="Q1033" s="759">
        <v>1</v>
      </c>
      <c r="R1033" s="741">
        <v>6</v>
      </c>
      <c r="S1033" s="759">
        <v>1</v>
      </c>
      <c r="T1033" s="826">
        <v>1</v>
      </c>
      <c r="U1033" s="782">
        <v>1</v>
      </c>
    </row>
    <row r="1034" spans="1:21" ht="14.4" customHeight="1" x14ac:dyDescent="0.3">
      <c r="A1034" s="740">
        <v>7</v>
      </c>
      <c r="B1034" s="741" t="s">
        <v>2000</v>
      </c>
      <c r="C1034" s="741" t="s">
        <v>2006</v>
      </c>
      <c r="D1034" s="824" t="s">
        <v>3430</v>
      </c>
      <c r="E1034" s="825" t="s">
        <v>2040</v>
      </c>
      <c r="F1034" s="741" t="s">
        <v>2001</v>
      </c>
      <c r="G1034" s="741" t="s">
        <v>2125</v>
      </c>
      <c r="H1034" s="741" t="s">
        <v>622</v>
      </c>
      <c r="I1034" s="741" t="s">
        <v>1890</v>
      </c>
      <c r="J1034" s="741" t="s">
        <v>772</v>
      </c>
      <c r="K1034" s="741" t="s">
        <v>1706</v>
      </c>
      <c r="L1034" s="742">
        <v>65.989999999999995</v>
      </c>
      <c r="M1034" s="742">
        <v>329.94999999999993</v>
      </c>
      <c r="N1034" s="741">
        <v>5</v>
      </c>
      <c r="O1034" s="826">
        <v>1</v>
      </c>
      <c r="P1034" s="742">
        <v>131.97999999999999</v>
      </c>
      <c r="Q1034" s="759">
        <v>0.40000000000000008</v>
      </c>
      <c r="R1034" s="741">
        <v>2</v>
      </c>
      <c r="S1034" s="759">
        <v>0.4</v>
      </c>
      <c r="T1034" s="826">
        <v>0.5</v>
      </c>
      <c r="U1034" s="782">
        <v>0.5</v>
      </c>
    </row>
    <row r="1035" spans="1:21" ht="14.4" customHeight="1" x14ac:dyDescent="0.3">
      <c r="A1035" s="740">
        <v>7</v>
      </c>
      <c r="B1035" s="741" t="s">
        <v>2000</v>
      </c>
      <c r="C1035" s="741" t="s">
        <v>2006</v>
      </c>
      <c r="D1035" s="824" t="s">
        <v>3430</v>
      </c>
      <c r="E1035" s="825" t="s">
        <v>2040</v>
      </c>
      <c r="F1035" s="741" t="s">
        <v>2001</v>
      </c>
      <c r="G1035" s="741" t="s">
        <v>2125</v>
      </c>
      <c r="H1035" s="741" t="s">
        <v>622</v>
      </c>
      <c r="I1035" s="741" t="s">
        <v>1890</v>
      </c>
      <c r="J1035" s="741" t="s">
        <v>772</v>
      </c>
      <c r="K1035" s="741" t="s">
        <v>1706</v>
      </c>
      <c r="L1035" s="742">
        <v>42.57</v>
      </c>
      <c r="M1035" s="742">
        <v>127.71000000000001</v>
      </c>
      <c r="N1035" s="741">
        <v>3</v>
      </c>
      <c r="O1035" s="826">
        <v>0.5</v>
      </c>
      <c r="P1035" s="742"/>
      <c r="Q1035" s="759">
        <v>0</v>
      </c>
      <c r="R1035" s="741"/>
      <c r="S1035" s="759">
        <v>0</v>
      </c>
      <c r="T1035" s="826"/>
      <c r="U1035" s="782">
        <v>0</v>
      </c>
    </row>
    <row r="1036" spans="1:21" ht="14.4" customHeight="1" x14ac:dyDescent="0.3">
      <c r="A1036" s="740">
        <v>7</v>
      </c>
      <c r="B1036" s="741" t="s">
        <v>2000</v>
      </c>
      <c r="C1036" s="741" t="s">
        <v>2006</v>
      </c>
      <c r="D1036" s="824" t="s">
        <v>3430</v>
      </c>
      <c r="E1036" s="825" t="s">
        <v>2040</v>
      </c>
      <c r="F1036" s="741" t="s">
        <v>2001</v>
      </c>
      <c r="G1036" s="741" t="s">
        <v>2125</v>
      </c>
      <c r="H1036" s="741" t="s">
        <v>622</v>
      </c>
      <c r="I1036" s="741" t="s">
        <v>1891</v>
      </c>
      <c r="J1036" s="741" t="s">
        <v>774</v>
      </c>
      <c r="K1036" s="741" t="s">
        <v>1892</v>
      </c>
      <c r="L1036" s="742">
        <v>85.16</v>
      </c>
      <c r="M1036" s="742">
        <v>255.48</v>
      </c>
      <c r="N1036" s="741">
        <v>3</v>
      </c>
      <c r="O1036" s="826">
        <v>1</v>
      </c>
      <c r="P1036" s="742">
        <v>255.48</v>
      </c>
      <c r="Q1036" s="759">
        <v>1</v>
      </c>
      <c r="R1036" s="741">
        <v>3</v>
      </c>
      <c r="S1036" s="759">
        <v>1</v>
      </c>
      <c r="T1036" s="826">
        <v>1</v>
      </c>
      <c r="U1036" s="782">
        <v>1</v>
      </c>
    </row>
    <row r="1037" spans="1:21" ht="14.4" customHeight="1" x14ac:dyDescent="0.3">
      <c r="A1037" s="740">
        <v>7</v>
      </c>
      <c r="B1037" s="741" t="s">
        <v>2000</v>
      </c>
      <c r="C1037" s="741" t="s">
        <v>2006</v>
      </c>
      <c r="D1037" s="824" t="s">
        <v>3430</v>
      </c>
      <c r="E1037" s="825" t="s">
        <v>2040</v>
      </c>
      <c r="F1037" s="741" t="s">
        <v>2001</v>
      </c>
      <c r="G1037" s="741" t="s">
        <v>2125</v>
      </c>
      <c r="H1037" s="741" t="s">
        <v>622</v>
      </c>
      <c r="I1037" s="741" t="s">
        <v>3297</v>
      </c>
      <c r="J1037" s="741" t="s">
        <v>774</v>
      </c>
      <c r="K1037" s="741" t="s">
        <v>1894</v>
      </c>
      <c r="L1037" s="742">
        <v>264</v>
      </c>
      <c r="M1037" s="742">
        <v>792</v>
      </c>
      <c r="N1037" s="741">
        <v>3</v>
      </c>
      <c r="O1037" s="826">
        <v>1</v>
      </c>
      <c r="P1037" s="742">
        <v>792</v>
      </c>
      <c r="Q1037" s="759">
        <v>1</v>
      </c>
      <c r="R1037" s="741">
        <v>3</v>
      </c>
      <c r="S1037" s="759">
        <v>1</v>
      </c>
      <c r="T1037" s="826">
        <v>1</v>
      </c>
      <c r="U1037" s="782">
        <v>1</v>
      </c>
    </row>
    <row r="1038" spans="1:21" ht="14.4" customHeight="1" x14ac:dyDescent="0.3">
      <c r="A1038" s="740">
        <v>7</v>
      </c>
      <c r="B1038" s="741" t="s">
        <v>2000</v>
      </c>
      <c r="C1038" s="741" t="s">
        <v>2006</v>
      </c>
      <c r="D1038" s="824" t="s">
        <v>3430</v>
      </c>
      <c r="E1038" s="825" t="s">
        <v>2040</v>
      </c>
      <c r="F1038" s="741" t="s">
        <v>2001</v>
      </c>
      <c r="G1038" s="741" t="s">
        <v>2266</v>
      </c>
      <c r="H1038" s="741" t="s">
        <v>576</v>
      </c>
      <c r="I1038" s="741" t="s">
        <v>3298</v>
      </c>
      <c r="J1038" s="741" t="s">
        <v>1192</v>
      </c>
      <c r="K1038" s="741" t="s">
        <v>3299</v>
      </c>
      <c r="L1038" s="742">
        <v>47.47</v>
      </c>
      <c r="M1038" s="742">
        <v>47.47</v>
      </c>
      <c r="N1038" s="741">
        <v>1</v>
      </c>
      <c r="O1038" s="826">
        <v>1</v>
      </c>
      <c r="P1038" s="742">
        <v>47.47</v>
      </c>
      <c r="Q1038" s="759">
        <v>1</v>
      </c>
      <c r="R1038" s="741">
        <v>1</v>
      </c>
      <c r="S1038" s="759">
        <v>1</v>
      </c>
      <c r="T1038" s="826">
        <v>1</v>
      </c>
      <c r="U1038" s="782">
        <v>1</v>
      </c>
    </row>
    <row r="1039" spans="1:21" ht="14.4" customHeight="1" x14ac:dyDescent="0.3">
      <c r="A1039" s="740">
        <v>7</v>
      </c>
      <c r="B1039" s="741" t="s">
        <v>2000</v>
      </c>
      <c r="C1039" s="741" t="s">
        <v>2006</v>
      </c>
      <c r="D1039" s="824" t="s">
        <v>3430</v>
      </c>
      <c r="E1039" s="825" t="s">
        <v>2040</v>
      </c>
      <c r="F1039" s="741" t="s">
        <v>2001</v>
      </c>
      <c r="G1039" s="741" t="s">
        <v>2247</v>
      </c>
      <c r="H1039" s="741" t="s">
        <v>576</v>
      </c>
      <c r="I1039" s="741" t="s">
        <v>3257</v>
      </c>
      <c r="J1039" s="741" t="s">
        <v>2249</v>
      </c>
      <c r="K1039" s="741" t="s">
        <v>2654</v>
      </c>
      <c r="L1039" s="742">
        <v>0</v>
      </c>
      <c r="M1039" s="742">
        <v>0</v>
      </c>
      <c r="N1039" s="741">
        <v>2</v>
      </c>
      <c r="O1039" s="826">
        <v>1.5</v>
      </c>
      <c r="P1039" s="742">
        <v>0</v>
      </c>
      <c r="Q1039" s="759"/>
      <c r="R1039" s="741">
        <v>1</v>
      </c>
      <c r="S1039" s="759">
        <v>0.5</v>
      </c>
      <c r="T1039" s="826">
        <v>1</v>
      </c>
      <c r="U1039" s="782">
        <v>0.66666666666666663</v>
      </c>
    </row>
    <row r="1040" spans="1:21" ht="14.4" customHeight="1" x14ac:dyDescent="0.3">
      <c r="A1040" s="740">
        <v>7</v>
      </c>
      <c r="B1040" s="741" t="s">
        <v>2000</v>
      </c>
      <c r="C1040" s="741" t="s">
        <v>2006</v>
      </c>
      <c r="D1040" s="824" t="s">
        <v>3430</v>
      </c>
      <c r="E1040" s="825" t="s">
        <v>2040</v>
      </c>
      <c r="F1040" s="741" t="s">
        <v>2001</v>
      </c>
      <c r="G1040" s="741" t="s">
        <v>2247</v>
      </c>
      <c r="H1040" s="741" t="s">
        <v>576</v>
      </c>
      <c r="I1040" s="741" t="s">
        <v>2653</v>
      </c>
      <c r="J1040" s="741" t="s">
        <v>2249</v>
      </c>
      <c r="K1040" s="741" t="s">
        <v>2654</v>
      </c>
      <c r="L1040" s="742">
        <v>140.94999999999999</v>
      </c>
      <c r="M1040" s="742">
        <v>845.69999999999993</v>
      </c>
      <c r="N1040" s="741">
        <v>6</v>
      </c>
      <c r="O1040" s="826">
        <v>1.5</v>
      </c>
      <c r="P1040" s="742"/>
      <c r="Q1040" s="759">
        <v>0</v>
      </c>
      <c r="R1040" s="741"/>
      <c r="S1040" s="759">
        <v>0</v>
      </c>
      <c r="T1040" s="826"/>
      <c r="U1040" s="782">
        <v>0</v>
      </c>
    </row>
    <row r="1041" spans="1:21" ht="14.4" customHeight="1" x14ac:dyDescent="0.3">
      <c r="A1041" s="740">
        <v>7</v>
      </c>
      <c r="B1041" s="741" t="s">
        <v>2000</v>
      </c>
      <c r="C1041" s="741" t="s">
        <v>2006</v>
      </c>
      <c r="D1041" s="824" t="s">
        <v>3430</v>
      </c>
      <c r="E1041" s="825" t="s">
        <v>2040</v>
      </c>
      <c r="F1041" s="741" t="s">
        <v>2001</v>
      </c>
      <c r="G1041" s="741" t="s">
        <v>2247</v>
      </c>
      <c r="H1041" s="741" t="s">
        <v>576</v>
      </c>
      <c r="I1041" s="741" t="s">
        <v>2655</v>
      </c>
      <c r="J1041" s="741" t="s">
        <v>2249</v>
      </c>
      <c r="K1041" s="741" t="s">
        <v>2656</v>
      </c>
      <c r="L1041" s="742">
        <v>0</v>
      </c>
      <c r="M1041" s="742">
        <v>0</v>
      </c>
      <c r="N1041" s="741">
        <v>2</v>
      </c>
      <c r="O1041" s="826">
        <v>1</v>
      </c>
      <c r="P1041" s="742">
        <v>0</v>
      </c>
      <c r="Q1041" s="759"/>
      <c r="R1041" s="741">
        <v>2</v>
      </c>
      <c r="S1041" s="759">
        <v>1</v>
      </c>
      <c r="T1041" s="826">
        <v>1</v>
      </c>
      <c r="U1041" s="782">
        <v>1</v>
      </c>
    </row>
    <row r="1042" spans="1:21" ht="14.4" customHeight="1" x14ac:dyDescent="0.3">
      <c r="A1042" s="740">
        <v>7</v>
      </c>
      <c r="B1042" s="741" t="s">
        <v>2000</v>
      </c>
      <c r="C1042" s="741" t="s">
        <v>2006</v>
      </c>
      <c r="D1042" s="824" t="s">
        <v>3430</v>
      </c>
      <c r="E1042" s="825" t="s">
        <v>2040</v>
      </c>
      <c r="F1042" s="741" t="s">
        <v>2001</v>
      </c>
      <c r="G1042" s="741" t="s">
        <v>2247</v>
      </c>
      <c r="H1042" s="741" t="s">
        <v>576</v>
      </c>
      <c r="I1042" s="741" t="s">
        <v>2248</v>
      </c>
      <c r="J1042" s="741" t="s">
        <v>2249</v>
      </c>
      <c r="K1042" s="741" t="s">
        <v>2250</v>
      </c>
      <c r="L1042" s="742">
        <v>0</v>
      </c>
      <c r="M1042" s="742">
        <v>0</v>
      </c>
      <c r="N1042" s="741">
        <v>1</v>
      </c>
      <c r="O1042" s="826">
        <v>0.5</v>
      </c>
      <c r="P1042" s="742"/>
      <c r="Q1042" s="759"/>
      <c r="R1042" s="741"/>
      <c r="S1042" s="759">
        <v>0</v>
      </c>
      <c r="T1042" s="826"/>
      <c r="U1042" s="782">
        <v>0</v>
      </c>
    </row>
    <row r="1043" spans="1:21" ht="14.4" customHeight="1" x14ac:dyDescent="0.3">
      <c r="A1043" s="740">
        <v>7</v>
      </c>
      <c r="B1043" s="741" t="s">
        <v>2000</v>
      </c>
      <c r="C1043" s="741" t="s">
        <v>2006</v>
      </c>
      <c r="D1043" s="824" t="s">
        <v>3430</v>
      </c>
      <c r="E1043" s="825" t="s">
        <v>2040</v>
      </c>
      <c r="F1043" s="741" t="s">
        <v>2001</v>
      </c>
      <c r="G1043" s="741" t="s">
        <v>3300</v>
      </c>
      <c r="H1043" s="741" t="s">
        <v>576</v>
      </c>
      <c r="I1043" s="741" t="s">
        <v>3301</v>
      </c>
      <c r="J1043" s="741" t="s">
        <v>3302</v>
      </c>
      <c r="K1043" s="741" t="s">
        <v>1706</v>
      </c>
      <c r="L1043" s="742">
        <v>0</v>
      </c>
      <c r="M1043" s="742">
        <v>0</v>
      </c>
      <c r="N1043" s="741">
        <v>3</v>
      </c>
      <c r="O1043" s="826">
        <v>0.5</v>
      </c>
      <c r="P1043" s="742"/>
      <c r="Q1043" s="759"/>
      <c r="R1043" s="741"/>
      <c r="S1043" s="759">
        <v>0</v>
      </c>
      <c r="T1043" s="826"/>
      <c r="U1043" s="782">
        <v>0</v>
      </c>
    </row>
    <row r="1044" spans="1:21" ht="14.4" customHeight="1" x14ac:dyDescent="0.3">
      <c r="A1044" s="740">
        <v>7</v>
      </c>
      <c r="B1044" s="741" t="s">
        <v>2000</v>
      </c>
      <c r="C1044" s="741" t="s">
        <v>2006</v>
      </c>
      <c r="D1044" s="824" t="s">
        <v>3430</v>
      </c>
      <c r="E1044" s="825" t="s">
        <v>2040</v>
      </c>
      <c r="F1044" s="741" t="s">
        <v>2001</v>
      </c>
      <c r="G1044" s="741" t="s">
        <v>2133</v>
      </c>
      <c r="H1044" s="741" t="s">
        <v>576</v>
      </c>
      <c r="I1044" s="741" t="s">
        <v>2134</v>
      </c>
      <c r="J1044" s="741" t="s">
        <v>2135</v>
      </c>
      <c r="K1044" s="741" t="s">
        <v>2136</v>
      </c>
      <c r="L1044" s="742">
        <v>29.13</v>
      </c>
      <c r="M1044" s="742">
        <v>873.9</v>
      </c>
      <c r="N1044" s="741">
        <v>30</v>
      </c>
      <c r="O1044" s="826">
        <v>8.5</v>
      </c>
      <c r="P1044" s="742">
        <v>436.95</v>
      </c>
      <c r="Q1044" s="759">
        <v>0.5</v>
      </c>
      <c r="R1044" s="741">
        <v>15</v>
      </c>
      <c r="S1044" s="759">
        <v>0.5</v>
      </c>
      <c r="T1044" s="826">
        <v>3.5</v>
      </c>
      <c r="U1044" s="782">
        <v>0.41176470588235292</v>
      </c>
    </row>
    <row r="1045" spans="1:21" ht="14.4" customHeight="1" x14ac:dyDescent="0.3">
      <c r="A1045" s="740">
        <v>7</v>
      </c>
      <c r="B1045" s="741" t="s">
        <v>2000</v>
      </c>
      <c r="C1045" s="741" t="s">
        <v>2006</v>
      </c>
      <c r="D1045" s="824" t="s">
        <v>3430</v>
      </c>
      <c r="E1045" s="825" t="s">
        <v>2040</v>
      </c>
      <c r="F1045" s="741" t="s">
        <v>2001</v>
      </c>
      <c r="G1045" s="741" t="s">
        <v>2133</v>
      </c>
      <c r="H1045" s="741" t="s">
        <v>576</v>
      </c>
      <c r="I1045" s="741" t="s">
        <v>2657</v>
      </c>
      <c r="J1045" s="741" t="s">
        <v>2658</v>
      </c>
      <c r="K1045" s="741" t="s">
        <v>2659</v>
      </c>
      <c r="L1045" s="742">
        <v>80.319999999999993</v>
      </c>
      <c r="M1045" s="742">
        <v>1044.1600000000001</v>
      </c>
      <c r="N1045" s="741">
        <v>13</v>
      </c>
      <c r="O1045" s="826">
        <v>3</v>
      </c>
      <c r="P1045" s="742">
        <v>240.95999999999998</v>
      </c>
      <c r="Q1045" s="759">
        <v>0.23076923076923073</v>
      </c>
      <c r="R1045" s="741">
        <v>3</v>
      </c>
      <c r="S1045" s="759">
        <v>0.23076923076923078</v>
      </c>
      <c r="T1045" s="826">
        <v>0.5</v>
      </c>
      <c r="U1045" s="782">
        <v>0.16666666666666666</v>
      </c>
    </row>
    <row r="1046" spans="1:21" ht="14.4" customHeight="1" x14ac:dyDescent="0.3">
      <c r="A1046" s="740">
        <v>7</v>
      </c>
      <c r="B1046" s="741" t="s">
        <v>2000</v>
      </c>
      <c r="C1046" s="741" t="s">
        <v>2006</v>
      </c>
      <c r="D1046" s="824" t="s">
        <v>3430</v>
      </c>
      <c r="E1046" s="825" t="s">
        <v>2040</v>
      </c>
      <c r="F1046" s="741" t="s">
        <v>2001</v>
      </c>
      <c r="G1046" s="741" t="s">
        <v>2660</v>
      </c>
      <c r="H1046" s="741" t="s">
        <v>622</v>
      </c>
      <c r="I1046" s="741" t="s">
        <v>2661</v>
      </c>
      <c r="J1046" s="741" t="s">
        <v>2662</v>
      </c>
      <c r="K1046" s="741" t="s">
        <v>2663</v>
      </c>
      <c r="L1046" s="742">
        <v>561.76</v>
      </c>
      <c r="M1046" s="742">
        <v>1685.28</v>
      </c>
      <c r="N1046" s="741">
        <v>3</v>
      </c>
      <c r="O1046" s="826">
        <v>0.5</v>
      </c>
      <c r="P1046" s="742">
        <v>1685.28</v>
      </c>
      <c r="Q1046" s="759">
        <v>1</v>
      </c>
      <c r="R1046" s="741">
        <v>3</v>
      </c>
      <c r="S1046" s="759">
        <v>1</v>
      </c>
      <c r="T1046" s="826">
        <v>0.5</v>
      </c>
      <c r="U1046" s="782">
        <v>1</v>
      </c>
    </row>
    <row r="1047" spans="1:21" ht="14.4" customHeight="1" x14ac:dyDescent="0.3">
      <c r="A1047" s="740">
        <v>7</v>
      </c>
      <c r="B1047" s="741" t="s">
        <v>2000</v>
      </c>
      <c r="C1047" s="741" t="s">
        <v>2006</v>
      </c>
      <c r="D1047" s="824" t="s">
        <v>3430</v>
      </c>
      <c r="E1047" s="825" t="s">
        <v>2040</v>
      </c>
      <c r="F1047" s="741" t="s">
        <v>2001</v>
      </c>
      <c r="G1047" s="741" t="s">
        <v>3087</v>
      </c>
      <c r="H1047" s="741" t="s">
        <v>576</v>
      </c>
      <c r="I1047" s="741" t="s">
        <v>3088</v>
      </c>
      <c r="J1047" s="741" t="s">
        <v>3089</v>
      </c>
      <c r="K1047" s="741" t="s">
        <v>3090</v>
      </c>
      <c r="L1047" s="742">
        <v>40.25</v>
      </c>
      <c r="M1047" s="742">
        <v>120.75</v>
      </c>
      <c r="N1047" s="741">
        <v>3</v>
      </c>
      <c r="O1047" s="826">
        <v>3</v>
      </c>
      <c r="P1047" s="742">
        <v>80.5</v>
      </c>
      <c r="Q1047" s="759">
        <v>0.66666666666666663</v>
      </c>
      <c r="R1047" s="741">
        <v>2</v>
      </c>
      <c r="S1047" s="759">
        <v>0.66666666666666663</v>
      </c>
      <c r="T1047" s="826">
        <v>2</v>
      </c>
      <c r="U1047" s="782">
        <v>0.66666666666666663</v>
      </c>
    </row>
    <row r="1048" spans="1:21" ht="14.4" customHeight="1" x14ac:dyDescent="0.3">
      <c r="A1048" s="740">
        <v>7</v>
      </c>
      <c r="B1048" s="741" t="s">
        <v>2000</v>
      </c>
      <c r="C1048" s="741" t="s">
        <v>2006</v>
      </c>
      <c r="D1048" s="824" t="s">
        <v>3430</v>
      </c>
      <c r="E1048" s="825" t="s">
        <v>2040</v>
      </c>
      <c r="F1048" s="741" t="s">
        <v>2001</v>
      </c>
      <c r="G1048" s="741" t="s">
        <v>2407</v>
      </c>
      <c r="H1048" s="741" t="s">
        <v>576</v>
      </c>
      <c r="I1048" s="741" t="s">
        <v>2664</v>
      </c>
      <c r="J1048" s="741" t="s">
        <v>2665</v>
      </c>
      <c r="K1048" s="741" t="s">
        <v>1706</v>
      </c>
      <c r="L1048" s="742">
        <v>85.16</v>
      </c>
      <c r="M1048" s="742">
        <v>510.96</v>
      </c>
      <c r="N1048" s="741">
        <v>6</v>
      </c>
      <c r="O1048" s="826">
        <v>1</v>
      </c>
      <c r="P1048" s="742">
        <v>510.96</v>
      </c>
      <c r="Q1048" s="759">
        <v>1</v>
      </c>
      <c r="R1048" s="741">
        <v>6</v>
      </c>
      <c r="S1048" s="759">
        <v>1</v>
      </c>
      <c r="T1048" s="826">
        <v>1</v>
      </c>
      <c r="U1048" s="782">
        <v>1</v>
      </c>
    </row>
    <row r="1049" spans="1:21" ht="14.4" customHeight="1" x14ac:dyDescent="0.3">
      <c r="A1049" s="740">
        <v>7</v>
      </c>
      <c r="B1049" s="741" t="s">
        <v>2000</v>
      </c>
      <c r="C1049" s="741" t="s">
        <v>2006</v>
      </c>
      <c r="D1049" s="824" t="s">
        <v>3430</v>
      </c>
      <c r="E1049" s="825" t="s">
        <v>2040</v>
      </c>
      <c r="F1049" s="741" t="s">
        <v>2001</v>
      </c>
      <c r="G1049" s="741" t="s">
        <v>2407</v>
      </c>
      <c r="H1049" s="741" t="s">
        <v>576</v>
      </c>
      <c r="I1049" s="741" t="s">
        <v>2664</v>
      </c>
      <c r="J1049" s="741" t="s">
        <v>2665</v>
      </c>
      <c r="K1049" s="741" t="s">
        <v>1706</v>
      </c>
      <c r="L1049" s="742">
        <v>132</v>
      </c>
      <c r="M1049" s="742">
        <v>264</v>
      </c>
      <c r="N1049" s="741">
        <v>2</v>
      </c>
      <c r="O1049" s="826">
        <v>0.5</v>
      </c>
      <c r="P1049" s="742"/>
      <c r="Q1049" s="759">
        <v>0</v>
      </c>
      <c r="R1049" s="741"/>
      <c r="S1049" s="759">
        <v>0</v>
      </c>
      <c r="T1049" s="826"/>
      <c r="U1049" s="782">
        <v>0</v>
      </c>
    </row>
    <row r="1050" spans="1:21" ht="14.4" customHeight="1" x14ac:dyDescent="0.3">
      <c r="A1050" s="740">
        <v>7</v>
      </c>
      <c r="B1050" s="741" t="s">
        <v>2000</v>
      </c>
      <c r="C1050" s="741" t="s">
        <v>2006</v>
      </c>
      <c r="D1050" s="824" t="s">
        <v>3430</v>
      </c>
      <c r="E1050" s="825" t="s">
        <v>2040</v>
      </c>
      <c r="F1050" s="741" t="s">
        <v>2001</v>
      </c>
      <c r="G1050" s="741" t="s">
        <v>2666</v>
      </c>
      <c r="H1050" s="741" t="s">
        <v>576</v>
      </c>
      <c r="I1050" s="741" t="s">
        <v>2667</v>
      </c>
      <c r="J1050" s="741" t="s">
        <v>2668</v>
      </c>
      <c r="K1050" s="741" t="s">
        <v>2669</v>
      </c>
      <c r="L1050" s="742">
        <v>232.68</v>
      </c>
      <c r="M1050" s="742">
        <v>5584.32</v>
      </c>
      <c r="N1050" s="741">
        <v>24</v>
      </c>
      <c r="O1050" s="826">
        <v>4</v>
      </c>
      <c r="P1050" s="742">
        <v>5584.32</v>
      </c>
      <c r="Q1050" s="759">
        <v>1</v>
      </c>
      <c r="R1050" s="741">
        <v>24</v>
      </c>
      <c r="S1050" s="759">
        <v>1</v>
      </c>
      <c r="T1050" s="826">
        <v>4</v>
      </c>
      <c r="U1050" s="782">
        <v>1</v>
      </c>
    </row>
    <row r="1051" spans="1:21" ht="14.4" customHeight="1" x14ac:dyDescent="0.3">
      <c r="A1051" s="740">
        <v>7</v>
      </c>
      <c r="B1051" s="741" t="s">
        <v>2000</v>
      </c>
      <c r="C1051" s="741" t="s">
        <v>2006</v>
      </c>
      <c r="D1051" s="824" t="s">
        <v>3430</v>
      </c>
      <c r="E1051" s="825" t="s">
        <v>2040</v>
      </c>
      <c r="F1051" s="741" t="s">
        <v>2001</v>
      </c>
      <c r="G1051" s="741" t="s">
        <v>2666</v>
      </c>
      <c r="H1051" s="741" t="s">
        <v>576</v>
      </c>
      <c r="I1051" s="741" t="s">
        <v>3303</v>
      </c>
      <c r="J1051" s="741" t="s">
        <v>2671</v>
      </c>
      <c r="K1051" s="741" t="s">
        <v>2686</v>
      </c>
      <c r="L1051" s="742">
        <v>969.48</v>
      </c>
      <c r="M1051" s="742">
        <v>2908.44</v>
      </c>
      <c r="N1051" s="741">
        <v>3</v>
      </c>
      <c r="O1051" s="826">
        <v>1</v>
      </c>
      <c r="P1051" s="742">
        <v>2908.44</v>
      </c>
      <c r="Q1051" s="759">
        <v>1</v>
      </c>
      <c r="R1051" s="741">
        <v>3</v>
      </c>
      <c r="S1051" s="759">
        <v>1</v>
      </c>
      <c r="T1051" s="826">
        <v>1</v>
      </c>
      <c r="U1051" s="782">
        <v>1</v>
      </c>
    </row>
    <row r="1052" spans="1:21" ht="14.4" customHeight="1" x14ac:dyDescent="0.3">
      <c r="A1052" s="740">
        <v>7</v>
      </c>
      <c r="B1052" s="741" t="s">
        <v>2000</v>
      </c>
      <c r="C1052" s="741" t="s">
        <v>2006</v>
      </c>
      <c r="D1052" s="824" t="s">
        <v>3430</v>
      </c>
      <c r="E1052" s="825" t="s">
        <v>2040</v>
      </c>
      <c r="F1052" s="741" t="s">
        <v>2001</v>
      </c>
      <c r="G1052" s="741" t="s">
        <v>2666</v>
      </c>
      <c r="H1052" s="741" t="s">
        <v>576</v>
      </c>
      <c r="I1052" s="741" t="s">
        <v>2670</v>
      </c>
      <c r="J1052" s="741" t="s">
        <v>2671</v>
      </c>
      <c r="K1052" s="741" t="s">
        <v>2672</v>
      </c>
      <c r="L1052" s="742">
        <v>1454.23</v>
      </c>
      <c r="M1052" s="742">
        <v>52352.280000000006</v>
      </c>
      <c r="N1052" s="741">
        <v>36</v>
      </c>
      <c r="O1052" s="826">
        <v>7</v>
      </c>
      <c r="P1052" s="742">
        <v>52352.280000000006</v>
      </c>
      <c r="Q1052" s="759">
        <v>1</v>
      </c>
      <c r="R1052" s="741">
        <v>36</v>
      </c>
      <c r="S1052" s="759">
        <v>1</v>
      </c>
      <c r="T1052" s="826">
        <v>7</v>
      </c>
      <c r="U1052" s="782">
        <v>1</v>
      </c>
    </row>
    <row r="1053" spans="1:21" ht="14.4" customHeight="1" x14ac:dyDescent="0.3">
      <c r="A1053" s="740">
        <v>7</v>
      </c>
      <c r="B1053" s="741" t="s">
        <v>2000</v>
      </c>
      <c r="C1053" s="741" t="s">
        <v>2006</v>
      </c>
      <c r="D1053" s="824" t="s">
        <v>3430</v>
      </c>
      <c r="E1053" s="825" t="s">
        <v>2040</v>
      </c>
      <c r="F1053" s="741" t="s">
        <v>2001</v>
      </c>
      <c r="G1053" s="741" t="s">
        <v>2666</v>
      </c>
      <c r="H1053" s="741" t="s">
        <v>576</v>
      </c>
      <c r="I1053" s="741" t="s">
        <v>2949</v>
      </c>
      <c r="J1053" s="741" t="s">
        <v>2671</v>
      </c>
      <c r="K1053" s="741" t="s">
        <v>2950</v>
      </c>
      <c r="L1053" s="742">
        <v>1938.97</v>
      </c>
      <c r="M1053" s="742">
        <v>11633.82</v>
      </c>
      <c r="N1053" s="741">
        <v>6</v>
      </c>
      <c r="O1053" s="826">
        <v>1</v>
      </c>
      <c r="P1053" s="742">
        <v>11633.82</v>
      </c>
      <c r="Q1053" s="759">
        <v>1</v>
      </c>
      <c r="R1053" s="741">
        <v>6</v>
      </c>
      <c r="S1053" s="759">
        <v>1</v>
      </c>
      <c r="T1053" s="826">
        <v>1</v>
      </c>
      <c r="U1053" s="782">
        <v>1</v>
      </c>
    </row>
    <row r="1054" spans="1:21" ht="14.4" customHeight="1" x14ac:dyDescent="0.3">
      <c r="A1054" s="740">
        <v>7</v>
      </c>
      <c r="B1054" s="741" t="s">
        <v>2000</v>
      </c>
      <c r="C1054" s="741" t="s">
        <v>2006</v>
      </c>
      <c r="D1054" s="824" t="s">
        <v>3430</v>
      </c>
      <c r="E1054" s="825" t="s">
        <v>2040</v>
      </c>
      <c r="F1054" s="741" t="s">
        <v>2001</v>
      </c>
      <c r="G1054" s="741" t="s">
        <v>2666</v>
      </c>
      <c r="H1054" s="741" t="s">
        <v>576</v>
      </c>
      <c r="I1054" s="741" t="s">
        <v>3164</v>
      </c>
      <c r="J1054" s="741" t="s">
        <v>2952</v>
      </c>
      <c r="K1054" s="741" t="s">
        <v>3165</v>
      </c>
      <c r="L1054" s="742">
        <v>5322.08</v>
      </c>
      <c r="M1054" s="742">
        <v>10644.16</v>
      </c>
      <c r="N1054" s="741">
        <v>2</v>
      </c>
      <c r="O1054" s="826">
        <v>1</v>
      </c>
      <c r="P1054" s="742">
        <v>10644.16</v>
      </c>
      <c r="Q1054" s="759">
        <v>1</v>
      </c>
      <c r="R1054" s="741">
        <v>2</v>
      </c>
      <c r="S1054" s="759">
        <v>1</v>
      </c>
      <c r="T1054" s="826">
        <v>1</v>
      </c>
      <c r="U1054" s="782">
        <v>1</v>
      </c>
    </row>
    <row r="1055" spans="1:21" ht="14.4" customHeight="1" x14ac:dyDescent="0.3">
      <c r="A1055" s="740">
        <v>7</v>
      </c>
      <c r="B1055" s="741" t="s">
        <v>2000</v>
      </c>
      <c r="C1055" s="741" t="s">
        <v>2006</v>
      </c>
      <c r="D1055" s="824" t="s">
        <v>3430</v>
      </c>
      <c r="E1055" s="825" t="s">
        <v>2040</v>
      </c>
      <c r="F1055" s="741" t="s">
        <v>2001</v>
      </c>
      <c r="G1055" s="741" t="s">
        <v>2666</v>
      </c>
      <c r="H1055" s="741" t="s">
        <v>576</v>
      </c>
      <c r="I1055" s="741" t="s">
        <v>2954</v>
      </c>
      <c r="J1055" s="741" t="s">
        <v>2668</v>
      </c>
      <c r="K1055" s="741" t="s">
        <v>2955</v>
      </c>
      <c r="L1055" s="742">
        <v>1938.97</v>
      </c>
      <c r="M1055" s="742">
        <v>60108.07</v>
      </c>
      <c r="N1055" s="741">
        <v>31</v>
      </c>
      <c r="O1055" s="826">
        <v>6</v>
      </c>
      <c r="P1055" s="742">
        <v>36840.43</v>
      </c>
      <c r="Q1055" s="759">
        <v>0.61290322580645162</v>
      </c>
      <c r="R1055" s="741">
        <v>19</v>
      </c>
      <c r="S1055" s="759">
        <v>0.61290322580645162</v>
      </c>
      <c r="T1055" s="826">
        <v>4</v>
      </c>
      <c r="U1055" s="782">
        <v>0.66666666666666663</v>
      </c>
    </row>
    <row r="1056" spans="1:21" ht="14.4" customHeight="1" x14ac:dyDescent="0.3">
      <c r="A1056" s="740">
        <v>7</v>
      </c>
      <c r="B1056" s="741" t="s">
        <v>2000</v>
      </c>
      <c r="C1056" s="741" t="s">
        <v>2006</v>
      </c>
      <c r="D1056" s="824" t="s">
        <v>3430</v>
      </c>
      <c r="E1056" s="825" t="s">
        <v>2040</v>
      </c>
      <c r="F1056" s="741" t="s">
        <v>2001</v>
      </c>
      <c r="G1056" s="741" t="s">
        <v>2666</v>
      </c>
      <c r="H1056" s="741" t="s">
        <v>576</v>
      </c>
      <c r="I1056" s="741" t="s">
        <v>2673</v>
      </c>
      <c r="J1056" s="741" t="s">
        <v>2668</v>
      </c>
      <c r="K1056" s="741" t="s">
        <v>2674</v>
      </c>
      <c r="L1056" s="742">
        <v>1454.23</v>
      </c>
      <c r="M1056" s="742">
        <v>26176.140000000003</v>
      </c>
      <c r="N1056" s="741">
        <v>18</v>
      </c>
      <c r="O1056" s="826">
        <v>3</v>
      </c>
      <c r="P1056" s="742">
        <v>8725.380000000001</v>
      </c>
      <c r="Q1056" s="759">
        <v>0.33333333333333331</v>
      </c>
      <c r="R1056" s="741">
        <v>6</v>
      </c>
      <c r="S1056" s="759">
        <v>0.33333333333333331</v>
      </c>
      <c r="T1056" s="826">
        <v>1</v>
      </c>
      <c r="U1056" s="782">
        <v>0.33333333333333331</v>
      </c>
    </row>
    <row r="1057" spans="1:21" ht="14.4" customHeight="1" x14ac:dyDescent="0.3">
      <c r="A1057" s="740">
        <v>7</v>
      </c>
      <c r="B1057" s="741" t="s">
        <v>2000</v>
      </c>
      <c r="C1057" s="741" t="s">
        <v>2006</v>
      </c>
      <c r="D1057" s="824" t="s">
        <v>3430</v>
      </c>
      <c r="E1057" s="825" t="s">
        <v>2040</v>
      </c>
      <c r="F1057" s="741" t="s">
        <v>2001</v>
      </c>
      <c r="G1057" s="741" t="s">
        <v>2666</v>
      </c>
      <c r="H1057" s="741" t="s">
        <v>576</v>
      </c>
      <c r="I1057" s="741" t="s">
        <v>2956</v>
      </c>
      <c r="J1057" s="741" t="s">
        <v>2668</v>
      </c>
      <c r="K1057" s="741" t="s">
        <v>2957</v>
      </c>
      <c r="L1057" s="742">
        <v>484.75</v>
      </c>
      <c r="M1057" s="742">
        <v>5817</v>
      </c>
      <c r="N1057" s="741">
        <v>12</v>
      </c>
      <c r="O1057" s="826">
        <v>2</v>
      </c>
      <c r="P1057" s="742">
        <v>5817</v>
      </c>
      <c r="Q1057" s="759">
        <v>1</v>
      </c>
      <c r="R1057" s="741">
        <v>12</v>
      </c>
      <c r="S1057" s="759">
        <v>1</v>
      </c>
      <c r="T1057" s="826">
        <v>2</v>
      </c>
      <c r="U1057" s="782">
        <v>1</v>
      </c>
    </row>
    <row r="1058" spans="1:21" ht="14.4" customHeight="1" x14ac:dyDescent="0.3">
      <c r="A1058" s="740">
        <v>7</v>
      </c>
      <c r="B1058" s="741" t="s">
        <v>2000</v>
      </c>
      <c r="C1058" s="741" t="s">
        <v>2006</v>
      </c>
      <c r="D1058" s="824" t="s">
        <v>3430</v>
      </c>
      <c r="E1058" s="825" t="s">
        <v>2040</v>
      </c>
      <c r="F1058" s="741" t="s">
        <v>2001</v>
      </c>
      <c r="G1058" s="741" t="s">
        <v>2666</v>
      </c>
      <c r="H1058" s="741" t="s">
        <v>576</v>
      </c>
      <c r="I1058" s="741" t="s">
        <v>2958</v>
      </c>
      <c r="J1058" s="741" t="s">
        <v>2668</v>
      </c>
      <c r="K1058" s="741" t="s">
        <v>2959</v>
      </c>
      <c r="L1058" s="742">
        <v>969.48</v>
      </c>
      <c r="M1058" s="742">
        <v>15511.68</v>
      </c>
      <c r="N1058" s="741">
        <v>16</v>
      </c>
      <c r="O1058" s="826">
        <v>3</v>
      </c>
      <c r="P1058" s="742">
        <v>15511.68</v>
      </c>
      <c r="Q1058" s="759">
        <v>1</v>
      </c>
      <c r="R1058" s="741">
        <v>16</v>
      </c>
      <c r="S1058" s="759">
        <v>1</v>
      </c>
      <c r="T1058" s="826">
        <v>3</v>
      </c>
      <c r="U1058" s="782">
        <v>1</v>
      </c>
    </row>
    <row r="1059" spans="1:21" ht="14.4" customHeight="1" x14ac:dyDescent="0.3">
      <c r="A1059" s="740">
        <v>7</v>
      </c>
      <c r="B1059" s="741" t="s">
        <v>2000</v>
      </c>
      <c r="C1059" s="741" t="s">
        <v>2006</v>
      </c>
      <c r="D1059" s="824" t="s">
        <v>3430</v>
      </c>
      <c r="E1059" s="825" t="s">
        <v>2040</v>
      </c>
      <c r="F1059" s="741" t="s">
        <v>2001</v>
      </c>
      <c r="G1059" s="741" t="s">
        <v>2666</v>
      </c>
      <c r="H1059" s="741" t="s">
        <v>576</v>
      </c>
      <c r="I1059" s="741" t="s">
        <v>2903</v>
      </c>
      <c r="J1059" s="741" t="s">
        <v>2671</v>
      </c>
      <c r="K1059" s="741" t="s">
        <v>2682</v>
      </c>
      <c r="L1059" s="742">
        <v>484.75</v>
      </c>
      <c r="M1059" s="742">
        <v>5817</v>
      </c>
      <c r="N1059" s="741">
        <v>12</v>
      </c>
      <c r="O1059" s="826">
        <v>2</v>
      </c>
      <c r="P1059" s="742">
        <v>5817</v>
      </c>
      <c r="Q1059" s="759">
        <v>1</v>
      </c>
      <c r="R1059" s="741">
        <v>12</v>
      </c>
      <c r="S1059" s="759">
        <v>1</v>
      </c>
      <c r="T1059" s="826">
        <v>2</v>
      </c>
      <c r="U1059" s="782">
        <v>1</v>
      </c>
    </row>
    <row r="1060" spans="1:21" ht="14.4" customHeight="1" x14ac:dyDescent="0.3">
      <c r="A1060" s="740">
        <v>7</v>
      </c>
      <c r="B1060" s="741" t="s">
        <v>2000</v>
      </c>
      <c r="C1060" s="741" t="s">
        <v>2006</v>
      </c>
      <c r="D1060" s="824" t="s">
        <v>3430</v>
      </c>
      <c r="E1060" s="825" t="s">
        <v>2040</v>
      </c>
      <c r="F1060" s="741" t="s">
        <v>2001</v>
      </c>
      <c r="G1060" s="741" t="s">
        <v>2666</v>
      </c>
      <c r="H1060" s="741" t="s">
        <v>576</v>
      </c>
      <c r="I1060" s="741" t="s">
        <v>2678</v>
      </c>
      <c r="J1060" s="741" t="s">
        <v>2676</v>
      </c>
      <c r="K1060" s="741" t="s">
        <v>2679</v>
      </c>
      <c r="L1060" s="742">
        <v>969.48</v>
      </c>
      <c r="M1060" s="742">
        <v>11633.76</v>
      </c>
      <c r="N1060" s="741">
        <v>12</v>
      </c>
      <c r="O1060" s="826">
        <v>2</v>
      </c>
      <c r="P1060" s="742">
        <v>5816.88</v>
      </c>
      <c r="Q1060" s="759">
        <v>0.5</v>
      </c>
      <c r="R1060" s="741">
        <v>6</v>
      </c>
      <c r="S1060" s="759">
        <v>0.5</v>
      </c>
      <c r="T1060" s="826">
        <v>1</v>
      </c>
      <c r="U1060" s="782">
        <v>0.5</v>
      </c>
    </row>
    <row r="1061" spans="1:21" ht="14.4" customHeight="1" x14ac:dyDescent="0.3">
      <c r="A1061" s="740">
        <v>7</v>
      </c>
      <c r="B1061" s="741" t="s">
        <v>2000</v>
      </c>
      <c r="C1061" s="741" t="s">
        <v>2006</v>
      </c>
      <c r="D1061" s="824" t="s">
        <v>3430</v>
      </c>
      <c r="E1061" s="825" t="s">
        <v>2040</v>
      </c>
      <c r="F1061" s="741" t="s">
        <v>2001</v>
      </c>
      <c r="G1061" s="741" t="s">
        <v>2666</v>
      </c>
      <c r="H1061" s="741" t="s">
        <v>622</v>
      </c>
      <c r="I1061" s="741" t="s">
        <v>2680</v>
      </c>
      <c r="J1061" s="741" t="s">
        <v>2681</v>
      </c>
      <c r="K1061" s="741" t="s">
        <v>2682</v>
      </c>
      <c r="L1061" s="742">
        <v>484.75</v>
      </c>
      <c r="M1061" s="742">
        <v>20359.5</v>
      </c>
      <c r="N1061" s="741">
        <v>42</v>
      </c>
      <c r="O1061" s="826">
        <v>8</v>
      </c>
      <c r="P1061" s="742">
        <v>17451</v>
      </c>
      <c r="Q1061" s="759">
        <v>0.8571428571428571</v>
      </c>
      <c r="R1061" s="741">
        <v>36</v>
      </c>
      <c r="S1061" s="759">
        <v>0.8571428571428571</v>
      </c>
      <c r="T1061" s="826">
        <v>7</v>
      </c>
      <c r="U1061" s="782">
        <v>0.875</v>
      </c>
    </row>
    <row r="1062" spans="1:21" ht="14.4" customHeight="1" x14ac:dyDescent="0.3">
      <c r="A1062" s="740">
        <v>7</v>
      </c>
      <c r="B1062" s="741" t="s">
        <v>2000</v>
      </c>
      <c r="C1062" s="741" t="s">
        <v>2006</v>
      </c>
      <c r="D1062" s="824" t="s">
        <v>3430</v>
      </c>
      <c r="E1062" s="825" t="s">
        <v>2040</v>
      </c>
      <c r="F1062" s="741" t="s">
        <v>2001</v>
      </c>
      <c r="G1062" s="741" t="s">
        <v>2666</v>
      </c>
      <c r="H1062" s="741" t="s">
        <v>576</v>
      </c>
      <c r="I1062" s="741" t="s">
        <v>3304</v>
      </c>
      <c r="J1062" s="741" t="s">
        <v>2681</v>
      </c>
      <c r="K1062" s="741" t="s">
        <v>3305</v>
      </c>
      <c r="L1062" s="742">
        <v>0</v>
      </c>
      <c r="M1062" s="742">
        <v>0</v>
      </c>
      <c r="N1062" s="741">
        <v>2</v>
      </c>
      <c r="O1062" s="826">
        <v>1</v>
      </c>
      <c r="P1062" s="742">
        <v>0</v>
      </c>
      <c r="Q1062" s="759"/>
      <c r="R1062" s="741">
        <v>2</v>
      </c>
      <c r="S1062" s="759">
        <v>1</v>
      </c>
      <c r="T1062" s="826">
        <v>1</v>
      </c>
      <c r="U1062" s="782">
        <v>1</v>
      </c>
    </row>
    <row r="1063" spans="1:21" ht="14.4" customHeight="1" x14ac:dyDescent="0.3">
      <c r="A1063" s="740">
        <v>7</v>
      </c>
      <c r="B1063" s="741" t="s">
        <v>2000</v>
      </c>
      <c r="C1063" s="741" t="s">
        <v>2006</v>
      </c>
      <c r="D1063" s="824" t="s">
        <v>3430</v>
      </c>
      <c r="E1063" s="825" t="s">
        <v>2040</v>
      </c>
      <c r="F1063" s="741" t="s">
        <v>2001</v>
      </c>
      <c r="G1063" s="741" t="s">
        <v>2666</v>
      </c>
      <c r="H1063" s="741" t="s">
        <v>622</v>
      </c>
      <c r="I1063" s="741" t="s">
        <v>2685</v>
      </c>
      <c r="J1063" s="741" t="s">
        <v>2681</v>
      </c>
      <c r="K1063" s="741" t="s">
        <v>2686</v>
      </c>
      <c r="L1063" s="742">
        <v>969.48</v>
      </c>
      <c r="M1063" s="742">
        <v>11633.76</v>
      </c>
      <c r="N1063" s="741">
        <v>12</v>
      </c>
      <c r="O1063" s="826">
        <v>3</v>
      </c>
      <c r="P1063" s="742">
        <v>11633.76</v>
      </c>
      <c r="Q1063" s="759">
        <v>1</v>
      </c>
      <c r="R1063" s="741">
        <v>12</v>
      </c>
      <c r="S1063" s="759">
        <v>1</v>
      </c>
      <c r="T1063" s="826">
        <v>3</v>
      </c>
      <c r="U1063" s="782">
        <v>1</v>
      </c>
    </row>
    <row r="1064" spans="1:21" ht="14.4" customHeight="1" x14ac:dyDescent="0.3">
      <c r="A1064" s="740">
        <v>7</v>
      </c>
      <c r="B1064" s="741" t="s">
        <v>2000</v>
      </c>
      <c r="C1064" s="741" t="s">
        <v>2006</v>
      </c>
      <c r="D1064" s="824" t="s">
        <v>3430</v>
      </c>
      <c r="E1064" s="825" t="s">
        <v>2040</v>
      </c>
      <c r="F1064" s="741" t="s">
        <v>2001</v>
      </c>
      <c r="G1064" s="741" t="s">
        <v>2666</v>
      </c>
      <c r="H1064" s="741" t="s">
        <v>622</v>
      </c>
      <c r="I1064" s="741" t="s">
        <v>3091</v>
      </c>
      <c r="J1064" s="741" t="s">
        <v>2681</v>
      </c>
      <c r="K1064" s="741" t="s">
        <v>2950</v>
      </c>
      <c r="L1064" s="742">
        <v>1938.97</v>
      </c>
      <c r="M1064" s="742">
        <v>17450.73</v>
      </c>
      <c r="N1064" s="741">
        <v>9</v>
      </c>
      <c r="O1064" s="826">
        <v>2</v>
      </c>
      <c r="P1064" s="742">
        <v>17450.73</v>
      </c>
      <c r="Q1064" s="759">
        <v>1</v>
      </c>
      <c r="R1064" s="741">
        <v>9</v>
      </c>
      <c r="S1064" s="759">
        <v>1</v>
      </c>
      <c r="T1064" s="826">
        <v>2</v>
      </c>
      <c r="U1064" s="782">
        <v>1</v>
      </c>
    </row>
    <row r="1065" spans="1:21" ht="14.4" customHeight="1" x14ac:dyDescent="0.3">
      <c r="A1065" s="740">
        <v>7</v>
      </c>
      <c r="B1065" s="741" t="s">
        <v>2000</v>
      </c>
      <c r="C1065" s="741" t="s">
        <v>2006</v>
      </c>
      <c r="D1065" s="824" t="s">
        <v>3430</v>
      </c>
      <c r="E1065" s="825" t="s">
        <v>2040</v>
      </c>
      <c r="F1065" s="741" t="s">
        <v>2001</v>
      </c>
      <c r="G1065" s="741" t="s">
        <v>2666</v>
      </c>
      <c r="H1065" s="741" t="s">
        <v>622</v>
      </c>
      <c r="I1065" s="741" t="s">
        <v>2687</v>
      </c>
      <c r="J1065" s="741" t="s">
        <v>2681</v>
      </c>
      <c r="K1065" s="741" t="s">
        <v>2688</v>
      </c>
      <c r="L1065" s="742">
        <v>242.37</v>
      </c>
      <c r="M1065" s="742">
        <v>484.74</v>
      </c>
      <c r="N1065" s="741">
        <v>2</v>
      </c>
      <c r="O1065" s="826">
        <v>1</v>
      </c>
      <c r="P1065" s="742"/>
      <c r="Q1065" s="759">
        <v>0</v>
      </c>
      <c r="R1065" s="741"/>
      <c r="S1065" s="759">
        <v>0</v>
      </c>
      <c r="T1065" s="826"/>
      <c r="U1065" s="782">
        <v>0</v>
      </c>
    </row>
    <row r="1066" spans="1:21" ht="14.4" customHeight="1" x14ac:dyDescent="0.3">
      <c r="A1066" s="740">
        <v>7</v>
      </c>
      <c r="B1066" s="741" t="s">
        <v>2000</v>
      </c>
      <c r="C1066" s="741" t="s">
        <v>2006</v>
      </c>
      <c r="D1066" s="824" t="s">
        <v>3430</v>
      </c>
      <c r="E1066" s="825" t="s">
        <v>2040</v>
      </c>
      <c r="F1066" s="741" t="s">
        <v>2001</v>
      </c>
      <c r="G1066" s="741" t="s">
        <v>2666</v>
      </c>
      <c r="H1066" s="741" t="s">
        <v>622</v>
      </c>
      <c r="I1066" s="741" t="s">
        <v>2964</v>
      </c>
      <c r="J1066" s="741" t="s">
        <v>2681</v>
      </c>
      <c r="K1066" s="741" t="s">
        <v>2672</v>
      </c>
      <c r="L1066" s="742">
        <v>1454.23</v>
      </c>
      <c r="M1066" s="742">
        <v>17450.760000000002</v>
      </c>
      <c r="N1066" s="741">
        <v>12</v>
      </c>
      <c r="O1066" s="826">
        <v>2</v>
      </c>
      <c r="P1066" s="742">
        <v>17450.760000000002</v>
      </c>
      <c r="Q1066" s="759">
        <v>1</v>
      </c>
      <c r="R1066" s="741">
        <v>12</v>
      </c>
      <c r="S1066" s="759">
        <v>1</v>
      </c>
      <c r="T1066" s="826">
        <v>2</v>
      </c>
      <c r="U1066" s="782">
        <v>1</v>
      </c>
    </row>
    <row r="1067" spans="1:21" ht="14.4" customHeight="1" x14ac:dyDescent="0.3">
      <c r="A1067" s="740">
        <v>7</v>
      </c>
      <c r="B1067" s="741" t="s">
        <v>2000</v>
      </c>
      <c r="C1067" s="741" t="s">
        <v>2006</v>
      </c>
      <c r="D1067" s="824" t="s">
        <v>3430</v>
      </c>
      <c r="E1067" s="825" t="s">
        <v>2040</v>
      </c>
      <c r="F1067" s="741" t="s">
        <v>2001</v>
      </c>
      <c r="G1067" s="741" t="s">
        <v>2137</v>
      </c>
      <c r="H1067" s="741" t="s">
        <v>576</v>
      </c>
      <c r="I1067" s="741" t="s">
        <v>2965</v>
      </c>
      <c r="J1067" s="741" t="s">
        <v>2139</v>
      </c>
      <c r="K1067" s="741" t="s">
        <v>2966</v>
      </c>
      <c r="L1067" s="742">
        <v>565.94000000000005</v>
      </c>
      <c r="M1067" s="742">
        <v>2263.7600000000002</v>
      </c>
      <c r="N1067" s="741">
        <v>4</v>
      </c>
      <c r="O1067" s="826">
        <v>0.5</v>
      </c>
      <c r="P1067" s="742"/>
      <c r="Q1067" s="759">
        <v>0</v>
      </c>
      <c r="R1067" s="741"/>
      <c r="S1067" s="759">
        <v>0</v>
      </c>
      <c r="T1067" s="826"/>
      <c r="U1067" s="782">
        <v>0</v>
      </c>
    </row>
    <row r="1068" spans="1:21" ht="14.4" customHeight="1" x14ac:dyDescent="0.3">
      <c r="A1068" s="740">
        <v>7</v>
      </c>
      <c r="B1068" s="741" t="s">
        <v>2000</v>
      </c>
      <c r="C1068" s="741" t="s">
        <v>2006</v>
      </c>
      <c r="D1068" s="824" t="s">
        <v>3430</v>
      </c>
      <c r="E1068" s="825" t="s">
        <v>2040</v>
      </c>
      <c r="F1068" s="741" t="s">
        <v>2001</v>
      </c>
      <c r="G1068" s="741" t="s">
        <v>2137</v>
      </c>
      <c r="H1068" s="741" t="s">
        <v>576</v>
      </c>
      <c r="I1068" s="741" t="s">
        <v>2691</v>
      </c>
      <c r="J1068" s="741" t="s">
        <v>2139</v>
      </c>
      <c r="K1068" s="741" t="s">
        <v>2692</v>
      </c>
      <c r="L1068" s="742">
        <v>537.12</v>
      </c>
      <c r="M1068" s="742">
        <v>8593.9200000000019</v>
      </c>
      <c r="N1068" s="741">
        <v>16</v>
      </c>
      <c r="O1068" s="826">
        <v>4.5</v>
      </c>
      <c r="P1068" s="742">
        <v>4296.96</v>
      </c>
      <c r="Q1068" s="759">
        <v>0.49999999999999989</v>
      </c>
      <c r="R1068" s="741">
        <v>8</v>
      </c>
      <c r="S1068" s="759">
        <v>0.5</v>
      </c>
      <c r="T1068" s="826">
        <v>2.5</v>
      </c>
      <c r="U1068" s="782">
        <v>0.55555555555555558</v>
      </c>
    </row>
    <row r="1069" spans="1:21" ht="14.4" customHeight="1" x14ac:dyDescent="0.3">
      <c r="A1069" s="740">
        <v>7</v>
      </c>
      <c r="B1069" s="741" t="s">
        <v>2000</v>
      </c>
      <c r="C1069" s="741" t="s">
        <v>2006</v>
      </c>
      <c r="D1069" s="824" t="s">
        <v>3430</v>
      </c>
      <c r="E1069" s="825" t="s">
        <v>2040</v>
      </c>
      <c r="F1069" s="741" t="s">
        <v>2001</v>
      </c>
      <c r="G1069" s="741" t="s">
        <v>2137</v>
      </c>
      <c r="H1069" s="741" t="s">
        <v>576</v>
      </c>
      <c r="I1069" s="741" t="s">
        <v>2693</v>
      </c>
      <c r="J1069" s="741" t="s">
        <v>2139</v>
      </c>
      <c r="K1069" s="741" t="s">
        <v>2694</v>
      </c>
      <c r="L1069" s="742">
        <v>424.24</v>
      </c>
      <c r="M1069" s="742">
        <v>848.48</v>
      </c>
      <c r="N1069" s="741">
        <v>2</v>
      </c>
      <c r="O1069" s="826">
        <v>2</v>
      </c>
      <c r="P1069" s="742">
        <v>424.24</v>
      </c>
      <c r="Q1069" s="759">
        <v>0.5</v>
      </c>
      <c r="R1069" s="741">
        <v>1</v>
      </c>
      <c r="S1069" s="759">
        <v>0.5</v>
      </c>
      <c r="T1069" s="826">
        <v>1</v>
      </c>
      <c r="U1069" s="782">
        <v>0.5</v>
      </c>
    </row>
    <row r="1070" spans="1:21" ht="14.4" customHeight="1" x14ac:dyDescent="0.3">
      <c r="A1070" s="740">
        <v>7</v>
      </c>
      <c r="B1070" s="741" t="s">
        <v>2000</v>
      </c>
      <c r="C1070" s="741" t="s">
        <v>2006</v>
      </c>
      <c r="D1070" s="824" t="s">
        <v>3430</v>
      </c>
      <c r="E1070" s="825" t="s">
        <v>2040</v>
      </c>
      <c r="F1070" s="741" t="s">
        <v>2001</v>
      </c>
      <c r="G1070" s="741" t="s">
        <v>2137</v>
      </c>
      <c r="H1070" s="741" t="s">
        <v>576</v>
      </c>
      <c r="I1070" s="741" t="s">
        <v>2138</v>
      </c>
      <c r="J1070" s="741" t="s">
        <v>2139</v>
      </c>
      <c r="K1070" s="741" t="s">
        <v>2140</v>
      </c>
      <c r="L1070" s="742">
        <v>848.49</v>
      </c>
      <c r="M1070" s="742">
        <v>64485.240000000013</v>
      </c>
      <c r="N1070" s="741">
        <v>76</v>
      </c>
      <c r="O1070" s="826">
        <v>24</v>
      </c>
      <c r="P1070" s="742">
        <v>50909.400000000016</v>
      </c>
      <c r="Q1070" s="759">
        <v>0.78947368421052644</v>
      </c>
      <c r="R1070" s="741">
        <v>60</v>
      </c>
      <c r="S1070" s="759">
        <v>0.78947368421052633</v>
      </c>
      <c r="T1070" s="826">
        <v>18.5</v>
      </c>
      <c r="U1070" s="782">
        <v>0.77083333333333337</v>
      </c>
    </row>
    <row r="1071" spans="1:21" ht="14.4" customHeight="1" x14ac:dyDescent="0.3">
      <c r="A1071" s="740">
        <v>7</v>
      </c>
      <c r="B1071" s="741" t="s">
        <v>2000</v>
      </c>
      <c r="C1071" s="741" t="s">
        <v>2006</v>
      </c>
      <c r="D1071" s="824" t="s">
        <v>3430</v>
      </c>
      <c r="E1071" s="825" t="s">
        <v>2040</v>
      </c>
      <c r="F1071" s="741" t="s">
        <v>2001</v>
      </c>
      <c r="G1071" s="741" t="s">
        <v>2137</v>
      </c>
      <c r="H1071" s="741" t="s">
        <v>576</v>
      </c>
      <c r="I1071" s="741" t="s">
        <v>2695</v>
      </c>
      <c r="J1071" s="741" t="s">
        <v>2139</v>
      </c>
      <c r="K1071" s="741" t="s">
        <v>2696</v>
      </c>
      <c r="L1071" s="742">
        <v>478.07</v>
      </c>
      <c r="M1071" s="742">
        <v>9561.4</v>
      </c>
      <c r="N1071" s="741">
        <v>20</v>
      </c>
      <c r="O1071" s="826">
        <v>4.5</v>
      </c>
      <c r="P1071" s="742">
        <v>8605.26</v>
      </c>
      <c r="Q1071" s="759">
        <v>0.9</v>
      </c>
      <c r="R1071" s="741">
        <v>18</v>
      </c>
      <c r="S1071" s="759">
        <v>0.9</v>
      </c>
      <c r="T1071" s="826">
        <v>4</v>
      </c>
      <c r="U1071" s="782">
        <v>0.88888888888888884</v>
      </c>
    </row>
    <row r="1072" spans="1:21" ht="14.4" customHeight="1" x14ac:dyDescent="0.3">
      <c r="A1072" s="740">
        <v>7</v>
      </c>
      <c r="B1072" s="741" t="s">
        <v>2000</v>
      </c>
      <c r="C1072" s="741" t="s">
        <v>2006</v>
      </c>
      <c r="D1072" s="824" t="s">
        <v>3430</v>
      </c>
      <c r="E1072" s="825" t="s">
        <v>2040</v>
      </c>
      <c r="F1072" s="741" t="s">
        <v>2001</v>
      </c>
      <c r="G1072" s="741" t="s">
        <v>2137</v>
      </c>
      <c r="H1072" s="741" t="s">
        <v>576</v>
      </c>
      <c r="I1072" s="741" t="s">
        <v>2697</v>
      </c>
      <c r="J1072" s="741" t="s">
        <v>2698</v>
      </c>
      <c r="K1072" s="741" t="s">
        <v>2699</v>
      </c>
      <c r="L1072" s="742">
        <v>763.63</v>
      </c>
      <c r="M1072" s="742">
        <v>763.63</v>
      </c>
      <c r="N1072" s="741">
        <v>1</v>
      </c>
      <c r="O1072" s="826">
        <v>1</v>
      </c>
      <c r="P1072" s="742"/>
      <c r="Q1072" s="759">
        <v>0</v>
      </c>
      <c r="R1072" s="741"/>
      <c r="S1072" s="759">
        <v>0</v>
      </c>
      <c r="T1072" s="826"/>
      <c r="U1072" s="782">
        <v>0</v>
      </c>
    </row>
    <row r="1073" spans="1:21" ht="14.4" customHeight="1" x14ac:dyDescent="0.3">
      <c r="A1073" s="740">
        <v>7</v>
      </c>
      <c r="B1073" s="741" t="s">
        <v>2000</v>
      </c>
      <c r="C1073" s="741" t="s">
        <v>2006</v>
      </c>
      <c r="D1073" s="824" t="s">
        <v>3430</v>
      </c>
      <c r="E1073" s="825" t="s">
        <v>2040</v>
      </c>
      <c r="F1073" s="741" t="s">
        <v>2001</v>
      </c>
      <c r="G1073" s="741" t="s">
        <v>2137</v>
      </c>
      <c r="H1073" s="741" t="s">
        <v>576</v>
      </c>
      <c r="I1073" s="741" t="s">
        <v>3306</v>
      </c>
      <c r="J1073" s="741" t="s">
        <v>3307</v>
      </c>
      <c r="K1073" s="741" t="s">
        <v>2140</v>
      </c>
      <c r="L1073" s="742">
        <v>848.49</v>
      </c>
      <c r="M1073" s="742">
        <v>848.49</v>
      </c>
      <c r="N1073" s="741">
        <v>1</v>
      </c>
      <c r="O1073" s="826">
        <v>1</v>
      </c>
      <c r="P1073" s="742">
        <v>848.49</v>
      </c>
      <c r="Q1073" s="759">
        <v>1</v>
      </c>
      <c r="R1073" s="741">
        <v>1</v>
      </c>
      <c r="S1073" s="759">
        <v>1</v>
      </c>
      <c r="T1073" s="826">
        <v>1</v>
      </c>
      <c r="U1073" s="782">
        <v>1</v>
      </c>
    </row>
    <row r="1074" spans="1:21" ht="14.4" customHeight="1" x14ac:dyDescent="0.3">
      <c r="A1074" s="740">
        <v>7</v>
      </c>
      <c r="B1074" s="741" t="s">
        <v>2000</v>
      </c>
      <c r="C1074" s="741" t="s">
        <v>2006</v>
      </c>
      <c r="D1074" s="824" t="s">
        <v>3430</v>
      </c>
      <c r="E1074" s="825" t="s">
        <v>2040</v>
      </c>
      <c r="F1074" s="741" t="s">
        <v>2001</v>
      </c>
      <c r="G1074" s="741" t="s">
        <v>2297</v>
      </c>
      <c r="H1074" s="741" t="s">
        <v>576</v>
      </c>
      <c r="I1074" s="741" t="s">
        <v>2298</v>
      </c>
      <c r="J1074" s="741" t="s">
        <v>1021</v>
      </c>
      <c r="K1074" s="741" t="s">
        <v>2299</v>
      </c>
      <c r="L1074" s="742">
        <v>107.27</v>
      </c>
      <c r="M1074" s="742">
        <v>429.08</v>
      </c>
      <c r="N1074" s="741">
        <v>4</v>
      </c>
      <c r="O1074" s="826">
        <v>1.5</v>
      </c>
      <c r="P1074" s="742">
        <v>429.08</v>
      </c>
      <c r="Q1074" s="759">
        <v>1</v>
      </c>
      <c r="R1074" s="741">
        <v>4</v>
      </c>
      <c r="S1074" s="759">
        <v>1</v>
      </c>
      <c r="T1074" s="826">
        <v>1.5</v>
      </c>
      <c r="U1074" s="782">
        <v>1</v>
      </c>
    </row>
    <row r="1075" spans="1:21" ht="14.4" customHeight="1" x14ac:dyDescent="0.3">
      <c r="A1075" s="740">
        <v>7</v>
      </c>
      <c r="B1075" s="741" t="s">
        <v>2000</v>
      </c>
      <c r="C1075" s="741" t="s">
        <v>2006</v>
      </c>
      <c r="D1075" s="824" t="s">
        <v>3430</v>
      </c>
      <c r="E1075" s="825" t="s">
        <v>2040</v>
      </c>
      <c r="F1075" s="741" t="s">
        <v>2001</v>
      </c>
      <c r="G1075" s="741" t="s">
        <v>2297</v>
      </c>
      <c r="H1075" s="741" t="s">
        <v>576</v>
      </c>
      <c r="I1075" s="741" t="s">
        <v>2300</v>
      </c>
      <c r="J1075" s="741" t="s">
        <v>1021</v>
      </c>
      <c r="K1075" s="741" t="s">
        <v>2299</v>
      </c>
      <c r="L1075" s="742">
        <v>107.27</v>
      </c>
      <c r="M1075" s="742">
        <v>214.54</v>
      </c>
      <c r="N1075" s="741">
        <v>2</v>
      </c>
      <c r="O1075" s="826">
        <v>1</v>
      </c>
      <c r="P1075" s="742">
        <v>214.54</v>
      </c>
      <c r="Q1075" s="759">
        <v>1</v>
      </c>
      <c r="R1075" s="741">
        <v>2</v>
      </c>
      <c r="S1075" s="759">
        <v>1</v>
      </c>
      <c r="T1075" s="826">
        <v>1</v>
      </c>
      <c r="U1075" s="782">
        <v>1</v>
      </c>
    </row>
    <row r="1076" spans="1:21" ht="14.4" customHeight="1" x14ac:dyDescent="0.3">
      <c r="A1076" s="740">
        <v>7</v>
      </c>
      <c r="B1076" s="741" t="s">
        <v>2000</v>
      </c>
      <c r="C1076" s="741" t="s">
        <v>2006</v>
      </c>
      <c r="D1076" s="824" t="s">
        <v>3430</v>
      </c>
      <c r="E1076" s="825" t="s">
        <v>2040</v>
      </c>
      <c r="F1076" s="741" t="s">
        <v>2001</v>
      </c>
      <c r="G1076" s="741" t="s">
        <v>2700</v>
      </c>
      <c r="H1076" s="741" t="s">
        <v>576</v>
      </c>
      <c r="I1076" s="741" t="s">
        <v>2701</v>
      </c>
      <c r="J1076" s="741" t="s">
        <v>2702</v>
      </c>
      <c r="K1076" s="741" t="s">
        <v>2703</v>
      </c>
      <c r="L1076" s="742">
        <v>0</v>
      </c>
      <c r="M1076" s="742">
        <v>0</v>
      </c>
      <c r="N1076" s="741">
        <v>3</v>
      </c>
      <c r="O1076" s="826">
        <v>2</v>
      </c>
      <c r="P1076" s="742"/>
      <c r="Q1076" s="759"/>
      <c r="R1076" s="741"/>
      <c r="S1076" s="759">
        <v>0</v>
      </c>
      <c r="T1076" s="826"/>
      <c r="U1076" s="782">
        <v>0</v>
      </c>
    </row>
    <row r="1077" spans="1:21" ht="14.4" customHeight="1" x14ac:dyDescent="0.3">
      <c r="A1077" s="740">
        <v>7</v>
      </c>
      <c r="B1077" s="741" t="s">
        <v>2000</v>
      </c>
      <c r="C1077" s="741" t="s">
        <v>2006</v>
      </c>
      <c r="D1077" s="824" t="s">
        <v>3430</v>
      </c>
      <c r="E1077" s="825" t="s">
        <v>2040</v>
      </c>
      <c r="F1077" s="741" t="s">
        <v>2001</v>
      </c>
      <c r="G1077" s="741" t="s">
        <v>3267</v>
      </c>
      <c r="H1077" s="741" t="s">
        <v>576</v>
      </c>
      <c r="I1077" s="741" t="s">
        <v>3308</v>
      </c>
      <c r="J1077" s="741" t="s">
        <v>1410</v>
      </c>
      <c r="K1077" s="741" t="s">
        <v>3309</v>
      </c>
      <c r="L1077" s="742">
        <v>0</v>
      </c>
      <c r="M1077" s="742">
        <v>0</v>
      </c>
      <c r="N1077" s="741">
        <v>1</v>
      </c>
      <c r="O1077" s="826">
        <v>1</v>
      </c>
      <c r="P1077" s="742">
        <v>0</v>
      </c>
      <c r="Q1077" s="759"/>
      <c r="R1077" s="741">
        <v>1</v>
      </c>
      <c r="S1077" s="759">
        <v>1</v>
      </c>
      <c r="T1077" s="826">
        <v>1</v>
      </c>
      <c r="U1077" s="782">
        <v>1</v>
      </c>
    </row>
    <row r="1078" spans="1:21" ht="14.4" customHeight="1" x14ac:dyDescent="0.3">
      <c r="A1078" s="740">
        <v>7</v>
      </c>
      <c r="B1078" s="741" t="s">
        <v>2000</v>
      </c>
      <c r="C1078" s="741" t="s">
        <v>2006</v>
      </c>
      <c r="D1078" s="824" t="s">
        <v>3430</v>
      </c>
      <c r="E1078" s="825" t="s">
        <v>2040</v>
      </c>
      <c r="F1078" s="741" t="s">
        <v>2001</v>
      </c>
      <c r="G1078" s="741" t="s">
        <v>2704</v>
      </c>
      <c r="H1078" s="741" t="s">
        <v>576</v>
      </c>
      <c r="I1078" s="741" t="s">
        <v>2705</v>
      </c>
      <c r="J1078" s="741" t="s">
        <v>2706</v>
      </c>
      <c r="K1078" s="741" t="s">
        <v>2707</v>
      </c>
      <c r="L1078" s="742">
        <v>838.65</v>
      </c>
      <c r="M1078" s="742">
        <v>5870.5499999999993</v>
      </c>
      <c r="N1078" s="741">
        <v>7</v>
      </c>
      <c r="O1078" s="826">
        <v>3</v>
      </c>
      <c r="P1078" s="742">
        <v>5870.5499999999993</v>
      </c>
      <c r="Q1078" s="759">
        <v>1</v>
      </c>
      <c r="R1078" s="741">
        <v>7</v>
      </c>
      <c r="S1078" s="759">
        <v>1</v>
      </c>
      <c r="T1078" s="826">
        <v>3</v>
      </c>
      <c r="U1078" s="782">
        <v>1</v>
      </c>
    </row>
    <row r="1079" spans="1:21" ht="14.4" customHeight="1" x14ac:dyDescent="0.3">
      <c r="A1079" s="740">
        <v>7</v>
      </c>
      <c r="B1079" s="741" t="s">
        <v>2000</v>
      </c>
      <c r="C1079" s="741" t="s">
        <v>2006</v>
      </c>
      <c r="D1079" s="824" t="s">
        <v>3430</v>
      </c>
      <c r="E1079" s="825" t="s">
        <v>2040</v>
      </c>
      <c r="F1079" s="741" t="s">
        <v>2001</v>
      </c>
      <c r="G1079" s="741" t="s">
        <v>2704</v>
      </c>
      <c r="H1079" s="741" t="s">
        <v>576</v>
      </c>
      <c r="I1079" s="741" t="s">
        <v>3310</v>
      </c>
      <c r="J1079" s="741" t="s">
        <v>2706</v>
      </c>
      <c r="K1079" s="741" t="s">
        <v>3311</v>
      </c>
      <c r="L1079" s="742">
        <v>1677.3</v>
      </c>
      <c r="M1079" s="742">
        <v>6709.2</v>
      </c>
      <c r="N1079" s="741">
        <v>4</v>
      </c>
      <c r="O1079" s="826">
        <v>2</v>
      </c>
      <c r="P1079" s="742">
        <v>6709.2</v>
      </c>
      <c r="Q1079" s="759">
        <v>1</v>
      </c>
      <c r="R1079" s="741">
        <v>4</v>
      </c>
      <c r="S1079" s="759">
        <v>1</v>
      </c>
      <c r="T1079" s="826">
        <v>2</v>
      </c>
      <c r="U1079" s="782">
        <v>1</v>
      </c>
    </row>
    <row r="1080" spans="1:21" ht="14.4" customHeight="1" x14ac:dyDescent="0.3">
      <c r="A1080" s="740">
        <v>7</v>
      </c>
      <c r="B1080" s="741" t="s">
        <v>2000</v>
      </c>
      <c r="C1080" s="741" t="s">
        <v>2006</v>
      </c>
      <c r="D1080" s="824" t="s">
        <v>3430</v>
      </c>
      <c r="E1080" s="825" t="s">
        <v>2040</v>
      </c>
      <c r="F1080" s="741" t="s">
        <v>2001</v>
      </c>
      <c r="G1080" s="741" t="s">
        <v>2704</v>
      </c>
      <c r="H1080" s="741" t="s">
        <v>576</v>
      </c>
      <c r="I1080" s="741" t="s">
        <v>3178</v>
      </c>
      <c r="J1080" s="741" t="s">
        <v>2706</v>
      </c>
      <c r="K1080" s="741" t="s">
        <v>3179</v>
      </c>
      <c r="L1080" s="742">
        <v>908.53</v>
      </c>
      <c r="M1080" s="742">
        <v>908.53</v>
      </c>
      <c r="N1080" s="741">
        <v>1</v>
      </c>
      <c r="O1080" s="826">
        <v>1</v>
      </c>
      <c r="P1080" s="742">
        <v>908.53</v>
      </c>
      <c r="Q1080" s="759">
        <v>1</v>
      </c>
      <c r="R1080" s="741">
        <v>1</v>
      </c>
      <c r="S1080" s="759">
        <v>1</v>
      </c>
      <c r="T1080" s="826">
        <v>1</v>
      </c>
      <c r="U1080" s="782">
        <v>1</v>
      </c>
    </row>
    <row r="1081" spans="1:21" ht="14.4" customHeight="1" x14ac:dyDescent="0.3">
      <c r="A1081" s="740">
        <v>7</v>
      </c>
      <c r="B1081" s="741" t="s">
        <v>2000</v>
      </c>
      <c r="C1081" s="741" t="s">
        <v>2006</v>
      </c>
      <c r="D1081" s="824" t="s">
        <v>3430</v>
      </c>
      <c r="E1081" s="825" t="s">
        <v>2040</v>
      </c>
      <c r="F1081" s="741" t="s">
        <v>2001</v>
      </c>
      <c r="G1081" s="741" t="s">
        <v>2704</v>
      </c>
      <c r="H1081" s="741" t="s">
        <v>576</v>
      </c>
      <c r="I1081" s="741" t="s">
        <v>2977</v>
      </c>
      <c r="J1081" s="741" t="s">
        <v>2706</v>
      </c>
      <c r="K1081" s="741" t="s">
        <v>2978</v>
      </c>
      <c r="L1081" s="742">
        <v>454.27</v>
      </c>
      <c r="M1081" s="742">
        <v>454.27</v>
      </c>
      <c r="N1081" s="741">
        <v>1</v>
      </c>
      <c r="O1081" s="826">
        <v>1</v>
      </c>
      <c r="P1081" s="742">
        <v>454.27</v>
      </c>
      <c r="Q1081" s="759">
        <v>1</v>
      </c>
      <c r="R1081" s="741">
        <v>1</v>
      </c>
      <c r="S1081" s="759">
        <v>1</v>
      </c>
      <c r="T1081" s="826">
        <v>1</v>
      </c>
      <c r="U1081" s="782">
        <v>1</v>
      </c>
    </row>
    <row r="1082" spans="1:21" ht="14.4" customHeight="1" x14ac:dyDescent="0.3">
      <c r="A1082" s="740">
        <v>7</v>
      </c>
      <c r="B1082" s="741" t="s">
        <v>2000</v>
      </c>
      <c r="C1082" s="741" t="s">
        <v>2006</v>
      </c>
      <c r="D1082" s="824" t="s">
        <v>3430</v>
      </c>
      <c r="E1082" s="825" t="s">
        <v>2040</v>
      </c>
      <c r="F1082" s="741" t="s">
        <v>2001</v>
      </c>
      <c r="G1082" s="741" t="s">
        <v>2704</v>
      </c>
      <c r="H1082" s="741" t="s">
        <v>576</v>
      </c>
      <c r="I1082" s="741" t="s">
        <v>2712</v>
      </c>
      <c r="J1082" s="741" t="s">
        <v>2706</v>
      </c>
      <c r="K1082" s="741" t="s">
        <v>2713</v>
      </c>
      <c r="L1082" s="742">
        <v>3354.59</v>
      </c>
      <c r="M1082" s="742">
        <v>10063.77</v>
      </c>
      <c r="N1082" s="741">
        <v>3</v>
      </c>
      <c r="O1082" s="826">
        <v>1</v>
      </c>
      <c r="P1082" s="742">
        <v>10063.77</v>
      </c>
      <c r="Q1082" s="759">
        <v>1</v>
      </c>
      <c r="R1082" s="741">
        <v>3</v>
      </c>
      <c r="S1082" s="759">
        <v>1</v>
      </c>
      <c r="T1082" s="826">
        <v>1</v>
      </c>
      <c r="U1082" s="782">
        <v>1</v>
      </c>
    </row>
    <row r="1083" spans="1:21" ht="14.4" customHeight="1" x14ac:dyDescent="0.3">
      <c r="A1083" s="740">
        <v>7</v>
      </c>
      <c r="B1083" s="741" t="s">
        <v>2000</v>
      </c>
      <c r="C1083" s="741" t="s">
        <v>2006</v>
      </c>
      <c r="D1083" s="824" t="s">
        <v>3430</v>
      </c>
      <c r="E1083" s="825" t="s">
        <v>2040</v>
      </c>
      <c r="F1083" s="741" t="s">
        <v>2001</v>
      </c>
      <c r="G1083" s="741" t="s">
        <v>2536</v>
      </c>
      <c r="H1083" s="741" t="s">
        <v>576</v>
      </c>
      <c r="I1083" s="741" t="s">
        <v>2537</v>
      </c>
      <c r="J1083" s="741" t="s">
        <v>2538</v>
      </c>
      <c r="K1083" s="741" t="s">
        <v>2539</v>
      </c>
      <c r="L1083" s="742">
        <v>60.9</v>
      </c>
      <c r="M1083" s="742">
        <v>365.4</v>
      </c>
      <c r="N1083" s="741">
        <v>6</v>
      </c>
      <c r="O1083" s="826">
        <v>1.5</v>
      </c>
      <c r="P1083" s="742">
        <v>121.8</v>
      </c>
      <c r="Q1083" s="759">
        <v>0.33333333333333337</v>
      </c>
      <c r="R1083" s="741">
        <v>2</v>
      </c>
      <c r="S1083" s="759">
        <v>0.33333333333333331</v>
      </c>
      <c r="T1083" s="826">
        <v>0.5</v>
      </c>
      <c r="U1083" s="782">
        <v>0.33333333333333331</v>
      </c>
    </row>
    <row r="1084" spans="1:21" ht="14.4" customHeight="1" x14ac:dyDescent="0.3">
      <c r="A1084" s="740">
        <v>7</v>
      </c>
      <c r="B1084" s="741" t="s">
        <v>2000</v>
      </c>
      <c r="C1084" s="741" t="s">
        <v>2006</v>
      </c>
      <c r="D1084" s="824" t="s">
        <v>3430</v>
      </c>
      <c r="E1084" s="825" t="s">
        <v>2040</v>
      </c>
      <c r="F1084" s="741" t="s">
        <v>2001</v>
      </c>
      <c r="G1084" s="741" t="s">
        <v>2555</v>
      </c>
      <c r="H1084" s="741" t="s">
        <v>576</v>
      </c>
      <c r="I1084" s="741" t="s">
        <v>3312</v>
      </c>
      <c r="J1084" s="741" t="s">
        <v>2557</v>
      </c>
      <c r="K1084" s="741"/>
      <c r="L1084" s="742">
        <v>0</v>
      </c>
      <c r="M1084" s="742">
        <v>0</v>
      </c>
      <c r="N1084" s="741">
        <v>2</v>
      </c>
      <c r="O1084" s="826">
        <v>2</v>
      </c>
      <c r="P1084" s="742"/>
      <c r="Q1084" s="759"/>
      <c r="R1084" s="741"/>
      <c r="S1084" s="759">
        <v>0</v>
      </c>
      <c r="T1084" s="826"/>
      <c r="U1084" s="782">
        <v>0</v>
      </c>
    </row>
    <row r="1085" spans="1:21" ht="14.4" customHeight="1" x14ac:dyDescent="0.3">
      <c r="A1085" s="740">
        <v>7</v>
      </c>
      <c r="B1085" s="741" t="s">
        <v>2000</v>
      </c>
      <c r="C1085" s="741" t="s">
        <v>2006</v>
      </c>
      <c r="D1085" s="824" t="s">
        <v>3430</v>
      </c>
      <c r="E1085" s="825" t="s">
        <v>2040</v>
      </c>
      <c r="F1085" s="741" t="s">
        <v>2001</v>
      </c>
      <c r="G1085" s="741" t="s">
        <v>2555</v>
      </c>
      <c r="H1085" s="741" t="s">
        <v>576</v>
      </c>
      <c r="I1085" s="741" t="s">
        <v>3313</v>
      </c>
      <c r="J1085" s="741" t="s">
        <v>2557</v>
      </c>
      <c r="K1085" s="741"/>
      <c r="L1085" s="742">
        <v>0</v>
      </c>
      <c r="M1085" s="742">
        <v>0</v>
      </c>
      <c r="N1085" s="741">
        <v>3</v>
      </c>
      <c r="O1085" s="826">
        <v>1</v>
      </c>
      <c r="P1085" s="742"/>
      <c r="Q1085" s="759"/>
      <c r="R1085" s="741"/>
      <c r="S1085" s="759">
        <v>0</v>
      </c>
      <c r="T1085" s="826"/>
      <c r="U1085" s="782">
        <v>0</v>
      </c>
    </row>
    <row r="1086" spans="1:21" ht="14.4" customHeight="1" x14ac:dyDescent="0.3">
      <c r="A1086" s="740">
        <v>7</v>
      </c>
      <c r="B1086" s="741" t="s">
        <v>2000</v>
      </c>
      <c r="C1086" s="741" t="s">
        <v>2006</v>
      </c>
      <c r="D1086" s="824" t="s">
        <v>3430</v>
      </c>
      <c r="E1086" s="825" t="s">
        <v>2040</v>
      </c>
      <c r="F1086" s="741" t="s">
        <v>2001</v>
      </c>
      <c r="G1086" s="741" t="s">
        <v>2718</v>
      </c>
      <c r="H1086" s="741" t="s">
        <v>576</v>
      </c>
      <c r="I1086" s="741" t="s">
        <v>2719</v>
      </c>
      <c r="J1086" s="741" t="s">
        <v>2720</v>
      </c>
      <c r="K1086" s="741" t="s">
        <v>2721</v>
      </c>
      <c r="L1086" s="742">
        <v>6822.19</v>
      </c>
      <c r="M1086" s="742">
        <v>40933.14</v>
      </c>
      <c r="N1086" s="741">
        <v>6</v>
      </c>
      <c r="O1086" s="826">
        <v>5.5</v>
      </c>
      <c r="P1086" s="742">
        <v>40933.14</v>
      </c>
      <c r="Q1086" s="759">
        <v>1</v>
      </c>
      <c r="R1086" s="741">
        <v>6</v>
      </c>
      <c r="S1086" s="759">
        <v>1</v>
      </c>
      <c r="T1086" s="826">
        <v>5.5</v>
      </c>
      <c r="U1086" s="782">
        <v>1</v>
      </c>
    </row>
    <row r="1087" spans="1:21" ht="14.4" customHeight="1" x14ac:dyDescent="0.3">
      <c r="A1087" s="740">
        <v>7</v>
      </c>
      <c r="B1087" s="741" t="s">
        <v>2000</v>
      </c>
      <c r="C1087" s="741" t="s">
        <v>2006</v>
      </c>
      <c r="D1087" s="824" t="s">
        <v>3430</v>
      </c>
      <c r="E1087" s="825" t="s">
        <v>2040</v>
      </c>
      <c r="F1087" s="741" t="s">
        <v>2001</v>
      </c>
      <c r="G1087" s="741" t="s">
        <v>2722</v>
      </c>
      <c r="H1087" s="741" t="s">
        <v>622</v>
      </c>
      <c r="I1087" s="741" t="s">
        <v>2723</v>
      </c>
      <c r="J1087" s="741" t="s">
        <v>2724</v>
      </c>
      <c r="K1087" s="741" t="s">
        <v>2725</v>
      </c>
      <c r="L1087" s="742">
        <v>102.9</v>
      </c>
      <c r="M1087" s="742">
        <v>411.6</v>
      </c>
      <c r="N1087" s="741">
        <v>4</v>
      </c>
      <c r="O1087" s="826">
        <v>1</v>
      </c>
      <c r="P1087" s="742"/>
      <c r="Q1087" s="759">
        <v>0</v>
      </c>
      <c r="R1087" s="741"/>
      <c r="S1087" s="759">
        <v>0</v>
      </c>
      <c r="T1087" s="826"/>
      <c r="U1087" s="782">
        <v>0</v>
      </c>
    </row>
    <row r="1088" spans="1:21" ht="14.4" customHeight="1" x14ac:dyDescent="0.3">
      <c r="A1088" s="740">
        <v>7</v>
      </c>
      <c r="B1088" s="741" t="s">
        <v>2000</v>
      </c>
      <c r="C1088" s="741" t="s">
        <v>2006</v>
      </c>
      <c r="D1088" s="824" t="s">
        <v>3430</v>
      </c>
      <c r="E1088" s="825" t="s">
        <v>2040</v>
      </c>
      <c r="F1088" s="741" t="s">
        <v>2001</v>
      </c>
      <c r="G1088" s="741" t="s">
        <v>2722</v>
      </c>
      <c r="H1088" s="741" t="s">
        <v>622</v>
      </c>
      <c r="I1088" s="741" t="s">
        <v>2723</v>
      </c>
      <c r="J1088" s="741" t="s">
        <v>2724</v>
      </c>
      <c r="K1088" s="741" t="s">
        <v>2725</v>
      </c>
      <c r="L1088" s="742">
        <v>105.08</v>
      </c>
      <c r="M1088" s="742">
        <v>630.48</v>
      </c>
      <c r="N1088" s="741">
        <v>6</v>
      </c>
      <c r="O1088" s="826">
        <v>1.5</v>
      </c>
      <c r="P1088" s="742">
        <v>420.32</v>
      </c>
      <c r="Q1088" s="759">
        <v>0.66666666666666663</v>
      </c>
      <c r="R1088" s="741">
        <v>4</v>
      </c>
      <c r="S1088" s="759">
        <v>0.66666666666666663</v>
      </c>
      <c r="T1088" s="826">
        <v>1</v>
      </c>
      <c r="U1088" s="782">
        <v>0.66666666666666663</v>
      </c>
    </row>
    <row r="1089" spans="1:21" ht="14.4" customHeight="1" x14ac:dyDescent="0.3">
      <c r="A1089" s="740">
        <v>7</v>
      </c>
      <c r="B1089" s="741" t="s">
        <v>2000</v>
      </c>
      <c r="C1089" s="741" t="s">
        <v>2006</v>
      </c>
      <c r="D1089" s="824" t="s">
        <v>3430</v>
      </c>
      <c r="E1089" s="825" t="s">
        <v>2040</v>
      </c>
      <c r="F1089" s="741" t="s">
        <v>2001</v>
      </c>
      <c r="G1089" s="741" t="s">
        <v>3314</v>
      </c>
      <c r="H1089" s="741" t="s">
        <v>576</v>
      </c>
      <c r="I1089" s="741" t="s">
        <v>3315</v>
      </c>
      <c r="J1089" s="741" t="s">
        <v>3316</v>
      </c>
      <c r="K1089" s="741" t="s">
        <v>3317</v>
      </c>
      <c r="L1089" s="742">
        <v>0</v>
      </c>
      <c r="M1089" s="742">
        <v>0</v>
      </c>
      <c r="N1089" s="741">
        <v>1</v>
      </c>
      <c r="O1089" s="826">
        <v>1</v>
      </c>
      <c r="P1089" s="742">
        <v>0</v>
      </c>
      <c r="Q1089" s="759"/>
      <c r="R1089" s="741">
        <v>1</v>
      </c>
      <c r="S1089" s="759">
        <v>1</v>
      </c>
      <c r="T1089" s="826">
        <v>1</v>
      </c>
      <c r="U1089" s="782">
        <v>1</v>
      </c>
    </row>
    <row r="1090" spans="1:21" ht="14.4" customHeight="1" x14ac:dyDescent="0.3">
      <c r="A1090" s="740">
        <v>7</v>
      </c>
      <c r="B1090" s="741" t="s">
        <v>2000</v>
      </c>
      <c r="C1090" s="741" t="s">
        <v>2006</v>
      </c>
      <c r="D1090" s="824" t="s">
        <v>3430</v>
      </c>
      <c r="E1090" s="825" t="s">
        <v>2040</v>
      </c>
      <c r="F1090" s="741" t="s">
        <v>2001</v>
      </c>
      <c r="G1090" s="741" t="s">
        <v>2729</v>
      </c>
      <c r="H1090" s="741" t="s">
        <v>576</v>
      </c>
      <c r="I1090" s="741" t="s">
        <v>2730</v>
      </c>
      <c r="J1090" s="741" t="s">
        <v>1122</v>
      </c>
      <c r="K1090" s="741" t="s">
        <v>2731</v>
      </c>
      <c r="L1090" s="742">
        <v>24.37</v>
      </c>
      <c r="M1090" s="742">
        <v>73.11</v>
      </c>
      <c r="N1090" s="741">
        <v>3</v>
      </c>
      <c r="O1090" s="826">
        <v>2</v>
      </c>
      <c r="P1090" s="742">
        <v>48.74</v>
      </c>
      <c r="Q1090" s="759">
        <v>0.66666666666666674</v>
      </c>
      <c r="R1090" s="741">
        <v>2</v>
      </c>
      <c r="S1090" s="759">
        <v>0.66666666666666663</v>
      </c>
      <c r="T1090" s="826">
        <v>1.5</v>
      </c>
      <c r="U1090" s="782">
        <v>0.75</v>
      </c>
    </row>
    <row r="1091" spans="1:21" ht="14.4" customHeight="1" x14ac:dyDescent="0.3">
      <c r="A1091" s="740">
        <v>7</v>
      </c>
      <c r="B1091" s="741" t="s">
        <v>2000</v>
      </c>
      <c r="C1091" s="741" t="s">
        <v>2006</v>
      </c>
      <c r="D1091" s="824" t="s">
        <v>3430</v>
      </c>
      <c r="E1091" s="825" t="s">
        <v>2040</v>
      </c>
      <c r="F1091" s="741" t="s">
        <v>2001</v>
      </c>
      <c r="G1091" s="741" t="s">
        <v>2729</v>
      </c>
      <c r="H1091" s="741" t="s">
        <v>576</v>
      </c>
      <c r="I1091" s="741" t="s">
        <v>2732</v>
      </c>
      <c r="J1091" s="741" t="s">
        <v>1122</v>
      </c>
      <c r="K1091" s="741" t="s">
        <v>2733</v>
      </c>
      <c r="L1091" s="742">
        <v>38.590000000000003</v>
      </c>
      <c r="M1091" s="742">
        <v>77.180000000000007</v>
      </c>
      <c r="N1091" s="741">
        <v>2</v>
      </c>
      <c r="O1091" s="826">
        <v>1</v>
      </c>
      <c r="P1091" s="742">
        <v>77.180000000000007</v>
      </c>
      <c r="Q1091" s="759">
        <v>1</v>
      </c>
      <c r="R1091" s="741">
        <v>2</v>
      </c>
      <c r="S1091" s="759">
        <v>1</v>
      </c>
      <c r="T1091" s="826">
        <v>1</v>
      </c>
      <c r="U1091" s="782">
        <v>1</v>
      </c>
    </row>
    <row r="1092" spans="1:21" ht="14.4" customHeight="1" x14ac:dyDescent="0.3">
      <c r="A1092" s="740">
        <v>7</v>
      </c>
      <c r="B1092" s="741" t="s">
        <v>2000</v>
      </c>
      <c r="C1092" s="741" t="s">
        <v>2006</v>
      </c>
      <c r="D1092" s="824" t="s">
        <v>3430</v>
      </c>
      <c r="E1092" s="825" t="s">
        <v>2040</v>
      </c>
      <c r="F1092" s="741" t="s">
        <v>2001</v>
      </c>
      <c r="G1092" s="741" t="s">
        <v>2729</v>
      </c>
      <c r="H1092" s="741" t="s">
        <v>576</v>
      </c>
      <c r="I1092" s="741" t="s">
        <v>3318</v>
      </c>
      <c r="J1092" s="741" t="s">
        <v>1122</v>
      </c>
      <c r="K1092" s="741" t="s">
        <v>3319</v>
      </c>
      <c r="L1092" s="742">
        <v>0</v>
      </c>
      <c r="M1092" s="742">
        <v>0</v>
      </c>
      <c r="N1092" s="741">
        <v>2</v>
      </c>
      <c r="O1092" s="826">
        <v>1</v>
      </c>
      <c r="P1092" s="742">
        <v>0</v>
      </c>
      <c r="Q1092" s="759"/>
      <c r="R1092" s="741">
        <v>2</v>
      </c>
      <c r="S1092" s="759">
        <v>1</v>
      </c>
      <c r="T1092" s="826">
        <v>1</v>
      </c>
      <c r="U1092" s="782">
        <v>1</v>
      </c>
    </row>
    <row r="1093" spans="1:21" ht="14.4" customHeight="1" x14ac:dyDescent="0.3">
      <c r="A1093" s="740">
        <v>7</v>
      </c>
      <c r="B1093" s="741" t="s">
        <v>2000</v>
      </c>
      <c r="C1093" s="741" t="s">
        <v>2006</v>
      </c>
      <c r="D1093" s="824" t="s">
        <v>3430</v>
      </c>
      <c r="E1093" s="825" t="s">
        <v>2040</v>
      </c>
      <c r="F1093" s="741" t="s">
        <v>2001</v>
      </c>
      <c r="G1093" s="741" t="s">
        <v>2218</v>
      </c>
      <c r="H1093" s="741" t="s">
        <v>576</v>
      </c>
      <c r="I1093" s="741" t="s">
        <v>3320</v>
      </c>
      <c r="J1093" s="741" t="s">
        <v>2220</v>
      </c>
      <c r="K1093" s="741" t="s">
        <v>3321</v>
      </c>
      <c r="L1093" s="742">
        <v>0</v>
      </c>
      <c r="M1093" s="742">
        <v>0</v>
      </c>
      <c r="N1093" s="741">
        <v>1</v>
      </c>
      <c r="O1093" s="826">
        <v>0.5</v>
      </c>
      <c r="P1093" s="742"/>
      <c r="Q1093" s="759"/>
      <c r="R1093" s="741"/>
      <c r="S1093" s="759">
        <v>0</v>
      </c>
      <c r="T1093" s="826"/>
      <c r="U1093" s="782">
        <v>0</v>
      </c>
    </row>
    <row r="1094" spans="1:21" ht="14.4" customHeight="1" x14ac:dyDescent="0.3">
      <c r="A1094" s="740">
        <v>7</v>
      </c>
      <c r="B1094" s="741" t="s">
        <v>2000</v>
      </c>
      <c r="C1094" s="741" t="s">
        <v>2006</v>
      </c>
      <c r="D1094" s="824" t="s">
        <v>3430</v>
      </c>
      <c r="E1094" s="825" t="s">
        <v>2040</v>
      </c>
      <c r="F1094" s="741" t="s">
        <v>2001</v>
      </c>
      <c r="G1094" s="741" t="s">
        <v>2540</v>
      </c>
      <c r="H1094" s="741" t="s">
        <v>622</v>
      </c>
      <c r="I1094" s="741" t="s">
        <v>1739</v>
      </c>
      <c r="J1094" s="741" t="s">
        <v>1740</v>
      </c>
      <c r="K1094" s="741" t="s">
        <v>1741</v>
      </c>
      <c r="L1094" s="742">
        <v>59.27</v>
      </c>
      <c r="M1094" s="742">
        <v>59.27</v>
      </c>
      <c r="N1094" s="741">
        <v>1</v>
      </c>
      <c r="O1094" s="826">
        <v>1</v>
      </c>
      <c r="P1094" s="742"/>
      <c r="Q1094" s="759">
        <v>0</v>
      </c>
      <c r="R1094" s="741"/>
      <c r="S1094" s="759">
        <v>0</v>
      </c>
      <c r="T1094" s="826"/>
      <c r="U1094" s="782">
        <v>0</v>
      </c>
    </row>
    <row r="1095" spans="1:21" ht="14.4" customHeight="1" x14ac:dyDescent="0.3">
      <c r="A1095" s="740">
        <v>7</v>
      </c>
      <c r="B1095" s="741" t="s">
        <v>2000</v>
      </c>
      <c r="C1095" s="741" t="s">
        <v>2006</v>
      </c>
      <c r="D1095" s="824" t="s">
        <v>3430</v>
      </c>
      <c r="E1095" s="825" t="s">
        <v>2040</v>
      </c>
      <c r="F1095" s="741" t="s">
        <v>2001</v>
      </c>
      <c r="G1095" s="741" t="s">
        <v>2999</v>
      </c>
      <c r="H1095" s="741" t="s">
        <v>576</v>
      </c>
      <c r="I1095" s="741" t="s">
        <v>3000</v>
      </c>
      <c r="J1095" s="741" t="s">
        <v>3001</v>
      </c>
      <c r="K1095" s="741" t="s">
        <v>3002</v>
      </c>
      <c r="L1095" s="742">
        <v>1567.35</v>
      </c>
      <c r="M1095" s="742">
        <v>9404.0999999999985</v>
      </c>
      <c r="N1095" s="741">
        <v>6</v>
      </c>
      <c r="O1095" s="826">
        <v>2.5</v>
      </c>
      <c r="P1095" s="742">
        <v>9404.0999999999985</v>
      </c>
      <c r="Q1095" s="759">
        <v>1</v>
      </c>
      <c r="R1095" s="741">
        <v>6</v>
      </c>
      <c r="S1095" s="759">
        <v>1</v>
      </c>
      <c r="T1095" s="826">
        <v>2.5</v>
      </c>
      <c r="U1095" s="782">
        <v>1</v>
      </c>
    </row>
    <row r="1096" spans="1:21" ht="14.4" customHeight="1" x14ac:dyDescent="0.3">
      <c r="A1096" s="740">
        <v>7</v>
      </c>
      <c r="B1096" s="741" t="s">
        <v>2000</v>
      </c>
      <c r="C1096" s="741" t="s">
        <v>2006</v>
      </c>
      <c r="D1096" s="824" t="s">
        <v>3430</v>
      </c>
      <c r="E1096" s="825" t="s">
        <v>2040</v>
      </c>
      <c r="F1096" s="741" t="s">
        <v>2001</v>
      </c>
      <c r="G1096" s="741" t="s">
        <v>2999</v>
      </c>
      <c r="H1096" s="741" t="s">
        <v>576</v>
      </c>
      <c r="I1096" s="741" t="s">
        <v>3322</v>
      </c>
      <c r="J1096" s="741" t="s">
        <v>3323</v>
      </c>
      <c r="K1096" s="741" t="s">
        <v>3324</v>
      </c>
      <c r="L1096" s="742">
        <v>1567.35</v>
      </c>
      <c r="M1096" s="742">
        <v>14106.15</v>
      </c>
      <c r="N1096" s="741">
        <v>9</v>
      </c>
      <c r="O1096" s="826">
        <v>1.5</v>
      </c>
      <c r="P1096" s="742">
        <v>14106.15</v>
      </c>
      <c r="Q1096" s="759">
        <v>1</v>
      </c>
      <c r="R1096" s="741">
        <v>9</v>
      </c>
      <c r="S1096" s="759">
        <v>1</v>
      </c>
      <c r="T1096" s="826">
        <v>1.5</v>
      </c>
      <c r="U1096" s="782">
        <v>1</v>
      </c>
    </row>
    <row r="1097" spans="1:21" ht="14.4" customHeight="1" x14ac:dyDescent="0.3">
      <c r="A1097" s="740">
        <v>7</v>
      </c>
      <c r="B1097" s="741" t="s">
        <v>2000</v>
      </c>
      <c r="C1097" s="741" t="s">
        <v>2006</v>
      </c>
      <c r="D1097" s="824" t="s">
        <v>3430</v>
      </c>
      <c r="E1097" s="825" t="s">
        <v>2040</v>
      </c>
      <c r="F1097" s="741" t="s">
        <v>2001</v>
      </c>
      <c r="G1097" s="741" t="s">
        <v>2734</v>
      </c>
      <c r="H1097" s="741" t="s">
        <v>576</v>
      </c>
      <c r="I1097" s="741" t="s">
        <v>2735</v>
      </c>
      <c r="J1097" s="741" t="s">
        <v>2736</v>
      </c>
      <c r="K1097" s="741" t="s">
        <v>2737</v>
      </c>
      <c r="L1097" s="742">
        <v>64.56</v>
      </c>
      <c r="M1097" s="742">
        <v>581.04</v>
      </c>
      <c r="N1097" s="741">
        <v>9</v>
      </c>
      <c r="O1097" s="826">
        <v>3</v>
      </c>
      <c r="P1097" s="742">
        <v>129.12</v>
      </c>
      <c r="Q1097" s="759">
        <v>0.22222222222222224</v>
      </c>
      <c r="R1097" s="741">
        <v>2</v>
      </c>
      <c r="S1097" s="759">
        <v>0.22222222222222221</v>
      </c>
      <c r="T1097" s="826">
        <v>1.5</v>
      </c>
      <c r="U1097" s="782">
        <v>0.5</v>
      </c>
    </row>
    <row r="1098" spans="1:21" ht="14.4" customHeight="1" x14ac:dyDescent="0.3">
      <c r="A1098" s="740">
        <v>7</v>
      </c>
      <c r="B1098" s="741" t="s">
        <v>2000</v>
      </c>
      <c r="C1098" s="741" t="s">
        <v>2006</v>
      </c>
      <c r="D1098" s="824" t="s">
        <v>3430</v>
      </c>
      <c r="E1098" s="825" t="s">
        <v>2040</v>
      </c>
      <c r="F1098" s="741" t="s">
        <v>2001</v>
      </c>
      <c r="G1098" s="741" t="s">
        <v>2734</v>
      </c>
      <c r="H1098" s="741" t="s">
        <v>576</v>
      </c>
      <c r="I1098" s="741" t="s">
        <v>3198</v>
      </c>
      <c r="J1098" s="741" t="s">
        <v>2736</v>
      </c>
      <c r="K1098" s="741" t="s">
        <v>3199</v>
      </c>
      <c r="L1098" s="742">
        <v>107.6</v>
      </c>
      <c r="M1098" s="742">
        <v>215.2</v>
      </c>
      <c r="N1098" s="741">
        <v>2</v>
      </c>
      <c r="O1098" s="826">
        <v>1</v>
      </c>
      <c r="P1098" s="742">
        <v>215.2</v>
      </c>
      <c r="Q1098" s="759">
        <v>1</v>
      </c>
      <c r="R1098" s="741">
        <v>2</v>
      </c>
      <c r="S1098" s="759">
        <v>1</v>
      </c>
      <c r="T1098" s="826">
        <v>1</v>
      </c>
      <c r="U1098" s="782">
        <v>1</v>
      </c>
    </row>
    <row r="1099" spans="1:21" ht="14.4" customHeight="1" x14ac:dyDescent="0.3">
      <c r="A1099" s="740">
        <v>7</v>
      </c>
      <c r="B1099" s="741" t="s">
        <v>2000</v>
      </c>
      <c r="C1099" s="741" t="s">
        <v>2006</v>
      </c>
      <c r="D1099" s="824" t="s">
        <v>3430</v>
      </c>
      <c r="E1099" s="825" t="s">
        <v>2040</v>
      </c>
      <c r="F1099" s="741" t="s">
        <v>2001</v>
      </c>
      <c r="G1099" s="741" t="s">
        <v>2626</v>
      </c>
      <c r="H1099" s="741" t="s">
        <v>576</v>
      </c>
      <c r="I1099" s="741" t="s">
        <v>2627</v>
      </c>
      <c r="J1099" s="741" t="s">
        <v>2628</v>
      </c>
      <c r="K1099" s="741" t="s">
        <v>1682</v>
      </c>
      <c r="L1099" s="742">
        <v>38.56</v>
      </c>
      <c r="M1099" s="742">
        <v>347.04</v>
      </c>
      <c r="N1099" s="741">
        <v>9</v>
      </c>
      <c r="O1099" s="826">
        <v>2.5</v>
      </c>
      <c r="P1099" s="742">
        <v>77.12</v>
      </c>
      <c r="Q1099" s="759">
        <v>0.22222222222222221</v>
      </c>
      <c r="R1099" s="741">
        <v>2</v>
      </c>
      <c r="S1099" s="759">
        <v>0.22222222222222221</v>
      </c>
      <c r="T1099" s="826">
        <v>1.5</v>
      </c>
      <c r="U1099" s="782">
        <v>0.6</v>
      </c>
    </row>
    <row r="1100" spans="1:21" ht="14.4" customHeight="1" x14ac:dyDescent="0.3">
      <c r="A1100" s="740">
        <v>7</v>
      </c>
      <c r="B1100" s="741" t="s">
        <v>2000</v>
      </c>
      <c r="C1100" s="741" t="s">
        <v>2006</v>
      </c>
      <c r="D1100" s="824" t="s">
        <v>3430</v>
      </c>
      <c r="E1100" s="825" t="s">
        <v>2040</v>
      </c>
      <c r="F1100" s="741" t="s">
        <v>2001</v>
      </c>
      <c r="G1100" s="741" t="s">
        <v>2738</v>
      </c>
      <c r="H1100" s="741" t="s">
        <v>622</v>
      </c>
      <c r="I1100" s="741" t="s">
        <v>3200</v>
      </c>
      <c r="J1100" s="741" t="s">
        <v>2740</v>
      </c>
      <c r="K1100" s="741" t="s">
        <v>3201</v>
      </c>
      <c r="L1100" s="742">
        <v>96.84</v>
      </c>
      <c r="M1100" s="742">
        <v>677.88</v>
      </c>
      <c r="N1100" s="741">
        <v>7</v>
      </c>
      <c r="O1100" s="826">
        <v>2</v>
      </c>
      <c r="P1100" s="742">
        <v>387.36</v>
      </c>
      <c r="Q1100" s="759">
        <v>0.57142857142857151</v>
      </c>
      <c r="R1100" s="741">
        <v>4</v>
      </c>
      <c r="S1100" s="759">
        <v>0.5714285714285714</v>
      </c>
      <c r="T1100" s="826">
        <v>1.5</v>
      </c>
      <c r="U1100" s="782">
        <v>0.75</v>
      </c>
    </row>
    <row r="1101" spans="1:21" ht="14.4" customHeight="1" x14ac:dyDescent="0.3">
      <c r="A1101" s="740">
        <v>7</v>
      </c>
      <c r="B1101" s="741" t="s">
        <v>2000</v>
      </c>
      <c r="C1101" s="741" t="s">
        <v>2006</v>
      </c>
      <c r="D1101" s="824" t="s">
        <v>3430</v>
      </c>
      <c r="E1101" s="825" t="s">
        <v>2040</v>
      </c>
      <c r="F1101" s="741" t="s">
        <v>2001</v>
      </c>
      <c r="G1101" s="741" t="s">
        <v>2738</v>
      </c>
      <c r="H1101" s="741" t="s">
        <v>622</v>
      </c>
      <c r="I1101" s="741" t="s">
        <v>2739</v>
      </c>
      <c r="J1101" s="741" t="s">
        <v>2740</v>
      </c>
      <c r="K1101" s="741" t="s">
        <v>2741</v>
      </c>
      <c r="L1101" s="742">
        <v>193.68</v>
      </c>
      <c r="M1101" s="742">
        <v>193.68</v>
      </c>
      <c r="N1101" s="741">
        <v>1</v>
      </c>
      <c r="O1101" s="826">
        <v>0.5</v>
      </c>
      <c r="P1101" s="742">
        <v>193.68</v>
      </c>
      <c r="Q1101" s="759">
        <v>1</v>
      </c>
      <c r="R1101" s="741">
        <v>1</v>
      </c>
      <c r="S1101" s="759">
        <v>1</v>
      </c>
      <c r="T1101" s="826">
        <v>0.5</v>
      </c>
      <c r="U1101" s="782">
        <v>1</v>
      </c>
    </row>
    <row r="1102" spans="1:21" ht="14.4" customHeight="1" x14ac:dyDescent="0.3">
      <c r="A1102" s="740">
        <v>7</v>
      </c>
      <c r="B1102" s="741" t="s">
        <v>2000</v>
      </c>
      <c r="C1102" s="741" t="s">
        <v>2006</v>
      </c>
      <c r="D1102" s="824" t="s">
        <v>3430</v>
      </c>
      <c r="E1102" s="825" t="s">
        <v>2040</v>
      </c>
      <c r="F1102" s="741" t="s">
        <v>2001</v>
      </c>
      <c r="G1102" s="741" t="s">
        <v>2911</v>
      </c>
      <c r="H1102" s="741" t="s">
        <v>576</v>
      </c>
      <c r="I1102" s="741" t="s">
        <v>2914</v>
      </c>
      <c r="J1102" s="741" t="s">
        <v>2915</v>
      </c>
      <c r="K1102" s="741" t="s">
        <v>2640</v>
      </c>
      <c r="L1102" s="742">
        <v>66.97</v>
      </c>
      <c r="M1102" s="742">
        <v>66.97</v>
      </c>
      <c r="N1102" s="741">
        <v>1</v>
      </c>
      <c r="O1102" s="826">
        <v>0.5</v>
      </c>
      <c r="P1102" s="742"/>
      <c r="Q1102" s="759">
        <v>0</v>
      </c>
      <c r="R1102" s="741"/>
      <c r="S1102" s="759">
        <v>0</v>
      </c>
      <c r="T1102" s="826"/>
      <c r="U1102" s="782">
        <v>0</v>
      </c>
    </row>
    <row r="1103" spans="1:21" ht="14.4" customHeight="1" x14ac:dyDescent="0.3">
      <c r="A1103" s="740">
        <v>7</v>
      </c>
      <c r="B1103" s="741" t="s">
        <v>2000</v>
      </c>
      <c r="C1103" s="741" t="s">
        <v>2006</v>
      </c>
      <c r="D1103" s="824" t="s">
        <v>3430</v>
      </c>
      <c r="E1103" s="825" t="s">
        <v>2040</v>
      </c>
      <c r="F1103" s="741" t="s">
        <v>2001</v>
      </c>
      <c r="G1103" s="741" t="s">
        <v>2373</v>
      </c>
      <c r="H1103" s="741" t="s">
        <v>576</v>
      </c>
      <c r="I1103" s="741" t="s">
        <v>2376</v>
      </c>
      <c r="J1103" s="741" t="s">
        <v>1219</v>
      </c>
      <c r="K1103" s="741" t="s">
        <v>2375</v>
      </c>
      <c r="L1103" s="742">
        <v>27.5</v>
      </c>
      <c r="M1103" s="742">
        <v>55</v>
      </c>
      <c r="N1103" s="741">
        <v>2</v>
      </c>
      <c r="O1103" s="826">
        <v>0.5</v>
      </c>
      <c r="P1103" s="742"/>
      <c r="Q1103" s="759">
        <v>0</v>
      </c>
      <c r="R1103" s="741"/>
      <c r="S1103" s="759">
        <v>0</v>
      </c>
      <c r="T1103" s="826"/>
      <c r="U1103" s="782">
        <v>0</v>
      </c>
    </row>
    <row r="1104" spans="1:21" ht="14.4" customHeight="1" x14ac:dyDescent="0.3">
      <c r="A1104" s="740">
        <v>7</v>
      </c>
      <c r="B1104" s="741" t="s">
        <v>2000</v>
      </c>
      <c r="C1104" s="741" t="s">
        <v>2006</v>
      </c>
      <c r="D1104" s="824" t="s">
        <v>3430</v>
      </c>
      <c r="E1104" s="825" t="s">
        <v>2040</v>
      </c>
      <c r="F1104" s="741" t="s">
        <v>2001</v>
      </c>
      <c r="G1104" s="741" t="s">
        <v>2373</v>
      </c>
      <c r="H1104" s="741" t="s">
        <v>576</v>
      </c>
      <c r="I1104" s="741" t="s">
        <v>3325</v>
      </c>
      <c r="J1104" s="741" t="s">
        <v>1219</v>
      </c>
      <c r="K1104" s="741" t="s">
        <v>2375</v>
      </c>
      <c r="L1104" s="742">
        <v>27.5</v>
      </c>
      <c r="M1104" s="742">
        <v>27.5</v>
      </c>
      <c r="N1104" s="741">
        <v>1</v>
      </c>
      <c r="O1104" s="826">
        <v>1</v>
      </c>
      <c r="P1104" s="742"/>
      <c r="Q1104" s="759">
        <v>0</v>
      </c>
      <c r="R1104" s="741"/>
      <c r="S1104" s="759">
        <v>0</v>
      </c>
      <c r="T1104" s="826"/>
      <c r="U1104" s="782">
        <v>0</v>
      </c>
    </row>
    <row r="1105" spans="1:21" ht="14.4" customHeight="1" x14ac:dyDescent="0.3">
      <c r="A1105" s="740">
        <v>7</v>
      </c>
      <c r="B1105" s="741" t="s">
        <v>2000</v>
      </c>
      <c r="C1105" s="741" t="s">
        <v>2006</v>
      </c>
      <c r="D1105" s="824" t="s">
        <v>3430</v>
      </c>
      <c r="E1105" s="825" t="s">
        <v>2040</v>
      </c>
      <c r="F1105" s="741" t="s">
        <v>2001</v>
      </c>
      <c r="G1105" s="741" t="s">
        <v>2742</v>
      </c>
      <c r="H1105" s="741" t="s">
        <v>576</v>
      </c>
      <c r="I1105" s="741" t="s">
        <v>2743</v>
      </c>
      <c r="J1105" s="741" t="s">
        <v>2744</v>
      </c>
      <c r="K1105" s="741" t="s">
        <v>2175</v>
      </c>
      <c r="L1105" s="742">
        <v>701.65</v>
      </c>
      <c r="M1105" s="742">
        <v>4209.8999999999996</v>
      </c>
      <c r="N1105" s="741">
        <v>6</v>
      </c>
      <c r="O1105" s="826">
        <v>1</v>
      </c>
      <c r="P1105" s="742">
        <v>4209.8999999999996</v>
      </c>
      <c r="Q1105" s="759">
        <v>1</v>
      </c>
      <c r="R1105" s="741">
        <v>6</v>
      </c>
      <c r="S1105" s="759">
        <v>1</v>
      </c>
      <c r="T1105" s="826">
        <v>1</v>
      </c>
      <c r="U1105" s="782">
        <v>1</v>
      </c>
    </row>
    <row r="1106" spans="1:21" ht="14.4" customHeight="1" x14ac:dyDescent="0.3">
      <c r="A1106" s="740">
        <v>7</v>
      </c>
      <c r="B1106" s="741" t="s">
        <v>2000</v>
      </c>
      <c r="C1106" s="741" t="s">
        <v>2006</v>
      </c>
      <c r="D1106" s="824" t="s">
        <v>3430</v>
      </c>
      <c r="E1106" s="825" t="s">
        <v>2040</v>
      </c>
      <c r="F1106" s="741" t="s">
        <v>2001</v>
      </c>
      <c r="G1106" s="741" t="s">
        <v>2742</v>
      </c>
      <c r="H1106" s="741" t="s">
        <v>576</v>
      </c>
      <c r="I1106" s="741" t="s">
        <v>2745</v>
      </c>
      <c r="J1106" s="741" t="s">
        <v>2746</v>
      </c>
      <c r="K1106" s="741" t="s">
        <v>1706</v>
      </c>
      <c r="L1106" s="742">
        <v>208.18</v>
      </c>
      <c r="M1106" s="742">
        <v>208.18</v>
      </c>
      <c r="N1106" s="741">
        <v>1</v>
      </c>
      <c r="O1106" s="826">
        <v>1</v>
      </c>
      <c r="P1106" s="742"/>
      <c r="Q1106" s="759">
        <v>0</v>
      </c>
      <c r="R1106" s="741"/>
      <c r="S1106" s="759">
        <v>0</v>
      </c>
      <c r="T1106" s="826"/>
      <c r="U1106" s="782">
        <v>0</v>
      </c>
    </row>
    <row r="1107" spans="1:21" ht="14.4" customHeight="1" x14ac:dyDescent="0.3">
      <c r="A1107" s="740">
        <v>7</v>
      </c>
      <c r="B1107" s="741" t="s">
        <v>2000</v>
      </c>
      <c r="C1107" s="741" t="s">
        <v>2006</v>
      </c>
      <c r="D1107" s="824" t="s">
        <v>3430</v>
      </c>
      <c r="E1107" s="825" t="s">
        <v>2040</v>
      </c>
      <c r="F1107" s="741" t="s">
        <v>2001</v>
      </c>
      <c r="G1107" s="741" t="s">
        <v>2742</v>
      </c>
      <c r="H1107" s="741" t="s">
        <v>576</v>
      </c>
      <c r="I1107" s="741" t="s">
        <v>3012</v>
      </c>
      <c r="J1107" s="741" t="s">
        <v>2746</v>
      </c>
      <c r="K1107" s="741" t="s">
        <v>1892</v>
      </c>
      <c r="L1107" s="742">
        <v>383.18</v>
      </c>
      <c r="M1107" s="742">
        <v>1532.72</v>
      </c>
      <c r="N1107" s="741">
        <v>4</v>
      </c>
      <c r="O1107" s="826">
        <v>2</v>
      </c>
      <c r="P1107" s="742">
        <v>1532.72</v>
      </c>
      <c r="Q1107" s="759">
        <v>1</v>
      </c>
      <c r="R1107" s="741">
        <v>4</v>
      </c>
      <c r="S1107" s="759">
        <v>1</v>
      </c>
      <c r="T1107" s="826">
        <v>2</v>
      </c>
      <c r="U1107" s="782">
        <v>1</v>
      </c>
    </row>
    <row r="1108" spans="1:21" ht="14.4" customHeight="1" x14ac:dyDescent="0.3">
      <c r="A1108" s="740">
        <v>7</v>
      </c>
      <c r="B1108" s="741" t="s">
        <v>2000</v>
      </c>
      <c r="C1108" s="741" t="s">
        <v>2006</v>
      </c>
      <c r="D1108" s="824" t="s">
        <v>3430</v>
      </c>
      <c r="E1108" s="825" t="s">
        <v>2040</v>
      </c>
      <c r="F1108" s="741" t="s">
        <v>2001</v>
      </c>
      <c r="G1108" s="741" t="s">
        <v>2742</v>
      </c>
      <c r="H1108" s="741" t="s">
        <v>576</v>
      </c>
      <c r="I1108" s="741" t="s">
        <v>3013</v>
      </c>
      <c r="J1108" s="741" t="s">
        <v>2744</v>
      </c>
      <c r="K1108" s="741" t="s">
        <v>3014</v>
      </c>
      <c r="L1108" s="742">
        <v>233.95</v>
      </c>
      <c r="M1108" s="742">
        <v>2105.5499999999997</v>
      </c>
      <c r="N1108" s="741">
        <v>9</v>
      </c>
      <c r="O1108" s="826">
        <v>1</v>
      </c>
      <c r="P1108" s="742">
        <v>2105.5499999999997</v>
      </c>
      <c r="Q1108" s="759">
        <v>1</v>
      </c>
      <c r="R1108" s="741">
        <v>9</v>
      </c>
      <c r="S1108" s="759">
        <v>1</v>
      </c>
      <c r="T1108" s="826">
        <v>1</v>
      </c>
      <c r="U1108" s="782">
        <v>1</v>
      </c>
    </row>
    <row r="1109" spans="1:21" ht="14.4" customHeight="1" x14ac:dyDescent="0.3">
      <c r="A1109" s="740">
        <v>7</v>
      </c>
      <c r="B1109" s="741" t="s">
        <v>2000</v>
      </c>
      <c r="C1109" s="741" t="s">
        <v>2006</v>
      </c>
      <c r="D1109" s="824" t="s">
        <v>3430</v>
      </c>
      <c r="E1109" s="825" t="s">
        <v>2040</v>
      </c>
      <c r="F1109" s="741" t="s">
        <v>2001</v>
      </c>
      <c r="G1109" s="741" t="s">
        <v>2748</v>
      </c>
      <c r="H1109" s="741" t="s">
        <v>576</v>
      </c>
      <c r="I1109" s="741" t="s">
        <v>2749</v>
      </c>
      <c r="J1109" s="741" t="s">
        <v>2750</v>
      </c>
      <c r="K1109" s="741" t="s">
        <v>2751</v>
      </c>
      <c r="L1109" s="742">
        <v>155.24</v>
      </c>
      <c r="M1109" s="742">
        <v>620.96</v>
      </c>
      <c r="N1109" s="741">
        <v>4</v>
      </c>
      <c r="O1109" s="826">
        <v>1</v>
      </c>
      <c r="P1109" s="742"/>
      <c r="Q1109" s="759">
        <v>0</v>
      </c>
      <c r="R1109" s="741"/>
      <c r="S1109" s="759">
        <v>0</v>
      </c>
      <c r="T1109" s="826"/>
      <c r="U1109" s="782">
        <v>0</v>
      </c>
    </row>
    <row r="1110" spans="1:21" ht="14.4" customHeight="1" x14ac:dyDescent="0.3">
      <c r="A1110" s="740">
        <v>7</v>
      </c>
      <c r="B1110" s="741" t="s">
        <v>2000</v>
      </c>
      <c r="C1110" s="741" t="s">
        <v>2006</v>
      </c>
      <c r="D1110" s="824" t="s">
        <v>3430</v>
      </c>
      <c r="E1110" s="825" t="s">
        <v>2040</v>
      </c>
      <c r="F1110" s="741" t="s">
        <v>2001</v>
      </c>
      <c r="G1110" s="741" t="s">
        <v>2096</v>
      </c>
      <c r="H1110" s="741" t="s">
        <v>622</v>
      </c>
      <c r="I1110" s="741" t="s">
        <v>1984</v>
      </c>
      <c r="J1110" s="741" t="s">
        <v>714</v>
      </c>
      <c r="K1110" s="741" t="s">
        <v>1985</v>
      </c>
      <c r="L1110" s="742">
        <v>48.42</v>
      </c>
      <c r="M1110" s="742">
        <v>387.36</v>
      </c>
      <c r="N1110" s="741">
        <v>8</v>
      </c>
      <c r="O1110" s="826">
        <v>1.5</v>
      </c>
      <c r="P1110" s="742">
        <v>145.26</v>
      </c>
      <c r="Q1110" s="759">
        <v>0.37499999999999994</v>
      </c>
      <c r="R1110" s="741">
        <v>3</v>
      </c>
      <c r="S1110" s="759">
        <v>0.375</v>
      </c>
      <c r="T1110" s="826">
        <v>0.5</v>
      </c>
      <c r="U1110" s="782">
        <v>0.33333333333333331</v>
      </c>
    </row>
    <row r="1111" spans="1:21" ht="14.4" customHeight="1" x14ac:dyDescent="0.3">
      <c r="A1111" s="740">
        <v>7</v>
      </c>
      <c r="B1111" s="741" t="s">
        <v>2000</v>
      </c>
      <c r="C1111" s="741" t="s">
        <v>2006</v>
      </c>
      <c r="D1111" s="824" t="s">
        <v>3430</v>
      </c>
      <c r="E1111" s="825" t="s">
        <v>2040</v>
      </c>
      <c r="F1111" s="741" t="s">
        <v>2001</v>
      </c>
      <c r="G1111" s="741" t="s">
        <v>2096</v>
      </c>
      <c r="H1111" s="741" t="s">
        <v>576</v>
      </c>
      <c r="I1111" s="741" t="s">
        <v>2097</v>
      </c>
      <c r="J1111" s="741" t="s">
        <v>714</v>
      </c>
      <c r="K1111" s="741" t="s">
        <v>2098</v>
      </c>
      <c r="L1111" s="742">
        <v>48.42</v>
      </c>
      <c r="M1111" s="742">
        <v>96.84</v>
      </c>
      <c r="N1111" s="741">
        <v>2</v>
      </c>
      <c r="O1111" s="826">
        <v>1.5</v>
      </c>
      <c r="P1111" s="742">
        <v>96.84</v>
      </c>
      <c r="Q1111" s="759">
        <v>1</v>
      </c>
      <c r="R1111" s="741">
        <v>2</v>
      </c>
      <c r="S1111" s="759">
        <v>1</v>
      </c>
      <c r="T1111" s="826">
        <v>1.5</v>
      </c>
      <c r="U1111" s="782">
        <v>1</v>
      </c>
    </row>
    <row r="1112" spans="1:21" ht="14.4" customHeight="1" x14ac:dyDescent="0.3">
      <c r="A1112" s="740">
        <v>7</v>
      </c>
      <c r="B1112" s="741" t="s">
        <v>2000</v>
      </c>
      <c r="C1112" s="741" t="s">
        <v>2006</v>
      </c>
      <c r="D1112" s="824" t="s">
        <v>3430</v>
      </c>
      <c r="E1112" s="825" t="s">
        <v>2040</v>
      </c>
      <c r="F1112" s="741" t="s">
        <v>2001</v>
      </c>
      <c r="G1112" s="741" t="s">
        <v>2096</v>
      </c>
      <c r="H1112" s="741" t="s">
        <v>576</v>
      </c>
      <c r="I1112" s="741" t="s">
        <v>2920</v>
      </c>
      <c r="J1112" s="741" t="s">
        <v>2921</v>
      </c>
      <c r="K1112" s="741" t="s">
        <v>2922</v>
      </c>
      <c r="L1112" s="742">
        <v>48.42</v>
      </c>
      <c r="M1112" s="742">
        <v>145.26</v>
      </c>
      <c r="N1112" s="741">
        <v>3</v>
      </c>
      <c r="O1112" s="826">
        <v>2</v>
      </c>
      <c r="P1112" s="742">
        <v>96.84</v>
      </c>
      <c r="Q1112" s="759">
        <v>0.66666666666666674</v>
      </c>
      <c r="R1112" s="741">
        <v>2</v>
      </c>
      <c r="S1112" s="759">
        <v>0.66666666666666663</v>
      </c>
      <c r="T1112" s="826">
        <v>1.5</v>
      </c>
      <c r="U1112" s="782">
        <v>0.75</v>
      </c>
    </row>
    <row r="1113" spans="1:21" ht="14.4" customHeight="1" x14ac:dyDescent="0.3">
      <c r="A1113" s="740">
        <v>7</v>
      </c>
      <c r="B1113" s="741" t="s">
        <v>2000</v>
      </c>
      <c r="C1113" s="741" t="s">
        <v>2006</v>
      </c>
      <c r="D1113" s="824" t="s">
        <v>3430</v>
      </c>
      <c r="E1113" s="825" t="s">
        <v>2040</v>
      </c>
      <c r="F1113" s="741" t="s">
        <v>2001</v>
      </c>
      <c r="G1113" s="741" t="s">
        <v>2061</v>
      </c>
      <c r="H1113" s="741" t="s">
        <v>576</v>
      </c>
      <c r="I1113" s="741" t="s">
        <v>2062</v>
      </c>
      <c r="J1113" s="741" t="s">
        <v>926</v>
      </c>
      <c r="K1113" s="741" t="s">
        <v>2063</v>
      </c>
      <c r="L1113" s="742">
        <v>185.26</v>
      </c>
      <c r="M1113" s="742">
        <v>185.26</v>
      </c>
      <c r="N1113" s="741">
        <v>1</v>
      </c>
      <c r="O1113" s="826">
        <v>0.5</v>
      </c>
      <c r="P1113" s="742"/>
      <c r="Q1113" s="759">
        <v>0</v>
      </c>
      <c r="R1113" s="741"/>
      <c r="S1113" s="759">
        <v>0</v>
      </c>
      <c r="T1113" s="826"/>
      <c r="U1113" s="782">
        <v>0</v>
      </c>
    </row>
    <row r="1114" spans="1:21" ht="14.4" customHeight="1" x14ac:dyDescent="0.3">
      <c r="A1114" s="740">
        <v>7</v>
      </c>
      <c r="B1114" s="741" t="s">
        <v>2000</v>
      </c>
      <c r="C1114" s="741" t="s">
        <v>2006</v>
      </c>
      <c r="D1114" s="824" t="s">
        <v>3430</v>
      </c>
      <c r="E1114" s="825" t="s">
        <v>2040</v>
      </c>
      <c r="F1114" s="741" t="s">
        <v>2001</v>
      </c>
      <c r="G1114" s="741" t="s">
        <v>3019</v>
      </c>
      <c r="H1114" s="741" t="s">
        <v>622</v>
      </c>
      <c r="I1114" s="741" t="s">
        <v>3326</v>
      </c>
      <c r="J1114" s="741" t="s">
        <v>3327</v>
      </c>
      <c r="K1114" s="741" t="s">
        <v>3328</v>
      </c>
      <c r="L1114" s="742">
        <v>668.54</v>
      </c>
      <c r="M1114" s="742">
        <v>668.54</v>
      </c>
      <c r="N1114" s="741">
        <v>1</v>
      </c>
      <c r="O1114" s="826">
        <v>1</v>
      </c>
      <c r="P1114" s="742">
        <v>668.54</v>
      </c>
      <c r="Q1114" s="759">
        <v>1</v>
      </c>
      <c r="R1114" s="741">
        <v>1</v>
      </c>
      <c r="S1114" s="759">
        <v>1</v>
      </c>
      <c r="T1114" s="826">
        <v>1</v>
      </c>
      <c r="U1114" s="782">
        <v>1</v>
      </c>
    </row>
    <row r="1115" spans="1:21" ht="14.4" customHeight="1" x14ac:dyDescent="0.3">
      <c r="A1115" s="740">
        <v>7</v>
      </c>
      <c r="B1115" s="741" t="s">
        <v>2000</v>
      </c>
      <c r="C1115" s="741" t="s">
        <v>2006</v>
      </c>
      <c r="D1115" s="824" t="s">
        <v>3430</v>
      </c>
      <c r="E1115" s="825" t="s">
        <v>2040</v>
      </c>
      <c r="F1115" s="741" t="s">
        <v>2001</v>
      </c>
      <c r="G1115" s="741" t="s">
        <v>2759</v>
      </c>
      <c r="H1115" s="741" t="s">
        <v>576</v>
      </c>
      <c r="I1115" s="741" t="s">
        <v>2760</v>
      </c>
      <c r="J1115" s="741" t="s">
        <v>2761</v>
      </c>
      <c r="K1115" s="741" t="s">
        <v>2762</v>
      </c>
      <c r="L1115" s="742">
        <v>3354.59</v>
      </c>
      <c r="M1115" s="742">
        <v>90573.930000000022</v>
      </c>
      <c r="N1115" s="741">
        <v>27</v>
      </c>
      <c r="O1115" s="826">
        <v>10</v>
      </c>
      <c r="P1115" s="742">
        <v>90573.930000000022</v>
      </c>
      <c r="Q1115" s="759">
        <v>1</v>
      </c>
      <c r="R1115" s="741">
        <v>27</v>
      </c>
      <c r="S1115" s="759">
        <v>1</v>
      </c>
      <c r="T1115" s="826">
        <v>10</v>
      </c>
      <c r="U1115" s="782">
        <v>1</v>
      </c>
    </row>
    <row r="1116" spans="1:21" ht="14.4" customHeight="1" x14ac:dyDescent="0.3">
      <c r="A1116" s="740">
        <v>7</v>
      </c>
      <c r="B1116" s="741" t="s">
        <v>2000</v>
      </c>
      <c r="C1116" s="741" t="s">
        <v>2006</v>
      </c>
      <c r="D1116" s="824" t="s">
        <v>3430</v>
      </c>
      <c r="E1116" s="825" t="s">
        <v>2040</v>
      </c>
      <c r="F1116" s="741" t="s">
        <v>2001</v>
      </c>
      <c r="G1116" s="741" t="s">
        <v>2759</v>
      </c>
      <c r="H1116" s="741" t="s">
        <v>576</v>
      </c>
      <c r="I1116" s="741" t="s">
        <v>2763</v>
      </c>
      <c r="J1116" s="741" t="s">
        <v>2761</v>
      </c>
      <c r="K1116" s="741" t="s">
        <v>2764</v>
      </c>
      <c r="L1116" s="742">
        <v>908.53</v>
      </c>
      <c r="M1116" s="742">
        <v>9993.83</v>
      </c>
      <c r="N1116" s="741">
        <v>11</v>
      </c>
      <c r="O1116" s="826">
        <v>4</v>
      </c>
      <c r="P1116" s="742">
        <v>6359.71</v>
      </c>
      <c r="Q1116" s="759">
        <v>0.63636363636363635</v>
      </c>
      <c r="R1116" s="741">
        <v>7</v>
      </c>
      <c r="S1116" s="759">
        <v>0.63636363636363635</v>
      </c>
      <c r="T1116" s="826">
        <v>2</v>
      </c>
      <c r="U1116" s="782">
        <v>0.5</v>
      </c>
    </row>
    <row r="1117" spans="1:21" ht="14.4" customHeight="1" x14ac:dyDescent="0.3">
      <c r="A1117" s="740">
        <v>7</v>
      </c>
      <c r="B1117" s="741" t="s">
        <v>2000</v>
      </c>
      <c r="C1117" s="741" t="s">
        <v>2006</v>
      </c>
      <c r="D1117" s="824" t="s">
        <v>3430</v>
      </c>
      <c r="E1117" s="825" t="s">
        <v>2040</v>
      </c>
      <c r="F1117" s="741" t="s">
        <v>2001</v>
      </c>
      <c r="G1117" s="741" t="s">
        <v>2759</v>
      </c>
      <c r="H1117" s="741" t="s">
        <v>576</v>
      </c>
      <c r="I1117" s="741" t="s">
        <v>2765</v>
      </c>
      <c r="J1117" s="741" t="s">
        <v>2761</v>
      </c>
      <c r="K1117" s="741" t="s">
        <v>2766</v>
      </c>
      <c r="L1117" s="742">
        <v>583.70000000000005</v>
      </c>
      <c r="M1117" s="742">
        <v>3502.2000000000003</v>
      </c>
      <c r="N1117" s="741">
        <v>6</v>
      </c>
      <c r="O1117" s="826">
        <v>2</v>
      </c>
      <c r="P1117" s="742"/>
      <c r="Q1117" s="759">
        <v>0</v>
      </c>
      <c r="R1117" s="741"/>
      <c r="S1117" s="759">
        <v>0</v>
      </c>
      <c r="T1117" s="826"/>
      <c r="U1117" s="782">
        <v>0</v>
      </c>
    </row>
    <row r="1118" spans="1:21" ht="14.4" customHeight="1" x14ac:dyDescent="0.3">
      <c r="A1118" s="740">
        <v>7</v>
      </c>
      <c r="B1118" s="741" t="s">
        <v>2000</v>
      </c>
      <c r="C1118" s="741" t="s">
        <v>2006</v>
      </c>
      <c r="D1118" s="824" t="s">
        <v>3430</v>
      </c>
      <c r="E1118" s="825" t="s">
        <v>2040</v>
      </c>
      <c r="F1118" s="741" t="s">
        <v>2001</v>
      </c>
      <c r="G1118" s="741" t="s">
        <v>2759</v>
      </c>
      <c r="H1118" s="741" t="s">
        <v>576</v>
      </c>
      <c r="I1118" s="741" t="s">
        <v>3023</v>
      </c>
      <c r="J1118" s="741" t="s">
        <v>2761</v>
      </c>
      <c r="K1118" s="741" t="s">
        <v>3024</v>
      </c>
      <c r="L1118" s="742">
        <v>0</v>
      </c>
      <c r="M1118" s="742">
        <v>0</v>
      </c>
      <c r="N1118" s="741">
        <v>3</v>
      </c>
      <c r="O1118" s="826">
        <v>1</v>
      </c>
      <c r="P1118" s="742">
        <v>0</v>
      </c>
      <c r="Q1118" s="759"/>
      <c r="R1118" s="741">
        <v>3</v>
      </c>
      <c r="S1118" s="759">
        <v>1</v>
      </c>
      <c r="T1118" s="826">
        <v>1</v>
      </c>
      <c r="U1118" s="782">
        <v>1</v>
      </c>
    </row>
    <row r="1119" spans="1:21" ht="14.4" customHeight="1" x14ac:dyDescent="0.3">
      <c r="A1119" s="740">
        <v>7</v>
      </c>
      <c r="B1119" s="741" t="s">
        <v>2000</v>
      </c>
      <c r="C1119" s="741" t="s">
        <v>2006</v>
      </c>
      <c r="D1119" s="824" t="s">
        <v>3430</v>
      </c>
      <c r="E1119" s="825" t="s">
        <v>2040</v>
      </c>
      <c r="F1119" s="741" t="s">
        <v>2001</v>
      </c>
      <c r="G1119" s="741" t="s">
        <v>2759</v>
      </c>
      <c r="H1119" s="741" t="s">
        <v>576</v>
      </c>
      <c r="I1119" s="741" t="s">
        <v>2767</v>
      </c>
      <c r="J1119" s="741" t="s">
        <v>2761</v>
      </c>
      <c r="K1119" s="741" t="s">
        <v>2768</v>
      </c>
      <c r="L1119" s="742">
        <v>1677.3</v>
      </c>
      <c r="M1119" s="742">
        <v>97283.4</v>
      </c>
      <c r="N1119" s="741">
        <v>58</v>
      </c>
      <c r="O1119" s="826">
        <v>23</v>
      </c>
      <c r="P1119" s="742">
        <v>67091.999999999985</v>
      </c>
      <c r="Q1119" s="759">
        <v>0.68965517241379304</v>
      </c>
      <c r="R1119" s="741">
        <v>40</v>
      </c>
      <c r="S1119" s="759">
        <v>0.68965517241379315</v>
      </c>
      <c r="T1119" s="826">
        <v>17</v>
      </c>
      <c r="U1119" s="782">
        <v>0.73913043478260865</v>
      </c>
    </row>
    <row r="1120" spans="1:21" ht="14.4" customHeight="1" x14ac:dyDescent="0.3">
      <c r="A1120" s="740">
        <v>7</v>
      </c>
      <c r="B1120" s="741" t="s">
        <v>2000</v>
      </c>
      <c r="C1120" s="741" t="s">
        <v>2006</v>
      </c>
      <c r="D1120" s="824" t="s">
        <v>3430</v>
      </c>
      <c r="E1120" s="825" t="s">
        <v>2040</v>
      </c>
      <c r="F1120" s="741" t="s">
        <v>2001</v>
      </c>
      <c r="G1120" s="741" t="s">
        <v>2759</v>
      </c>
      <c r="H1120" s="741" t="s">
        <v>576</v>
      </c>
      <c r="I1120" s="741" t="s">
        <v>2769</v>
      </c>
      <c r="J1120" s="741" t="s">
        <v>2770</v>
      </c>
      <c r="K1120" s="741" t="s">
        <v>2768</v>
      </c>
      <c r="L1120" s="742">
        <v>1677.3</v>
      </c>
      <c r="M1120" s="742">
        <v>10063.799999999999</v>
      </c>
      <c r="N1120" s="741">
        <v>6</v>
      </c>
      <c r="O1120" s="826">
        <v>2</v>
      </c>
      <c r="P1120" s="742">
        <v>10063.799999999999</v>
      </c>
      <c r="Q1120" s="759">
        <v>1</v>
      </c>
      <c r="R1120" s="741">
        <v>6</v>
      </c>
      <c r="S1120" s="759">
        <v>1</v>
      </c>
      <c r="T1120" s="826">
        <v>2</v>
      </c>
      <c r="U1120" s="782">
        <v>1</v>
      </c>
    </row>
    <row r="1121" spans="1:21" ht="14.4" customHeight="1" x14ac:dyDescent="0.3">
      <c r="A1121" s="740">
        <v>7</v>
      </c>
      <c r="B1121" s="741" t="s">
        <v>2000</v>
      </c>
      <c r="C1121" s="741" t="s">
        <v>2006</v>
      </c>
      <c r="D1121" s="824" t="s">
        <v>3430</v>
      </c>
      <c r="E1121" s="825" t="s">
        <v>2040</v>
      </c>
      <c r="F1121" s="741" t="s">
        <v>2001</v>
      </c>
      <c r="G1121" s="741" t="s">
        <v>2759</v>
      </c>
      <c r="H1121" s="741" t="s">
        <v>622</v>
      </c>
      <c r="I1121" s="741" t="s">
        <v>2772</v>
      </c>
      <c r="J1121" s="741" t="s">
        <v>2773</v>
      </c>
      <c r="K1121" s="741" t="s">
        <v>2762</v>
      </c>
      <c r="L1121" s="742">
        <v>3354.59</v>
      </c>
      <c r="M1121" s="742">
        <v>87219.340000000011</v>
      </c>
      <c r="N1121" s="741">
        <v>26</v>
      </c>
      <c r="O1121" s="826">
        <v>12</v>
      </c>
      <c r="P1121" s="742">
        <v>73800.98000000001</v>
      </c>
      <c r="Q1121" s="759">
        <v>0.84615384615384615</v>
      </c>
      <c r="R1121" s="741">
        <v>22</v>
      </c>
      <c r="S1121" s="759">
        <v>0.84615384615384615</v>
      </c>
      <c r="T1121" s="826">
        <v>11</v>
      </c>
      <c r="U1121" s="782">
        <v>0.91666666666666663</v>
      </c>
    </row>
    <row r="1122" spans="1:21" ht="14.4" customHeight="1" x14ac:dyDescent="0.3">
      <c r="A1122" s="740">
        <v>7</v>
      </c>
      <c r="B1122" s="741" t="s">
        <v>2000</v>
      </c>
      <c r="C1122" s="741" t="s">
        <v>2006</v>
      </c>
      <c r="D1122" s="824" t="s">
        <v>3430</v>
      </c>
      <c r="E1122" s="825" t="s">
        <v>2040</v>
      </c>
      <c r="F1122" s="741" t="s">
        <v>2001</v>
      </c>
      <c r="G1122" s="741" t="s">
        <v>2759</v>
      </c>
      <c r="H1122" s="741" t="s">
        <v>622</v>
      </c>
      <c r="I1122" s="741" t="s">
        <v>2774</v>
      </c>
      <c r="J1122" s="741" t="s">
        <v>2773</v>
      </c>
      <c r="K1122" s="741" t="s">
        <v>2766</v>
      </c>
      <c r="L1122" s="742">
        <v>583.70000000000005</v>
      </c>
      <c r="M1122" s="742">
        <v>1751.1000000000001</v>
      </c>
      <c r="N1122" s="741">
        <v>3</v>
      </c>
      <c r="O1122" s="826">
        <v>2</v>
      </c>
      <c r="P1122" s="742">
        <v>1167.4000000000001</v>
      </c>
      <c r="Q1122" s="759">
        <v>0.66666666666666663</v>
      </c>
      <c r="R1122" s="741">
        <v>2</v>
      </c>
      <c r="S1122" s="759">
        <v>0.66666666666666663</v>
      </c>
      <c r="T1122" s="826">
        <v>1</v>
      </c>
      <c r="U1122" s="782">
        <v>0.5</v>
      </c>
    </row>
    <row r="1123" spans="1:21" ht="14.4" customHeight="1" x14ac:dyDescent="0.3">
      <c r="A1123" s="740">
        <v>7</v>
      </c>
      <c r="B1123" s="741" t="s">
        <v>2000</v>
      </c>
      <c r="C1123" s="741" t="s">
        <v>2006</v>
      </c>
      <c r="D1123" s="824" t="s">
        <v>3430</v>
      </c>
      <c r="E1123" s="825" t="s">
        <v>2040</v>
      </c>
      <c r="F1123" s="741" t="s">
        <v>2001</v>
      </c>
      <c r="G1123" s="741" t="s">
        <v>2759</v>
      </c>
      <c r="H1123" s="741" t="s">
        <v>622</v>
      </c>
      <c r="I1123" s="741" t="s">
        <v>2775</v>
      </c>
      <c r="J1123" s="741" t="s">
        <v>2773</v>
      </c>
      <c r="K1123" s="741" t="s">
        <v>2764</v>
      </c>
      <c r="L1123" s="742">
        <v>908.53</v>
      </c>
      <c r="M1123" s="742">
        <v>9993.83</v>
      </c>
      <c r="N1123" s="741">
        <v>11</v>
      </c>
      <c r="O1123" s="826">
        <v>6</v>
      </c>
      <c r="P1123" s="742">
        <v>9993.83</v>
      </c>
      <c r="Q1123" s="759">
        <v>1</v>
      </c>
      <c r="R1123" s="741">
        <v>11</v>
      </c>
      <c r="S1123" s="759">
        <v>1</v>
      </c>
      <c r="T1123" s="826">
        <v>6</v>
      </c>
      <c r="U1123" s="782">
        <v>1</v>
      </c>
    </row>
    <row r="1124" spans="1:21" ht="14.4" customHeight="1" x14ac:dyDescent="0.3">
      <c r="A1124" s="740">
        <v>7</v>
      </c>
      <c r="B1124" s="741" t="s">
        <v>2000</v>
      </c>
      <c r="C1124" s="741" t="s">
        <v>2006</v>
      </c>
      <c r="D1124" s="824" t="s">
        <v>3430</v>
      </c>
      <c r="E1124" s="825" t="s">
        <v>2040</v>
      </c>
      <c r="F1124" s="741" t="s">
        <v>2001</v>
      </c>
      <c r="G1124" s="741" t="s">
        <v>2759</v>
      </c>
      <c r="H1124" s="741" t="s">
        <v>622</v>
      </c>
      <c r="I1124" s="741" t="s">
        <v>2923</v>
      </c>
      <c r="J1124" s="741" t="s">
        <v>2773</v>
      </c>
      <c r="K1124" s="741" t="s">
        <v>2768</v>
      </c>
      <c r="L1124" s="742">
        <v>1677.3</v>
      </c>
      <c r="M1124" s="742">
        <v>28514.099999999995</v>
      </c>
      <c r="N1124" s="741">
        <v>17</v>
      </c>
      <c r="O1124" s="826">
        <v>9</v>
      </c>
      <c r="P1124" s="742">
        <v>28514.099999999995</v>
      </c>
      <c r="Q1124" s="759">
        <v>1</v>
      </c>
      <c r="R1124" s="741">
        <v>17</v>
      </c>
      <c r="S1124" s="759">
        <v>1</v>
      </c>
      <c r="T1124" s="826">
        <v>9</v>
      </c>
      <c r="U1124" s="782">
        <v>1</v>
      </c>
    </row>
    <row r="1125" spans="1:21" ht="14.4" customHeight="1" x14ac:dyDescent="0.3">
      <c r="A1125" s="740">
        <v>7</v>
      </c>
      <c r="B1125" s="741" t="s">
        <v>2000</v>
      </c>
      <c r="C1125" s="741" t="s">
        <v>2006</v>
      </c>
      <c r="D1125" s="824" t="s">
        <v>3430</v>
      </c>
      <c r="E1125" s="825" t="s">
        <v>2040</v>
      </c>
      <c r="F1125" s="741" t="s">
        <v>2001</v>
      </c>
      <c r="G1125" s="741" t="s">
        <v>3329</v>
      </c>
      <c r="H1125" s="741" t="s">
        <v>576</v>
      </c>
      <c r="I1125" s="741" t="s">
        <v>3330</v>
      </c>
      <c r="J1125" s="741" t="s">
        <v>3331</v>
      </c>
      <c r="K1125" s="741" t="s">
        <v>3332</v>
      </c>
      <c r="L1125" s="742">
        <v>0</v>
      </c>
      <c r="M1125" s="742">
        <v>0</v>
      </c>
      <c r="N1125" s="741">
        <v>1</v>
      </c>
      <c r="O1125" s="826">
        <v>0.5</v>
      </c>
      <c r="P1125" s="742"/>
      <c r="Q1125" s="759"/>
      <c r="R1125" s="741"/>
      <c r="S1125" s="759">
        <v>0</v>
      </c>
      <c r="T1125" s="826"/>
      <c r="U1125" s="782">
        <v>0</v>
      </c>
    </row>
    <row r="1126" spans="1:21" ht="14.4" customHeight="1" x14ac:dyDescent="0.3">
      <c r="A1126" s="740">
        <v>7</v>
      </c>
      <c r="B1126" s="741" t="s">
        <v>2000</v>
      </c>
      <c r="C1126" s="741" t="s">
        <v>2006</v>
      </c>
      <c r="D1126" s="824" t="s">
        <v>3430</v>
      </c>
      <c r="E1126" s="825" t="s">
        <v>2040</v>
      </c>
      <c r="F1126" s="741" t="s">
        <v>2001</v>
      </c>
      <c r="G1126" s="741" t="s">
        <v>3329</v>
      </c>
      <c r="H1126" s="741" t="s">
        <v>576</v>
      </c>
      <c r="I1126" s="741" t="s">
        <v>3333</v>
      </c>
      <c r="J1126" s="741" t="s">
        <v>3331</v>
      </c>
      <c r="K1126" s="741" t="s">
        <v>3334</v>
      </c>
      <c r="L1126" s="742">
        <v>0</v>
      </c>
      <c r="M1126" s="742">
        <v>0</v>
      </c>
      <c r="N1126" s="741">
        <v>1</v>
      </c>
      <c r="O1126" s="826">
        <v>0.5</v>
      </c>
      <c r="P1126" s="742"/>
      <c r="Q1126" s="759"/>
      <c r="R1126" s="741"/>
      <c r="S1126" s="759">
        <v>0</v>
      </c>
      <c r="T1126" s="826"/>
      <c r="U1126" s="782">
        <v>0</v>
      </c>
    </row>
    <row r="1127" spans="1:21" ht="14.4" customHeight="1" x14ac:dyDescent="0.3">
      <c r="A1127" s="740">
        <v>7</v>
      </c>
      <c r="B1127" s="741" t="s">
        <v>2000</v>
      </c>
      <c r="C1127" s="741" t="s">
        <v>2006</v>
      </c>
      <c r="D1127" s="824" t="s">
        <v>3430</v>
      </c>
      <c r="E1127" s="825" t="s">
        <v>2040</v>
      </c>
      <c r="F1127" s="741" t="s">
        <v>2001</v>
      </c>
      <c r="G1127" s="741" t="s">
        <v>2099</v>
      </c>
      <c r="H1127" s="741" t="s">
        <v>576</v>
      </c>
      <c r="I1127" s="741" t="s">
        <v>2100</v>
      </c>
      <c r="J1127" s="741" t="s">
        <v>666</v>
      </c>
      <c r="K1127" s="741" t="s">
        <v>2101</v>
      </c>
      <c r="L1127" s="742">
        <v>108.44</v>
      </c>
      <c r="M1127" s="742">
        <v>433.76</v>
      </c>
      <c r="N1127" s="741">
        <v>4</v>
      </c>
      <c r="O1127" s="826">
        <v>0.5</v>
      </c>
      <c r="P1127" s="742"/>
      <c r="Q1127" s="759">
        <v>0</v>
      </c>
      <c r="R1127" s="741"/>
      <c r="S1127" s="759">
        <v>0</v>
      </c>
      <c r="T1127" s="826"/>
      <c r="U1127" s="782">
        <v>0</v>
      </c>
    </row>
    <row r="1128" spans="1:21" ht="14.4" customHeight="1" x14ac:dyDescent="0.3">
      <c r="A1128" s="740">
        <v>7</v>
      </c>
      <c r="B1128" s="741" t="s">
        <v>2000</v>
      </c>
      <c r="C1128" s="741" t="s">
        <v>2006</v>
      </c>
      <c r="D1128" s="824" t="s">
        <v>3430</v>
      </c>
      <c r="E1128" s="825" t="s">
        <v>2040</v>
      </c>
      <c r="F1128" s="741" t="s">
        <v>2001</v>
      </c>
      <c r="G1128" s="741" t="s">
        <v>2099</v>
      </c>
      <c r="H1128" s="741" t="s">
        <v>576</v>
      </c>
      <c r="I1128" s="741" t="s">
        <v>2597</v>
      </c>
      <c r="J1128" s="741" t="s">
        <v>666</v>
      </c>
      <c r="K1128" s="741" t="s">
        <v>2101</v>
      </c>
      <c r="L1128" s="742">
        <v>52.61</v>
      </c>
      <c r="M1128" s="742">
        <v>52.61</v>
      </c>
      <c r="N1128" s="741">
        <v>1</v>
      </c>
      <c r="O1128" s="826">
        <v>0.5</v>
      </c>
      <c r="P1128" s="742"/>
      <c r="Q1128" s="759">
        <v>0</v>
      </c>
      <c r="R1128" s="741"/>
      <c r="S1128" s="759">
        <v>0</v>
      </c>
      <c r="T1128" s="826"/>
      <c r="U1128" s="782">
        <v>0</v>
      </c>
    </row>
    <row r="1129" spans="1:21" ht="14.4" customHeight="1" x14ac:dyDescent="0.3">
      <c r="A1129" s="740">
        <v>7</v>
      </c>
      <c r="B1129" s="741" t="s">
        <v>2000</v>
      </c>
      <c r="C1129" s="741" t="s">
        <v>2006</v>
      </c>
      <c r="D1129" s="824" t="s">
        <v>3430</v>
      </c>
      <c r="E1129" s="825" t="s">
        <v>2040</v>
      </c>
      <c r="F1129" s="741" t="s">
        <v>2001</v>
      </c>
      <c r="G1129" s="741" t="s">
        <v>2776</v>
      </c>
      <c r="H1129" s="741" t="s">
        <v>576</v>
      </c>
      <c r="I1129" s="741" t="s">
        <v>3031</v>
      </c>
      <c r="J1129" s="741" t="s">
        <v>2778</v>
      </c>
      <c r="K1129" s="741" t="s">
        <v>2783</v>
      </c>
      <c r="L1129" s="742">
        <v>597.88</v>
      </c>
      <c r="M1129" s="742">
        <v>7174.5599999999995</v>
      </c>
      <c r="N1129" s="741">
        <v>12</v>
      </c>
      <c r="O1129" s="826">
        <v>1</v>
      </c>
      <c r="P1129" s="742"/>
      <c r="Q1129" s="759">
        <v>0</v>
      </c>
      <c r="R1129" s="741"/>
      <c r="S1129" s="759">
        <v>0</v>
      </c>
      <c r="T1129" s="826"/>
      <c r="U1129" s="782">
        <v>0</v>
      </c>
    </row>
    <row r="1130" spans="1:21" ht="14.4" customHeight="1" x14ac:dyDescent="0.3">
      <c r="A1130" s="740">
        <v>7</v>
      </c>
      <c r="B1130" s="741" t="s">
        <v>2000</v>
      </c>
      <c r="C1130" s="741" t="s">
        <v>2006</v>
      </c>
      <c r="D1130" s="824" t="s">
        <v>3430</v>
      </c>
      <c r="E1130" s="825" t="s">
        <v>2040</v>
      </c>
      <c r="F1130" s="741" t="s">
        <v>2001</v>
      </c>
      <c r="G1130" s="741" t="s">
        <v>2776</v>
      </c>
      <c r="H1130" s="741" t="s">
        <v>576</v>
      </c>
      <c r="I1130" s="741" t="s">
        <v>2777</v>
      </c>
      <c r="J1130" s="741" t="s">
        <v>2778</v>
      </c>
      <c r="K1130" s="741" t="s">
        <v>2779</v>
      </c>
      <c r="L1130" s="742">
        <v>1195.75</v>
      </c>
      <c r="M1130" s="742">
        <v>9566</v>
      </c>
      <c r="N1130" s="741">
        <v>8</v>
      </c>
      <c r="O1130" s="826">
        <v>1</v>
      </c>
      <c r="P1130" s="742">
        <v>5978.75</v>
      </c>
      <c r="Q1130" s="759">
        <v>0.625</v>
      </c>
      <c r="R1130" s="741">
        <v>5</v>
      </c>
      <c r="S1130" s="759">
        <v>0.625</v>
      </c>
      <c r="T1130" s="826">
        <v>0.5</v>
      </c>
      <c r="U1130" s="782">
        <v>0.5</v>
      </c>
    </row>
    <row r="1131" spans="1:21" ht="14.4" customHeight="1" x14ac:dyDescent="0.3">
      <c r="A1131" s="740">
        <v>7</v>
      </c>
      <c r="B1131" s="741" t="s">
        <v>2000</v>
      </c>
      <c r="C1131" s="741" t="s">
        <v>2006</v>
      </c>
      <c r="D1131" s="824" t="s">
        <v>3430</v>
      </c>
      <c r="E1131" s="825" t="s">
        <v>2040</v>
      </c>
      <c r="F1131" s="741" t="s">
        <v>2001</v>
      </c>
      <c r="G1131" s="741" t="s">
        <v>2776</v>
      </c>
      <c r="H1131" s="741" t="s">
        <v>576</v>
      </c>
      <c r="I1131" s="741" t="s">
        <v>2780</v>
      </c>
      <c r="J1131" s="741" t="s">
        <v>2778</v>
      </c>
      <c r="K1131" s="741" t="s">
        <v>2781</v>
      </c>
      <c r="L1131" s="742">
        <v>0</v>
      </c>
      <c r="M1131" s="742">
        <v>0</v>
      </c>
      <c r="N1131" s="741">
        <v>3</v>
      </c>
      <c r="O1131" s="826">
        <v>0.5</v>
      </c>
      <c r="P1131" s="742"/>
      <c r="Q1131" s="759"/>
      <c r="R1131" s="741"/>
      <c r="S1131" s="759">
        <v>0</v>
      </c>
      <c r="T1131" s="826"/>
      <c r="U1131" s="782">
        <v>0</v>
      </c>
    </row>
    <row r="1132" spans="1:21" ht="14.4" customHeight="1" x14ac:dyDescent="0.3">
      <c r="A1132" s="740">
        <v>7</v>
      </c>
      <c r="B1132" s="741" t="s">
        <v>2000</v>
      </c>
      <c r="C1132" s="741" t="s">
        <v>2006</v>
      </c>
      <c r="D1132" s="824" t="s">
        <v>3430</v>
      </c>
      <c r="E1132" s="825" t="s">
        <v>2040</v>
      </c>
      <c r="F1132" s="741" t="s">
        <v>2001</v>
      </c>
      <c r="G1132" s="741" t="s">
        <v>2776</v>
      </c>
      <c r="H1132" s="741" t="s">
        <v>576</v>
      </c>
      <c r="I1132" s="741" t="s">
        <v>2784</v>
      </c>
      <c r="J1132" s="741" t="s">
        <v>2785</v>
      </c>
      <c r="K1132" s="741" t="s">
        <v>2783</v>
      </c>
      <c r="L1132" s="742">
        <v>857.75</v>
      </c>
      <c r="M1132" s="742">
        <v>9435.25</v>
      </c>
      <c r="N1132" s="741">
        <v>11</v>
      </c>
      <c r="O1132" s="826">
        <v>4.5</v>
      </c>
      <c r="P1132" s="742">
        <v>8577.5</v>
      </c>
      <c r="Q1132" s="759">
        <v>0.90909090909090906</v>
      </c>
      <c r="R1132" s="741">
        <v>10</v>
      </c>
      <c r="S1132" s="759">
        <v>0.90909090909090906</v>
      </c>
      <c r="T1132" s="826">
        <v>4</v>
      </c>
      <c r="U1132" s="782">
        <v>0.88888888888888884</v>
      </c>
    </row>
    <row r="1133" spans="1:21" ht="14.4" customHeight="1" x14ac:dyDescent="0.3">
      <c r="A1133" s="740">
        <v>7</v>
      </c>
      <c r="B1133" s="741" t="s">
        <v>2000</v>
      </c>
      <c r="C1133" s="741" t="s">
        <v>2006</v>
      </c>
      <c r="D1133" s="824" t="s">
        <v>3430</v>
      </c>
      <c r="E1133" s="825" t="s">
        <v>2040</v>
      </c>
      <c r="F1133" s="741" t="s">
        <v>2001</v>
      </c>
      <c r="G1133" s="741" t="s">
        <v>2776</v>
      </c>
      <c r="H1133" s="741" t="s">
        <v>576</v>
      </c>
      <c r="I1133" s="741" t="s">
        <v>2786</v>
      </c>
      <c r="J1133" s="741" t="s">
        <v>2785</v>
      </c>
      <c r="K1133" s="741" t="s">
        <v>2779</v>
      </c>
      <c r="L1133" s="742">
        <v>1715.4</v>
      </c>
      <c r="M1133" s="742">
        <v>63469.80000000001</v>
      </c>
      <c r="N1133" s="741">
        <v>37</v>
      </c>
      <c r="O1133" s="826">
        <v>16</v>
      </c>
      <c r="P1133" s="742">
        <v>44600.400000000009</v>
      </c>
      <c r="Q1133" s="759">
        <v>0.70270270270270274</v>
      </c>
      <c r="R1133" s="741">
        <v>26</v>
      </c>
      <c r="S1133" s="759">
        <v>0.70270270270270274</v>
      </c>
      <c r="T1133" s="826">
        <v>12</v>
      </c>
      <c r="U1133" s="782">
        <v>0.75</v>
      </c>
    </row>
    <row r="1134" spans="1:21" ht="14.4" customHeight="1" x14ac:dyDescent="0.3">
      <c r="A1134" s="740">
        <v>7</v>
      </c>
      <c r="B1134" s="741" t="s">
        <v>2000</v>
      </c>
      <c r="C1134" s="741" t="s">
        <v>2006</v>
      </c>
      <c r="D1134" s="824" t="s">
        <v>3430</v>
      </c>
      <c r="E1134" s="825" t="s">
        <v>2040</v>
      </c>
      <c r="F1134" s="741" t="s">
        <v>2001</v>
      </c>
      <c r="G1134" s="741" t="s">
        <v>2776</v>
      </c>
      <c r="H1134" s="741" t="s">
        <v>576</v>
      </c>
      <c r="I1134" s="741" t="s">
        <v>2787</v>
      </c>
      <c r="J1134" s="741" t="s">
        <v>2788</v>
      </c>
      <c r="K1134" s="741" t="s">
        <v>2779</v>
      </c>
      <c r="L1134" s="742">
        <v>1715.48</v>
      </c>
      <c r="M1134" s="742">
        <v>25732.200000000004</v>
      </c>
      <c r="N1134" s="741">
        <v>15</v>
      </c>
      <c r="O1134" s="826">
        <v>2.5</v>
      </c>
      <c r="P1134" s="742">
        <v>20585.760000000002</v>
      </c>
      <c r="Q1134" s="759">
        <v>0.79999999999999993</v>
      </c>
      <c r="R1134" s="741">
        <v>12</v>
      </c>
      <c r="S1134" s="759">
        <v>0.8</v>
      </c>
      <c r="T1134" s="826">
        <v>2</v>
      </c>
      <c r="U1134" s="782">
        <v>0.8</v>
      </c>
    </row>
    <row r="1135" spans="1:21" ht="14.4" customHeight="1" x14ac:dyDescent="0.3">
      <c r="A1135" s="740">
        <v>7</v>
      </c>
      <c r="B1135" s="741" t="s">
        <v>2000</v>
      </c>
      <c r="C1135" s="741" t="s">
        <v>2006</v>
      </c>
      <c r="D1135" s="824" t="s">
        <v>3430</v>
      </c>
      <c r="E1135" s="825" t="s">
        <v>2040</v>
      </c>
      <c r="F1135" s="741" t="s">
        <v>2001</v>
      </c>
      <c r="G1135" s="741" t="s">
        <v>2776</v>
      </c>
      <c r="H1135" s="741" t="s">
        <v>622</v>
      </c>
      <c r="I1135" s="741" t="s">
        <v>2789</v>
      </c>
      <c r="J1135" s="741" t="s">
        <v>1860</v>
      </c>
      <c r="K1135" s="741" t="s">
        <v>2779</v>
      </c>
      <c r="L1135" s="742">
        <v>1195.75</v>
      </c>
      <c r="M1135" s="742">
        <v>8370.25</v>
      </c>
      <c r="N1135" s="741">
        <v>7</v>
      </c>
      <c r="O1135" s="826">
        <v>2.5</v>
      </c>
      <c r="P1135" s="742">
        <v>8370.25</v>
      </c>
      <c r="Q1135" s="759">
        <v>1</v>
      </c>
      <c r="R1135" s="741">
        <v>7</v>
      </c>
      <c r="S1135" s="759">
        <v>1</v>
      </c>
      <c r="T1135" s="826">
        <v>2.5</v>
      </c>
      <c r="U1135" s="782">
        <v>1</v>
      </c>
    </row>
    <row r="1136" spans="1:21" ht="14.4" customHeight="1" x14ac:dyDescent="0.3">
      <c r="A1136" s="740">
        <v>7</v>
      </c>
      <c r="B1136" s="741" t="s">
        <v>2000</v>
      </c>
      <c r="C1136" s="741" t="s">
        <v>2006</v>
      </c>
      <c r="D1136" s="824" t="s">
        <v>3430</v>
      </c>
      <c r="E1136" s="825" t="s">
        <v>2040</v>
      </c>
      <c r="F1136" s="741" t="s">
        <v>2001</v>
      </c>
      <c r="G1136" s="741" t="s">
        <v>2776</v>
      </c>
      <c r="H1136" s="741" t="s">
        <v>576</v>
      </c>
      <c r="I1136" s="741" t="s">
        <v>3335</v>
      </c>
      <c r="J1136" s="741" t="s">
        <v>3336</v>
      </c>
      <c r="K1136" s="741" t="s">
        <v>3337</v>
      </c>
      <c r="L1136" s="742">
        <v>0</v>
      </c>
      <c r="M1136" s="742">
        <v>0</v>
      </c>
      <c r="N1136" s="741">
        <v>2</v>
      </c>
      <c r="O1136" s="826">
        <v>0.5</v>
      </c>
      <c r="P1136" s="742">
        <v>0</v>
      </c>
      <c r="Q1136" s="759"/>
      <c r="R1136" s="741">
        <v>2</v>
      </c>
      <c r="S1136" s="759">
        <v>1</v>
      </c>
      <c r="T1136" s="826">
        <v>0.5</v>
      </c>
      <c r="U1136" s="782">
        <v>1</v>
      </c>
    </row>
    <row r="1137" spans="1:21" ht="14.4" customHeight="1" x14ac:dyDescent="0.3">
      <c r="A1137" s="740">
        <v>7</v>
      </c>
      <c r="B1137" s="741" t="s">
        <v>2000</v>
      </c>
      <c r="C1137" s="741" t="s">
        <v>2006</v>
      </c>
      <c r="D1137" s="824" t="s">
        <v>3430</v>
      </c>
      <c r="E1137" s="825" t="s">
        <v>2040</v>
      </c>
      <c r="F1137" s="741" t="s">
        <v>2001</v>
      </c>
      <c r="G1137" s="741" t="s">
        <v>2776</v>
      </c>
      <c r="H1137" s="741" t="s">
        <v>622</v>
      </c>
      <c r="I1137" s="741" t="s">
        <v>1859</v>
      </c>
      <c r="J1137" s="741" t="s">
        <v>1860</v>
      </c>
      <c r="K1137" s="741" t="s">
        <v>1861</v>
      </c>
      <c r="L1137" s="742">
        <v>298.94</v>
      </c>
      <c r="M1137" s="742">
        <v>1195.76</v>
      </c>
      <c r="N1137" s="741">
        <v>4</v>
      </c>
      <c r="O1137" s="826">
        <v>1</v>
      </c>
      <c r="P1137" s="742">
        <v>1195.76</v>
      </c>
      <c r="Q1137" s="759">
        <v>1</v>
      </c>
      <c r="R1137" s="741">
        <v>4</v>
      </c>
      <c r="S1137" s="759">
        <v>1</v>
      </c>
      <c r="T1137" s="826">
        <v>1</v>
      </c>
      <c r="U1137" s="782">
        <v>1</v>
      </c>
    </row>
    <row r="1138" spans="1:21" ht="14.4" customHeight="1" x14ac:dyDescent="0.3">
      <c r="A1138" s="740">
        <v>7</v>
      </c>
      <c r="B1138" s="741" t="s">
        <v>2000</v>
      </c>
      <c r="C1138" s="741" t="s">
        <v>2006</v>
      </c>
      <c r="D1138" s="824" t="s">
        <v>3430</v>
      </c>
      <c r="E1138" s="825" t="s">
        <v>2040</v>
      </c>
      <c r="F1138" s="741" t="s">
        <v>2001</v>
      </c>
      <c r="G1138" s="741" t="s">
        <v>2515</v>
      </c>
      <c r="H1138" s="741" t="s">
        <v>622</v>
      </c>
      <c r="I1138" s="741" t="s">
        <v>1844</v>
      </c>
      <c r="J1138" s="741" t="s">
        <v>1845</v>
      </c>
      <c r="K1138" s="741" t="s">
        <v>1846</v>
      </c>
      <c r="L1138" s="742">
        <v>0</v>
      </c>
      <c r="M1138" s="742">
        <v>0</v>
      </c>
      <c r="N1138" s="741">
        <v>51</v>
      </c>
      <c r="O1138" s="826">
        <v>10</v>
      </c>
      <c r="P1138" s="742">
        <v>0</v>
      </c>
      <c r="Q1138" s="759"/>
      <c r="R1138" s="741">
        <v>44</v>
      </c>
      <c r="S1138" s="759">
        <v>0.86274509803921573</v>
      </c>
      <c r="T1138" s="826">
        <v>7.5</v>
      </c>
      <c r="U1138" s="782">
        <v>0.75</v>
      </c>
    </row>
    <row r="1139" spans="1:21" ht="14.4" customHeight="1" x14ac:dyDescent="0.3">
      <c r="A1139" s="740">
        <v>7</v>
      </c>
      <c r="B1139" s="741" t="s">
        <v>2000</v>
      </c>
      <c r="C1139" s="741" t="s">
        <v>2006</v>
      </c>
      <c r="D1139" s="824" t="s">
        <v>3430</v>
      </c>
      <c r="E1139" s="825" t="s">
        <v>2040</v>
      </c>
      <c r="F1139" s="741" t="s">
        <v>2001</v>
      </c>
      <c r="G1139" s="741" t="s">
        <v>2327</v>
      </c>
      <c r="H1139" s="741" t="s">
        <v>576</v>
      </c>
      <c r="I1139" s="741" t="s">
        <v>2328</v>
      </c>
      <c r="J1139" s="741" t="s">
        <v>2329</v>
      </c>
      <c r="K1139" s="741" t="s">
        <v>2330</v>
      </c>
      <c r="L1139" s="742">
        <v>60.39</v>
      </c>
      <c r="M1139" s="742">
        <v>60.39</v>
      </c>
      <c r="N1139" s="741">
        <v>1</v>
      </c>
      <c r="O1139" s="826">
        <v>1</v>
      </c>
      <c r="P1139" s="742">
        <v>60.39</v>
      </c>
      <c r="Q1139" s="759">
        <v>1</v>
      </c>
      <c r="R1139" s="741">
        <v>1</v>
      </c>
      <c r="S1139" s="759">
        <v>1</v>
      </c>
      <c r="T1139" s="826">
        <v>1</v>
      </c>
      <c r="U1139" s="782">
        <v>1</v>
      </c>
    </row>
    <row r="1140" spans="1:21" ht="14.4" customHeight="1" x14ac:dyDescent="0.3">
      <c r="A1140" s="740">
        <v>7</v>
      </c>
      <c r="B1140" s="741" t="s">
        <v>2000</v>
      </c>
      <c r="C1140" s="741" t="s">
        <v>2006</v>
      </c>
      <c r="D1140" s="824" t="s">
        <v>3430</v>
      </c>
      <c r="E1140" s="825" t="s">
        <v>2040</v>
      </c>
      <c r="F1140" s="741" t="s">
        <v>2001</v>
      </c>
      <c r="G1140" s="741" t="s">
        <v>2327</v>
      </c>
      <c r="H1140" s="741" t="s">
        <v>622</v>
      </c>
      <c r="I1140" s="741" t="s">
        <v>3338</v>
      </c>
      <c r="J1140" s="741" t="s">
        <v>2604</v>
      </c>
      <c r="K1140" s="741" t="s">
        <v>3339</v>
      </c>
      <c r="L1140" s="742">
        <v>120.77</v>
      </c>
      <c r="M1140" s="742">
        <v>362.31</v>
      </c>
      <c r="N1140" s="741">
        <v>3</v>
      </c>
      <c r="O1140" s="826">
        <v>1</v>
      </c>
      <c r="P1140" s="742"/>
      <c r="Q1140" s="759">
        <v>0</v>
      </c>
      <c r="R1140" s="741"/>
      <c r="S1140" s="759">
        <v>0</v>
      </c>
      <c r="T1140" s="826"/>
      <c r="U1140" s="782">
        <v>0</v>
      </c>
    </row>
    <row r="1141" spans="1:21" ht="14.4" customHeight="1" x14ac:dyDescent="0.3">
      <c r="A1141" s="740">
        <v>7</v>
      </c>
      <c r="B1141" s="741" t="s">
        <v>2000</v>
      </c>
      <c r="C1141" s="741" t="s">
        <v>2006</v>
      </c>
      <c r="D1141" s="824" t="s">
        <v>3430</v>
      </c>
      <c r="E1141" s="825" t="s">
        <v>2040</v>
      </c>
      <c r="F1141" s="741" t="s">
        <v>2001</v>
      </c>
      <c r="G1141" s="741" t="s">
        <v>2327</v>
      </c>
      <c r="H1141" s="741" t="s">
        <v>622</v>
      </c>
      <c r="I1141" s="741" t="s">
        <v>2603</v>
      </c>
      <c r="J1141" s="741" t="s">
        <v>2604</v>
      </c>
      <c r="K1141" s="741" t="s">
        <v>2605</v>
      </c>
      <c r="L1141" s="742">
        <v>60.39</v>
      </c>
      <c r="M1141" s="742">
        <v>60.39</v>
      </c>
      <c r="N1141" s="741">
        <v>1</v>
      </c>
      <c r="O1141" s="826">
        <v>0.5</v>
      </c>
      <c r="P1141" s="742">
        <v>60.39</v>
      </c>
      <c r="Q1141" s="759">
        <v>1</v>
      </c>
      <c r="R1141" s="741">
        <v>1</v>
      </c>
      <c r="S1141" s="759">
        <v>1</v>
      </c>
      <c r="T1141" s="826">
        <v>0.5</v>
      </c>
      <c r="U1141" s="782">
        <v>1</v>
      </c>
    </row>
    <row r="1142" spans="1:21" ht="14.4" customHeight="1" x14ac:dyDescent="0.3">
      <c r="A1142" s="740">
        <v>7</v>
      </c>
      <c r="B1142" s="741" t="s">
        <v>2000</v>
      </c>
      <c r="C1142" s="741" t="s">
        <v>2006</v>
      </c>
      <c r="D1142" s="824" t="s">
        <v>3430</v>
      </c>
      <c r="E1142" s="825" t="s">
        <v>2040</v>
      </c>
      <c r="F1142" s="741" t="s">
        <v>2001</v>
      </c>
      <c r="G1142" s="741" t="s">
        <v>2327</v>
      </c>
      <c r="H1142" s="741" t="s">
        <v>576</v>
      </c>
      <c r="I1142" s="741" t="s">
        <v>3340</v>
      </c>
      <c r="J1142" s="741" t="s">
        <v>2604</v>
      </c>
      <c r="K1142" s="741" t="s">
        <v>3341</v>
      </c>
      <c r="L1142" s="742">
        <v>0</v>
      </c>
      <c r="M1142" s="742">
        <v>0</v>
      </c>
      <c r="N1142" s="741">
        <v>2</v>
      </c>
      <c r="O1142" s="826">
        <v>0.5</v>
      </c>
      <c r="P1142" s="742"/>
      <c r="Q1142" s="759"/>
      <c r="R1142" s="741"/>
      <c r="S1142" s="759">
        <v>0</v>
      </c>
      <c r="T1142" s="826"/>
      <c r="U1142" s="782">
        <v>0</v>
      </c>
    </row>
    <row r="1143" spans="1:21" ht="14.4" customHeight="1" x14ac:dyDescent="0.3">
      <c r="A1143" s="740">
        <v>7</v>
      </c>
      <c r="B1143" s="741" t="s">
        <v>2000</v>
      </c>
      <c r="C1143" s="741" t="s">
        <v>2006</v>
      </c>
      <c r="D1143" s="824" t="s">
        <v>3430</v>
      </c>
      <c r="E1143" s="825" t="s">
        <v>2040</v>
      </c>
      <c r="F1143" s="741" t="s">
        <v>2001</v>
      </c>
      <c r="G1143" s="741" t="s">
        <v>2803</v>
      </c>
      <c r="H1143" s="741" t="s">
        <v>576</v>
      </c>
      <c r="I1143" s="741" t="s">
        <v>2804</v>
      </c>
      <c r="J1143" s="741" t="s">
        <v>2805</v>
      </c>
      <c r="K1143" s="741" t="s">
        <v>2806</v>
      </c>
      <c r="L1143" s="742">
        <v>583.70000000000005</v>
      </c>
      <c r="M1143" s="742">
        <v>7588.1</v>
      </c>
      <c r="N1143" s="741">
        <v>13</v>
      </c>
      <c r="O1143" s="826">
        <v>8</v>
      </c>
      <c r="P1143" s="742">
        <v>5837</v>
      </c>
      <c r="Q1143" s="759">
        <v>0.76923076923076916</v>
      </c>
      <c r="R1143" s="741">
        <v>10</v>
      </c>
      <c r="S1143" s="759">
        <v>0.76923076923076927</v>
      </c>
      <c r="T1143" s="826">
        <v>7</v>
      </c>
      <c r="U1143" s="782">
        <v>0.875</v>
      </c>
    </row>
    <row r="1144" spans="1:21" ht="14.4" customHeight="1" x14ac:dyDescent="0.3">
      <c r="A1144" s="740">
        <v>7</v>
      </c>
      <c r="B1144" s="741" t="s">
        <v>2000</v>
      </c>
      <c r="C1144" s="741" t="s">
        <v>2006</v>
      </c>
      <c r="D1144" s="824" t="s">
        <v>3430</v>
      </c>
      <c r="E1144" s="825" t="s">
        <v>2040</v>
      </c>
      <c r="F1144" s="741" t="s">
        <v>2001</v>
      </c>
      <c r="G1144" s="741" t="s">
        <v>2803</v>
      </c>
      <c r="H1144" s="741" t="s">
        <v>576</v>
      </c>
      <c r="I1144" s="741" t="s">
        <v>2807</v>
      </c>
      <c r="J1144" s="741" t="s">
        <v>2805</v>
      </c>
      <c r="K1144" s="741" t="s">
        <v>2808</v>
      </c>
      <c r="L1144" s="742">
        <v>908.53</v>
      </c>
      <c r="M1144" s="742">
        <v>7268.24</v>
      </c>
      <c r="N1144" s="741">
        <v>8</v>
      </c>
      <c r="O1144" s="826">
        <v>6</v>
      </c>
      <c r="P1144" s="742">
        <v>7268.24</v>
      </c>
      <c r="Q1144" s="759">
        <v>1</v>
      </c>
      <c r="R1144" s="741">
        <v>8</v>
      </c>
      <c r="S1144" s="759">
        <v>1</v>
      </c>
      <c r="T1144" s="826">
        <v>6</v>
      </c>
      <c r="U1144" s="782">
        <v>1</v>
      </c>
    </row>
    <row r="1145" spans="1:21" ht="14.4" customHeight="1" x14ac:dyDescent="0.3">
      <c r="A1145" s="740">
        <v>7</v>
      </c>
      <c r="B1145" s="741" t="s">
        <v>2000</v>
      </c>
      <c r="C1145" s="741" t="s">
        <v>2006</v>
      </c>
      <c r="D1145" s="824" t="s">
        <v>3430</v>
      </c>
      <c r="E1145" s="825" t="s">
        <v>2040</v>
      </c>
      <c r="F1145" s="741" t="s">
        <v>2001</v>
      </c>
      <c r="G1145" s="741" t="s">
        <v>2803</v>
      </c>
      <c r="H1145" s="741" t="s">
        <v>576</v>
      </c>
      <c r="I1145" s="741" t="s">
        <v>2809</v>
      </c>
      <c r="J1145" s="741" t="s">
        <v>2805</v>
      </c>
      <c r="K1145" s="741" t="s">
        <v>2810</v>
      </c>
      <c r="L1145" s="742">
        <v>1677.3</v>
      </c>
      <c r="M1145" s="742">
        <v>6709.2</v>
      </c>
      <c r="N1145" s="741">
        <v>4</v>
      </c>
      <c r="O1145" s="826">
        <v>2</v>
      </c>
      <c r="P1145" s="742">
        <v>6709.2</v>
      </c>
      <c r="Q1145" s="759">
        <v>1</v>
      </c>
      <c r="R1145" s="741">
        <v>4</v>
      </c>
      <c r="S1145" s="759">
        <v>1</v>
      </c>
      <c r="T1145" s="826">
        <v>2</v>
      </c>
      <c r="U1145" s="782">
        <v>1</v>
      </c>
    </row>
    <row r="1146" spans="1:21" ht="14.4" customHeight="1" x14ac:dyDescent="0.3">
      <c r="A1146" s="740">
        <v>7</v>
      </c>
      <c r="B1146" s="741" t="s">
        <v>2000</v>
      </c>
      <c r="C1146" s="741" t="s">
        <v>2006</v>
      </c>
      <c r="D1146" s="824" t="s">
        <v>3430</v>
      </c>
      <c r="E1146" s="825" t="s">
        <v>2040</v>
      </c>
      <c r="F1146" s="741" t="s">
        <v>2001</v>
      </c>
      <c r="G1146" s="741" t="s">
        <v>2803</v>
      </c>
      <c r="H1146" s="741" t="s">
        <v>576</v>
      </c>
      <c r="I1146" s="741" t="s">
        <v>2811</v>
      </c>
      <c r="J1146" s="741" t="s">
        <v>2805</v>
      </c>
      <c r="K1146" s="741" t="s">
        <v>2812</v>
      </c>
      <c r="L1146" s="742">
        <v>1257.97</v>
      </c>
      <c r="M1146" s="742">
        <v>3773.91</v>
      </c>
      <c r="N1146" s="741">
        <v>3</v>
      </c>
      <c r="O1146" s="826">
        <v>1</v>
      </c>
      <c r="P1146" s="742"/>
      <c r="Q1146" s="759">
        <v>0</v>
      </c>
      <c r="R1146" s="741"/>
      <c r="S1146" s="759">
        <v>0</v>
      </c>
      <c r="T1146" s="826"/>
      <c r="U1146" s="782">
        <v>0</v>
      </c>
    </row>
    <row r="1147" spans="1:21" ht="14.4" customHeight="1" x14ac:dyDescent="0.3">
      <c r="A1147" s="740">
        <v>7</v>
      </c>
      <c r="B1147" s="741" t="s">
        <v>2000</v>
      </c>
      <c r="C1147" s="741" t="s">
        <v>2006</v>
      </c>
      <c r="D1147" s="824" t="s">
        <v>3430</v>
      </c>
      <c r="E1147" s="825" t="s">
        <v>2040</v>
      </c>
      <c r="F1147" s="741" t="s">
        <v>2001</v>
      </c>
      <c r="G1147" s="741" t="s">
        <v>2803</v>
      </c>
      <c r="H1147" s="741" t="s">
        <v>576</v>
      </c>
      <c r="I1147" s="741" t="s">
        <v>2815</v>
      </c>
      <c r="J1147" s="741" t="s">
        <v>2805</v>
      </c>
      <c r="K1147" s="741" t="s">
        <v>2816</v>
      </c>
      <c r="L1147" s="742">
        <v>0</v>
      </c>
      <c r="M1147" s="742">
        <v>0</v>
      </c>
      <c r="N1147" s="741">
        <v>2</v>
      </c>
      <c r="O1147" s="826">
        <v>2</v>
      </c>
      <c r="P1147" s="742"/>
      <c r="Q1147" s="759"/>
      <c r="R1147" s="741"/>
      <c r="S1147" s="759">
        <v>0</v>
      </c>
      <c r="T1147" s="826"/>
      <c r="U1147" s="782">
        <v>0</v>
      </c>
    </row>
    <row r="1148" spans="1:21" ht="14.4" customHeight="1" x14ac:dyDescent="0.3">
      <c r="A1148" s="740">
        <v>7</v>
      </c>
      <c r="B1148" s="741" t="s">
        <v>2000</v>
      </c>
      <c r="C1148" s="741" t="s">
        <v>2006</v>
      </c>
      <c r="D1148" s="824" t="s">
        <v>3430</v>
      </c>
      <c r="E1148" s="825" t="s">
        <v>2040</v>
      </c>
      <c r="F1148" s="741" t="s">
        <v>2001</v>
      </c>
      <c r="G1148" s="741" t="s">
        <v>2803</v>
      </c>
      <c r="H1148" s="741" t="s">
        <v>576</v>
      </c>
      <c r="I1148" s="741" t="s">
        <v>3232</v>
      </c>
      <c r="J1148" s="741" t="s">
        <v>2818</v>
      </c>
      <c r="K1148" s="741" t="s">
        <v>3233</v>
      </c>
      <c r="L1148" s="742">
        <v>151.43</v>
      </c>
      <c r="M1148" s="742">
        <v>1665.73</v>
      </c>
      <c r="N1148" s="741">
        <v>11</v>
      </c>
      <c r="O1148" s="826">
        <v>4</v>
      </c>
      <c r="P1148" s="742">
        <v>1060.01</v>
      </c>
      <c r="Q1148" s="759">
        <v>0.63636363636363635</v>
      </c>
      <c r="R1148" s="741">
        <v>7</v>
      </c>
      <c r="S1148" s="759">
        <v>0.63636363636363635</v>
      </c>
      <c r="T1148" s="826">
        <v>3</v>
      </c>
      <c r="U1148" s="782">
        <v>0.75</v>
      </c>
    </row>
    <row r="1149" spans="1:21" ht="14.4" customHeight="1" x14ac:dyDescent="0.3">
      <c r="A1149" s="740">
        <v>7</v>
      </c>
      <c r="B1149" s="741" t="s">
        <v>2000</v>
      </c>
      <c r="C1149" s="741" t="s">
        <v>2006</v>
      </c>
      <c r="D1149" s="824" t="s">
        <v>3430</v>
      </c>
      <c r="E1149" s="825" t="s">
        <v>2040</v>
      </c>
      <c r="F1149" s="741" t="s">
        <v>2001</v>
      </c>
      <c r="G1149" s="741" t="s">
        <v>2803</v>
      </c>
      <c r="H1149" s="741" t="s">
        <v>576</v>
      </c>
      <c r="I1149" s="741" t="s">
        <v>2824</v>
      </c>
      <c r="J1149" s="741" t="s">
        <v>2805</v>
      </c>
      <c r="K1149" s="741" t="s">
        <v>2825</v>
      </c>
      <c r="L1149" s="742">
        <v>0</v>
      </c>
      <c r="M1149" s="742">
        <v>0</v>
      </c>
      <c r="N1149" s="741">
        <v>4</v>
      </c>
      <c r="O1149" s="826">
        <v>1</v>
      </c>
      <c r="P1149" s="742">
        <v>0</v>
      </c>
      <c r="Q1149" s="759"/>
      <c r="R1149" s="741">
        <v>4</v>
      </c>
      <c r="S1149" s="759">
        <v>1</v>
      </c>
      <c r="T1149" s="826">
        <v>1</v>
      </c>
      <c r="U1149" s="782">
        <v>1</v>
      </c>
    </row>
    <row r="1150" spans="1:21" ht="14.4" customHeight="1" x14ac:dyDescent="0.3">
      <c r="A1150" s="740">
        <v>7</v>
      </c>
      <c r="B1150" s="741" t="s">
        <v>2000</v>
      </c>
      <c r="C1150" s="741" t="s">
        <v>2006</v>
      </c>
      <c r="D1150" s="824" t="s">
        <v>3430</v>
      </c>
      <c r="E1150" s="825" t="s">
        <v>2040</v>
      </c>
      <c r="F1150" s="741" t="s">
        <v>2001</v>
      </c>
      <c r="G1150" s="741" t="s">
        <v>2803</v>
      </c>
      <c r="H1150" s="741" t="s">
        <v>576</v>
      </c>
      <c r="I1150" s="741" t="s">
        <v>3342</v>
      </c>
      <c r="J1150" s="741" t="s">
        <v>2805</v>
      </c>
      <c r="K1150" s="741" t="s">
        <v>3343</v>
      </c>
      <c r="L1150" s="742">
        <v>0</v>
      </c>
      <c r="M1150" s="742">
        <v>0</v>
      </c>
      <c r="N1150" s="741">
        <v>5</v>
      </c>
      <c r="O1150" s="826">
        <v>2</v>
      </c>
      <c r="P1150" s="742">
        <v>0</v>
      </c>
      <c r="Q1150" s="759"/>
      <c r="R1150" s="741">
        <v>5</v>
      </c>
      <c r="S1150" s="759">
        <v>1</v>
      </c>
      <c r="T1150" s="826">
        <v>2</v>
      </c>
      <c r="U1150" s="782">
        <v>1</v>
      </c>
    </row>
    <row r="1151" spans="1:21" ht="14.4" customHeight="1" x14ac:dyDescent="0.3">
      <c r="A1151" s="740">
        <v>7</v>
      </c>
      <c r="B1151" s="741" t="s">
        <v>2000</v>
      </c>
      <c r="C1151" s="741" t="s">
        <v>2006</v>
      </c>
      <c r="D1151" s="824" t="s">
        <v>3430</v>
      </c>
      <c r="E1151" s="825" t="s">
        <v>2040</v>
      </c>
      <c r="F1151" s="741" t="s">
        <v>2001</v>
      </c>
      <c r="G1151" s="741" t="s">
        <v>2803</v>
      </c>
      <c r="H1151" s="741" t="s">
        <v>576</v>
      </c>
      <c r="I1151" s="741" t="s">
        <v>3060</v>
      </c>
      <c r="J1151" s="741" t="s">
        <v>2818</v>
      </c>
      <c r="K1151" s="741" t="s">
        <v>3061</v>
      </c>
      <c r="L1151" s="742">
        <v>209.66</v>
      </c>
      <c r="M1151" s="742">
        <v>1048.3</v>
      </c>
      <c r="N1151" s="741">
        <v>5</v>
      </c>
      <c r="O1151" s="826">
        <v>2</v>
      </c>
      <c r="P1151" s="742">
        <v>1048.3</v>
      </c>
      <c r="Q1151" s="759">
        <v>1</v>
      </c>
      <c r="R1151" s="741">
        <v>5</v>
      </c>
      <c r="S1151" s="759">
        <v>1</v>
      </c>
      <c r="T1151" s="826">
        <v>2</v>
      </c>
      <c r="U1151" s="782">
        <v>1</v>
      </c>
    </row>
    <row r="1152" spans="1:21" ht="14.4" customHeight="1" x14ac:dyDescent="0.3">
      <c r="A1152" s="740">
        <v>7</v>
      </c>
      <c r="B1152" s="741" t="s">
        <v>2000</v>
      </c>
      <c r="C1152" s="741" t="s">
        <v>2006</v>
      </c>
      <c r="D1152" s="824" t="s">
        <v>3430</v>
      </c>
      <c r="E1152" s="825" t="s">
        <v>2040</v>
      </c>
      <c r="F1152" s="741" t="s">
        <v>2001</v>
      </c>
      <c r="G1152" s="741" t="s">
        <v>2826</v>
      </c>
      <c r="H1152" s="741" t="s">
        <v>576</v>
      </c>
      <c r="I1152" s="741" t="s">
        <v>2827</v>
      </c>
      <c r="J1152" s="741" t="s">
        <v>2828</v>
      </c>
      <c r="K1152" s="741" t="s">
        <v>2733</v>
      </c>
      <c r="L1152" s="742">
        <v>38.56</v>
      </c>
      <c r="M1152" s="742">
        <v>115.68</v>
      </c>
      <c r="N1152" s="741">
        <v>3</v>
      </c>
      <c r="O1152" s="826">
        <v>1</v>
      </c>
      <c r="P1152" s="742">
        <v>115.68</v>
      </c>
      <c r="Q1152" s="759">
        <v>1</v>
      </c>
      <c r="R1152" s="741">
        <v>3</v>
      </c>
      <c r="S1152" s="759">
        <v>1</v>
      </c>
      <c r="T1152" s="826">
        <v>1</v>
      </c>
      <c r="U1152" s="782">
        <v>1</v>
      </c>
    </row>
    <row r="1153" spans="1:21" ht="14.4" customHeight="1" x14ac:dyDescent="0.3">
      <c r="A1153" s="740">
        <v>7</v>
      </c>
      <c r="B1153" s="741" t="s">
        <v>2000</v>
      </c>
      <c r="C1153" s="741" t="s">
        <v>2006</v>
      </c>
      <c r="D1153" s="824" t="s">
        <v>3430</v>
      </c>
      <c r="E1153" s="825" t="s">
        <v>2040</v>
      </c>
      <c r="F1153" s="741" t="s">
        <v>2001</v>
      </c>
      <c r="G1153" s="741" t="s">
        <v>2172</v>
      </c>
      <c r="H1153" s="741" t="s">
        <v>576</v>
      </c>
      <c r="I1153" s="741" t="s">
        <v>2829</v>
      </c>
      <c r="J1153" s="741" t="s">
        <v>2830</v>
      </c>
      <c r="K1153" s="741" t="s">
        <v>2175</v>
      </c>
      <c r="L1153" s="742">
        <v>187.92</v>
      </c>
      <c r="M1153" s="742">
        <v>751.68</v>
      </c>
      <c r="N1153" s="741">
        <v>4</v>
      </c>
      <c r="O1153" s="826">
        <v>0.5</v>
      </c>
      <c r="P1153" s="742"/>
      <c r="Q1153" s="759">
        <v>0</v>
      </c>
      <c r="R1153" s="741"/>
      <c r="S1153" s="759">
        <v>0</v>
      </c>
      <c r="T1153" s="826"/>
      <c r="U1153" s="782">
        <v>0</v>
      </c>
    </row>
    <row r="1154" spans="1:21" ht="14.4" customHeight="1" x14ac:dyDescent="0.3">
      <c r="A1154" s="740">
        <v>7</v>
      </c>
      <c r="B1154" s="741" t="s">
        <v>2000</v>
      </c>
      <c r="C1154" s="741" t="s">
        <v>2006</v>
      </c>
      <c r="D1154" s="824" t="s">
        <v>3430</v>
      </c>
      <c r="E1154" s="825" t="s">
        <v>2040</v>
      </c>
      <c r="F1154" s="741" t="s">
        <v>2001</v>
      </c>
      <c r="G1154" s="741" t="s">
        <v>2172</v>
      </c>
      <c r="H1154" s="741" t="s">
        <v>576</v>
      </c>
      <c r="I1154" s="741" t="s">
        <v>2831</v>
      </c>
      <c r="J1154" s="741" t="s">
        <v>2832</v>
      </c>
      <c r="K1154" s="741" t="s">
        <v>2833</v>
      </c>
      <c r="L1154" s="742">
        <v>140.94999999999999</v>
      </c>
      <c r="M1154" s="742">
        <v>422.84999999999997</v>
      </c>
      <c r="N1154" s="741">
        <v>3</v>
      </c>
      <c r="O1154" s="826">
        <v>1.5</v>
      </c>
      <c r="P1154" s="742">
        <v>281.89999999999998</v>
      </c>
      <c r="Q1154" s="759">
        <v>0.66666666666666663</v>
      </c>
      <c r="R1154" s="741">
        <v>2</v>
      </c>
      <c r="S1154" s="759">
        <v>0.66666666666666663</v>
      </c>
      <c r="T1154" s="826">
        <v>0.5</v>
      </c>
      <c r="U1154" s="782">
        <v>0.33333333333333331</v>
      </c>
    </row>
    <row r="1155" spans="1:21" ht="14.4" customHeight="1" x14ac:dyDescent="0.3">
      <c r="A1155" s="740">
        <v>7</v>
      </c>
      <c r="B1155" s="741" t="s">
        <v>2000</v>
      </c>
      <c r="C1155" s="741" t="s">
        <v>2006</v>
      </c>
      <c r="D1155" s="824" t="s">
        <v>3430</v>
      </c>
      <c r="E1155" s="825" t="s">
        <v>2040</v>
      </c>
      <c r="F1155" s="741" t="s">
        <v>2001</v>
      </c>
      <c r="G1155" s="741" t="s">
        <v>2172</v>
      </c>
      <c r="H1155" s="741" t="s">
        <v>576</v>
      </c>
      <c r="I1155" s="741" t="s">
        <v>2173</v>
      </c>
      <c r="J1155" s="741" t="s">
        <v>2174</v>
      </c>
      <c r="K1155" s="741" t="s">
        <v>2175</v>
      </c>
      <c r="L1155" s="742">
        <v>187.92</v>
      </c>
      <c r="M1155" s="742">
        <v>6577.2</v>
      </c>
      <c r="N1155" s="741">
        <v>35</v>
      </c>
      <c r="O1155" s="826">
        <v>5</v>
      </c>
      <c r="P1155" s="742">
        <v>5073.84</v>
      </c>
      <c r="Q1155" s="759">
        <v>0.77142857142857146</v>
      </c>
      <c r="R1155" s="741">
        <v>27</v>
      </c>
      <c r="S1155" s="759">
        <v>0.77142857142857146</v>
      </c>
      <c r="T1155" s="826">
        <v>3.5</v>
      </c>
      <c r="U1155" s="782">
        <v>0.7</v>
      </c>
    </row>
    <row r="1156" spans="1:21" ht="14.4" customHeight="1" x14ac:dyDescent="0.3">
      <c r="A1156" s="740">
        <v>7</v>
      </c>
      <c r="B1156" s="741" t="s">
        <v>2000</v>
      </c>
      <c r="C1156" s="741" t="s">
        <v>2006</v>
      </c>
      <c r="D1156" s="824" t="s">
        <v>3430</v>
      </c>
      <c r="E1156" s="825" t="s">
        <v>2040</v>
      </c>
      <c r="F1156" s="741" t="s">
        <v>2001</v>
      </c>
      <c r="G1156" s="741" t="s">
        <v>2172</v>
      </c>
      <c r="H1156" s="741" t="s">
        <v>576</v>
      </c>
      <c r="I1156" s="741" t="s">
        <v>2837</v>
      </c>
      <c r="J1156" s="741" t="s">
        <v>2838</v>
      </c>
      <c r="K1156" s="741" t="s">
        <v>2178</v>
      </c>
      <c r="L1156" s="742">
        <v>93.96</v>
      </c>
      <c r="M1156" s="742">
        <v>845.63999999999987</v>
      </c>
      <c r="N1156" s="741">
        <v>9</v>
      </c>
      <c r="O1156" s="826">
        <v>3</v>
      </c>
      <c r="P1156" s="742">
        <v>469.79999999999995</v>
      </c>
      <c r="Q1156" s="759">
        <v>0.55555555555555558</v>
      </c>
      <c r="R1156" s="741">
        <v>5</v>
      </c>
      <c r="S1156" s="759">
        <v>0.55555555555555558</v>
      </c>
      <c r="T1156" s="826">
        <v>1.5</v>
      </c>
      <c r="U1156" s="782">
        <v>0.5</v>
      </c>
    </row>
    <row r="1157" spans="1:21" ht="14.4" customHeight="1" x14ac:dyDescent="0.3">
      <c r="A1157" s="740">
        <v>7</v>
      </c>
      <c r="B1157" s="741" t="s">
        <v>2000</v>
      </c>
      <c r="C1157" s="741" t="s">
        <v>2006</v>
      </c>
      <c r="D1157" s="824" t="s">
        <v>3430</v>
      </c>
      <c r="E1157" s="825" t="s">
        <v>2040</v>
      </c>
      <c r="F1157" s="741" t="s">
        <v>2001</v>
      </c>
      <c r="G1157" s="741" t="s">
        <v>2172</v>
      </c>
      <c r="H1157" s="741" t="s">
        <v>576</v>
      </c>
      <c r="I1157" s="741" t="s">
        <v>3344</v>
      </c>
      <c r="J1157" s="741" t="s">
        <v>2838</v>
      </c>
      <c r="K1157" s="741" t="s">
        <v>3016</v>
      </c>
      <c r="L1157" s="742">
        <v>156.61000000000001</v>
      </c>
      <c r="M1157" s="742">
        <v>939.66000000000008</v>
      </c>
      <c r="N1157" s="741">
        <v>6</v>
      </c>
      <c r="O1157" s="826">
        <v>0.5</v>
      </c>
      <c r="P1157" s="742">
        <v>939.66000000000008</v>
      </c>
      <c r="Q1157" s="759">
        <v>1</v>
      </c>
      <c r="R1157" s="741">
        <v>6</v>
      </c>
      <c r="S1157" s="759">
        <v>1</v>
      </c>
      <c r="T1157" s="826">
        <v>0.5</v>
      </c>
      <c r="U1157" s="782">
        <v>1</v>
      </c>
    </row>
    <row r="1158" spans="1:21" ht="14.4" customHeight="1" x14ac:dyDescent="0.3">
      <c r="A1158" s="740">
        <v>7</v>
      </c>
      <c r="B1158" s="741" t="s">
        <v>2000</v>
      </c>
      <c r="C1158" s="741" t="s">
        <v>2006</v>
      </c>
      <c r="D1158" s="824" t="s">
        <v>3430</v>
      </c>
      <c r="E1158" s="825" t="s">
        <v>2040</v>
      </c>
      <c r="F1158" s="741" t="s">
        <v>2001</v>
      </c>
      <c r="G1158" s="741" t="s">
        <v>2172</v>
      </c>
      <c r="H1158" s="741" t="s">
        <v>576</v>
      </c>
      <c r="I1158" s="741" t="s">
        <v>3280</v>
      </c>
      <c r="J1158" s="741" t="s">
        <v>2177</v>
      </c>
      <c r="K1158" s="741" t="s">
        <v>3281</v>
      </c>
      <c r="L1158" s="742">
        <v>93.96</v>
      </c>
      <c r="M1158" s="742">
        <v>93.96</v>
      </c>
      <c r="N1158" s="741">
        <v>1</v>
      </c>
      <c r="O1158" s="826">
        <v>0.5</v>
      </c>
      <c r="P1158" s="742"/>
      <c r="Q1158" s="759">
        <v>0</v>
      </c>
      <c r="R1158" s="741"/>
      <c r="S1158" s="759">
        <v>0</v>
      </c>
      <c r="T1158" s="826"/>
      <c r="U1158" s="782">
        <v>0</v>
      </c>
    </row>
    <row r="1159" spans="1:21" ht="14.4" customHeight="1" x14ac:dyDescent="0.3">
      <c r="A1159" s="740">
        <v>7</v>
      </c>
      <c r="B1159" s="741" t="s">
        <v>2000</v>
      </c>
      <c r="C1159" s="741" t="s">
        <v>2006</v>
      </c>
      <c r="D1159" s="824" t="s">
        <v>3430</v>
      </c>
      <c r="E1159" s="825" t="s">
        <v>2040</v>
      </c>
      <c r="F1159" s="741" t="s">
        <v>2001</v>
      </c>
      <c r="G1159" s="741" t="s">
        <v>2172</v>
      </c>
      <c r="H1159" s="741" t="s">
        <v>576</v>
      </c>
      <c r="I1159" s="741" t="s">
        <v>3283</v>
      </c>
      <c r="J1159" s="741" t="s">
        <v>2174</v>
      </c>
      <c r="K1159" s="741" t="s">
        <v>2427</v>
      </c>
      <c r="L1159" s="742">
        <v>0</v>
      </c>
      <c r="M1159" s="742">
        <v>0</v>
      </c>
      <c r="N1159" s="741">
        <v>2</v>
      </c>
      <c r="O1159" s="826">
        <v>1</v>
      </c>
      <c r="P1159" s="742">
        <v>0</v>
      </c>
      <c r="Q1159" s="759"/>
      <c r="R1159" s="741">
        <v>2</v>
      </c>
      <c r="S1159" s="759">
        <v>1</v>
      </c>
      <c r="T1159" s="826">
        <v>1</v>
      </c>
      <c r="U1159" s="782">
        <v>1</v>
      </c>
    </row>
    <row r="1160" spans="1:21" ht="14.4" customHeight="1" x14ac:dyDescent="0.3">
      <c r="A1160" s="740">
        <v>7</v>
      </c>
      <c r="B1160" s="741" t="s">
        <v>2000</v>
      </c>
      <c r="C1160" s="741" t="s">
        <v>2006</v>
      </c>
      <c r="D1160" s="824" t="s">
        <v>3430</v>
      </c>
      <c r="E1160" s="825" t="s">
        <v>2040</v>
      </c>
      <c r="F1160" s="741" t="s">
        <v>2001</v>
      </c>
      <c r="G1160" s="741" t="s">
        <v>2179</v>
      </c>
      <c r="H1160" s="741" t="s">
        <v>576</v>
      </c>
      <c r="I1160" s="741" t="s">
        <v>2180</v>
      </c>
      <c r="J1160" s="741" t="s">
        <v>2181</v>
      </c>
      <c r="K1160" s="741" t="s">
        <v>2182</v>
      </c>
      <c r="L1160" s="742">
        <v>170.32</v>
      </c>
      <c r="M1160" s="742">
        <v>170.32</v>
      </c>
      <c r="N1160" s="741">
        <v>1</v>
      </c>
      <c r="O1160" s="826">
        <v>0.5</v>
      </c>
      <c r="P1160" s="742"/>
      <c r="Q1160" s="759">
        <v>0</v>
      </c>
      <c r="R1160" s="741"/>
      <c r="S1160" s="759">
        <v>0</v>
      </c>
      <c r="T1160" s="826"/>
      <c r="U1160" s="782">
        <v>0</v>
      </c>
    </row>
    <row r="1161" spans="1:21" ht="14.4" customHeight="1" x14ac:dyDescent="0.3">
      <c r="A1161" s="740">
        <v>7</v>
      </c>
      <c r="B1161" s="741" t="s">
        <v>2000</v>
      </c>
      <c r="C1161" s="741" t="s">
        <v>2006</v>
      </c>
      <c r="D1161" s="824" t="s">
        <v>3430</v>
      </c>
      <c r="E1161" s="825" t="s">
        <v>2040</v>
      </c>
      <c r="F1161" s="741" t="s">
        <v>2001</v>
      </c>
      <c r="G1161" s="741" t="s">
        <v>2849</v>
      </c>
      <c r="H1161" s="741" t="s">
        <v>622</v>
      </c>
      <c r="I1161" s="741" t="s">
        <v>3065</v>
      </c>
      <c r="J1161" s="741" t="s">
        <v>2851</v>
      </c>
      <c r="K1161" s="741" t="s">
        <v>3066</v>
      </c>
      <c r="L1161" s="742">
        <v>161.06</v>
      </c>
      <c r="M1161" s="742">
        <v>1288.48</v>
      </c>
      <c r="N1161" s="741">
        <v>8</v>
      </c>
      <c r="O1161" s="826">
        <v>1</v>
      </c>
      <c r="P1161" s="742">
        <v>1288.48</v>
      </c>
      <c r="Q1161" s="759">
        <v>1</v>
      </c>
      <c r="R1161" s="741">
        <v>8</v>
      </c>
      <c r="S1161" s="759">
        <v>1</v>
      </c>
      <c r="T1161" s="826">
        <v>1</v>
      </c>
      <c r="U1161" s="782">
        <v>1</v>
      </c>
    </row>
    <row r="1162" spans="1:21" ht="14.4" customHeight="1" x14ac:dyDescent="0.3">
      <c r="A1162" s="740">
        <v>7</v>
      </c>
      <c r="B1162" s="741" t="s">
        <v>2000</v>
      </c>
      <c r="C1162" s="741" t="s">
        <v>2006</v>
      </c>
      <c r="D1162" s="824" t="s">
        <v>3430</v>
      </c>
      <c r="E1162" s="825" t="s">
        <v>2040</v>
      </c>
      <c r="F1162" s="741" t="s">
        <v>2001</v>
      </c>
      <c r="G1162" s="741" t="s">
        <v>2849</v>
      </c>
      <c r="H1162" s="741" t="s">
        <v>622</v>
      </c>
      <c r="I1162" s="741" t="s">
        <v>2850</v>
      </c>
      <c r="J1162" s="741" t="s">
        <v>2851</v>
      </c>
      <c r="K1162" s="741" t="s">
        <v>2852</v>
      </c>
      <c r="L1162" s="742">
        <v>400.17</v>
      </c>
      <c r="M1162" s="742">
        <v>400.17</v>
      </c>
      <c r="N1162" s="741">
        <v>1</v>
      </c>
      <c r="O1162" s="826">
        <v>1</v>
      </c>
      <c r="P1162" s="742">
        <v>400.17</v>
      </c>
      <c r="Q1162" s="759">
        <v>1</v>
      </c>
      <c r="R1162" s="741">
        <v>1</v>
      </c>
      <c r="S1162" s="759">
        <v>1</v>
      </c>
      <c r="T1162" s="826">
        <v>1</v>
      </c>
      <c r="U1162" s="782">
        <v>1</v>
      </c>
    </row>
    <row r="1163" spans="1:21" ht="14.4" customHeight="1" x14ac:dyDescent="0.3">
      <c r="A1163" s="740">
        <v>7</v>
      </c>
      <c r="B1163" s="741" t="s">
        <v>2000</v>
      </c>
      <c r="C1163" s="741" t="s">
        <v>2006</v>
      </c>
      <c r="D1163" s="824" t="s">
        <v>3430</v>
      </c>
      <c r="E1163" s="825" t="s">
        <v>2040</v>
      </c>
      <c r="F1163" s="741" t="s">
        <v>2001</v>
      </c>
      <c r="G1163" s="741" t="s">
        <v>2109</v>
      </c>
      <c r="H1163" s="741" t="s">
        <v>622</v>
      </c>
      <c r="I1163" s="741" t="s">
        <v>1885</v>
      </c>
      <c r="J1163" s="741" t="s">
        <v>1252</v>
      </c>
      <c r="K1163" s="741" t="s">
        <v>1886</v>
      </c>
      <c r="L1163" s="742">
        <v>0</v>
      </c>
      <c r="M1163" s="742">
        <v>0</v>
      </c>
      <c r="N1163" s="741">
        <v>1</v>
      </c>
      <c r="O1163" s="826">
        <v>0.5</v>
      </c>
      <c r="P1163" s="742">
        <v>0</v>
      </c>
      <c r="Q1163" s="759"/>
      <c r="R1163" s="741">
        <v>1</v>
      </c>
      <c r="S1163" s="759">
        <v>1</v>
      </c>
      <c r="T1163" s="826">
        <v>0.5</v>
      </c>
      <c r="U1163" s="782">
        <v>1</v>
      </c>
    </row>
    <row r="1164" spans="1:21" ht="14.4" customHeight="1" x14ac:dyDescent="0.3">
      <c r="A1164" s="740">
        <v>7</v>
      </c>
      <c r="B1164" s="741" t="s">
        <v>2000</v>
      </c>
      <c r="C1164" s="741" t="s">
        <v>2006</v>
      </c>
      <c r="D1164" s="824" t="s">
        <v>3430</v>
      </c>
      <c r="E1164" s="825" t="s">
        <v>2040</v>
      </c>
      <c r="F1164" s="741" t="s">
        <v>2001</v>
      </c>
      <c r="G1164" s="741" t="s">
        <v>2109</v>
      </c>
      <c r="H1164" s="741" t="s">
        <v>576</v>
      </c>
      <c r="I1164" s="741" t="s">
        <v>2550</v>
      </c>
      <c r="J1164" s="741" t="s">
        <v>2188</v>
      </c>
      <c r="K1164" s="741" t="s">
        <v>1706</v>
      </c>
      <c r="L1164" s="742">
        <v>0</v>
      </c>
      <c r="M1164" s="742">
        <v>0</v>
      </c>
      <c r="N1164" s="741">
        <v>2</v>
      </c>
      <c r="O1164" s="826">
        <v>0.5</v>
      </c>
      <c r="P1164" s="742">
        <v>0</v>
      </c>
      <c r="Q1164" s="759"/>
      <c r="R1164" s="741">
        <v>2</v>
      </c>
      <c r="S1164" s="759">
        <v>1</v>
      </c>
      <c r="T1164" s="826">
        <v>0.5</v>
      </c>
      <c r="U1164" s="782">
        <v>1</v>
      </c>
    </row>
    <row r="1165" spans="1:21" ht="14.4" customHeight="1" x14ac:dyDescent="0.3">
      <c r="A1165" s="740">
        <v>7</v>
      </c>
      <c r="B1165" s="741" t="s">
        <v>2000</v>
      </c>
      <c r="C1165" s="741" t="s">
        <v>2006</v>
      </c>
      <c r="D1165" s="824" t="s">
        <v>3430</v>
      </c>
      <c r="E1165" s="825" t="s">
        <v>2040</v>
      </c>
      <c r="F1165" s="741" t="s">
        <v>2001</v>
      </c>
      <c r="G1165" s="741" t="s">
        <v>2109</v>
      </c>
      <c r="H1165" s="741" t="s">
        <v>576</v>
      </c>
      <c r="I1165" s="741" t="s">
        <v>2187</v>
      </c>
      <c r="J1165" s="741" t="s">
        <v>2188</v>
      </c>
      <c r="K1165" s="741" t="s">
        <v>2189</v>
      </c>
      <c r="L1165" s="742">
        <v>0</v>
      </c>
      <c r="M1165" s="742">
        <v>0</v>
      </c>
      <c r="N1165" s="741">
        <v>1</v>
      </c>
      <c r="O1165" s="826">
        <v>1</v>
      </c>
      <c r="P1165" s="742">
        <v>0</v>
      </c>
      <c r="Q1165" s="759"/>
      <c r="R1165" s="741">
        <v>1</v>
      </c>
      <c r="S1165" s="759">
        <v>1</v>
      </c>
      <c r="T1165" s="826">
        <v>1</v>
      </c>
      <c r="U1165" s="782">
        <v>1</v>
      </c>
    </row>
    <row r="1166" spans="1:21" ht="14.4" customHeight="1" x14ac:dyDescent="0.3">
      <c r="A1166" s="740">
        <v>7</v>
      </c>
      <c r="B1166" s="741" t="s">
        <v>2000</v>
      </c>
      <c r="C1166" s="741" t="s">
        <v>2006</v>
      </c>
      <c r="D1166" s="824" t="s">
        <v>3430</v>
      </c>
      <c r="E1166" s="825" t="s">
        <v>2040</v>
      </c>
      <c r="F1166" s="741" t="s">
        <v>2001</v>
      </c>
      <c r="G1166" s="741" t="s">
        <v>2109</v>
      </c>
      <c r="H1166" s="741" t="s">
        <v>576</v>
      </c>
      <c r="I1166" s="741" t="s">
        <v>3345</v>
      </c>
      <c r="J1166" s="741" t="s">
        <v>2532</v>
      </c>
      <c r="K1166" s="741" t="s">
        <v>2189</v>
      </c>
      <c r="L1166" s="742">
        <v>0</v>
      </c>
      <c r="M1166" s="742">
        <v>0</v>
      </c>
      <c r="N1166" s="741">
        <v>1</v>
      </c>
      <c r="O1166" s="826">
        <v>1</v>
      </c>
      <c r="P1166" s="742">
        <v>0</v>
      </c>
      <c r="Q1166" s="759"/>
      <c r="R1166" s="741">
        <v>1</v>
      </c>
      <c r="S1166" s="759">
        <v>1</v>
      </c>
      <c r="T1166" s="826">
        <v>1</v>
      </c>
      <c r="U1166" s="782">
        <v>1</v>
      </c>
    </row>
    <row r="1167" spans="1:21" ht="14.4" customHeight="1" x14ac:dyDescent="0.3">
      <c r="A1167" s="740">
        <v>7</v>
      </c>
      <c r="B1167" s="741" t="s">
        <v>2000</v>
      </c>
      <c r="C1167" s="741" t="s">
        <v>2006</v>
      </c>
      <c r="D1167" s="824" t="s">
        <v>3430</v>
      </c>
      <c r="E1167" s="825" t="s">
        <v>2040</v>
      </c>
      <c r="F1167" s="741" t="s">
        <v>2001</v>
      </c>
      <c r="G1167" s="741" t="s">
        <v>2109</v>
      </c>
      <c r="H1167" s="741" t="s">
        <v>576</v>
      </c>
      <c r="I1167" s="741" t="s">
        <v>3346</v>
      </c>
      <c r="J1167" s="741" t="s">
        <v>2856</v>
      </c>
      <c r="K1167" s="741" t="s">
        <v>1706</v>
      </c>
      <c r="L1167" s="742">
        <v>0</v>
      </c>
      <c r="M1167" s="742">
        <v>0</v>
      </c>
      <c r="N1167" s="741">
        <v>1</v>
      </c>
      <c r="O1167" s="826">
        <v>1</v>
      </c>
      <c r="P1167" s="742"/>
      <c r="Q1167" s="759"/>
      <c r="R1167" s="741"/>
      <c r="S1167" s="759">
        <v>0</v>
      </c>
      <c r="T1167" s="826"/>
      <c r="U1167" s="782">
        <v>0</v>
      </c>
    </row>
    <row r="1168" spans="1:21" ht="14.4" customHeight="1" x14ac:dyDescent="0.3">
      <c r="A1168" s="740">
        <v>7</v>
      </c>
      <c r="B1168" s="741" t="s">
        <v>2000</v>
      </c>
      <c r="C1168" s="741" t="s">
        <v>2006</v>
      </c>
      <c r="D1168" s="824" t="s">
        <v>3430</v>
      </c>
      <c r="E1168" s="825" t="s">
        <v>2040</v>
      </c>
      <c r="F1168" s="741" t="s">
        <v>2001</v>
      </c>
      <c r="G1168" s="741" t="s">
        <v>2193</v>
      </c>
      <c r="H1168" s="741" t="s">
        <v>576</v>
      </c>
      <c r="I1168" s="741" t="s">
        <v>2397</v>
      </c>
      <c r="J1168" s="741" t="s">
        <v>2195</v>
      </c>
      <c r="K1168" s="741" t="s">
        <v>2398</v>
      </c>
      <c r="L1168" s="742">
        <v>50.32</v>
      </c>
      <c r="M1168" s="742">
        <v>100.64</v>
      </c>
      <c r="N1168" s="741">
        <v>2</v>
      </c>
      <c r="O1168" s="826">
        <v>2</v>
      </c>
      <c r="P1168" s="742">
        <v>50.32</v>
      </c>
      <c r="Q1168" s="759">
        <v>0.5</v>
      </c>
      <c r="R1168" s="741">
        <v>1</v>
      </c>
      <c r="S1168" s="759">
        <v>0.5</v>
      </c>
      <c r="T1168" s="826">
        <v>1</v>
      </c>
      <c r="U1168" s="782">
        <v>0.5</v>
      </c>
    </row>
    <row r="1169" spans="1:21" ht="14.4" customHeight="1" x14ac:dyDescent="0.3">
      <c r="A1169" s="740">
        <v>7</v>
      </c>
      <c r="B1169" s="741" t="s">
        <v>2000</v>
      </c>
      <c r="C1169" s="741" t="s">
        <v>2006</v>
      </c>
      <c r="D1169" s="824" t="s">
        <v>3430</v>
      </c>
      <c r="E1169" s="825" t="s">
        <v>2040</v>
      </c>
      <c r="F1169" s="741" t="s">
        <v>2001</v>
      </c>
      <c r="G1169" s="741" t="s">
        <v>2193</v>
      </c>
      <c r="H1169" s="741" t="s">
        <v>576</v>
      </c>
      <c r="I1169" s="741" t="s">
        <v>2859</v>
      </c>
      <c r="J1169" s="741" t="s">
        <v>2231</v>
      </c>
      <c r="K1169" s="741" t="s">
        <v>2860</v>
      </c>
      <c r="L1169" s="742">
        <v>50.32</v>
      </c>
      <c r="M1169" s="742">
        <v>2063.1200000000003</v>
      </c>
      <c r="N1169" s="741">
        <v>41</v>
      </c>
      <c r="O1169" s="826">
        <v>11.5</v>
      </c>
      <c r="P1169" s="742">
        <v>1710.8800000000003</v>
      </c>
      <c r="Q1169" s="759">
        <v>0.8292682926829269</v>
      </c>
      <c r="R1169" s="741">
        <v>34</v>
      </c>
      <c r="S1169" s="759">
        <v>0.82926829268292679</v>
      </c>
      <c r="T1169" s="826">
        <v>9</v>
      </c>
      <c r="U1169" s="782">
        <v>0.78260869565217395</v>
      </c>
    </row>
    <row r="1170" spans="1:21" ht="14.4" customHeight="1" x14ac:dyDescent="0.3">
      <c r="A1170" s="740">
        <v>7</v>
      </c>
      <c r="B1170" s="741" t="s">
        <v>2000</v>
      </c>
      <c r="C1170" s="741" t="s">
        <v>2006</v>
      </c>
      <c r="D1170" s="824" t="s">
        <v>3430</v>
      </c>
      <c r="E1170" s="825" t="s">
        <v>2040</v>
      </c>
      <c r="F1170" s="741" t="s">
        <v>2001</v>
      </c>
      <c r="G1170" s="741" t="s">
        <v>2193</v>
      </c>
      <c r="H1170" s="741" t="s">
        <v>576</v>
      </c>
      <c r="I1170" s="741" t="s">
        <v>2233</v>
      </c>
      <c r="J1170" s="741" t="s">
        <v>2195</v>
      </c>
      <c r="K1170" s="741" t="s">
        <v>2234</v>
      </c>
      <c r="L1170" s="742">
        <v>99.94</v>
      </c>
      <c r="M1170" s="742">
        <v>1399.16</v>
      </c>
      <c r="N1170" s="741">
        <v>14</v>
      </c>
      <c r="O1170" s="826">
        <v>3</v>
      </c>
      <c r="P1170" s="742">
        <v>499.7</v>
      </c>
      <c r="Q1170" s="759">
        <v>0.3571428571428571</v>
      </c>
      <c r="R1170" s="741">
        <v>5</v>
      </c>
      <c r="S1170" s="759">
        <v>0.35714285714285715</v>
      </c>
      <c r="T1170" s="826">
        <v>1.5</v>
      </c>
      <c r="U1170" s="782">
        <v>0.5</v>
      </c>
    </row>
    <row r="1171" spans="1:21" ht="14.4" customHeight="1" x14ac:dyDescent="0.3">
      <c r="A1171" s="740">
        <v>7</v>
      </c>
      <c r="B1171" s="741" t="s">
        <v>2000</v>
      </c>
      <c r="C1171" s="741" t="s">
        <v>2006</v>
      </c>
      <c r="D1171" s="824" t="s">
        <v>3430</v>
      </c>
      <c r="E1171" s="825" t="s">
        <v>2040</v>
      </c>
      <c r="F1171" s="741" t="s">
        <v>2001</v>
      </c>
      <c r="G1171" s="741" t="s">
        <v>2193</v>
      </c>
      <c r="H1171" s="741" t="s">
        <v>576</v>
      </c>
      <c r="I1171" s="741" t="s">
        <v>2194</v>
      </c>
      <c r="J1171" s="741" t="s">
        <v>2195</v>
      </c>
      <c r="K1171" s="741" t="s">
        <v>2196</v>
      </c>
      <c r="L1171" s="742">
        <v>299.83999999999997</v>
      </c>
      <c r="M1171" s="742">
        <v>1799.04</v>
      </c>
      <c r="N1171" s="741">
        <v>6</v>
      </c>
      <c r="O1171" s="826">
        <v>1</v>
      </c>
      <c r="P1171" s="742">
        <v>899.52</v>
      </c>
      <c r="Q1171" s="759">
        <v>0.5</v>
      </c>
      <c r="R1171" s="741">
        <v>3</v>
      </c>
      <c r="S1171" s="759">
        <v>0.5</v>
      </c>
      <c r="T1171" s="826">
        <v>0.5</v>
      </c>
      <c r="U1171" s="782">
        <v>0.5</v>
      </c>
    </row>
    <row r="1172" spans="1:21" ht="14.4" customHeight="1" x14ac:dyDescent="0.3">
      <c r="A1172" s="740">
        <v>7</v>
      </c>
      <c r="B1172" s="741" t="s">
        <v>2000</v>
      </c>
      <c r="C1172" s="741" t="s">
        <v>2006</v>
      </c>
      <c r="D1172" s="824" t="s">
        <v>3430</v>
      </c>
      <c r="E1172" s="825" t="s">
        <v>2040</v>
      </c>
      <c r="F1172" s="741" t="s">
        <v>2001</v>
      </c>
      <c r="G1172" s="741" t="s">
        <v>2193</v>
      </c>
      <c r="H1172" s="741" t="s">
        <v>576</v>
      </c>
      <c r="I1172" s="741" t="s">
        <v>2862</v>
      </c>
      <c r="J1172" s="741" t="s">
        <v>2863</v>
      </c>
      <c r="K1172" s="741" t="s">
        <v>2398</v>
      </c>
      <c r="L1172" s="742">
        <v>50.32</v>
      </c>
      <c r="M1172" s="742">
        <v>603.84</v>
      </c>
      <c r="N1172" s="741">
        <v>12</v>
      </c>
      <c r="O1172" s="826">
        <v>1.5</v>
      </c>
      <c r="P1172" s="742"/>
      <c r="Q1172" s="759">
        <v>0</v>
      </c>
      <c r="R1172" s="741"/>
      <c r="S1172" s="759">
        <v>0</v>
      </c>
      <c r="T1172" s="826"/>
      <c r="U1172" s="782">
        <v>0</v>
      </c>
    </row>
    <row r="1173" spans="1:21" ht="14.4" customHeight="1" x14ac:dyDescent="0.3">
      <c r="A1173" s="740">
        <v>7</v>
      </c>
      <c r="B1173" s="741" t="s">
        <v>2000</v>
      </c>
      <c r="C1173" s="741" t="s">
        <v>2006</v>
      </c>
      <c r="D1173" s="824" t="s">
        <v>3430</v>
      </c>
      <c r="E1173" s="825" t="s">
        <v>2040</v>
      </c>
      <c r="F1173" s="741" t="s">
        <v>2001</v>
      </c>
      <c r="G1173" s="741" t="s">
        <v>2193</v>
      </c>
      <c r="H1173" s="741" t="s">
        <v>576</v>
      </c>
      <c r="I1173" s="741" t="s">
        <v>2864</v>
      </c>
      <c r="J1173" s="741" t="s">
        <v>2231</v>
      </c>
      <c r="K1173" s="741" t="s">
        <v>2865</v>
      </c>
      <c r="L1173" s="742">
        <v>50.32</v>
      </c>
      <c r="M1173" s="742">
        <v>402.56</v>
      </c>
      <c r="N1173" s="741">
        <v>8</v>
      </c>
      <c r="O1173" s="826">
        <v>1.5</v>
      </c>
      <c r="P1173" s="742">
        <v>150.96</v>
      </c>
      <c r="Q1173" s="759">
        <v>0.375</v>
      </c>
      <c r="R1173" s="741">
        <v>3</v>
      </c>
      <c r="S1173" s="759">
        <v>0.375</v>
      </c>
      <c r="T1173" s="826">
        <v>1</v>
      </c>
      <c r="U1173" s="782">
        <v>0.66666666666666663</v>
      </c>
    </row>
    <row r="1174" spans="1:21" ht="14.4" customHeight="1" x14ac:dyDescent="0.3">
      <c r="A1174" s="740">
        <v>7</v>
      </c>
      <c r="B1174" s="741" t="s">
        <v>2000</v>
      </c>
      <c r="C1174" s="741" t="s">
        <v>2006</v>
      </c>
      <c r="D1174" s="824" t="s">
        <v>3430</v>
      </c>
      <c r="E1174" s="825" t="s">
        <v>2040</v>
      </c>
      <c r="F1174" s="741" t="s">
        <v>2001</v>
      </c>
      <c r="G1174" s="741" t="s">
        <v>2193</v>
      </c>
      <c r="H1174" s="741" t="s">
        <v>576</v>
      </c>
      <c r="I1174" s="741" t="s">
        <v>3347</v>
      </c>
      <c r="J1174" s="741" t="s">
        <v>2863</v>
      </c>
      <c r="K1174" s="741" t="s">
        <v>3348</v>
      </c>
      <c r="L1174" s="742">
        <v>0</v>
      </c>
      <c r="M1174" s="742">
        <v>0</v>
      </c>
      <c r="N1174" s="741">
        <v>2</v>
      </c>
      <c r="O1174" s="826">
        <v>0.5</v>
      </c>
      <c r="P1174" s="742">
        <v>0</v>
      </c>
      <c r="Q1174" s="759"/>
      <c r="R1174" s="741">
        <v>2</v>
      </c>
      <c r="S1174" s="759">
        <v>1</v>
      </c>
      <c r="T1174" s="826">
        <v>0.5</v>
      </c>
      <c r="U1174" s="782">
        <v>1</v>
      </c>
    </row>
    <row r="1175" spans="1:21" ht="14.4" customHeight="1" x14ac:dyDescent="0.3">
      <c r="A1175" s="740">
        <v>7</v>
      </c>
      <c r="B1175" s="741" t="s">
        <v>2000</v>
      </c>
      <c r="C1175" s="741" t="s">
        <v>2006</v>
      </c>
      <c r="D1175" s="824" t="s">
        <v>3430</v>
      </c>
      <c r="E1175" s="825" t="s">
        <v>2040</v>
      </c>
      <c r="F1175" s="741" t="s">
        <v>2001</v>
      </c>
      <c r="G1175" s="741" t="s">
        <v>2193</v>
      </c>
      <c r="H1175" s="741" t="s">
        <v>576</v>
      </c>
      <c r="I1175" s="741" t="s">
        <v>2868</v>
      </c>
      <c r="J1175" s="741" t="s">
        <v>2869</v>
      </c>
      <c r="K1175" s="741" t="s">
        <v>2870</v>
      </c>
      <c r="L1175" s="742">
        <v>99.94</v>
      </c>
      <c r="M1175" s="742">
        <v>3198.08</v>
      </c>
      <c r="N1175" s="741">
        <v>32</v>
      </c>
      <c r="O1175" s="826">
        <v>8.5</v>
      </c>
      <c r="P1175" s="742">
        <v>2598.44</v>
      </c>
      <c r="Q1175" s="759">
        <v>0.8125</v>
      </c>
      <c r="R1175" s="741">
        <v>26</v>
      </c>
      <c r="S1175" s="759">
        <v>0.8125</v>
      </c>
      <c r="T1175" s="826">
        <v>6.5</v>
      </c>
      <c r="U1175" s="782">
        <v>0.76470588235294112</v>
      </c>
    </row>
    <row r="1176" spans="1:21" ht="14.4" customHeight="1" x14ac:dyDescent="0.3">
      <c r="A1176" s="740">
        <v>7</v>
      </c>
      <c r="B1176" s="741" t="s">
        <v>2000</v>
      </c>
      <c r="C1176" s="741" t="s">
        <v>2006</v>
      </c>
      <c r="D1176" s="824" t="s">
        <v>3430</v>
      </c>
      <c r="E1176" s="825" t="s">
        <v>2040</v>
      </c>
      <c r="F1176" s="741" t="s">
        <v>2001</v>
      </c>
      <c r="G1176" s="741" t="s">
        <v>2193</v>
      </c>
      <c r="H1176" s="741" t="s">
        <v>576</v>
      </c>
      <c r="I1176" s="741" t="s">
        <v>2871</v>
      </c>
      <c r="J1176" s="741" t="s">
        <v>2195</v>
      </c>
      <c r="K1176" s="741" t="s">
        <v>2872</v>
      </c>
      <c r="L1176" s="742">
        <v>66.63</v>
      </c>
      <c r="M1176" s="742">
        <v>333.15</v>
      </c>
      <c r="N1176" s="741">
        <v>5</v>
      </c>
      <c r="O1176" s="826">
        <v>0.5</v>
      </c>
      <c r="P1176" s="742"/>
      <c r="Q1176" s="759">
        <v>0</v>
      </c>
      <c r="R1176" s="741"/>
      <c r="S1176" s="759">
        <v>0</v>
      </c>
      <c r="T1176" s="826"/>
      <c r="U1176" s="782">
        <v>0</v>
      </c>
    </row>
    <row r="1177" spans="1:21" ht="14.4" customHeight="1" x14ac:dyDescent="0.3">
      <c r="A1177" s="740">
        <v>7</v>
      </c>
      <c r="B1177" s="741" t="s">
        <v>2000</v>
      </c>
      <c r="C1177" s="741" t="s">
        <v>2006</v>
      </c>
      <c r="D1177" s="824" t="s">
        <v>3430</v>
      </c>
      <c r="E1177" s="825" t="s">
        <v>2040</v>
      </c>
      <c r="F1177" s="741" t="s">
        <v>2001</v>
      </c>
      <c r="G1177" s="741" t="s">
        <v>2193</v>
      </c>
      <c r="H1177" s="741" t="s">
        <v>576</v>
      </c>
      <c r="I1177" s="741" t="s">
        <v>2873</v>
      </c>
      <c r="J1177" s="741" t="s">
        <v>2231</v>
      </c>
      <c r="K1177" s="741" t="s">
        <v>2860</v>
      </c>
      <c r="L1177" s="742">
        <v>50.32</v>
      </c>
      <c r="M1177" s="742">
        <v>201.28</v>
      </c>
      <c r="N1177" s="741">
        <v>4</v>
      </c>
      <c r="O1177" s="826">
        <v>1.5</v>
      </c>
      <c r="P1177" s="742">
        <v>201.28</v>
      </c>
      <c r="Q1177" s="759">
        <v>1</v>
      </c>
      <c r="R1177" s="741">
        <v>4</v>
      </c>
      <c r="S1177" s="759">
        <v>1</v>
      </c>
      <c r="T1177" s="826">
        <v>1.5</v>
      </c>
      <c r="U1177" s="782">
        <v>1</v>
      </c>
    </row>
    <row r="1178" spans="1:21" ht="14.4" customHeight="1" x14ac:dyDescent="0.3">
      <c r="A1178" s="740">
        <v>7</v>
      </c>
      <c r="B1178" s="741" t="s">
        <v>2000</v>
      </c>
      <c r="C1178" s="741" t="s">
        <v>2006</v>
      </c>
      <c r="D1178" s="824" t="s">
        <v>3430</v>
      </c>
      <c r="E1178" s="825" t="s">
        <v>2040</v>
      </c>
      <c r="F1178" s="741" t="s">
        <v>2001</v>
      </c>
      <c r="G1178" s="741" t="s">
        <v>2193</v>
      </c>
      <c r="H1178" s="741" t="s">
        <v>576</v>
      </c>
      <c r="I1178" s="741" t="s">
        <v>2197</v>
      </c>
      <c r="J1178" s="741" t="s">
        <v>2198</v>
      </c>
      <c r="K1178" s="741" t="s">
        <v>2199</v>
      </c>
      <c r="L1178" s="742">
        <v>95.29</v>
      </c>
      <c r="M1178" s="742">
        <v>952.90000000000009</v>
      </c>
      <c r="N1178" s="741">
        <v>10</v>
      </c>
      <c r="O1178" s="826">
        <v>6</v>
      </c>
      <c r="P1178" s="742">
        <v>476.45000000000005</v>
      </c>
      <c r="Q1178" s="759">
        <v>0.5</v>
      </c>
      <c r="R1178" s="741">
        <v>5</v>
      </c>
      <c r="S1178" s="759">
        <v>0.5</v>
      </c>
      <c r="T1178" s="826">
        <v>3.5</v>
      </c>
      <c r="U1178" s="782">
        <v>0.58333333333333337</v>
      </c>
    </row>
    <row r="1179" spans="1:21" ht="14.4" customHeight="1" x14ac:dyDescent="0.3">
      <c r="A1179" s="740">
        <v>7</v>
      </c>
      <c r="B1179" s="741" t="s">
        <v>2000</v>
      </c>
      <c r="C1179" s="741" t="s">
        <v>2006</v>
      </c>
      <c r="D1179" s="824" t="s">
        <v>3430</v>
      </c>
      <c r="E1179" s="825" t="s">
        <v>2040</v>
      </c>
      <c r="F1179" s="741" t="s">
        <v>2001</v>
      </c>
      <c r="G1179" s="741" t="s">
        <v>2193</v>
      </c>
      <c r="H1179" s="741" t="s">
        <v>576</v>
      </c>
      <c r="I1179" s="741" t="s">
        <v>2874</v>
      </c>
      <c r="J1179" s="741" t="s">
        <v>2198</v>
      </c>
      <c r="K1179" s="741" t="s">
        <v>2875</v>
      </c>
      <c r="L1179" s="742">
        <v>199.89</v>
      </c>
      <c r="M1179" s="742">
        <v>2998.3500000000004</v>
      </c>
      <c r="N1179" s="741">
        <v>15</v>
      </c>
      <c r="O1179" s="826">
        <v>6</v>
      </c>
      <c r="P1179" s="742">
        <v>599.66999999999996</v>
      </c>
      <c r="Q1179" s="759">
        <v>0.19999999999999996</v>
      </c>
      <c r="R1179" s="741">
        <v>3</v>
      </c>
      <c r="S1179" s="759">
        <v>0.2</v>
      </c>
      <c r="T1179" s="826">
        <v>2</v>
      </c>
      <c r="U1179" s="782">
        <v>0.33333333333333331</v>
      </c>
    </row>
    <row r="1180" spans="1:21" ht="14.4" customHeight="1" x14ac:dyDescent="0.3">
      <c r="A1180" s="740">
        <v>7</v>
      </c>
      <c r="B1180" s="741" t="s">
        <v>2000</v>
      </c>
      <c r="C1180" s="741" t="s">
        <v>2006</v>
      </c>
      <c r="D1180" s="824" t="s">
        <v>3430</v>
      </c>
      <c r="E1180" s="825" t="s">
        <v>2040</v>
      </c>
      <c r="F1180" s="741" t="s">
        <v>2001</v>
      </c>
      <c r="G1180" s="741" t="s">
        <v>2193</v>
      </c>
      <c r="H1180" s="741" t="s">
        <v>576</v>
      </c>
      <c r="I1180" s="741" t="s">
        <v>3069</v>
      </c>
      <c r="J1180" s="741" t="s">
        <v>2198</v>
      </c>
      <c r="K1180" s="741" t="s">
        <v>3070</v>
      </c>
      <c r="L1180" s="742">
        <v>199.89</v>
      </c>
      <c r="M1180" s="742">
        <v>199.89</v>
      </c>
      <c r="N1180" s="741">
        <v>1</v>
      </c>
      <c r="O1180" s="826">
        <v>0.5</v>
      </c>
      <c r="P1180" s="742"/>
      <c r="Q1180" s="759">
        <v>0</v>
      </c>
      <c r="R1180" s="741"/>
      <c r="S1180" s="759">
        <v>0</v>
      </c>
      <c r="T1180" s="826"/>
      <c r="U1180" s="782">
        <v>0</v>
      </c>
    </row>
    <row r="1181" spans="1:21" ht="14.4" customHeight="1" x14ac:dyDescent="0.3">
      <c r="A1181" s="740">
        <v>7</v>
      </c>
      <c r="B1181" s="741" t="s">
        <v>2000</v>
      </c>
      <c r="C1181" s="741" t="s">
        <v>2006</v>
      </c>
      <c r="D1181" s="824" t="s">
        <v>3430</v>
      </c>
      <c r="E1181" s="825" t="s">
        <v>2040</v>
      </c>
      <c r="F1181" s="741" t="s">
        <v>2001</v>
      </c>
      <c r="G1181" s="741" t="s">
        <v>3073</v>
      </c>
      <c r="H1181" s="741" t="s">
        <v>622</v>
      </c>
      <c r="I1181" s="741" t="s">
        <v>3074</v>
      </c>
      <c r="J1181" s="741" t="s">
        <v>3075</v>
      </c>
      <c r="K1181" s="741" t="s">
        <v>3076</v>
      </c>
      <c r="L1181" s="742">
        <v>65.36</v>
      </c>
      <c r="M1181" s="742">
        <v>915.04</v>
      </c>
      <c r="N1181" s="741">
        <v>14</v>
      </c>
      <c r="O1181" s="826">
        <v>2</v>
      </c>
      <c r="P1181" s="742">
        <v>196.07999999999998</v>
      </c>
      <c r="Q1181" s="759">
        <v>0.21428571428571427</v>
      </c>
      <c r="R1181" s="741">
        <v>3</v>
      </c>
      <c r="S1181" s="759">
        <v>0.21428571428571427</v>
      </c>
      <c r="T1181" s="826">
        <v>1</v>
      </c>
      <c r="U1181" s="782">
        <v>0.5</v>
      </c>
    </row>
    <row r="1182" spans="1:21" ht="14.4" customHeight="1" x14ac:dyDescent="0.3">
      <c r="A1182" s="740">
        <v>7</v>
      </c>
      <c r="B1182" s="741" t="s">
        <v>2000</v>
      </c>
      <c r="C1182" s="741" t="s">
        <v>2006</v>
      </c>
      <c r="D1182" s="824" t="s">
        <v>3430</v>
      </c>
      <c r="E1182" s="825" t="s">
        <v>2040</v>
      </c>
      <c r="F1182" s="741" t="s">
        <v>2001</v>
      </c>
      <c r="G1182" s="741" t="s">
        <v>2876</v>
      </c>
      <c r="H1182" s="741" t="s">
        <v>576</v>
      </c>
      <c r="I1182" s="741" t="s">
        <v>2877</v>
      </c>
      <c r="J1182" s="741" t="s">
        <v>2878</v>
      </c>
      <c r="K1182" s="741" t="s">
        <v>2879</v>
      </c>
      <c r="L1182" s="742">
        <v>1112.45</v>
      </c>
      <c r="M1182" s="742">
        <v>4449.8</v>
      </c>
      <c r="N1182" s="741">
        <v>4</v>
      </c>
      <c r="O1182" s="826">
        <v>3</v>
      </c>
      <c r="P1182" s="742">
        <v>4449.8</v>
      </c>
      <c r="Q1182" s="759">
        <v>1</v>
      </c>
      <c r="R1182" s="741">
        <v>4</v>
      </c>
      <c r="S1182" s="759">
        <v>1</v>
      </c>
      <c r="T1182" s="826">
        <v>3</v>
      </c>
      <c r="U1182" s="782">
        <v>1</v>
      </c>
    </row>
    <row r="1183" spans="1:21" ht="14.4" customHeight="1" x14ac:dyDescent="0.3">
      <c r="A1183" s="740">
        <v>7</v>
      </c>
      <c r="B1183" s="741" t="s">
        <v>2000</v>
      </c>
      <c r="C1183" s="741" t="s">
        <v>2006</v>
      </c>
      <c r="D1183" s="824" t="s">
        <v>3430</v>
      </c>
      <c r="E1183" s="825" t="s">
        <v>2040</v>
      </c>
      <c r="F1183" s="741" t="s">
        <v>2001</v>
      </c>
      <c r="G1183" s="741" t="s">
        <v>2876</v>
      </c>
      <c r="H1183" s="741" t="s">
        <v>576</v>
      </c>
      <c r="I1183" s="741" t="s">
        <v>2880</v>
      </c>
      <c r="J1183" s="741" t="s">
        <v>2878</v>
      </c>
      <c r="K1183" s="741" t="s">
        <v>2881</v>
      </c>
      <c r="L1183" s="742">
        <v>2146.12</v>
      </c>
      <c r="M1183" s="742">
        <v>17168.96</v>
      </c>
      <c r="N1183" s="741">
        <v>8</v>
      </c>
      <c r="O1183" s="826">
        <v>5</v>
      </c>
      <c r="P1183" s="742">
        <v>17168.96</v>
      </c>
      <c r="Q1183" s="759">
        <v>1</v>
      </c>
      <c r="R1183" s="741">
        <v>8</v>
      </c>
      <c r="S1183" s="759">
        <v>1</v>
      </c>
      <c r="T1183" s="826">
        <v>5</v>
      </c>
      <c r="U1183" s="782">
        <v>1</v>
      </c>
    </row>
    <row r="1184" spans="1:21" ht="14.4" customHeight="1" x14ac:dyDescent="0.3">
      <c r="A1184" s="740">
        <v>7</v>
      </c>
      <c r="B1184" s="741" t="s">
        <v>2000</v>
      </c>
      <c r="C1184" s="741" t="s">
        <v>2006</v>
      </c>
      <c r="D1184" s="824" t="s">
        <v>3430</v>
      </c>
      <c r="E1184" s="825" t="s">
        <v>2040</v>
      </c>
      <c r="F1184" s="741" t="s">
        <v>2001</v>
      </c>
      <c r="G1184" s="741" t="s">
        <v>2876</v>
      </c>
      <c r="H1184" s="741" t="s">
        <v>576</v>
      </c>
      <c r="I1184" s="741" t="s">
        <v>2882</v>
      </c>
      <c r="J1184" s="741" t="s">
        <v>2878</v>
      </c>
      <c r="K1184" s="741" t="s">
        <v>2883</v>
      </c>
      <c r="L1184" s="742">
        <v>3690.52</v>
      </c>
      <c r="M1184" s="742">
        <v>62738.84</v>
      </c>
      <c r="N1184" s="741">
        <v>17</v>
      </c>
      <c r="O1184" s="826">
        <v>4</v>
      </c>
      <c r="P1184" s="742">
        <v>62738.84</v>
      </c>
      <c r="Q1184" s="759">
        <v>1</v>
      </c>
      <c r="R1184" s="741">
        <v>17</v>
      </c>
      <c r="S1184" s="759">
        <v>1</v>
      </c>
      <c r="T1184" s="826">
        <v>4</v>
      </c>
      <c r="U1184" s="782">
        <v>1</v>
      </c>
    </row>
    <row r="1185" spans="1:21" ht="14.4" customHeight="1" x14ac:dyDescent="0.3">
      <c r="A1185" s="740">
        <v>7</v>
      </c>
      <c r="B1185" s="741" t="s">
        <v>2000</v>
      </c>
      <c r="C1185" s="741" t="s">
        <v>2006</v>
      </c>
      <c r="D1185" s="824" t="s">
        <v>3430</v>
      </c>
      <c r="E1185" s="825" t="s">
        <v>2042</v>
      </c>
      <c r="F1185" s="741" t="s">
        <v>2001</v>
      </c>
      <c r="G1185" s="741" t="s">
        <v>2121</v>
      </c>
      <c r="H1185" s="741" t="s">
        <v>622</v>
      </c>
      <c r="I1185" s="741" t="s">
        <v>2256</v>
      </c>
      <c r="J1185" s="741" t="s">
        <v>2202</v>
      </c>
      <c r="K1185" s="741" t="s">
        <v>2257</v>
      </c>
      <c r="L1185" s="742">
        <v>70.540000000000006</v>
      </c>
      <c r="M1185" s="742">
        <v>141.08000000000001</v>
      </c>
      <c r="N1185" s="741">
        <v>2</v>
      </c>
      <c r="O1185" s="826">
        <v>1</v>
      </c>
      <c r="P1185" s="742">
        <v>141.08000000000001</v>
      </c>
      <c r="Q1185" s="759">
        <v>1</v>
      </c>
      <c r="R1185" s="741">
        <v>2</v>
      </c>
      <c r="S1185" s="759">
        <v>1</v>
      </c>
      <c r="T1185" s="826">
        <v>1</v>
      </c>
      <c r="U1185" s="782">
        <v>1</v>
      </c>
    </row>
    <row r="1186" spans="1:21" ht="14.4" customHeight="1" x14ac:dyDescent="0.3">
      <c r="A1186" s="740">
        <v>7</v>
      </c>
      <c r="B1186" s="741" t="s">
        <v>2000</v>
      </c>
      <c r="C1186" s="741" t="s">
        <v>2006</v>
      </c>
      <c r="D1186" s="824" t="s">
        <v>3430</v>
      </c>
      <c r="E1186" s="825" t="s">
        <v>2042</v>
      </c>
      <c r="F1186" s="741" t="s">
        <v>2001</v>
      </c>
      <c r="G1186" s="741" t="s">
        <v>3349</v>
      </c>
      <c r="H1186" s="741" t="s">
        <v>576</v>
      </c>
      <c r="I1186" s="741" t="s">
        <v>3350</v>
      </c>
      <c r="J1186" s="741" t="s">
        <v>3351</v>
      </c>
      <c r="K1186" s="741" t="s">
        <v>2812</v>
      </c>
      <c r="L1186" s="742">
        <v>161.06</v>
      </c>
      <c r="M1186" s="742">
        <v>805.3</v>
      </c>
      <c r="N1186" s="741">
        <v>5</v>
      </c>
      <c r="O1186" s="826">
        <v>3.5</v>
      </c>
      <c r="P1186" s="742">
        <v>805.3</v>
      </c>
      <c r="Q1186" s="759">
        <v>1</v>
      </c>
      <c r="R1186" s="741">
        <v>5</v>
      </c>
      <c r="S1186" s="759">
        <v>1</v>
      </c>
      <c r="T1186" s="826">
        <v>3.5</v>
      </c>
      <c r="U1186" s="782">
        <v>1</v>
      </c>
    </row>
    <row r="1187" spans="1:21" ht="14.4" customHeight="1" x14ac:dyDescent="0.3">
      <c r="A1187" s="740">
        <v>7</v>
      </c>
      <c r="B1187" s="741" t="s">
        <v>2000</v>
      </c>
      <c r="C1187" s="741" t="s">
        <v>2006</v>
      </c>
      <c r="D1187" s="824" t="s">
        <v>3430</v>
      </c>
      <c r="E1187" s="825" t="s">
        <v>2042</v>
      </c>
      <c r="F1187" s="741" t="s">
        <v>2001</v>
      </c>
      <c r="G1187" s="741" t="s">
        <v>3352</v>
      </c>
      <c r="H1187" s="741" t="s">
        <v>576</v>
      </c>
      <c r="I1187" s="741" t="s">
        <v>3353</v>
      </c>
      <c r="J1187" s="741" t="s">
        <v>3354</v>
      </c>
      <c r="K1187" s="741" t="s">
        <v>3355</v>
      </c>
      <c r="L1187" s="742">
        <v>49.2</v>
      </c>
      <c r="M1187" s="742">
        <v>295.20000000000005</v>
      </c>
      <c r="N1187" s="741">
        <v>6</v>
      </c>
      <c r="O1187" s="826">
        <v>1</v>
      </c>
      <c r="P1187" s="742">
        <v>295.20000000000005</v>
      </c>
      <c r="Q1187" s="759">
        <v>1</v>
      </c>
      <c r="R1187" s="741">
        <v>6</v>
      </c>
      <c r="S1187" s="759">
        <v>1</v>
      </c>
      <c r="T1187" s="826">
        <v>1</v>
      </c>
      <c r="U1187" s="782">
        <v>1</v>
      </c>
    </row>
    <row r="1188" spans="1:21" ht="14.4" customHeight="1" x14ac:dyDescent="0.3">
      <c r="A1188" s="740">
        <v>7</v>
      </c>
      <c r="B1188" s="741" t="s">
        <v>2000</v>
      </c>
      <c r="C1188" s="741" t="s">
        <v>2006</v>
      </c>
      <c r="D1188" s="824" t="s">
        <v>3430</v>
      </c>
      <c r="E1188" s="825" t="s">
        <v>2042</v>
      </c>
      <c r="F1188" s="741" t="s">
        <v>2001</v>
      </c>
      <c r="G1188" s="741" t="s">
        <v>3352</v>
      </c>
      <c r="H1188" s="741" t="s">
        <v>576</v>
      </c>
      <c r="I1188" s="741" t="s">
        <v>3356</v>
      </c>
      <c r="J1188" s="741" t="s">
        <v>3357</v>
      </c>
      <c r="K1188" s="741" t="s">
        <v>3358</v>
      </c>
      <c r="L1188" s="742">
        <v>49.2</v>
      </c>
      <c r="M1188" s="742">
        <v>49.2</v>
      </c>
      <c r="N1188" s="741">
        <v>1</v>
      </c>
      <c r="O1188" s="826">
        <v>0.5</v>
      </c>
      <c r="P1188" s="742">
        <v>49.2</v>
      </c>
      <c r="Q1188" s="759">
        <v>1</v>
      </c>
      <c r="R1188" s="741">
        <v>1</v>
      </c>
      <c r="S1188" s="759">
        <v>1</v>
      </c>
      <c r="T1188" s="826">
        <v>0.5</v>
      </c>
      <c r="U1188" s="782">
        <v>1</v>
      </c>
    </row>
    <row r="1189" spans="1:21" ht="14.4" customHeight="1" x14ac:dyDescent="0.3">
      <c r="A1189" s="740">
        <v>7</v>
      </c>
      <c r="B1189" s="741" t="s">
        <v>2000</v>
      </c>
      <c r="C1189" s="741" t="s">
        <v>2006</v>
      </c>
      <c r="D1189" s="824" t="s">
        <v>3430</v>
      </c>
      <c r="E1189" s="825" t="s">
        <v>2042</v>
      </c>
      <c r="F1189" s="741" t="s">
        <v>2001</v>
      </c>
      <c r="G1189" s="741" t="s">
        <v>2088</v>
      </c>
      <c r="H1189" s="741" t="s">
        <v>576</v>
      </c>
      <c r="I1189" s="741" t="s">
        <v>2089</v>
      </c>
      <c r="J1189" s="741" t="s">
        <v>2090</v>
      </c>
      <c r="K1189" s="741" t="s">
        <v>2091</v>
      </c>
      <c r="L1189" s="742">
        <v>73.989999999999995</v>
      </c>
      <c r="M1189" s="742">
        <v>221.96999999999997</v>
      </c>
      <c r="N1189" s="741">
        <v>3</v>
      </c>
      <c r="O1189" s="826">
        <v>0.5</v>
      </c>
      <c r="P1189" s="742">
        <v>221.96999999999997</v>
      </c>
      <c r="Q1189" s="759">
        <v>1</v>
      </c>
      <c r="R1189" s="741">
        <v>3</v>
      </c>
      <c r="S1189" s="759">
        <v>1</v>
      </c>
      <c r="T1189" s="826">
        <v>0.5</v>
      </c>
      <c r="U1189" s="782">
        <v>1</v>
      </c>
    </row>
    <row r="1190" spans="1:21" ht="14.4" customHeight="1" x14ac:dyDescent="0.3">
      <c r="A1190" s="740">
        <v>7</v>
      </c>
      <c r="B1190" s="741" t="s">
        <v>2000</v>
      </c>
      <c r="C1190" s="741" t="s">
        <v>2006</v>
      </c>
      <c r="D1190" s="824" t="s">
        <v>3430</v>
      </c>
      <c r="E1190" s="825" t="s">
        <v>2042</v>
      </c>
      <c r="F1190" s="741" t="s">
        <v>2001</v>
      </c>
      <c r="G1190" s="741" t="s">
        <v>2738</v>
      </c>
      <c r="H1190" s="741" t="s">
        <v>622</v>
      </c>
      <c r="I1190" s="741" t="s">
        <v>3200</v>
      </c>
      <c r="J1190" s="741" t="s">
        <v>2740</v>
      </c>
      <c r="K1190" s="741" t="s">
        <v>3201</v>
      </c>
      <c r="L1190" s="742">
        <v>96.84</v>
      </c>
      <c r="M1190" s="742">
        <v>387.36</v>
      </c>
      <c r="N1190" s="741">
        <v>4</v>
      </c>
      <c r="O1190" s="826">
        <v>1</v>
      </c>
      <c r="P1190" s="742">
        <v>387.36</v>
      </c>
      <c r="Q1190" s="759">
        <v>1</v>
      </c>
      <c r="R1190" s="741">
        <v>4</v>
      </c>
      <c r="S1190" s="759">
        <v>1</v>
      </c>
      <c r="T1190" s="826">
        <v>1</v>
      </c>
      <c r="U1190" s="782">
        <v>1</v>
      </c>
    </row>
    <row r="1191" spans="1:21" ht="14.4" customHeight="1" x14ac:dyDescent="0.3">
      <c r="A1191" s="740">
        <v>7</v>
      </c>
      <c r="B1191" s="741" t="s">
        <v>2000</v>
      </c>
      <c r="C1191" s="741" t="s">
        <v>2006</v>
      </c>
      <c r="D1191" s="824" t="s">
        <v>3430</v>
      </c>
      <c r="E1191" s="825" t="s">
        <v>2042</v>
      </c>
      <c r="F1191" s="741" t="s">
        <v>2001</v>
      </c>
      <c r="G1191" s="741" t="s">
        <v>3359</v>
      </c>
      <c r="H1191" s="741" t="s">
        <v>622</v>
      </c>
      <c r="I1191" s="741" t="s">
        <v>3360</v>
      </c>
      <c r="J1191" s="741" t="s">
        <v>3361</v>
      </c>
      <c r="K1191" s="741" t="s">
        <v>3362</v>
      </c>
      <c r="L1191" s="742">
        <v>246.88</v>
      </c>
      <c r="M1191" s="742">
        <v>1234.4000000000001</v>
      </c>
      <c r="N1191" s="741">
        <v>5</v>
      </c>
      <c r="O1191" s="826">
        <v>1.5</v>
      </c>
      <c r="P1191" s="742">
        <v>1234.4000000000001</v>
      </c>
      <c r="Q1191" s="759">
        <v>1</v>
      </c>
      <c r="R1191" s="741">
        <v>5</v>
      </c>
      <c r="S1191" s="759">
        <v>1</v>
      </c>
      <c r="T1191" s="826">
        <v>1.5</v>
      </c>
      <c r="U1191" s="782">
        <v>1</v>
      </c>
    </row>
    <row r="1192" spans="1:21" ht="14.4" customHeight="1" x14ac:dyDescent="0.3">
      <c r="A1192" s="740">
        <v>7</v>
      </c>
      <c r="B1192" s="741" t="s">
        <v>2000</v>
      </c>
      <c r="C1192" s="741" t="s">
        <v>2006</v>
      </c>
      <c r="D1192" s="824" t="s">
        <v>3430</v>
      </c>
      <c r="E1192" s="825" t="s">
        <v>2042</v>
      </c>
      <c r="F1192" s="741" t="s">
        <v>2001</v>
      </c>
      <c r="G1192" s="741" t="s">
        <v>2172</v>
      </c>
      <c r="H1192" s="741" t="s">
        <v>576</v>
      </c>
      <c r="I1192" s="741" t="s">
        <v>2837</v>
      </c>
      <c r="J1192" s="741" t="s">
        <v>2838</v>
      </c>
      <c r="K1192" s="741" t="s">
        <v>2178</v>
      </c>
      <c r="L1192" s="742">
        <v>93.96</v>
      </c>
      <c r="M1192" s="742">
        <v>281.88</v>
      </c>
      <c r="N1192" s="741">
        <v>3</v>
      </c>
      <c r="O1192" s="826">
        <v>1</v>
      </c>
      <c r="P1192" s="742">
        <v>281.88</v>
      </c>
      <c r="Q1192" s="759">
        <v>1</v>
      </c>
      <c r="R1192" s="741">
        <v>3</v>
      </c>
      <c r="S1192" s="759">
        <v>1</v>
      </c>
      <c r="T1192" s="826">
        <v>1</v>
      </c>
      <c r="U1192" s="782">
        <v>1</v>
      </c>
    </row>
    <row r="1193" spans="1:21" ht="14.4" customHeight="1" x14ac:dyDescent="0.3">
      <c r="A1193" s="740">
        <v>7</v>
      </c>
      <c r="B1193" s="741" t="s">
        <v>2000</v>
      </c>
      <c r="C1193" s="741" t="s">
        <v>2006</v>
      </c>
      <c r="D1193" s="824" t="s">
        <v>3430</v>
      </c>
      <c r="E1193" s="825" t="s">
        <v>2042</v>
      </c>
      <c r="F1193" s="741" t="s">
        <v>2001</v>
      </c>
      <c r="G1193" s="741" t="s">
        <v>3363</v>
      </c>
      <c r="H1193" s="741" t="s">
        <v>576</v>
      </c>
      <c r="I1193" s="741" t="s">
        <v>3364</v>
      </c>
      <c r="J1193" s="741" t="s">
        <v>3365</v>
      </c>
      <c r="K1193" s="741" t="s">
        <v>3366</v>
      </c>
      <c r="L1193" s="742">
        <v>0</v>
      </c>
      <c r="M1193" s="742">
        <v>0</v>
      </c>
      <c r="N1193" s="741">
        <v>1</v>
      </c>
      <c r="O1193" s="826">
        <v>1</v>
      </c>
      <c r="P1193" s="742"/>
      <c r="Q1193" s="759"/>
      <c r="R1193" s="741"/>
      <c r="S1193" s="759">
        <v>0</v>
      </c>
      <c r="T1193" s="826"/>
      <c r="U1193" s="782">
        <v>0</v>
      </c>
    </row>
    <row r="1194" spans="1:21" ht="14.4" customHeight="1" x14ac:dyDescent="0.3">
      <c r="A1194" s="740">
        <v>7</v>
      </c>
      <c r="B1194" s="741" t="s">
        <v>2000</v>
      </c>
      <c r="C1194" s="741" t="s">
        <v>2006</v>
      </c>
      <c r="D1194" s="824" t="s">
        <v>3430</v>
      </c>
      <c r="E1194" s="825" t="s">
        <v>2029</v>
      </c>
      <c r="F1194" s="741" t="s">
        <v>2001</v>
      </c>
      <c r="G1194" s="741" t="s">
        <v>2533</v>
      </c>
      <c r="H1194" s="741" t="s">
        <v>622</v>
      </c>
      <c r="I1194" s="741" t="s">
        <v>1915</v>
      </c>
      <c r="J1194" s="741" t="s">
        <v>1246</v>
      </c>
      <c r="K1194" s="741" t="s">
        <v>1916</v>
      </c>
      <c r="L1194" s="742">
        <v>207.45</v>
      </c>
      <c r="M1194" s="742">
        <v>414.9</v>
      </c>
      <c r="N1194" s="741">
        <v>2</v>
      </c>
      <c r="O1194" s="826">
        <v>0.5</v>
      </c>
      <c r="P1194" s="742">
        <v>414.9</v>
      </c>
      <c r="Q1194" s="759">
        <v>1</v>
      </c>
      <c r="R1194" s="741">
        <v>2</v>
      </c>
      <c r="S1194" s="759">
        <v>1</v>
      </c>
      <c r="T1194" s="826">
        <v>0.5</v>
      </c>
      <c r="U1194" s="782">
        <v>1</v>
      </c>
    </row>
    <row r="1195" spans="1:21" ht="14.4" customHeight="1" x14ac:dyDescent="0.3">
      <c r="A1195" s="740">
        <v>7</v>
      </c>
      <c r="B1195" s="741" t="s">
        <v>2000</v>
      </c>
      <c r="C1195" s="741" t="s">
        <v>2006</v>
      </c>
      <c r="D1195" s="824" t="s">
        <v>3430</v>
      </c>
      <c r="E1195" s="825" t="s">
        <v>2029</v>
      </c>
      <c r="F1195" s="741" t="s">
        <v>2001</v>
      </c>
      <c r="G1195" s="741" t="s">
        <v>2462</v>
      </c>
      <c r="H1195" s="741" t="s">
        <v>576</v>
      </c>
      <c r="I1195" s="741" t="s">
        <v>3367</v>
      </c>
      <c r="J1195" s="741" t="s">
        <v>2464</v>
      </c>
      <c r="K1195" s="741" t="s">
        <v>3368</v>
      </c>
      <c r="L1195" s="742">
        <v>543.36</v>
      </c>
      <c r="M1195" s="742">
        <v>1086.72</v>
      </c>
      <c r="N1195" s="741">
        <v>2</v>
      </c>
      <c r="O1195" s="826">
        <v>0.5</v>
      </c>
      <c r="P1195" s="742">
        <v>1086.72</v>
      </c>
      <c r="Q1195" s="759">
        <v>1</v>
      </c>
      <c r="R1195" s="741">
        <v>2</v>
      </c>
      <c r="S1195" s="759">
        <v>1</v>
      </c>
      <c r="T1195" s="826">
        <v>0.5</v>
      </c>
      <c r="U1195" s="782">
        <v>1</v>
      </c>
    </row>
    <row r="1196" spans="1:21" ht="14.4" customHeight="1" x14ac:dyDescent="0.3">
      <c r="A1196" s="740">
        <v>7</v>
      </c>
      <c r="B1196" s="741" t="s">
        <v>2000</v>
      </c>
      <c r="C1196" s="741" t="s">
        <v>2006</v>
      </c>
      <c r="D1196" s="824" t="s">
        <v>3430</v>
      </c>
      <c r="E1196" s="825" t="s">
        <v>2029</v>
      </c>
      <c r="F1196" s="741" t="s">
        <v>2001</v>
      </c>
      <c r="G1196" s="741" t="s">
        <v>3369</v>
      </c>
      <c r="H1196" s="741" t="s">
        <v>576</v>
      </c>
      <c r="I1196" s="741" t="s">
        <v>3370</v>
      </c>
      <c r="J1196" s="741" t="s">
        <v>3371</v>
      </c>
      <c r="K1196" s="741" t="s">
        <v>3372</v>
      </c>
      <c r="L1196" s="742">
        <v>0</v>
      </c>
      <c r="M1196" s="742">
        <v>0</v>
      </c>
      <c r="N1196" s="741">
        <v>1</v>
      </c>
      <c r="O1196" s="826">
        <v>1</v>
      </c>
      <c r="P1196" s="742">
        <v>0</v>
      </c>
      <c r="Q1196" s="759"/>
      <c r="R1196" s="741">
        <v>1</v>
      </c>
      <c r="S1196" s="759">
        <v>1</v>
      </c>
      <c r="T1196" s="826">
        <v>1</v>
      </c>
      <c r="U1196" s="782">
        <v>1</v>
      </c>
    </row>
    <row r="1197" spans="1:21" ht="14.4" customHeight="1" x14ac:dyDescent="0.3">
      <c r="A1197" s="740">
        <v>7</v>
      </c>
      <c r="B1197" s="741" t="s">
        <v>2000</v>
      </c>
      <c r="C1197" s="741" t="s">
        <v>2006</v>
      </c>
      <c r="D1197" s="824" t="s">
        <v>3430</v>
      </c>
      <c r="E1197" s="825" t="s">
        <v>2016</v>
      </c>
      <c r="F1197" s="741" t="s">
        <v>2001</v>
      </c>
      <c r="G1197" s="741" t="s">
        <v>2468</v>
      </c>
      <c r="H1197" s="741" t="s">
        <v>576</v>
      </c>
      <c r="I1197" s="741" t="s">
        <v>2469</v>
      </c>
      <c r="J1197" s="741" t="s">
        <v>2470</v>
      </c>
      <c r="K1197" s="741" t="s">
        <v>2471</v>
      </c>
      <c r="L1197" s="742">
        <v>32.28</v>
      </c>
      <c r="M1197" s="742">
        <v>129.12</v>
      </c>
      <c r="N1197" s="741">
        <v>4</v>
      </c>
      <c r="O1197" s="826">
        <v>1.5</v>
      </c>
      <c r="P1197" s="742">
        <v>129.12</v>
      </c>
      <c r="Q1197" s="759">
        <v>1</v>
      </c>
      <c r="R1197" s="741">
        <v>4</v>
      </c>
      <c r="S1197" s="759">
        <v>1</v>
      </c>
      <c r="T1197" s="826">
        <v>1.5</v>
      </c>
      <c r="U1197" s="782">
        <v>1</v>
      </c>
    </row>
    <row r="1198" spans="1:21" ht="14.4" customHeight="1" x14ac:dyDescent="0.3">
      <c r="A1198" s="740">
        <v>7</v>
      </c>
      <c r="B1198" s="741" t="s">
        <v>2000</v>
      </c>
      <c r="C1198" s="741" t="s">
        <v>2006</v>
      </c>
      <c r="D1198" s="824" t="s">
        <v>3430</v>
      </c>
      <c r="E1198" s="825" t="s">
        <v>2016</v>
      </c>
      <c r="F1198" s="741" t="s">
        <v>2001</v>
      </c>
      <c r="G1198" s="741" t="s">
        <v>2468</v>
      </c>
      <c r="H1198" s="741" t="s">
        <v>576</v>
      </c>
      <c r="I1198" s="741" t="s">
        <v>2534</v>
      </c>
      <c r="J1198" s="741" t="s">
        <v>2470</v>
      </c>
      <c r="K1198" s="741" t="s">
        <v>2535</v>
      </c>
      <c r="L1198" s="742">
        <v>96.84</v>
      </c>
      <c r="M1198" s="742">
        <v>1065.24</v>
      </c>
      <c r="N1198" s="741">
        <v>11</v>
      </c>
      <c r="O1198" s="826">
        <v>4</v>
      </c>
      <c r="P1198" s="742">
        <v>774.72</v>
      </c>
      <c r="Q1198" s="759">
        <v>0.72727272727272729</v>
      </c>
      <c r="R1198" s="741">
        <v>8</v>
      </c>
      <c r="S1198" s="759">
        <v>0.72727272727272729</v>
      </c>
      <c r="T1198" s="826">
        <v>3</v>
      </c>
      <c r="U1198" s="782">
        <v>0.75</v>
      </c>
    </row>
    <row r="1199" spans="1:21" ht="14.4" customHeight="1" x14ac:dyDescent="0.3">
      <c r="A1199" s="740">
        <v>7</v>
      </c>
      <c r="B1199" s="741" t="s">
        <v>2000</v>
      </c>
      <c r="C1199" s="741" t="s">
        <v>2006</v>
      </c>
      <c r="D1199" s="824" t="s">
        <v>3430</v>
      </c>
      <c r="E1199" s="825" t="s">
        <v>2016</v>
      </c>
      <c r="F1199" s="741" t="s">
        <v>2001</v>
      </c>
      <c r="G1199" s="741" t="s">
        <v>2468</v>
      </c>
      <c r="H1199" s="741" t="s">
        <v>576</v>
      </c>
      <c r="I1199" s="741" t="s">
        <v>3077</v>
      </c>
      <c r="J1199" s="741" t="s">
        <v>2470</v>
      </c>
      <c r="K1199" s="741" t="s">
        <v>3078</v>
      </c>
      <c r="L1199" s="742">
        <v>0</v>
      </c>
      <c r="M1199" s="742">
        <v>0</v>
      </c>
      <c r="N1199" s="741">
        <v>15</v>
      </c>
      <c r="O1199" s="826">
        <v>2</v>
      </c>
      <c r="P1199" s="742">
        <v>0</v>
      </c>
      <c r="Q1199" s="759"/>
      <c r="R1199" s="741">
        <v>15</v>
      </c>
      <c r="S1199" s="759">
        <v>1</v>
      </c>
      <c r="T1199" s="826">
        <v>2</v>
      </c>
      <c r="U1199" s="782">
        <v>1</v>
      </c>
    </row>
    <row r="1200" spans="1:21" ht="14.4" customHeight="1" x14ac:dyDescent="0.3">
      <c r="A1200" s="740">
        <v>7</v>
      </c>
      <c r="B1200" s="741" t="s">
        <v>2000</v>
      </c>
      <c r="C1200" s="741" t="s">
        <v>2006</v>
      </c>
      <c r="D1200" s="824" t="s">
        <v>3430</v>
      </c>
      <c r="E1200" s="825" t="s">
        <v>2016</v>
      </c>
      <c r="F1200" s="741" t="s">
        <v>2001</v>
      </c>
      <c r="G1200" s="741" t="s">
        <v>2631</v>
      </c>
      <c r="H1200" s="741" t="s">
        <v>576</v>
      </c>
      <c r="I1200" s="741" t="s">
        <v>2632</v>
      </c>
      <c r="J1200" s="741" t="s">
        <v>2633</v>
      </c>
      <c r="K1200" s="741" t="s">
        <v>2634</v>
      </c>
      <c r="L1200" s="742">
        <v>55.77</v>
      </c>
      <c r="M1200" s="742">
        <v>2286.5699999999997</v>
      </c>
      <c r="N1200" s="741">
        <v>41</v>
      </c>
      <c r="O1200" s="826">
        <v>14</v>
      </c>
      <c r="P1200" s="742">
        <v>1003.8599999999998</v>
      </c>
      <c r="Q1200" s="759">
        <v>0.43902439024390238</v>
      </c>
      <c r="R1200" s="741">
        <v>18</v>
      </c>
      <c r="S1200" s="759">
        <v>0.43902439024390244</v>
      </c>
      <c r="T1200" s="826">
        <v>7.5</v>
      </c>
      <c r="U1200" s="782">
        <v>0.5357142857142857</v>
      </c>
    </row>
    <row r="1201" spans="1:21" ht="14.4" customHeight="1" x14ac:dyDescent="0.3">
      <c r="A1201" s="740">
        <v>7</v>
      </c>
      <c r="B1201" s="741" t="s">
        <v>2000</v>
      </c>
      <c r="C1201" s="741" t="s">
        <v>2006</v>
      </c>
      <c r="D1201" s="824" t="s">
        <v>3430</v>
      </c>
      <c r="E1201" s="825" t="s">
        <v>2016</v>
      </c>
      <c r="F1201" s="741" t="s">
        <v>2001</v>
      </c>
      <c r="G1201" s="741" t="s">
        <v>2631</v>
      </c>
      <c r="H1201" s="741" t="s">
        <v>576</v>
      </c>
      <c r="I1201" s="741" t="s">
        <v>2635</v>
      </c>
      <c r="J1201" s="741" t="s">
        <v>2633</v>
      </c>
      <c r="K1201" s="741" t="s">
        <v>2636</v>
      </c>
      <c r="L1201" s="742">
        <v>0</v>
      </c>
      <c r="M1201" s="742">
        <v>0</v>
      </c>
      <c r="N1201" s="741">
        <v>2</v>
      </c>
      <c r="O1201" s="826">
        <v>1</v>
      </c>
      <c r="P1201" s="742">
        <v>0</v>
      </c>
      <c r="Q1201" s="759"/>
      <c r="R1201" s="741">
        <v>2</v>
      </c>
      <c r="S1201" s="759">
        <v>1</v>
      </c>
      <c r="T1201" s="826">
        <v>1</v>
      </c>
      <c r="U1201" s="782">
        <v>1</v>
      </c>
    </row>
    <row r="1202" spans="1:21" ht="14.4" customHeight="1" x14ac:dyDescent="0.3">
      <c r="A1202" s="740">
        <v>7</v>
      </c>
      <c r="B1202" s="741" t="s">
        <v>2000</v>
      </c>
      <c r="C1202" s="741" t="s">
        <v>2006</v>
      </c>
      <c r="D1202" s="824" t="s">
        <v>3430</v>
      </c>
      <c r="E1202" s="825" t="s">
        <v>2016</v>
      </c>
      <c r="F1202" s="741" t="s">
        <v>2001</v>
      </c>
      <c r="G1202" s="741" t="s">
        <v>2121</v>
      </c>
      <c r="H1202" s="741" t="s">
        <v>622</v>
      </c>
      <c r="I1202" s="741" t="s">
        <v>2256</v>
      </c>
      <c r="J1202" s="741" t="s">
        <v>2202</v>
      </c>
      <c r="K1202" s="741" t="s">
        <v>2257</v>
      </c>
      <c r="L1202" s="742">
        <v>70.540000000000006</v>
      </c>
      <c r="M1202" s="742">
        <v>141.08000000000001</v>
      </c>
      <c r="N1202" s="741">
        <v>2</v>
      </c>
      <c r="O1202" s="826">
        <v>1</v>
      </c>
      <c r="P1202" s="742">
        <v>141.08000000000001</v>
      </c>
      <c r="Q1202" s="759">
        <v>1</v>
      </c>
      <c r="R1202" s="741">
        <v>2</v>
      </c>
      <c r="S1202" s="759">
        <v>1</v>
      </c>
      <c r="T1202" s="826">
        <v>1</v>
      </c>
      <c r="U1202" s="782">
        <v>1</v>
      </c>
    </row>
    <row r="1203" spans="1:21" ht="14.4" customHeight="1" x14ac:dyDescent="0.3">
      <c r="A1203" s="740">
        <v>7</v>
      </c>
      <c r="B1203" s="741" t="s">
        <v>2000</v>
      </c>
      <c r="C1203" s="741" t="s">
        <v>2006</v>
      </c>
      <c r="D1203" s="824" t="s">
        <v>3430</v>
      </c>
      <c r="E1203" s="825" t="s">
        <v>2016</v>
      </c>
      <c r="F1203" s="741" t="s">
        <v>2001</v>
      </c>
      <c r="G1203" s="741" t="s">
        <v>2637</v>
      </c>
      <c r="H1203" s="741" t="s">
        <v>576</v>
      </c>
      <c r="I1203" s="741" t="s">
        <v>2638</v>
      </c>
      <c r="J1203" s="741" t="s">
        <v>2639</v>
      </c>
      <c r="K1203" s="741" t="s">
        <v>2640</v>
      </c>
      <c r="L1203" s="742">
        <v>55.95</v>
      </c>
      <c r="M1203" s="742">
        <v>111.9</v>
      </c>
      <c r="N1203" s="741">
        <v>2</v>
      </c>
      <c r="O1203" s="826">
        <v>1</v>
      </c>
      <c r="P1203" s="742"/>
      <c r="Q1203" s="759">
        <v>0</v>
      </c>
      <c r="R1203" s="741"/>
      <c r="S1203" s="759">
        <v>0</v>
      </c>
      <c r="T1203" s="826"/>
      <c r="U1203" s="782">
        <v>0</v>
      </c>
    </row>
    <row r="1204" spans="1:21" ht="14.4" customHeight="1" x14ac:dyDescent="0.3">
      <c r="A1204" s="740">
        <v>7</v>
      </c>
      <c r="B1204" s="741" t="s">
        <v>2000</v>
      </c>
      <c r="C1204" s="741" t="s">
        <v>2006</v>
      </c>
      <c r="D1204" s="824" t="s">
        <v>3430</v>
      </c>
      <c r="E1204" s="825" t="s">
        <v>2016</v>
      </c>
      <c r="F1204" s="741" t="s">
        <v>2001</v>
      </c>
      <c r="G1204" s="741" t="s">
        <v>2641</v>
      </c>
      <c r="H1204" s="741" t="s">
        <v>576</v>
      </c>
      <c r="I1204" s="741" t="s">
        <v>2642</v>
      </c>
      <c r="J1204" s="741" t="s">
        <v>2643</v>
      </c>
      <c r="K1204" s="741" t="s">
        <v>2644</v>
      </c>
      <c r="L1204" s="742">
        <v>754.04</v>
      </c>
      <c r="M1204" s="742">
        <v>35439.880000000005</v>
      </c>
      <c r="N1204" s="741">
        <v>47</v>
      </c>
      <c r="O1204" s="826">
        <v>9</v>
      </c>
      <c r="P1204" s="742">
        <v>25637.360000000001</v>
      </c>
      <c r="Q1204" s="759">
        <v>0.72340425531914887</v>
      </c>
      <c r="R1204" s="741">
        <v>34</v>
      </c>
      <c r="S1204" s="759">
        <v>0.72340425531914898</v>
      </c>
      <c r="T1204" s="826">
        <v>7</v>
      </c>
      <c r="U1204" s="782">
        <v>0.77777777777777779</v>
      </c>
    </row>
    <row r="1205" spans="1:21" ht="14.4" customHeight="1" x14ac:dyDescent="0.3">
      <c r="A1205" s="740">
        <v>7</v>
      </c>
      <c r="B1205" s="741" t="s">
        <v>2000</v>
      </c>
      <c r="C1205" s="741" t="s">
        <v>2006</v>
      </c>
      <c r="D1205" s="824" t="s">
        <v>3430</v>
      </c>
      <c r="E1205" s="825" t="s">
        <v>2016</v>
      </c>
      <c r="F1205" s="741" t="s">
        <v>2001</v>
      </c>
      <c r="G1205" s="741" t="s">
        <v>2641</v>
      </c>
      <c r="H1205" s="741" t="s">
        <v>576</v>
      </c>
      <c r="I1205" s="741" t="s">
        <v>2947</v>
      </c>
      <c r="J1205" s="741" t="s">
        <v>2643</v>
      </c>
      <c r="K1205" s="741" t="s">
        <v>2652</v>
      </c>
      <c r="L1205" s="742">
        <v>1131.06</v>
      </c>
      <c r="M1205" s="742">
        <v>12441.659999999998</v>
      </c>
      <c r="N1205" s="741">
        <v>11</v>
      </c>
      <c r="O1205" s="826">
        <v>3</v>
      </c>
      <c r="P1205" s="742">
        <v>12441.659999999998</v>
      </c>
      <c r="Q1205" s="759">
        <v>1</v>
      </c>
      <c r="R1205" s="741">
        <v>11</v>
      </c>
      <c r="S1205" s="759">
        <v>1</v>
      </c>
      <c r="T1205" s="826">
        <v>3</v>
      </c>
      <c r="U1205" s="782">
        <v>1</v>
      </c>
    </row>
    <row r="1206" spans="1:21" ht="14.4" customHeight="1" x14ac:dyDescent="0.3">
      <c r="A1206" s="740">
        <v>7</v>
      </c>
      <c r="B1206" s="741" t="s">
        <v>2000</v>
      </c>
      <c r="C1206" s="741" t="s">
        <v>2006</v>
      </c>
      <c r="D1206" s="824" t="s">
        <v>3430</v>
      </c>
      <c r="E1206" s="825" t="s">
        <v>2016</v>
      </c>
      <c r="F1206" s="741" t="s">
        <v>2001</v>
      </c>
      <c r="G1206" s="741" t="s">
        <v>2641</v>
      </c>
      <c r="H1206" s="741" t="s">
        <v>576</v>
      </c>
      <c r="I1206" s="741" t="s">
        <v>2645</v>
      </c>
      <c r="J1206" s="741" t="s">
        <v>2643</v>
      </c>
      <c r="K1206" s="741" t="s">
        <v>2646</v>
      </c>
      <c r="L1206" s="742">
        <v>1508.08</v>
      </c>
      <c r="M1206" s="742">
        <v>73895.919999999984</v>
      </c>
      <c r="N1206" s="741">
        <v>49</v>
      </c>
      <c r="O1206" s="826">
        <v>9</v>
      </c>
      <c r="P1206" s="742">
        <v>73895.919999999984</v>
      </c>
      <c r="Q1206" s="759">
        <v>1</v>
      </c>
      <c r="R1206" s="741">
        <v>49</v>
      </c>
      <c r="S1206" s="759">
        <v>1</v>
      </c>
      <c r="T1206" s="826">
        <v>9</v>
      </c>
      <c r="U1206" s="782">
        <v>1</v>
      </c>
    </row>
    <row r="1207" spans="1:21" ht="14.4" customHeight="1" x14ac:dyDescent="0.3">
      <c r="A1207" s="740">
        <v>7</v>
      </c>
      <c r="B1207" s="741" t="s">
        <v>2000</v>
      </c>
      <c r="C1207" s="741" t="s">
        <v>2006</v>
      </c>
      <c r="D1207" s="824" t="s">
        <v>3430</v>
      </c>
      <c r="E1207" s="825" t="s">
        <v>2016</v>
      </c>
      <c r="F1207" s="741" t="s">
        <v>2001</v>
      </c>
      <c r="G1207" s="741" t="s">
        <v>2641</v>
      </c>
      <c r="H1207" s="741" t="s">
        <v>576</v>
      </c>
      <c r="I1207" s="741" t="s">
        <v>3149</v>
      </c>
      <c r="J1207" s="741" t="s">
        <v>2648</v>
      </c>
      <c r="K1207" s="741" t="s">
        <v>2646</v>
      </c>
      <c r="L1207" s="742">
        <v>1292.6500000000001</v>
      </c>
      <c r="M1207" s="742">
        <v>31023.600000000002</v>
      </c>
      <c r="N1207" s="741">
        <v>24</v>
      </c>
      <c r="O1207" s="826">
        <v>4</v>
      </c>
      <c r="P1207" s="742">
        <v>7755.9000000000005</v>
      </c>
      <c r="Q1207" s="759">
        <v>0.25</v>
      </c>
      <c r="R1207" s="741">
        <v>6</v>
      </c>
      <c r="S1207" s="759">
        <v>0.25</v>
      </c>
      <c r="T1207" s="826">
        <v>1</v>
      </c>
      <c r="U1207" s="782">
        <v>0.25</v>
      </c>
    </row>
    <row r="1208" spans="1:21" ht="14.4" customHeight="1" x14ac:dyDescent="0.3">
      <c r="A1208" s="740">
        <v>7</v>
      </c>
      <c r="B1208" s="741" t="s">
        <v>2000</v>
      </c>
      <c r="C1208" s="741" t="s">
        <v>2006</v>
      </c>
      <c r="D1208" s="824" t="s">
        <v>3430</v>
      </c>
      <c r="E1208" s="825" t="s">
        <v>2016</v>
      </c>
      <c r="F1208" s="741" t="s">
        <v>2001</v>
      </c>
      <c r="G1208" s="741" t="s">
        <v>2641</v>
      </c>
      <c r="H1208" s="741" t="s">
        <v>576</v>
      </c>
      <c r="I1208" s="741" t="s">
        <v>2647</v>
      </c>
      <c r="J1208" s="741" t="s">
        <v>2648</v>
      </c>
      <c r="K1208" s="741" t="s">
        <v>2644</v>
      </c>
      <c r="L1208" s="742">
        <v>646.32000000000005</v>
      </c>
      <c r="M1208" s="742">
        <v>16804.32</v>
      </c>
      <c r="N1208" s="741">
        <v>26</v>
      </c>
      <c r="O1208" s="826">
        <v>6</v>
      </c>
      <c r="P1208" s="742">
        <v>12926.4</v>
      </c>
      <c r="Q1208" s="759">
        <v>0.76923076923076927</v>
      </c>
      <c r="R1208" s="741">
        <v>20</v>
      </c>
      <c r="S1208" s="759">
        <v>0.76923076923076927</v>
      </c>
      <c r="T1208" s="826">
        <v>5</v>
      </c>
      <c r="U1208" s="782">
        <v>0.83333333333333337</v>
      </c>
    </row>
    <row r="1209" spans="1:21" ht="14.4" customHeight="1" x14ac:dyDescent="0.3">
      <c r="A1209" s="740">
        <v>7</v>
      </c>
      <c r="B1209" s="741" t="s">
        <v>2000</v>
      </c>
      <c r="C1209" s="741" t="s">
        <v>2006</v>
      </c>
      <c r="D1209" s="824" t="s">
        <v>3430</v>
      </c>
      <c r="E1209" s="825" t="s">
        <v>2016</v>
      </c>
      <c r="F1209" s="741" t="s">
        <v>2001</v>
      </c>
      <c r="G1209" s="741" t="s">
        <v>2641</v>
      </c>
      <c r="H1209" s="741" t="s">
        <v>622</v>
      </c>
      <c r="I1209" s="741" t="s">
        <v>2649</v>
      </c>
      <c r="J1209" s="741" t="s">
        <v>2650</v>
      </c>
      <c r="K1209" s="741" t="s">
        <v>2644</v>
      </c>
      <c r="L1209" s="742">
        <v>754.04</v>
      </c>
      <c r="M1209" s="742">
        <v>6032.32</v>
      </c>
      <c r="N1209" s="741">
        <v>8</v>
      </c>
      <c r="O1209" s="826">
        <v>2</v>
      </c>
      <c r="P1209" s="742">
        <v>6032.32</v>
      </c>
      <c r="Q1209" s="759">
        <v>1</v>
      </c>
      <c r="R1209" s="741">
        <v>8</v>
      </c>
      <c r="S1209" s="759">
        <v>1</v>
      </c>
      <c r="T1209" s="826">
        <v>2</v>
      </c>
      <c r="U1209" s="782">
        <v>1</v>
      </c>
    </row>
    <row r="1210" spans="1:21" ht="14.4" customHeight="1" x14ac:dyDescent="0.3">
      <c r="A1210" s="740">
        <v>7</v>
      </c>
      <c r="B1210" s="741" t="s">
        <v>2000</v>
      </c>
      <c r="C1210" s="741" t="s">
        <v>2006</v>
      </c>
      <c r="D1210" s="824" t="s">
        <v>3430</v>
      </c>
      <c r="E1210" s="825" t="s">
        <v>2016</v>
      </c>
      <c r="F1210" s="741" t="s">
        <v>2001</v>
      </c>
      <c r="G1210" s="741" t="s">
        <v>2641</v>
      </c>
      <c r="H1210" s="741" t="s">
        <v>622</v>
      </c>
      <c r="I1210" s="741" t="s">
        <v>2651</v>
      </c>
      <c r="J1210" s="741" t="s">
        <v>2650</v>
      </c>
      <c r="K1210" s="741" t="s">
        <v>2652</v>
      </c>
      <c r="L1210" s="742">
        <v>1131.06</v>
      </c>
      <c r="M1210" s="742">
        <v>1131.06</v>
      </c>
      <c r="N1210" s="741">
        <v>1</v>
      </c>
      <c r="O1210" s="826">
        <v>1</v>
      </c>
      <c r="P1210" s="742">
        <v>1131.06</v>
      </c>
      <c r="Q1210" s="759">
        <v>1</v>
      </c>
      <c r="R1210" s="741">
        <v>1</v>
      </c>
      <c r="S1210" s="759">
        <v>1</v>
      </c>
      <c r="T1210" s="826">
        <v>1</v>
      </c>
      <c r="U1210" s="782">
        <v>1</v>
      </c>
    </row>
    <row r="1211" spans="1:21" ht="14.4" customHeight="1" x14ac:dyDescent="0.3">
      <c r="A1211" s="740">
        <v>7</v>
      </c>
      <c r="B1211" s="741" t="s">
        <v>2000</v>
      </c>
      <c r="C1211" s="741" t="s">
        <v>2006</v>
      </c>
      <c r="D1211" s="824" t="s">
        <v>3430</v>
      </c>
      <c r="E1211" s="825" t="s">
        <v>2016</v>
      </c>
      <c r="F1211" s="741" t="s">
        <v>2001</v>
      </c>
      <c r="G1211" s="741" t="s">
        <v>2641</v>
      </c>
      <c r="H1211" s="741" t="s">
        <v>622</v>
      </c>
      <c r="I1211" s="741" t="s">
        <v>3150</v>
      </c>
      <c r="J1211" s="741" t="s">
        <v>2650</v>
      </c>
      <c r="K1211" s="741" t="s">
        <v>2646</v>
      </c>
      <c r="L1211" s="742">
        <v>1508.08</v>
      </c>
      <c r="M1211" s="742">
        <v>6032.32</v>
      </c>
      <c r="N1211" s="741">
        <v>4</v>
      </c>
      <c r="O1211" s="826">
        <v>1</v>
      </c>
      <c r="P1211" s="742"/>
      <c r="Q1211" s="759">
        <v>0</v>
      </c>
      <c r="R1211" s="741"/>
      <c r="S1211" s="759">
        <v>0</v>
      </c>
      <c r="T1211" s="826"/>
      <c r="U1211" s="782">
        <v>0</v>
      </c>
    </row>
    <row r="1212" spans="1:21" ht="14.4" customHeight="1" x14ac:dyDescent="0.3">
      <c r="A1212" s="740">
        <v>7</v>
      </c>
      <c r="B1212" s="741" t="s">
        <v>2000</v>
      </c>
      <c r="C1212" s="741" t="s">
        <v>2006</v>
      </c>
      <c r="D1212" s="824" t="s">
        <v>3430</v>
      </c>
      <c r="E1212" s="825" t="s">
        <v>2016</v>
      </c>
      <c r="F1212" s="741" t="s">
        <v>2001</v>
      </c>
      <c r="G1212" s="741" t="s">
        <v>2076</v>
      </c>
      <c r="H1212" s="741" t="s">
        <v>576</v>
      </c>
      <c r="I1212" s="741" t="s">
        <v>3373</v>
      </c>
      <c r="J1212" s="741" t="s">
        <v>2900</v>
      </c>
      <c r="K1212" s="741" t="s">
        <v>1728</v>
      </c>
      <c r="L1212" s="742">
        <v>508.75</v>
      </c>
      <c r="M1212" s="742">
        <v>2035</v>
      </c>
      <c r="N1212" s="741">
        <v>4</v>
      </c>
      <c r="O1212" s="826">
        <v>1</v>
      </c>
      <c r="P1212" s="742">
        <v>1017.5</v>
      </c>
      <c r="Q1212" s="759">
        <v>0.5</v>
      </c>
      <c r="R1212" s="741">
        <v>2</v>
      </c>
      <c r="S1212" s="759">
        <v>0.5</v>
      </c>
      <c r="T1212" s="826">
        <v>0.5</v>
      </c>
      <c r="U1212" s="782">
        <v>0.5</v>
      </c>
    </row>
    <row r="1213" spans="1:21" ht="14.4" customHeight="1" x14ac:dyDescent="0.3">
      <c r="A1213" s="740">
        <v>7</v>
      </c>
      <c r="B1213" s="741" t="s">
        <v>2000</v>
      </c>
      <c r="C1213" s="741" t="s">
        <v>2006</v>
      </c>
      <c r="D1213" s="824" t="s">
        <v>3430</v>
      </c>
      <c r="E1213" s="825" t="s">
        <v>2016</v>
      </c>
      <c r="F1213" s="741" t="s">
        <v>2001</v>
      </c>
      <c r="G1213" s="741" t="s">
        <v>2076</v>
      </c>
      <c r="H1213" s="741" t="s">
        <v>576</v>
      </c>
      <c r="I1213" s="741" t="s">
        <v>3374</v>
      </c>
      <c r="J1213" s="741" t="s">
        <v>2900</v>
      </c>
      <c r="K1213" s="741" t="s">
        <v>2079</v>
      </c>
      <c r="L1213" s="742">
        <v>254.37</v>
      </c>
      <c r="M1213" s="742">
        <v>254.37</v>
      </c>
      <c r="N1213" s="741">
        <v>1</v>
      </c>
      <c r="O1213" s="826">
        <v>1</v>
      </c>
      <c r="P1213" s="742"/>
      <c r="Q1213" s="759">
        <v>0</v>
      </c>
      <c r="R1213" s="741"/>
      <c r="S1213" s="759">
        <v>0</v>
      </c>
      <c r="T1213" s="826"/>
      <c r="U1213" s="782">
        <v>0</v>
      </c>
    </row>
    <row r="1214" spans="1:21" ht="14.4" customHeight="1" x14ac:dyDescent="0.3">
      <c r="A1214" s="740">
        <v>7</v>
      </c>
      <c r="B1214" s="741" t="s">
        <v>2000</v>
      </c>
      <c r="C1214" s="741" t="s">
        <v>2006</v>
      </c>
      <c r="D1214" s="824" t="s">
        <v>3430</v>
      </c>
      <c r="E1214" s="825" t="s">
        <v>2016</v>
      </c>
      <c r="F1214" s="741" t="s">
        <v>2001</v>
      </c>
      <c r="G1214" s="741" t="s">
        <v>2533</v>
      </c>
      <c r="H1214" s="741" t="s">
        <v>622</v>
      </c>
      <c r="I1214" s="741" t="s">
        <v>1915</v>
      </c>
      <c r="J1214" s="741" t="s">
        <v>1246</v>
      </c>
      <c r="K1214" s="741" t="s">
        <v>1916</v>
      </c>
      <c r="L1214" s="742">
        <v>207.45</v>
      </c>
      <c r="M1214" s="742">
        <v>207.45</v>
      </c>
      <c r="N1214" s="741">
        <v>1</v>
      </c>
      <c r="O1214" s="826">
        <v>1</v>
      </c>
      <c r="P1214" s="742">
        <v>207.45</v>
      </c>
      <c r="Q1214" s="759">
        <v>1</v>
      </c>
      <c r="R1214" s="741">
        <v>1</v>
      </c>
      <c r="S1214" s="759">
        <v>1</v>
      </c>
      <c r="T1214" s="826">
        <v>1</v>
      </c>
      <c r="U1214" s="782">
        <v>1</v>
      </c>
    </row>
    <row r="1215" spans="1:21" ht="14.4" customHeight="1" x14ac:dyDescent="0.3">
      <c r="A1215" s="740">
        <v>7</v>
      </c>
      <c r="B1215" s="741" t="s">
        <v>2000</v>
      </c>
      <c r="C1215" s="741" t="s">
        <v>2006</v>
      </c>
      <c r="D1215" s="824" t="s">
        <v>3430</v>
      </c>
      <c r="E1215" s="825" t="s">
        <v>2016</v>
      </c>
      <c r="F1215" s="741" t="s">
        <v>2001</v>
      </c>
      <c r="G1215" s="741" t="s">
        <v>2125</v>
      </c>
      <c r="H1215" s="741" t="s">
        <v>622</v>
      </c>
      <c r="I1215" s="741" t="s">
        <v>1890</v>
      </c>
      <c r="J1215" s="741" t="s">
        <v>772</v>
      </c>
      <c r="K1215" s="741" t="s">
        <v>1706</v>
      </c>
      <c r="L1215" s="742">
        <v>65.989999999999995</v>
      </c>
      <c r="M1215" s="742">
        <v>593.90999999999985</v>
      </c>
      <c r="N1215" s="741">
        <v>9</v>
      </c>
      <c r="O1215" s="826">
        <v>2</v>
      </c>
      <c r="P1215" s="742">
        <v>593.90999999999985</v>
      </c>
      <c r="Q1215" s="759">
        <v>1</v>
      </c>
      <c r="R1215" s="741">
        <v>9</v>
      </c>
      <c r="S1215" s="759">
        <v>1</v>
      </c>
      <c r="T1215" s="826">
        <v>2</v>
      </c>
      <c r="U1215" s="782">
        <v>1</v>
      </c>
    </row>
    <row r="1216" spans="1:21" ht="14.4" customHeight="1" x14ac:dyDescent="0.3">
      <c r="A1216" s="740">
        <v>7</v>
      </c>
      <c r="B1216" s="741" t="s">
        <v>2000</v>
      </c>
      <c r="C1216" s="741" t="s">
        <v>2006</v>
      </c>
      <c r="D1216" s="824" t="s">
        <v>3430</v>
      </c>
      <c r="E1216" s="825" t="s">
        <v>2016</v>
      </c>
      <c r="F1216" s="741" t="s">
        <v>2001</v>
      </c>
      <c r="G1216" s="741" t="s">
        <v>2125</v>
      </c>
      <c r="H1216" s="741" t="s">
        <v>622</v>
      </c>
      <c r="I1216" s="741" t="s">
        <v>1890</v>
      </c>
      <c r="J1216" s="741" t="s">
        <v>772</v>
      </c>
      <c r="K1216" s="741" t="s">
        <v>1706</v>
      </c>
      <c r="L1216" s="742">
        <v>42.57</v>
      </c>
      <c r="M1216" s="742">
        <v>979.11</v>
      </c>
      <c r="N1216" s="741">
        <v>23</v>
      </c>
      <c r="O1216" s="826">
        <v>5.5</v>
      </c>
      <c r="P1216" s="742">
        <v>979.11</v>
      </c>
      <c r="Q1216" s="759">
        <v>1</v>
      </c>
      <c r="R1216" s="741">
        <v>23</v>
      </c>
      <c r="S1216" s="759">
        <v>1</v>
      </c>
      <c r="T1216" s="826">
        <v>5.5</v>
      </c>
      <c r="U1216" s="782">
        <v>1</v>
      </c>
    </row>
    <row r="1217" spans="1:21" ht="14.4" customHeight="1" x14ac:dyDescent="0.3">
      <c r="A1217" s="740">
        <v>7</v>
      </c>
      <c r="B1217" s="741" t="s">
        <v>2000</v>
      </c>
      <c r="C1217" s="741" t="s">
        <v>2006</v>
      </c>
      <c r="D1217" s="824" t="s">
        <v>3430</v>
      </c>
      <c r="E1217" s="825" t="s">
        <v>2016</v>
      </c>
      <c r="F1217" s="741" t="s">
        <v>2001</v>
      </c>
      <c r="G1217" s="741" t="s">
        <v>2125</v>
      </c>
      <c r="H1217" s="741" t="s">
        <v>622</v>
      </c>
      <c r="I1217" s="741" t="s">
        <v>1891</v>
      </c>
      <c r="J1217" s="741" t="s">
        <v>774</v>
      </c>
      <c r="K1217" s="741" t="s">
        <v>1892</v>
      </c>
      <c r="L1217" s="742">
        <v>85.16</v>
      </c>
      <c r="M1217" s="742">
        <v>766.43999999999994</v>
      </c>
      <c r="N1217" s="741">
        <v>9</v>
      </c>
      <c r="O1217" s="826">
        <v>1.5</v>
      </c>
      <c r="P1217" s="742">
        <v>510.96</v>
      </c>
      <c r="Q1217" s="759">
        <v>0.66666666666666674</v>
      </c>
      <c r="R1217" s="741">
        <v>6</v>
      </c>
      <c r="S1217" s="759">
        <v>0.66666666666666663</v>
      </c>
      <c r="T1217" s="826">
        <v>1</v>
      </c>
      <c r="U1217" s="782">
        <v>0.66666666666666663</v>
      </c>
    </row>
    <row r="1218" spans="1:21" ht="14.4" customHeight="1" x14ac:dyDescent="0.3">
      <c r="A1218" s="740">
        <v>7</v>
      </c>
      <c r="B1218" s="741" t="s">
        <v>2000</v>
      </c>
      <c r="C1218" s="741" t="s">
        <v>2006</v>
      </c>
      <c r="D1218" s="824" t="s">
        <v>3430</v>
      </c>
      <c r="E1218" s="825" t="s">
        <v>2016</v>
      </c>
      <c r="F1218" s="741" t="s">
        <v>2001</v>
      </c>
      <c r="G1218" s="741" t="s">
        <v>2125</v>
      </c>
      <c r="H1218" s="741" t="s">
        <v>622</v>
      </c>
      <c r="I1218" s="741" t="s">
        <v>1891</v>
      </c>
      <c r="J1218" s="741" t="s">
        <v>774</v>
      </c>
      <c r="K1218" s="741" t="s">
        <v>1892</v>
      </c>
      <c r="L1218" s="742">
        <v>132</v>
      </c>
      <c r="M1218" s="742">
        <v>264</v>
      </c>
      <c r="N1218" s="741">
        <v>2</v>
      </c>
      <c r="O1218" s="826">
        <v>0.5</v>
      </c>
      <c r="P1218" s="742">
        <v>264</v>
      </c>
      <c r="Q1218" s="759">
        <v>1</v>
      </c>
      <c r="R1218" s="741">
        <v>2</v>
      </c>
      <c r="S1218" s="759">
        <v>1</v>
      </c>
      <c r="T1218" s="826">
        <v>0.5</v>
      </c>
      <c r="U1218" s="782">
        <v>1</v>
      </c>
    </row>
    <row r="1219" spans="1:21" ht="14.4" customHeight="1" x14ac:dyDescent="0.3">
      <c r="A1219" s="740">
        <v>7</v>
      </c>
      <c r="B1219" s="741" t="s">
        <v>2000</v>
      </c>
      <c r="C1219" s="741" t="s">
        <v>2006</v>
      </c>
      <c r="D1219" s="824" t="s">
        <v>3430</v>
      </c>
      <c r="E1219" s="825" t="s">
        <v>2016</v>
      </c>
      <c r="F1219" s="741" t="s">
        <v>2001</v>
      </c>
      <c r="G1219" s="741" t="s">
        <v>2125</v>
      </c>
      <c r="H1219" s="741" t="s">
        <v>622</v>
      </c>
      <c r="I1219" s="741" t="s">
        <v>1893</v>
      </c>
      <c r="J1219" s="741" t="s">
        <v>774</v>
      </c>
      <c r="K1219" s="741" t="s">
        <v>1894</v>
      </c>
      <c r="L1219" s="742">
        <v>170.32</v>
      </c>
      <c r="M1219" s="742">
        <v>510.96</v>
      </c>
      <c r="N1219" s="741">
        <v>3</v>
      </c>
      <c r="O1219" s="826">
        <v>0.5</v>
      </c>
      <c r="P1219" s="742">
        <v>510.96</v>
      </c>
      <c r="Q1219" s="759">
        <v>1</v>
      </c>
      <c r="R1219" s="741">
        <v>3</v>
      </c>
      <c r="S1219" s="759">
        <v>1</v>
      </c>
      <c r="T1219" s="826">
        <v>0.5</v>
      </c>
      <c r="U1219" s="782">
        <v>1</v>
      </c>
    </row>
    <row r="1220" spans="1:21" ht="14.4" customHeight="1" x14ac:dyDescent="0.3">
      <c r="A1220" s="740">
        <v>7</v>
      </c>
      <c r="B1220" s="741" t="s">
        <v>2000</v>
      </c>
      <c r="C1220" s="741" t="s">
        <v>2006</v>
      </c>
      <c r="D1220" s="824" t="s">
        <v>3430</v>
      </c>
      <c r="E1220" s="825" t="s">
        <v>2016</v>
      </c>
      <c r="F1220" s="741" t="s">
        <v>2001</v>
      </c>
      <c r="G1220" s="741" t="s">
        <v>2055</v>
      </c>
      <c r="H1220" s="741" t="s">
        <v>622</v>
      </c>
      <c r="I1220" s="741" t="s">
        <v>2056</v>
      </c>
      <c r="J1220" s="741" t="s">
        <v>1919</v>
      </c>
      <c r="K1220" s="741" t="s">
        <v>1716</v>
      </c>
      <c r="L1220" s="742">
        <v>207.45</v>
      </c>
      <c r="M1220" s="742">
        <v>207.45</v>
      </c>
      <c r="N1220" s="741">
        <v>1</v>
      </c>
      <c r="O1220" s="826">
        <v>0.5</v>
      </c>
      <c r="P1220" s="742">
        <v>207.45</v>
      </c>
      <c r="Q1220" s="759">
        <v>1</v>
      </c>
      <c r="R1220" s="741">
        <v>1</v>
      </c>
      <c r="S1220" s="759">
        <v>1</v>
      </c>
      <c r="T1220" s="826">
        <v>0.5</v>
      </c>
      <c r="U1220" s="782">
        <v>1</v>
      </c>
    </row>
    <row r="1221" spans="1:21" ht="14.4" customHeight="1" x14ac:dyDescent="0.3">
      <c r="A1221" s="740">
        <v>7</v>
      </c>
      <c r="B1221" s="741" t="s">
        <v>2000</v>
      </c>
      <c r="C1221" s="741" t="s">
        <v>2006</v>
      </c>
      <c r="D1221" s="824" t="s">
        <v>3430</v>
      </c>
      <c r="E1221" s="825" t="s">
        <v>2016</v>
      </c>
      <c r="F1221" s="741" t="s">
        <v>2001</v>
      </c>
      <c r="G1221" s="741" t="s">
        <v>2055</v>
      </c>
      <c r="H1221" s="741" t="s">
        <v>576</v>
      </c>
      <c r="I1221" s="741" t="s">
        <v>3375</v>
      </c>
      <c r="J1221" s="741" t="s">
        <v>2607</v>
      </c>
      <c r="K1221" s="741" t="s">
        <v>3376</v>
      </c>
      <c r="L1221" s="742">
        <v>27.67</v>
      </c>
      <c r="M1221" s="742">
        <v>55.34</v>
      </c>
      <c r="N1221" s="741">
        <v>2</v>
      </c>
      <c r="O1221" s="826">
        <v>1</v>
      </c>
      <c r="P1221" s="742"/>
      <c r="Q1221" s="759">
        <v>0</v>
      </c>
      <c r="R1221" s="741"/>
      <c r="S1221" s="759">
        <v>0</v>
      </c>
      <c r="T1221" s="826"/>
      <c r="U1221" s="782">
        <v>0</v>
      </c>
    </row>
    <row r="1222" spans="1:21" ht="14.4" customHeight="1" x14ac:dyDescent="0.3">
      <c r="A1222" s="740">
        <v>7</v>
      </c>
      <c r="B1222" s="741" t="s">
        <v>2000</v>
      </c>
      <c r="C1222" s="741" t="s">
        <v>2006</v>
      </c>
      <c r="D1222" s="824" t="s">
        <v>3430</v>
      </c>
      <c r="E1222" s="825" t="s">
        <v>2016</v>
      </c>
      <c r="F1222" s="741" t="s">
        <v>2001</v>
      </c>
      <c r="G1222" s="741" t="s">
        <v>2247</v>
      </c>
      <c r="H1222" s="741" t="s">
        <v>576</v>
      </c>
      <c r="I1222" s="741" t="s">
        <v>2653</v>
      </c>
      <c r="J1222" s="741" t="s">
        <v>2249</v>
      </c>
      <c r="K1222" s="741" t="s">
        <v>2654</v>
      </c>
      <c r="L1222" s="742">
        <v>140.94999999999999</v>
      </c>
      <c r="M1222" s="742">
        <v>140.94999999999999</v>
      </c>
      <c r="N1222" s="741">
        <v>1</v>
      </c>
      <c r="O1222" s="826">
        <v>0.5</v>
      </c>
      <c r="P1222" s="742"/>
      <c r="Q1222" s="759">
        <v>0</v>
      </c>
      <c r="R1222" s="741"/>
      <c r="S1222" s="759">
        <v>0</v>
      </c>
      <c r="T1222" s="826"/>
      <c r="U1222" s="782">
        <v>0</v>
      </c>
    </row>
    <row r="1223" spans="1:21" ht="14.4" customHeight="1" x14ac:dyDescent="0.3">
      <c r="A1223" s="740">
        <v>7</v>
      </c>
      <c r="B1223" s="741" t="s">
        <v>2000</v>
      </c>
      <c r="C1223" s="741" t="s">
        <v>2006</v>
      </c>
      <c r="D1223" s="824" t="s">
        <v>3430</v>
      </c>
      <c r="E1223" s="825" t="s">
        <v>2016</v>
      </c>
      <c r="F1223" s="741" t="s">
        <v>2001</v>
      </c>
      <c r="G1223" s="741" t="s">
        <v>2247</v>
      </c>
      <c r="H1223" s="741" t="s">
        <v>576</v>
      </c>
      <c r="I1223" s="741" t="s">
        <v>3157</v>
      </c>
      <c r="J1223" s="741" t="s">
        <v>2249</v>
      </c>
      <c r="K1223" s="741" t="s">
        <v>2656</v>
      </c>
      <c r="L1223" s="742">
        <v>211.42</v>
      </c>
      <c r="M1223" s="742">
        <v>211.42</v>
      </c>
      <c r="N1223" s="741">
        <v>1</v>
      </c>
      <c r="O1223" s="826">
        <v>0.5</v>
      </c>
      <c r="P1223" s="742"/>
      <c r="Q1223" s="759">
        <v>0</v>
      </c>
      <c r="R1223" s="741"/>
      <c r="S1223" s="759">
        <v>0</v>
      </c>
      <c r="T1223" s="826"/>
      <c r="U1223" s="782">
        <v>0</v>
      </c>
    </row>
    <row r="1224" spans="1:21" ht="14.4" customHeight="1" x14ac:dyDescent="0.3">
      <c r="A1224" s="740">
        <v>7</v>
      </c>
      <c r="B1224" s="741" t="s">
        <v>2000</v>
      </c>
      <c r="C1224" s="741" t="s">
        <v>2006</v>
      </c>
      <c r="D1224" s="824" t="s">
        <v>3430</v>
      </c>
      <c r="E1224" s="825" t="s">
        <v>2016</v>
      </c>
      <c r="F1224" s="741" t="s">
        <v>2001</v>
      </c>
      <c r="G1224" s="741" t="s">
        <v>2133</v>
      </c>
      <c r="H1224" s="741" t="s">
        <v>576</v>
      </c>
      <c r="I1224" s="741" t="s">
        <v>2134</v>
      </c>
      <c r="J1224" s="741" t="s">
        <v>2135</v>
      </c>
      <c r="K1224" s="741" t="s">
        <v>2136</v>
      </c>
      <c r="L1224" s="742">
        <v>29.13</v>
      </c>
      <c r="M1224" s="742">
        <v>436.95</v>
      </c>
      <c r="N1224" s="741">
        <v>15</v>
      </c>
      <c r="O1224" s="826">
        <v>3</v>
      </c>
      <c r="P1224" s="742">
        <v>320.43</v>
      </c>
      <c r="Q1224" s="759">
        <v>0.73333333333333339</v>
      </c>
      <c r="R1224" s="741">
        <v>11</v>
      </c>
      <c r="S1224" s="759">
        <v>0.73333333333333328</v>
      </c>
      <c r="T1224" s="826">
        <v>2</v>
      </c>
      <c r="U1224" s="782">
        <v>0.66666666666666663</v>
      </c>
    </row>
    <row r="1225" spans="1:21" ht="14.4" customHeight="1" x14ac:dyDescent="0.3">
      <c r="A1225" s="740">
        <v>7</v>
      </c>
      <c r="B1225" s="741" t="s">
        <v>2000</v>
      </c>
      <c r="C1225" s="741" t="s">
        <v>2006</v>
      </c>
      <c r="D1225" s="824" t="s">
        <v>3430</v>
      </c>
      <c r="E1225" s="825" t="s">
        <v>2016</v>
      </c>
      <c r="F1225" s="741" t="s">
        <v>2001</v>
      </c>
      <c r="G1225" s="741" t="s">
        <v>2133</v>
      </c>
      <c r="H1225" s="741" t="s">
        <v>576</v>
      </c>
      <c r="I1225" s="741" t="s">
        <v>2657</v>
      </c>
      <c r="J1225" s="741" t="s">
        <v>2658</v>
      </c>
      <c r="K1225" s="741" t="s">
        <v>2659</v>
      </c>
      <c r="L1225" s="742">
        <v>80.319999999999993</v>
      </c>
      <c r="M1225" s="742">
        <v>1767.0399999999997</v>
      </c>
      <c r="N1225" s="741">
        <v>22</v>
      </c>
      <c r="O1225" s="826">
        <v>4.5</v>
      </c>
      <c r="P1225" s="742">
        <v>1044.1599999999999</v>
      </c>
      <c r="Q1225" s="759">
        <v>0.59090909090909094</v>
      </c>
      <c r="R1225" s="741">
        <v>13</v>
      </c>
      <c r="S1225" s="759">
        <v>0.59090909090909094</v>
      </c>
      <c r="T1225" s="826">
        <v>2.5</v>
      </c>
      <c r="U1225" s="782">
        <v>0.55555555555555558</v>
      </c>
    </row>
    <row r="1226" spans="1:21" ht="14.4" customHeight="1" x14ac:dyDescent="0.3">
      <c r="A1226" s="740">
        <v>7</v>
      </c>
      <c r="B1226" s="741" t="s">
        <v>2000</v>
      </c>
      <c r="C1226" s="741" t="s">
        <v>2006</v>
      </c>
      <c r="D1226" s="824" t="s">
        <v>3430</v>
      </c>
      <c r="E1226" s="825" t="s">
        <v>2016</v>
      </c>
      <c r="F1226" s="741" t="s">
        <v>2001</v>
      </c>
      <c r="G1226" s="741" t="s">
        <v>3087</v>
      </c>
      <c r="H1226" s="741" t="s">
        <v>576</v>
      </c>
      <c r="I1226" s="741" t="s">
        <v>3088</v>
      </c>
      <c r="J1226" s="741" t="s">
        <v>3089</v>
      </c>
      <c r="K1226" s="741" t="s">
        <v>3090</v>
      </c>
      <c r="L1226" s="742">
        <v>40.25</v>
      </c>
      <c r="M1226" s="742">
        <v>80.5</v>
      </c>
      <c r="N1226" s="741">
        <v>2</v>
      </c>
      <c r="O1226" s="826">
        <v>0.5</v>
      </c>
      <c r="P1226" s="742"/>
      <c r="Q1226" s="759">
        <v>0</v>
      </c>
      <c r="R1226" s="741"/>
      <c r="S1226" s="759">
        <v>0</v>
      </c>
      <c r="T1226" s="826"/>
      <c r="U1226" s="782">
        <v>0</v>
      </c>
    </row>
    <row r="1227" spans="1:21" ht="14.4" customHeight="1" x14ac:dyDescent="0.3">
      <c r="A1227" s="740">
        <v>7</v>
      </c>
      <c r="B1227" s="741" t="s">
        <v>2000</v>
      </c>
      <c r="C1227" s="741" t="s">
        <v>2006</v>
      </c>
      <c r="D1227" s="824" t="s">
        <v>3430</v>
      </c>
      <c r="E1227" s="825" t="s">
        <v>2016</v>
      </c>
      <c r="F1227" s="741" t="s">
        <v>2001</v>
      </c>
      <c r="G1227" s="741" t="s">
        <v>2407</v>
      </c>
      <c r="H1227" s="741" t="s">
        <v>576</v>
      </c>
      <c r="I1227" s="741" t="s">
        <v>2664</v>
      </c>
      <c r="J1227" s="741" t="s">
        <v>2665</v>
      </c>
      <c r="K1227" s="741" t="s">
        <v>1706</v>
      </c>
      <c r="L1227" s="742">
        <v>85.16</v>
      </c>
      <c r="M1227" s="742">
        <v>255.48</v>
      </c>
      <c r="N1227" s="741">
        <v>3</v>
      </c>
      <c r="O1227" s="826">
        <v>0.5</v>
      </c>
      <c r="P1227" s="742">
        <v>255.48</v>
      </c>
      <c r="Q1227" s="759">
        <v>1</v>
      </c>
      <c r="R1227" s="741">
        <v>3</v>
      </c>
      <c r="S1227" s="759">
        <v>1</v>
      </c>
      <c r="T1227" s="826">
        <v>0.5</v>
      </c>
      <c r="U1227" s="782">
        <v>1</v>
      </c>
    </row>
    <row r="1228" spans="1:21" ht="14.4" customHeight="1" x14ac:dyDescent="0.3">
      <c r="A1228" s="740">
        <v>7</v>
      </c>
      <c r="B1228" s="741" t="s">
        <v>2000</v>
      </c>
      <c r="C1228" s="741" t="s">
        <v>2006</v>
      </c>
      <c r="D1228" s="824" t="s">
        <v>3430</v>
      </c>
      <c r="E1228" s="825" t="s">
        <v>2016</v>
      </c>
      <c r="F1228" s="741" t="s">
        <v>2001</v>
      </c>
      <c r="G1228" s="741" t="s">
        <v>2666</v>
      </c>
      <c r="H1228" s="741" t="s">
        <v>576</v>
      </c>
      <c r="I1228" s="741" t="s">
        <v>2949</v>
      </c>
      <c r="J1228" s="741" t="s">
        <v>2671</v>
      </c>
      <c r="K1228" s="741" t="s">
        <v>2950</v>
      </c>
      <c r="L1228" s="742">
        <v>1938.97</v>
      </c>
      <c r="M1228" s="742">
        <v>23267.64</v>
      </c>
      <c r="N1228" s="741">
        <v>12</v>
      </c>
      <c r="O1228" s="826">
        <v>2</v>
      </c>
      <c r="P1228" s="742">
        <v>23267.64</v>
      </c>
      <c r="Q1228" s="759">
        <v>1</v>
      </c>
      <c r="R1228" s="741">
        <v>12</v>
      </c>
      <c r="S1228" s="759">
        <v>1</v>
      </c>
      <c r="T1228" s="826">
        <v>2</v>
      </c>
      <c r="U1228" s="782">
        <v>1</v>
      </c>
    </row>
    <row r="1229" spans="1:21" ht="14.4" customHeight="1" x14ac:dyDescent="0.3">
      <c r="A1229" s="740">
        <v>7</v>
      </c>
      <c r="B1229" s="741" t="s">
        <v>2000</v>
      </c>
      <c r="C1229" s="741" t="s">
        <v>2006</v>
      </c>
      <c r="D1229" s="824" t="s">
        <v>3430</v>
      </c>
      <c r="E1229" s="825" t="s">
        <v>2016</v>
      </c>
      <c r="F1229" s="741" t="s">
        <v>2001</v>
      </c>
      <c r="G1229" s="741" t="s">
        <v>2666</v>
      </c>
      <c r="H1229" s="741" t="s">
        <v>576</v>
      </c>
      <c r="I1229" s="741" t="s">
        <v>2951</v>
      </c>
      <c r="J1229" s="741" t="s">
        <v>2952</v>
      </c>
      <c r="K1229" s="741" t="s">
        <v>2953</v>
      </c>
      <c r="L1229" s="742">
        <v>5322.08</v>
      </c>
      <c r="M1229" s="742">
        <v>21288.32</v>
      </c>
      <c r="N1229" s="741">
        <v>4</v>
      </c>
      <c r="O1229" s="826">
        <v>3</v>
      </c>
      <c r="P1229" s="742">
        <v>21288.32</v>
      </c>
      <c r="Q1229" s="759">
        <v>1</v>
      </c>
      <c r="R1229" s="741">
        <v>4</v>
      </c>
      <c r="S1229" s="759">
        <v>1</v>
      </c>
      <c r="T1229" s="826">
        <v>3</v>
      </c>
      <c r="U1229" s="782">
        <v>1</v>
      </c>
    </row>
    <row r="1230" spans="1:21" ht="14.4" customHeight="1" x14ac:dyDescent="0.3">
      <c r="A1230" s="740">
        <v>7</v>
      </c>
      <c r="B1230" s="741" t="s">
        <v>2000</v>
      </c>
      <c r="C1230" s="741" t="s">
        <v>2006</v>
      </c>
      <c r="D1230" s="824" t="s">
        <v>3430</v>
      </c>
      <c r="E1230" s="825" t="s">
        <v>2016</v>
      </c>
      <c r="F1230" s="741" t="s">
        <v>2001</v>
      </c>
      <c r="G1230" s="741" t="s">
        <v>2666</v>
      </c>
      <c r="H1230" s="741" t="s">
        <v>576</v>
      </c>
      <c r="I1230" s="741" t="s">
        <v>2954</v>
      </c>
      <c r="J1230" s="741" t="s">
        <v>2668</v>
      </c>
      <c r="K1230" s="741" t="s">
        <v>2955</v>
      </c>
      <c r="L1230" s="742">
        <v>1938.97</v>
      </c>
      <c r="M1230" s="742">
        <v>15511.76</v>
      </c>
      <c r="N1230" s="741">
        <v>8</v>
      </c>
      <c r="O1230" s="826">
        <v>2</v>
      </c>
      <c r="P1230" s="742">
        <v>15511.76</v>
      </c>
      <c r="Q1230" s="759">
        <v>1</v>
      </c>
      <c r="R1230" s="741">
        <v>8</v>
      </c>
      <c r="S1230" s="759">
        <v>1</v>
      </c>
      <c r="T1230" s="826">
        <v>2</v>
      </c>
      <c r="U1230" s="782">
        <v>1</v>
      </c>
    </row>
    <row r="1231" spans="1:21" ht="14.4" customHeight="1" x14ac:dyDescent="0.3">
      <c r="A1231" s="740">
        <v>7</v>
      </c>
      <c r="B1231" s="741" t="s">
        <v>2000</v>
      </c>
      <c r="C1231" s="741" t="s">
        <v>2006</v>
      </c>
      <c r="D1231" s="824" t="s">
        <v>3430</v>
      </c>
      <c r="E1231" s="825" t="s">
        <v>2016</v>
      </c>
      <c r="F1231" s="741" t="s">
        <v>2001</v>
      </c>
      <c r="G1231" s="741" t="s">
        <v>2666</v>
      </c>
      <c r="H1231" s="741" t="s">
        <v>576</v>
      </c>
      <c r="I1231" s="741" t="s">
        <v>2673</v>
      </c>
      <c r="J1231" s="741" t="s">
        <v>2668</v>
      </c>
      <c r="K1231" s="741" t="s">
        <v>2674</v>
      </c>
      <c r="L1231" s="742">
        <v>1454.23</v>
      </c>
      <c r="M1231" s="742">
        <v>17450.760000000002</v>
      </c>
      <c r="N1231" s="741">
        <v>12</v>
      </c>
      <c r="O1231" s="826">
        <v>2</v>
      </c>
      <c r="P1231" s="742">
        <v>17450.760000000002</v>
      </c>
      <c r="Q1231" s="759">
        <v>1</v>
      </c>
      <c r="R1231" s="741">
        <v>12</v>
      </c>
      <c r="S1231" s="759">
        <v>1</v>
      </c>
      <c r="T1231" s="826">
        <v>2</v>
      </c>
      <c r="U1231" s="782">
        <v>1</v>
      </c>
    </row>
    <row r="1232" spans="1:21" ht="14.4" customHeight="1" x14ac:dyDescent="0.3">
      <c r="A1232" s="740">
        <v>7</v>
      </c>
      <c r="B1232" s="741" t="s">
        <v>2000</v>
      </c>
      <c r="C1232" s="741" t="s">
        <v>2006</v>
      </c>
      <c r="D1232" s="824" t="s">
        <v>3430</v>
      </c>
      <c r="E1232" s="825" t="s">
        <v>2016</v>
      </c>
      <c r="F1232" s="741" t="s">
        <v>2001</v>
      </c>
      <c r="G1232" s="741" t="s">
        <v>2666</v>
      </c>
      <c r="H1232" s="741" t="s">
        <v>576</v>
      </c>
      <c r="I1232" s="741" t="s">
        <v>2956</v>
      </c>
      <c r="J1232" s="741" t="s">
        <v>2668</v>
      </c>
      <c r="K1232" s="741" t="s">
        <v>2957</v>
      </c>
      <c r="L1232" s="742">
        <v>484.75</v>
      </c>
      <c r="M1232" s="742">
        <v>2908.5</v>
      </c>
      <c r="N1232" s="741">
        <v>6</v>
      </c>
      <c r="O1232" s="826">
        <v>1</v>
      </c>
      <c r="P1232" s="742">
        <v>2908.5</v>
      </c>
      <c r="Q1232" s="759">
        <v>1</v>
      </c>
      <c r="R1232" s="741">
        <v>6</v>
      </c>
      <c r="S1232" s="759">
        <v>1</v>
      </c>
      <c r="T1232" s="826">
        <v>1</v>
      </c>
      <c r="U1232" s="782">
        <v>1</v>
      </c>
    </row>
    <row r="1233" spans="1:21" ht="14.4" customHeight="1" x14ac:dyDescent="0.3">
      <c r="A1233" s="740">
        <v>7</v>
      </c>
      <c r="B1233" s="741" t="s">
        <v>2000</v>
      </c>
      <c r="C1233" s="741" t="s">
        <v>2006</v>
      </c>
      <c r="D1233" s="824" t="s">
        <v>3430</v>
      </c>
      <c r="E1233" s="825" t="s">
        <v>2016</v>
      </c>
      <c r="F1233" s="741" t="s">
        <v>2001</v>
      </c>
      <c r="G1233" s="741" t="s">
        <v>2666</v>
      </c>
      <c r="H1233" s="741" t="s">
        <v>576</v>
      </c>
      <c r="I1233" s="741" t="s">
        <v>2958</v>
      </c>
      <c r="J1233" s="741" t="s">
        <v>2668</v>
      </c>
      <c r="K1233" s="741" t="s">
        <v>2959</v>
      </c>
      <c r="L1233" s="742">
        <v>969.48</v>
      </c>
      <c r="M1233" s="742">
        <v>5816.88</v>
      </c>
      <c r="N1233" s="741">
        <v>6</v>
      </c>
      <c r="O1233" s="826">
        <v>1</v>
      </c>
      <c r="P1233" s="742">
        <v>5816.88</v>
      </c>
      <c r="Q1233" s="759">
        <v>1</v>
      </c>
      <c r="R1233" s="741">
        <v>6</v>
      </c>
      <c r="S1233" s="759">
        <v>1</v>
      </c>
      <c r="T1233" s="826">
        <v>1</v>
      </c>
      <c r="U1233" s="782">
        <v>1</v>
      </c>
    </row>
    <row r="1234" spans="1:21" ht="14.4" customHeight="1" x14ac:dyDescent="0.3">
      <c r="A1234" s="740">
        <v>7</v>
      </c>
      <c r="B1234" s="741" t="s">
        <v>2000</v>
      </c>
      <c r="C1234" s="741" t="s">
        <v>2006</v>
      </c>
      <c r="D1234" s="824" t="s">
        <v>3430</v>
      </c>
      <c r="E1234" s="825" t="s">
        <v>2016</v>
      </c>
      <c r="F1234" s="741" t="s">
        <v>2001</v>
      </c>
      <c r="G1234" s="741" t="s">
        <v>2666</v>
      </c>
      <c r="H1234" s="741" t="s">
        <v>576</v>
      </c>
      <c r="I1234" s="741" t="s">
        <v>2675</v>
      </c>
      <c r="J1234" s="741" t="s">
        <v>2676</v>
      </c>
      <c r="K1234" s="741" t="s">
        <v>2677</v>
      </c>
      <c r="L1234" s="742">
        <v>1938.97</v>
      </c>
      <c r="M1234" s="742">
        <v>67863.95</v>
      </c>
      <c r="N1234" s="741">
        <v>35</v>
      </c>
      <c r="O1234" s="826">
        <v>6</v>
      </c>
      <c r="P1234" s="742">
        <v>67863.95</v>
      </c>
      <c r="Q1234" s="759">
        <v>1</v>
      </c>
      <c r="R1234" s="741">
        <v>35</v>
      </c>
      <c r="S1234" s="759">
        <v>1</v>
      </c>
      <c r="T1234" s="826">
        <v>6</v>
      </c>
      <c r="U1234" s="782">
        <v>1</v>
      </c>
    </row>
    <row r="1235" spans="1:21" ht="14.4" customHeight="1" x14ac:dyDescent="0.3">
      <c r="A1235" s="740">
        <v>7</v>
      </c>
      <c r="B1235" s="741" t="s">
        <v>2000</v>
      </c>
      <c r="C1235" s="741" t="s">
        <v>2006</v>
      </c>
      <c r="D1235" s="824" t="s">
        <v>3430</v>
      </c>
      <c r="E1235" s="825" t="s">
        <v>2016</v>
      </c>
      <c r="F1235" s="741" t="s">
        <v>2001</v>
      </c>
      <c r="G1235" s="741" t="s">
        <v>2666</v>
      </c>
      <c r="H1235" s="741" t="s">
        <v>576</v>
      </c>
      <c r="I1235" s="741" t="s">
        <v>2960</v>
      </c>
      <c r="J1235" s="741" t="s">
        <v>2676</v>
      </c>
      <c r="K1235" s="741" t="s">
        <v>2961</v>
      </c>
      <c r="L1235" s="742">
        <v>484.75</v>
      </c>
      <c r="M1235" s="742">
        <v>8725.5</v>
      </c>
      <c r="N1235" s="741">
        <v>18</v>
      </c>
      <c r="O1235" s="826">
        <v>2.5</v>
      </c>
      <c r="P1235" s="742">
        <v>8725.5</v>
      </c>
      <c r="Q1235" s="759">
        <v>1</v>
      </c>
      <c r="R1235" s="741">
        <v>18</v>
      </c>
      <c r="S1235" s="759">
        <v>1</v>
      </c>
      <c r="T1235" s="826">
        <v>2.5</v>
      </c>
      <c r="U1235" s="782">
        <v>1</v>
      </c>
    </row>
    <row r="1236" spans="1:21" ht="14.4" customHeight="1" x14ac:dyDescent="0.3">
      <c r="A1236" s="740">
        <v>7</v>
      </c>
      <c r="B1236" s="741" t="s">
        <v>2000</v>
      </c>
      <c r="C1236" s="741" t="s">
        <v>2006</v>
      </c>
      <c r="D1236" s="824" t="s">
        <v>3430</v>
      </c>
      <c r="E1236" s="825" t="s">
        <v>2016</v>
      </c>
      <c r="F1236" s="741" t="s">
        <v>2001</v>
      </c>
      <c r="G1236" s="741" t="s">
        <v>2666</v>
      </c>
      <c r="H1236" s="741" t="s">
        <v>576</v>
      </c>
      <c r="I1236" s="741" t="s">
        <v>2678</v>
      </c>
      <c r="J1236" s="741" t="s">
        <v>2676</v>
      </c>
      <c r="K1236" s="741" t="s">
        <v>2679</v>
      </c>
      <c r="L1236" s="742">
        <v>969.48</v>
      </c>
      <c r="M1236" s="742">
        <v>23267.52</v>
      </c>
      <c r="N1236" s="741">
        <v>24</v>
      </c>
      <c r="O1236" s="826">
        <v>4</v>
      </c>
      <c r="P1236" s="742">
        <v>23267.52</v>
      </c>
      <c r="Q1236" s="759">
        <v>1</v>
      </c>
      <c r="R1236" s="741">
        <v>24</v>
      </c>
      <c r="S1236" s="759">
        <v>1</v>
      </c>
      <c r="T1236" s="826">
        <v>4</v>
      </c>
      <c r="U1236" s="782">
        <v>1</v>
      </c>
    </row>
    <row r="1237" spans="1:21" ht="14.4" customHeight="1" x14ac:dyDescent="0.3">
      <c r="A1237" s="740">
        <v>7</v>
      </c>
      <c r="B1237" s="741" t="s">
        <v>2000</v>
      </c>
      <c r="C1237" s="741" t="s">
        <v>2006</v>
      </c>
      <c r="D1237" s="824" t="s">
        <v>3430</v>
      </c>
      <c r="E1237" s="825" t="s">
        <v>2016</v>
      </c>
      <c r="F1237" s="741" t="s">
        <v>2001</v>
      </c>
      <c r="G1237" s="741" t="s">
        <v>2666</v>
      </c>
      <c r="H1237" s="741" t="s">
        <v>622</v>
      </c>
      <c r="I1237" s="741" t="s">
        <v>2680</v>
      </c>
      <c r="J1237" s="741" t="s">
        <v>2681</v>
      </c>
      <c r="K1237" s="741" t="s">
        <v>2682</v>
      </c>
      <c r="L1237" s="742">
        <v>484.75</v>
      </c>
      <c r="M1237" s="742">
        <v>15027.25</v>
      </c>
      <c r="N1237" s="741">
        <v>31</v>
      </c>
      <c r="O1237" s="826">
        <v>5.5</v>
      </c>
      <c r="P1237" s="742">
        <v>12118.75</v>
      </c>
      <c r="Q1237" s="759">
        <v>0.80645161290322576</v>
      </c>
      <c r="R1237" s="741">
        <v>25</v>
      </c>
      <c r="S1237" s="759">
        <v>0.80645161290322576</v>
      </c>
      <c r="T1237" s="826">
        <v>4.5</v>
      </c>
      <c r="U1237" s="782">
        <v>0.81818181818181823</v>
      </c>
    </row>
    <row r="1238" spans="1:21" ht="14.4" customHeight="1" x14ac:dyDescent="0.3">
      <c r="A1238" s="740">
        <v>7</v>
      </c>
      <c r="B1238" s="741" t="s">
        <v>2000</v>
      </c>
      <c r="C1238" s="741" t="s">
        <v>2006</v>
      </c>
      <c r="D1238" s="824" t="s">
        <v>3430</v>
      </c>
      <c r="E1238" s="825" t="s">
        <v>2016</v>
      </c>
      <c r="F1238" s="741" t="s">
        <v>2001</v>
      </c>
      <c r="G1238" s="741" t="s">
        <v>2666</v>
      </c>
      <c r="H1238" s="741" t="s">
        <v>576</v>
      </c>
      <c r="I1238" s="741" t="s">
        <v>3168</v>
      </c>
      <c r="J1238" s="741" t="s">
        <v>2676</v>
      </c>
      <c r="K1238" s="741" t="s">
        <v>3169</v>
      </c>
      <c r="L1238" s="742">
        <v>0</v>
      </c>
      <c r="M1238" s="742">
        <v>0</v>
      </c>
      <c r="N1238" s="741">
        <v>21</v>
      </c>
      <c r="O1238" s="826">
        <v>2.5</v>
      </c>
      <c r="P1238" s="742">
        <v>0</v>
      </c>
      <c r="Q1238" s="759"/>
      <c r="R1238" s="741">
        <v>12</v>
      </c>
      <c r="S1238" s="759">
        <v>0.5714285714285714</v>
      </c>
      <c r="T1238" s="826">
        <v>1.5</v>
      </c>
      <c r="U1238" s="782">
        <v>0.6</v>
      </c>
    </row>
    <row r="1239" spans="1:21" ht="14.4" customHeight="1" x14ac:dyDescent="0.3">
      <c r="A1239" s="740">
        <v>7</v>
      </c>
      <c r="B1239" s="741" t="s">
        <v>2000</v>
      </c>
      <c r="C1239" s="741" t="s">
        <v>2006</v>
      </c>
      <c r="D1239" s="824" t="s">
        <v>3430</v>
      </c>
      <c r="E1239" s="825" t="s">
        <v>2016</v>
      </c>
      <c r="F1239" s="741" t="s">
        <v>2001</v>
      </c>
      <c r="G1239" s="741" t="s">
        <v>2666</v>
      </c>
      <c r="H1239" s="741" t="s">
        <v>622</v>
      </c>
      <c r="I1239" s="741" t="s">
        <v>2685</v>
      </c>
      <c r="J1239" s="741" t="s">
        <v>2681</v>
      </c>
      <c r="K1239" s="741" t="s">
        <v>2686</v>
      </c>
      <c r="L1239" s="742">
        <v>969.48</v>
      </c>
      <c r="M1239" s="742">
        <v>31023.360000000001</v>
      </c>
      <c r="N1239" s="741">
        <v>32</v>
      </c>
      <c r="O1239" s="826">
        <v>6</v>
      </c>
      <c r="P1239" s="742">
        <v>19389.600000000002</v>
      </c>
      <c r="Q1239" s="759">
        <v>0.62500000000000011</v>
      </c>
      <c r="R1239" s="741">
        <v>20</v>
      </c>
      <c r="S1239" s="759">
        <v>0.625</v>
      </c>
      <c r="T1239" s="826">
        <v>4</v>
      </c>
      <c r="U1239" s="782">
        <v>0.66666666666666663</v>
      </c>
    </row>
    <row r="1240" spans="1:21" ht="14.4" customHeight="1" x14ac:dyDescent="0.3">
      <c r="A1240" s="740">
        <v>7</v>
      </c>
      <c r="B1240" s="741" t="s">
        <v>2000</v>
      </c>
      <c r="C1240" s="741" t="s">
        <v>2006</v>
      </c>
      <c r="D1240" s="824" t="s">
        <v>3430</v>
      </c>
      <c r="E1240" s="825" t="s">
        <v>2016</v>
      </c>
      <c r="F1240" s="741" t="s">
        <v>2001</v>
      </c>
      <c r="G1240" s="741" t="s">
        <v>2666</v>
      </c>
      <c r="H1240" s="741" t="s">
        <v>622</v>
      </c>
      <c r="I1240" s="741" t="s">
        <v>3091</v>
      </c>
      <c r="J1240" s="741" t="s">
        <v>2681</v>
      </c>
      <c r="K1240" s="741" t="s">
        <v>2950</v>
      </c>
      <c r="L1240" s="742">
        <v>1938.97</v>
      </c>
      <c r="M1240" s="742">
        <v>31023.52</v>
      </c>
      <c r="N1240" s="741">
        <v>16</v>
      </c>
      <c r="O1240" s="826">
        <v>1.5</v>
      </c>
      <c r="P1240" s="742">
        <v>31023.52</v>
      </c>
      <c r="Q1240" s="759">
        <v>1</v>
      </c>
      <c r="R1240" s="741">
        <v>16</v>
      </c>
      <c r="S1240" s="759">
        <v>1</v>
      </c>
      <c r="T1240" s="826">
        <v>1.5</v>
      </c>
      <c r="U1240" s="782">
        <v>1</v>
      </c>
    </row>
    <row r="1241" spans="1:21" ht="14.4" customHeight="1" x14ac:dyDescent="0.3">
      <c r="A1241" s="740">
        <v>7</v>
      </c>
      <c r="B1241" s="741" t="s">
        <v>2000</v>
      </c>
      <c r="C1241" s="741" t="s">
        <v>2006</v>
      </c>
      <c r="D1241" s="824" t="s">
        <v>3430</v>
      </c>
      <c r="E1241" s="825" t="s">
        <v>2016</v>
      </c>
      <c r="F1241" s="741" t="s">
        <v>2001</v>
      </c>
      <c r="G1241" s="741" t="s">
        <v>2666</v>
      </c>
      <c r="H1241" s="741" t="s">
        <v>622</v>
      </c>
      <c r="I1241" s="741" t="s">
        <v>2964</v>
      </c>
      <c r="J1241" s="741" t="s">
        <v>2681</v>
      </c>
      <c r="K1241" s="741" t="s">
        <v>2672</v>
      </c>
      <c r="L1241" s="742">
        <v>1454.23</v>
      </c>
      <c r="M1241" s="742">
        <v>14542.300000000001</v>
      </c>
      <c r="N1241" s="741">
        <v>10</v>
      </c>
      <c r="O1241" s="826">
        <v>3</v>
      </c>
      <c r="P1241" s="742">
        <v>14542.300000000001</v>
      </c>
      <c r="Q1241" s="759">
        <v>1</v>
      </c>
      <c r="R1241" s="741">
        <v>10</v>
      </c>
      <c r="S1241" s="759">
        <v>1</v>
      </c>
      <c r="T1241" s="826">
        <v>3</v>
      </c>
      <c r="U1241" s="782">
        <v>1</v>
      </c>
    </row>
    <row r="1242" spans="1:21" ht="14.4" customHeight="1" x14ac:dyDescent="0.3">
      <c r="A1242" s="740">
        <v>7</v>
      </c>
      <c r="B1242" s="741" t="s">
        <v>2000</v>
      </c>
      <c r="C1242" s="741" t="s">
        <v>2006</v>
      </c>
      <c r="D1242" s="824" t="s">
        <v>3430</v>
      </c>
      <c r="E1242" s="825" t="s">
        <v>2016</v>
      </c>
      <c r="F1242" s="741" t="s">
        <v>2001</v>
      </c>
      <c r="G1242" s="741" t="s">
        <v>2293</v>
      </c>
      <c r="H1242" s="741" t="s">
        <v>576</v>
      </c>
      <c r="I1242" s="741" t="s">
        <v>2294</v>
      </c>
      <c r="J1242" s="741" t="s">
        <v>2295</v>
      </c>
      <c r="K1242" s="741" t="s">
        <v>2296</v>
      </c>
      <c r="L1242" s="742">
        <v>0</v>
      </c>
      <c r="M1242" s="742">
        <v>0</v>
      </c>
      <c r="N1242" s="741">
        <v>3</v>
      </c>
      <c r="O1242" s="826">
        <v>0.5</v>
      </c>
      <c r="P1242" s="742">
        <v>0</v>
      </c>
      <c r="Q1242" s="759"/>
      <c r="R1242" s="741">
        <v>3</v>
      </c>
      <c r="S1242" s="759">
        <v>1</v>
      </c>
      <c r="T1242" s="826">
        <v>0.5</v>
      </c>
      <c r="U1242" s="782">
        <v>1</v>
      </c>
    </row>
    <row r="1243" spans="1:21" ht="14.4" customHeight="1" x14ac:dyDescent="0.3">
      <c r="A1243" s="740">
        <v>7</v>
      </c>
      <c r="B1243" s="741" t="s">
        <v>2000</v>
      </c>
      <c r="C1243" s="741" t="s">
        <v>2006</v>
      </c>
      <c r="D1243" s="824" t="s">
        <v>3430</v>
      </c>
      <c r="E1243" s="825" t="s">
        <v>2016</v>
      </c>
      <c r="F1243" s="741" t="s">
        <v>2001</v>
      </c>
      <c r="G1243" s="741" t="s">
        <v>2137</v>
      </c>
      <c r="H1243" s="741" t="s">
        <v>576</v>
      </c>
      <c r="I1243" s="741" t="s">
        <v>3377</v>
      </c>
      <c r="J1243" s="741" t="s">
        <v>2698</v>
      </c>
      <c r="K1243" s="741" t="s">
        <v>2140</v>
      </c>
      <c r="L1243" s="742">
        <v>848.49</v>
      </c>
      <c r="M1243" s="742">
        <v>4242.45</v>
      </c>
      <c r="N1243" s="741">
        <v>5</v>
      </c>
      <c r="O1243" s="826">
        <v>1</v>
      </c>
      <c r="P1243" s="742"/>
      <c r="Q1243" s="759">
        <v>0</v>
      </c>
      <c r="R1243" s="741"/>
      <c r="S1243" s="759">
        <v>0</v>
      </c>
      <c r="T1243" s="826"/>
      <c r="U1243" s="782">
        <v>0</v>
      </c>
    </row>
    <row r="1244" spans="1:21" ht="14.4" customHeight="1" x14ac:dyDescent="0.3">
      <c r="A1244" s="740">
        <v>7</v>
      </c>
      <c r="B1244" s="741" t="s">
        <v>2000</v>
      </c>
      <c r="C1244" s="741" t="s">
        <v>2006</v>
      </c>
      <c r="D1244" s="824" t="s">
        <v>3430</v>
      </c>
      <c r="E1244" s="825" t="s">
        <v>2016</v>
      </c>
      <c r="F1244" s="741" t="s">
        <v>2001</v>
      </c>
      <c r="G1244" s="741" t="s">
        <v>2137</v>
      </c>
      <c r="H1244" s="741" t="s">
        <v>576</v>
      </c>
      <c r="I1244" s="741" t="s">
        <v>2691</v>
      </c>
      <c r="J1244" s="741" t="s">
        <v>2139</v>
      </c>
      <c r="K1244" s="741" t="s">
        <v>2692</v>
      </c>
      <c r="L1244" s="742">
        <v>537.12</v>
      </c>
      <c r="M1244" s="742">
        <v>18799.200000000004</v>
      </c>
      <c r="N1244" s="741">
        <v>35</v>
      </c>
      <c r="O1244" s="826">
        <v>12</v>
      </c>
      <c r="P1244" s="742">
        <v>10205.280000000002</v>
      </c>
      <c r="Q1244" s="759">
        <v>0.54285714285714282</v>
      </c>
      <c r="R1244" s="741">
        <v>19</v>
      </c>
      <c r="S1244" s="759">
        <v>0.54285714285714282</v>
      </c>
      <c r="T1244" s="826">
        <v>7.5</v>
      </c>
      <c r="U1244" s="782">
        <v>0.625</v>
      </c>
    </row>
    <row r="1245" spans="1:21" ht="14.4" customHeight="1" x14ac:dyDescent="0.3">
      <c r="A1245" s="740">
        <v>7</v>
      </c>
      <c r="B1245" s="741" t="s">
        <v>2000</v>
      </c>
      <c r="C1245" s="741" t="s">
        <v>2006</v>
      </c>
      <c r="D1245" s="824" t="s">
        <v>3430</v>
      </c>
      <c r="E1245" s="825" t="s">
        <v>2016</v>
      </c>
      <c r="F1245" s="741" t="s">
        <v>2001</v>
      </c>
      <c r="G1245" s="741" t="s">
        <v>2137</v>
      </c>
      <c r="H1245" s="741" t="s">
        <v>576</v>
      </c>
      <c r="I1245" s="741" t="s">
        <v>2138</v>
      </c>
      <c r="J1245" s="741" t="s">
        <v>2139</v>
      </c>
      <c r="K1245" s="741" t="s">
        <v>2140</v>
      </c>
      <c r="L1245" s="742">
        <v>848.49</v>
      </c>
      <c r="M1245" s="742">
        <v>97576.35</v>
      </c>
      <c r="N1245" s="741">
        <v>115</v>
      </c>
      <c r="O1245" s="826">
        <v>34</v>
      </c>
      <c r="P1245" s="742">
        <v>80606.55</v>
      </c>
      <c r="Q1245" s="759">
        <v>0.82608695652173914</v>
      </c>
      <c r="R1245" s="741">
        <v>95</v>
      </c>
      <c r="S1245" s="759">
        <v>0.82608695652173914</v>
      </c>
      <c r="T1245" s="826">
        <v>24</v>
      </c>
      <c r="U1245" s="782">
        <v>0.70588235294117652</v>
      </c>
    </row>
    <row r="1246" spans="1:21" ht="14.4" customHeight="1" x14ac:dyDescent="0.3">
      <c r="A1246" s="740">
        <v>7</v>
      </c>
      <c r="B1246" s="741" t="s">
        <v>2000</v>
      </c>
      <c r="C1246" s="741" t="s">
        <v>2006</v>
      </c>
      <c r="D1246" s="824" t="s">
        <v>3430</v>
      </c>
      <c r="E1246" s="825" t="s">
        <v>2016</v>
      </c>
      <c r="F1246" s="741" t="s">
        <v>2001</v>
      </c>
      <c r="G1246" s="741" t="s">
        <v>2137</v>
      </c>
      <c r="H1246" s="741" t="s">
        <v>576</v>
      </c>
      <c r="I1246" s="741" t="s">
        <v>2695</v>
      </c>
      <c r="J1246" s="741" t="s">
        <v>2139</v>
      </c>
      <c r="K1246" s="741" t="s">
        <v>2696</v>
      </c>
      <c r="L1246" s="742">
        <v>478.07</v>
      </c>
      <c r="M1246" s="742">
        <v>4302.63</v>
      </c>
      <c r="N1246" s="741">
        <v>9</v>
      </c>
      <c r="O1246" s="826">
        <v>1</v>
      </c>
      <c r="P1246" s="742"/>
      <c r="Q1246" s="759">
        <v>0</v>
      </c>
      <c r="R1246" s="741"/>
      <c r="S1246" s="759">
        <v>0</v>
      </c>
      <c r="T1246" s="826"/>
      <c r="U1246" s="782">
        <v>0</v>
      </c>
    </row>
    <row r="1247" spans="1:21" ht="14.4" customHeight="1" x14ac:dyDescent="0.3">
      <c r="A1247" s="740">
        <v>7</v>
      </c>
      <c r="B1247" s="741" t="s">
        <v>2000</v>
      </c>
      <c r="C1247" s="741" t="s">
        <v>2006</v>
      </c>
      <c r="D1247" s="824" t="s">
        <v>3430</v>
      </c>
      <c r="E1247" s="825" t="s">
        <v>2016</v>
      </c>
      <c r="F1247" s="741" t="s">
        <v>2001</v>
      </c>
      <c r="G1247" s="741" t="s">
        <v>3378</v>
      </c>
      <c r="H1247" s="741" t="s">
        <v>576</v>
      </c>
      <c r="I1247" s="741" t="s">
        <v>3379</v>
      </c>
      <c r="J1247" s="741" t="s">
        <v>3380</v>
      </c>
      <c r="K1247" s="741" t="s">
        <v>3381</v>
      </c>
      <c r="L1247" s="742">
        <v>0</v>
      </c>
      <c r="M1247" s="742">
        <v>0</v>
      </c>
      <c r="N1247" s="741">
        <v>1</v>
      </c>
      <c r="O1247" s="826">
        <v>1</v>
      </c>
      <c r="P1247" s="742">
        <v>0</v>
      </c>
      <c r="Q1247" s="759"/>
      <c r="R1247" s="741">
        <v>1</v>
      </c>
      <c r="S1247" s="759">
        <v>1</v>
      </c>
      <c r="T1247" s="826">
        <v>1</v>
      </c>
      <c r="U1247" s="782">
        <v>1</v>
      </c>
    </row>
    <row r="1248" spans="1:21" ht="14.4" customHeight="1" x14ac:dyDescent="0.3">
      <c r="A1248" s="740">
        <v>7</v>
      </c>
      <c r="B1248" s="741" t="s">
        <v>2000</v>
      </c>
      <c r="C1248" s="741" t="s">
        <v>2006</v>
      </c>
      <c r="D1248" s="824" t="s">
        <v>3430</v>
      </c>
      <c r="E1248" s="825" t="s">
        <v>2016</v>
      </c>
      <c r="F1248" s="741" t="s">
        <v>2001</v>
      </c>
      <c r="G1248" s="741" t="s">
        <v>2700</v>
      </c>
      <c r="H1248" s="741" t="s">
        <v>576</v>
      </c>
      <c r="I1248" s="741" t="s">
        <v>2701</v>
      </c>
      <c r="J1248" s="741" t="s">
        <v>2702</v>
      </c>
      <c r="K1248" s="741" t="s">
        <v>2703</v>
      </c>
      <c r="L1248" s="742">
        <v>0</v>
      </c>
      <c r="M1248" s="742">
        <v>0</v>
      </c>
      <c r="N1248" s="741">
        <v>21</v>
      </c>
      <c r="O1248" s="826">
        <v>6.5</v>
      </c>
      <c r="P1248" s="742">
        <v>0</v>
      </c>
      <c r="Q1248" s="759"/>
      <c r="R1248" s="741">
        <v>11</v>
      </c>
      <c r="S1248" s="759">
        <v>0.52380952380952384</v>
      </c>
      <c r="T1248" s="826">
        <v>4</v>
      </c>
      <c r="U1248" s="782">
        <v>0.61538461538461542</v>
      </c>
    </row>
    <row r="1249" spans="1:21" ht="14.4" customHeight="1" x14ac:dyDescent="0.3">
      <c r="A1249" s="740">
        <v>7</v>
      </c>
      <c r="B1249" s="741" t="s">
        <v>2000</v>
      </c>
      <c r="C1249" s="741" t="s">
        <v>2006</v>
      </c>
      <c r="D1249" s="824" t="s">
        <v>3430</v>
      </c>
      <c r="E1249" s="825" t="s">
        <v>2016</v>
      </c>
      <c r="F1249" s="741" t="s">
        <v>2001</v>
      </c>
      <c r="G1249" s="741" t="s">
        <v>2409</v>
      </c>
      <c r="H1249" s="741" t="s">
        <v>576</v>
      </c>
      <c r="I1249" s="741" t="s">
        <v>3177</v>
      </c>
      <c r="J1249" s="741" t="s">
        <v>3098</v>
      </c>
      <c r="K1249" s="741" t="s">
        <v>2586</v>
      </c>
      <c r="L1249" s="742">
        <v>79.64</v>
      </c>
      <c r="M1249" s="742">
        <v>238.92000000000002</v>
      </c>
      <c r="N1249" s="741">
        <v>3</v>
      </c>
      <c r="O1249" s="826">
        <v>1</v>
      </c>
      <c r="P1249" s="742">
        <v>238.92000000000002</v>
      </c>
      <c r="Q1249" s="759">
        <v>1</v>
      </c>
      <c r="R1249" s="741">
        <v>3</v>
      </c>
      <c r="S1249" s="759">
        <v>1</v>
      </c>
      <c r="T1249" s="826">
        <v>1</v>
      </c>
      <c r="U1249" s="782">
        <v>1</v>
      </c>
    </row>
    <row r="1250" spans="1:21" ht="14.4" customHeight="1" x14ac:dyDescent="0.3">
      <c r="A1250" s="740">
        <v>7</v>
      </c>
      <c r="B1250" s="741" t="s">
        <v>2000</v>
      </c>
      <c r="C1250" s="741" t="s">
        <v>2006</v>
      </c>
      <c r="D1250" s="824" t="s">
        <v>3430</v>
      </c>
      <c r="E1250" s="825" t="s">
        <v>2016</v>
      </c>
      <c r="F1250" s="741" t="s">
        <v>2001</v>
      </c>
      <c r="G1250" s="741" t="s">
        <v>2704</v>
      </c>
      <c r="H1250" s="741" t="s">
        <v>576</v>
      </c>
      <c r="I1250" s="741" t="s">
        <v>2705</v>
      </c>
      <c r="J1250" s="741" t="s">
        <v>2706</v>
      </c>
      <c r="K1250" s="741" t="s">
        <v>2707</v>
      </c>
      <c r="L1250" s="742">
        <v>838.65</v>
      </c>
      <c r="M1250" s="742">
        <v>10063.799999999999</v>
      </c>
      <c r="N1250" s="741">
        <v>12</v>
      </c>
      <c r="O1250" s="826">
        <v>2</v>
      </c>
      <c r="P1250" s="742"/>
      <c r="Q1250" s="759">
        <v>0</v>
      </c>
      <c r="R1250" s="741"/>
      <c r="S1250" s="759">
        <v>0</v>
      </c>
      <c r="T1250" s="826"/>
      <c r="U1250" s="782">
        <v>0</v>
      </c>
    </row>
    <row r="1251" spans="1:21" ht="14.4" customHeight="1" x14ac:dyDescent="0.3">
      <c r="A1251" s="740">
        <v>7</v>
      </c>
      <c r="B1251" s="741" t="s">
        <v>2000</v>
      </c>
      <c r="C1251" s="741" t="s">
        <v>2006</v>
      </c>
      <c r="D1251" s="824" t="s">
        <v>3430</v>
      </c>
      <c r="E1251" s="825" t="s">
        <v>2016</v>
      </c>
      <c r="F1251" s="741" t="s">
        <v>2001</v>
      </c>
      <c r="G1251" s="741" t="s">
        <v>2704</v>
      </c>
      <c r="H1251" s="741" t="s">
        <v>576</v>
      </c>
      <c r="I1251" s="741" t="s">
        <v>3178</v>
      </c>
      <c r="J1251" s="741" t="s">
        <v>2706</v>
      </c>
      <c r="K1251" s="741" t="s">
        <v>3179</v>
      </c>
      <c r="L1251" s="742">
        <v>908.53</v>
      </c>
      <c r="M1251" s="742">
        <v>12719.42</v>
      </c>
      <c r="N1251" s="741">
        <v>14</v>
      </c>
      <c r="O1251" s="826">
        <v>5</v>
      </c>
      <c r="P1251" s="742">
        <v>12719.42</v>
      </c>
      <c r="Q1251" s="759">
        <v>1</v>
      </c>
      <c r="R1251" s="741">
        <v>14</v>
      </c>
      <c r="S1251" s="759">
        <v>1</v>
      </c>
      <c r="T1251" s="826">
        <v>5</v>
      </c>
      <c r="U1251" s="782">
        <v>1</v>
      </c>
    </row>
    <row r="1252" spans="1:21" ht="14.4" customHeight="1" x14ac:dyDescent="0.3">
      <c r="A1252" s="740">
        <v>7</v>
      </c>
      <c r="B1252" s="741" t="s">
        <v>2000</v>
      </c>
      <c r="C1252" s="741" t="s">
        <v>2006</v>
      </c>
      <c r="D1252" s="824" t="s">
        <v>3430</v>
      </c>
      <c r="E1252" s="825" t="s">
        <v>2016</v>
      </c>
      <c r="F1252" s="741" t="s">
        <v>2001</v>
      </c>
      <c r="G1252" s="741" t="s">
        <v>2704</v>
      </c>
      <c r="H1252" s="741" t="s">
        <v>576</v>
      </c>
      <c r="I1252" s="741" t="s">
        <v>2977</v>
      </c>
      <c r="J1252" s="741" t="s">
        <v>2706</v>
      </c>
      <c r="K1252" s="741" t="s">
        <v>2978</v>
      </c>
      <c r="L1252" s="742">
        <v>454.27</v>
      </c>
      <c r="M1252" s="742">
        <v>1362.81</v>
      </c>
      <c r="N1252" s="741">
        <v>3</v>
      </c>
      <c r="O1252" s="826">
        <v>1</v>
      </c>
      <c r="P1252" s="742"/>
      <c r="Q1252" s="759">
        <v>0</v>
      </c>
      <c r="R1252" s="741"/>
      <c r="S1252" s="759">
        <v>0</v>
      </c>
      <c r="T1252" s="826"/>
      <c r="U1252" s="782">
        <v>0</v>
      </c>
    </row>
    <row r="1253" spans="1:21" ht="14.4" customHeight="1" x14ac:dyDescent="0.3">
      <c r="A1253" s="740">
        <v>7</v>
      </c>
      <c r="B1253" s="741" t="s">
        <v>2000</v>
      </c>
      <c r="C1253" s="741" t="s">
        <v>2006</v>
      </c>
      <c r="D1253" s="824" t="s">
        <v>3430</v>
      </c>
      <c r="E1253" s="825" t="s">
        <v>2016</v>
      </c>
      <c r="F1253" s="741" t="s">
        <v>2001</v>
      </c>
      <c r="G1253" s="741" t="s">
        <v>2704</v>
      </c>
      <c r="H1253" s="741" t="s">
        <v>576</v>
      </c>
      <c r="I1253" s="741" t="s">
        <v>2708</v>
      </c>
      <c r="J1253" s="741" t="s">
        <v>2706</v>
      </c>
      <c r="K1253" s="741" t="s">
        <v>2709</v>
      </c>
      <c r="L1253" s="742">
        <v>1677.3</v>
      </c>
      <c r="M1253" s="742">
        <v>26836.799999999999</v>
      </c>
      <c r="N1253" s="741">
        <v>16</v>
      </c>
      <c r="O1253" s="826">
        <v>5</v>
      </c>
      <c r="P1253" s="742">
        <v>6709.2</v>
      </c>
      <c r="Q1253" s="759">
        <v>0.25</v>
      </c>
      <c r="R1253" s="741">
        <v>4</v>
      </c>
      <c r="S1253" s="759">
        <v>0.25</v>
      </c>
      <c r="T1253" s="826">
        <v>2</v>
      </c>
      <c r="U1253" s="782">
        <v>0.4</v>
      </c>
    </row>
    <row r="1254" spans="1:21" ht="14.4" customHeight="1" x14ac:dyDescent="0.3">
      <c r="A1254" s="740">
        <v>7</v>
      </c>
      <c r="B1254" s="741" t="s">
        <v>2000</v>
      </c>
      <c r="C1254" s="741" t="s">
        <v>2006</v>
      </c>
      <c r="D1254" s="824" t="s">
        <v>3430</v>
      </c>
      <c r="E1254" s="825" t="s">
        <v>2016</v>
      </c>
      <c r="F1254" s="741" t="s">
        <v>2001</v>
      </c>
      <c r="G1254" s="741" t="s">
        <v>2704</v>
      </c>
      <c r="H1254" s="741" t="s">
        <v>576</v>
      </c>
      <c r="I1254" s="741" t="s">
        <v>2710</v>
      </c>
      <c r="J1254" s="741" t="s">
        <v>2706</v>
      </c>
      <c r="K1254" s="741" t="s">
        <v>2711</v>
      </c>
      <c r="L1254" s="742">
        <v>4714.62</v>
      </c>
      <c r="M1254" s="742">
        <v>28287.72</v>
      </c>
      <c r="N1254" s="741">
        <v>6</v>
      </c>
      <c r="O1254" s="826">
        <v>2</v>
      </c>
      <c r="P1254" s="742">
        <v>14143.86</v>
      </c>
      <c r="Q1254" s="759">
        <v>0.5</v>
      </c>
      <c r="R1254" s="741">
        <v>3</v>
      </c>
      <c r="S1254" s="759">
        <v>0.5</v>
      </c>
      <c r="T1254" s="826">
        <v>1</v>
      </c>
      <c r="U1254" s="782">
        <v>0.5</v>
      </c>
    </row>
    <row r="1255" spans="1:21" ht="14.4" customHeight="1" x14ac:dyDescent="0.3">
      <c r="A1255" s="740">
        <v>7</v>
      </c>
      <c r="B1255" s="741" t="s">
        <v>2000</v>
      </c>
      <c r="C1255" s="741" t="s">
        <v>2006</v>
      </c>
      <c r="D1255" s="824" t="s">
        <v>3430</v>
      </c>
      <c r="E1255" s="825" t="s">
        <v>2016</v>
      </c>
      <c r="F1255" s="741" t="s">
        <v>2001</v>
      </c>
      <c r="G1255" s="741" t="s">
        <v>2704</v>
      </c>
      <c r="H1255" s="741" t="s">
        <v>576</v>
      </c>
      <c r="I1255" s="741" t="s">
        <v>2712</v>
      </c>
      <c r="J1255" s="741" t="s">
        <v>2706</v>
      </c>
      <c r="K1255" s="741" t="s">
        <v>2713</v>
      </c>
      <c r="L1255" s="742">
        <v>3354.59</v>
      </c>
      <c r="M1255" s="742">
        <v>40255.08</v>
      </c>
      <c r="N1255" s="741">
        <v>12</v>
      </c>
      <c r="O1255" s="826">
        <v>4</v>
      </c>
      <c r="P1255" s="742">
        <v>10063.77</v>
      </c>
      <c r="Q1255" s="759">
        <v>0.25</v>
      </c>
      <c r="R1255" s="741">
        <v>3</v>
      </c>
      <c r="S1255" s="759">
        <v>0.25</v>
      </c>
      <c r="T1255" s="826">
        <v>1</v>
      </c>
      <c r="U1255" s="782">
        <v>0.25</v>
      </c>
    </row>
    <row r="1256" spans="1:21" ht="14.4" customHeight="1" x14ac:dyDescent="0.3">
      <c r="A1256" s="740">
        <v>7</v>
      </c>
      <c r="B1256" s="741" t="s">
        <v>2000</v>
      </c>
      <c r="C1256" s="741" t="s">
        <v>2006</v>
      </c>
      <c r="D1256" s="824" t="s">
        <v>3430</v>
      </c>
      <c r="E1256" s="825" t="s">
        <v>2016</v>
      </c>
      <c r="F1256" s="741" t="s">
        <v>2001</v>
      </c>
      <c r="G1256" s="741" t="s">
        <v>2704</v>
      </c>
      <c r="H1256" s="741" t="s">
        <v>576</v>
      </c>
      <c r="I1256" s="741" t="s">
        <v>3382</v>
      </c>
      <c r="J1256" s="741" t="s">
        <v>2706</v>
      </c>
      <c r="K1256" s="741" t="s">
        <v>3383</v>
      </c>
      <c r="L1256" s="742">
        <v>583.70000000000005</v>
      </c>
      <c r="M1256" s="742">
        <v>1751.1000000000001</v>
      </c>
      <c r="N1256" s="741">
        <v>3</v>
      </c>
      <c r="O1256" s="826">
        <v>2</v>
      </c>
      <c r="P1256" s="742">
        <v>1751.1000000000001</v>
      </c>
      <c r="Q1256" s="759">
        <v>1</v>
      </c>
      <c r="R1256" s="741">
        <v>3</v>
      </c>
      <c r="S1256" s="759">
        <v>1</v>
      </c>
      <c r="T1256" s="826">
        <v>2</v>
      </c>
      <c r="U1256" s="782">
        <v>1</v>
      </c>
    </row>
    <row r="1257" spans="1:21" ht="14.4" customHeight="1" x14ac:dyDescent="0.3">
      <c r="A1257" s="740">
        <v>7</v>
      </c>
      <c r="B1257" s="741" t="s">
        <v>2000</v>
      </c>
      <c r="C1257" s="741" t="s">
        <v>2006</v>
      </c>
      <c r="D1257" s="824" t="s">
        <v>3430</v>
      </c>
      <c r="E1257" s="825" t="s">
        <v>2016</v>
      </c>
      <c r="F1257" s="741" t="s">
        <v>2001</v>
      </c>
      <c r="G1257" s="741" t="s">
        <v>3384</v>
      </c>
      <c r="H1257" s="741" t="s">
        <v>576</v>
      </c>
      <c r="I1257" s="741" t="s">
        <v>3385</v>
      </c>
      <c r="J1257" s="741" t="s">
        <v>1081</v>
      </c>
      <c r="K1257" s="741" t="s">
        <v>3386</v>
      </c>
      <c r="L1257" s="742">
        <v>178.94</v>
      </c>
      <c r="M1257" s="742">
        <v>178.94</v>
      </c>
      <c r="N1257" s="741">
        <v>1</v>
      </c>
      <c r="O1257" s="826">
        <v>0.5</v>
      </c>
      <c r="P1257" s="742"/>
      <c r="Q1257" s="759">
        <v>0</v>
      </c>
      <c r="R1257" s="741"/>
      <c r="S1257" s="759">
        <v>0</v>
      </c>
      <c r="T1257" s="826"/>
      <c r="U1257" s="782">
        <v>0</v>
      </c>
    </row>
    <row r="1258" spans="1:21" ht="14.4" customHeight="1" x14ac:dyDescent="0.3">
      <c r="A1258" s="740">
        <v>7</v>
      </c>
      <c r="B1258" s="741" t="s">
        <v>2000</v>
      </c>
      <c r="C1258" s="741" t="s">
        <v>2006</v>
      </c>
      <c r="D1258" s="824" t="s">
        <v>3430</v>
      </c>
      <c r="E1258" s="825" t="s">
        <v>2016</v>
      </c>
      <c r="F1258" s="741" t="s">
        <v>2001</v>
      </c>
      <c r="G1258" s="741" t="s">
        <v>2536</v>
      </c>
      <c r="H1258" s="741" t="s">
        <v>576</v>
      </c>
      <c r="I1258" s="741" t="s">
        <v>3183</v>
      </c>
      <c r="J1258" s="741" t="s">
        <v>2538</v>
      </c>
      <c r="K1258" s="741" t="s">
        <v>3184</v>
      </c>
      <c r="L1258" s="742">
        <v>30.46</v>
      </c>
      <c r="M1258" s="742">
        <v>60.92</v>
      </c>
      <c r="N1258" s="741">
        <v>2</v>
      </c>
      <c r="O1258" s="826">
        <v>1</v>
      </c>
      <c r="P1258" s="742"/>
      <c r="Q1258" s="759">
        <v>0</v>
      </c>
      <c r="R1258" s="741"/>
      <c r="S1258" s="759">
        <v>0</v>
      </c>
      <c r="T1258" s="826"/>
      <c r="U1258" s="782">
        <v>0</v>
      </c>
    </row>
    <row r="1259" spans="1:21" ht="14.4" customHeight="1" x14ac:dyDescent="0.3">
      <c r="A1259" s="740">
        <v>7</v>
      </c>
      <c r="B1259" s="741" t="s">
        <v>2000</v>
      </c>
      <c r="C1259" s="741" t="s">
        <v>2006</v>
      </c>
      <c r="D1259" s="824" t="s">
        <v>3430</v>
      </c>
      <c r="E1259" s="825" t="s">
        <v>2016</v>
      </c>
      <c r="F1259" s="741" t="s">
        <v>2001</v>
      </c>
      <c r="G1259" s="741" t="s">
        <v>2555</v>
      </c>
      <c r="H1259" s="741" t="s">
        <v>576</v>
      </c>
      <c r="I1259" s="741" t="s">
        <v>2714</v>
      </c>
      <c r="J1259" s="741" t="s">
        <v>2557</v>
      </c>
      <c r="K1259" s="741"/>
      <c r="L1259" s="742">
        <v>0</v>
      </c>
      <c r="M1259" s="742">
        <v>0</v>
      </c>
      <c r="N1259" s="741">
        <v>1</v>
      </c>
      <c r="O1259" s="826">
        <v>1</v>
      </c>
      <c r="P1259" s="742">
        <v>0</v>
      </c>
      <c r="Q1259" s="759"/>
      <c r="R1259" s="741">
        <v>1</v>
      </c>
      <c r="S1259" s="759">
        <v>1</v>
      </c>
      <c r="T1259" s="826">
        <v>1</v>
      </c>
      <c r="U1259" s="782">
        <v>1</v>
      </c>
    </row>
    <row r="1260" spans="1:21" ht="14.4" customHeight="1" x14ac:dyDescent="0.3">
      <c r="A1260" s="740">
        <v>7</v>
      </c>
      <c r="B1260" s="741" t="s">
        <v>2000</v>
      </c>
      <c r="C1260" s="741" t="s">
        <v>2006</v>
      </c>
      <c r="D1260" s="824" t="s">
        <v>3430</v>
      </c>
      <c r="E1260" s="825" t="s">
        <v>2016</v>
      </c>
      <c r="F1260" s="741" t="s">
        <v>2001</v>
      </c>
      <c r="G1260" s="741" t="s">
        <v>2555</v>
      </c>
      <c r="H1260" s="741" t="s">
        <v>576</v>
      </c>
      <c r="I1260" s="741" t="s">
        <v>2861</v>
      </c>
      <c r="J1260" s="741" t="s">
        <v>2557</v>
      </c>
      <c r="K1260" s="741"/>
      <c r="L1260" s="742">
        <v>0</v>
      </c>
      <c r="M1260" s="742">
        <v>0</v>
      </c>
      <c r="N1260" s="741">
        <v>2</v>
      </c>
      <c r="O1260" s="826">
        <v>1.5</v>
      </c>
      <c r="P1260" s="742">
        <v>0</v>
      </c>
      <c r="Q1260" s="759"/>
      <c r="R1260" s="741">
        <v>2</v>
      </c>
      <c r="S1260" s="759">
        <v>1</v>
      </c>
      <c r="T1260" s="826">
        <v>1.5</v>
      </c>
      <c r="U1260" s="782">
        <v>1</v>
      </c>
    </row>
    <row r="1261" spans="1:21" ht="14.4" customHeight="1" x14ac:dyDescent="0.3">
      <c r="A1261" s="740">
        <v>7</v>
      </c>
      <c r="B1261" s="741" t="s">
        <v>2000</v>
      </c>
      <c r="C1261" s="741" t="s">
        <v>2006</v>
      </c>
      <c r="D1261" s="824" t="s">
        <v>3430</v>
      </c>
      <c r="E1261" s="825" t="s">
        <v>2016</v>
      </c>
      <c r="F1261" s="741" t="s">
        <v>2001</v>
      </c>
      <c r="G1261" s="741" t="s">
        <v>2555</v>
      </c>
      <c r="H1261" s="741" t="s">
        <v>576</v>
      </c>
      <c r="I1261" s="741" t="s">
        <v>3313</v>
      </c>
      <c r="J1261" s="741" t="s">
        <v>2557</v>
      </c>
      <c r="K1261" s="741"/>
      <c r="L1261" s="742">
        <v>0</v>
      </c>
      <c r="M1261" s="742">
        <v>0</v>
      </c>
      <c r="N1261" s="741">
        <v>4</v>
      </c>
      <c r="O1261" s="826">
        <v>2</v>
      </c>
      <c r="P1261" s="742">
        <v>0</v>
      </c>
      <c r="Q1261" s="759"/>
      <c r="R1261" s="741">
        <v>2</v>
      </c>
      <c r="S1261" s="759">
        <v>0.5</v>
      </c>
      <c r="T1261" s="826">
        <v>1</v>
      </c>
      <c r="U1261" s="782">
        <v>0.5</v>
      </c>
    </row>
    <row r="1262" spans="1:21" ht="14.4" customHeight="1" x14ac:dyDescent="0.3">
      <c r="A1262" s="740">
        <v>7</v>
      </c>
      <c r="B1262" s="741" t="s">
        <v>2000</v>
      </c>
      <c r="C1262" s="741" t="s">
        <v>2006</v>
      </c>
      <c r="D1262" s="824" t="s">
        <v>3430</v>
      </c>
      <c r="E1262" s="825" t="s">
        <v>2016</v>
      </c>
      <c r="F1262" s="741" t="s">
        <v>2001</v>
      </c>
      <c r="G1262" s="741" t="s">
        <v>2715</v>
      </c>
      <c r="H1262" s="741" t="s">
        <v>576</v>
      </c>
      <c r="I1262" s="741" t="s">
        <v>2988</v>
      </c>
      <c r="J1262" s="741" t="s">
        <v>659</v>
      </c>
      <c r="K1262" s="741" t="s">
        <v>2989</v>
      </c>
      <c r="L1262" s="742">
        <v>0</v>
      </c>
      <c r="M1262" s="742">
        <v>0</v>
      </c>
      <c r="N1262" s="741">
        <v>1</v>
      </c>
      <c r="O1262" s="826">
        <v>0.5</v>
      </c>
      <c r="P1262" s="742">
        <v>0</v>
      </c>
      <c r="Q1262" s="759"/>
      <c r="R1262" s="741">
        <v>1</v>
      </c>
      <c r="S1262" s="759">
        <v>1</v>
      </c>
      <c r="T1262" s="826">
        <v>0.5</v>
      </c>
      <c r="U1262" s="782">
        <v>1</v>
      </c>
    </row>
    <row r="1263" spans="1:21" ht="14.4" customHeight="1" x14ac:dyDescent="0.3">
      <c r="A1263" s="740">
        <v>7</v>
      </c>
      <c r="B1263" s="741" t="s">
        <v>2000</v>
      </c>
      <c r="C1263" s="741" t="s">
        <v>2006</v>
      </c>
      <c r="D1263" s="824" t="s">
        <v>3430</v>
      </c>
      <c r="E1263" s="825" t="s">
        <v>2016</v>
      </c>
      <c r="F1263" s="741" t="s">
        <v>2001</v>
      </c>
      <c r="G1263" s="741" t="s">
        <v>2715</v>
      </c>
      <c r="H1263" s="741" t="s">
        <v>576</v>
      </c>
      <c r="I1263" s="741" t="s">
        <v>2716</v>
      </c>
      <c r="J1263" s="741" t="s">
        <v>659</v>
      </c>
      <c r="K1263" s="741" t="s">
        <v>2717</v>
      </c>
      <c r="L1263" s="742">
        <v>0</v>
      </c>
      <c r="M1263" s="742">
        <v>0</v>
      </c>
      <c r="N1263" s="741">
        <v>6</v>
      </c>
      <c r="O1263" s="826">
        <v>2.5</v>
      </c>
      <c r="P1263" s="742">
        <v>0</v>
      </c>
      <c r="Q1263" s="759"/>
      <c r="R1263" s="741">
        <v>2</v>
      </c>
      <c r="S1263" s="759">
        <v>0.33333333333333331</v>
      </c>
      <c r="T1263" s="826">
        <v>1</v>
      </c>
      <c r="U1263" s="782">
        <v>0.4</v>
      </c>
    </row>
    <row r="1264" spans="1:21" ht="14.4" customHeight="1" x14ac:dyDescent="0.3">
      <c r="A1264" s="740">
        <v>7</v>
      </c>
      <c r="B1264" s="741" t="s">
        <v>2000</v>
      </c>
      <c r="C1264" s="741" t="s">
        <v>2006</v>
      </c>
      <c r="D1264" s="824" t="s">
        <v>3430</v>
      </c>
      <c r="E1264" s="825" t="s">
        <v>2016</v>
      </c>
      <c r="F1264" s="741" t="s">
        <v>2001</v>
      </c>
      <c r="G1264" s="741" t="s">
        <v>2722</v>
      </c>
      <c r="H1264" s="741" t="s">
        <v>622</v>
      </c>
      <c r="I1264" s="741" t="s">
        <v>2723</v>
      </c>
      <c r="J1264" s="741" t="s">
        <v>2724</v>
      </c>
      <c r="K1264" s="741" t="s">
        <v>2725</v>
      </c>
      <c r="L1264" s="742">
        <v>102.9</v>
      </c>
      <c r="M1264" s="742">
        <v>411.6</v>
      </c>
      <c r="N1264" s="741">
        <v>4</v>
      </c>
      <c r="O1264" s="826">
        <v>1.5</v>
      </c>
      <c r="P1264" s="742">
        <v>205.8</v>
      </c>
      <c r="Q1264" s="759">
        <v>0.5</v>
      </c>
      <c r="R1264" s="741">
        <v>2</v>
      </c>
      <c r="S1264" s="759">
        <v>0.5</v>
      </c>
      <c r="T1264" s="826">
        <v>1</v>
      </c>
      <c r="U1264" s="782">
        <v>0.66666666666666663</v>
      </c>
    </row>
    <row r="1265" spans="1:21" ht="14.4" customHeight="1" x14ac:dyDescent="0.3">
      <c r="A1265" s="740">
        <v>7</v>
      </c>
      <c r="B1265" s="741" t="s">
        <v>2000</v>
      </c>
      <c r="C1265" s="741" t="s">
        <v>2006</v>
      </c>
      <c r="D1265" s="824" t="s">
        <v>3430</v>
      </c>
      <c r="E1265" s="825" t="s">
        <v>2016</v>
      </c>
      <c r="F1265" s="741" t="s">
        <v>2001</v>
      </c>
      <c r="G1265" s="741" t="s">
        <v>2722</v>
      </c>
      <c r="H1265" s="741" t="s">
        <v>622</v>
      </c>
      <c r="I1265" s="741" t="s">
        <v>3188</v>
      </c>
      <c r="J1265" s="741" t="s">
        <v>3189</v>
      </c>
      <c r="K1265" s="741" t="s">
        <v>2992</v>
      </c>
      <c r="L1265" s="742">
        <v>70.05</v>
      </c>
      <c r="M1265" s="742">
        <v>140.1</v>
      </c>
      <c r="N1265" s="741">
        <v>2</v>
      </c>
      <c r="O1265" s="826">
        <v>1</v>
      </c>
      <c r="P1265" s="742">
        <v>140.1</v>
      </c>
      <c r="Q1265" s="759">
        <v>1</v>
      </c>
      <c r="R1265" s="741">
        <v>2</v>
      </c>
      <c r="S1265" s="759">
        <v>1</v>
      </c>
      <c r="T1265" s="826">
        <v>1</v>
      </c>
      <c r="U1265" s="782">
        <v>1</v>
      </c>
    </row>
    <row r="1266" spans="1:21" ht="14.4" customHeight="1" x14ac:dyDescent="0.3">
      <c r="A1266" s="740">
        <v>7</v>
      </c>
      <c r="B1266" s="741" t="s">
        <v>2000</v>
      </c>
      <c r="C1266" s="741" t="s">
        <v>2006</v>
      </c>
      <c r="D1266" s="824" t="s">
        <v>3430</v>
      </c>
      <c r="E1266" s="825" t="s">
        <v>2016</v>
      </c>
      <c r="F1266" s="741" t="s">
        <v>2001</v>
      </c>
      <c r="G1266" s="741" t="s">
        <v>2722</v>
      </c>
      <c r="H1266" s="741" t="s">
        <v>576</v>
      </c>
      <c r="I1266" s="741" t="s">
        <v>2726</v>
      </c>
      <c r="J1266" s="741" t="s">
        <v>2727</v>
      </c>
      <c r="K1266" s="741" t="s">
        <v>2728</v>
      </c>
      <c r="L1266" s="742">
        <v>76.22</v>
      </c>
      <c r="M1266" s="742">
        <v>152.44</v>
      </c>
      <c r="N1266" s="741">
        <v>2</v>
      </c>
      <c r="O1266" s="826">
        <v>1</v>
      </c>
      <c r="P1266" s="742">
        <v>152.44</v>
      </c>
      <c r="Q1266" s="759">
        <v>1</v>
      </c>
      <c r="R1266" s="741">
        <v>2</v>
      </c>
      <c r="S1266" s="759">
        <v>1</v>
      </c>
      <c r="T1266" s="826">
        <v>1</v>
      </c>
      <c r="U1266" s="782">
        <v>1</v>
      </c>
    </row>
    <row r="1267" spans="1:21" ht="14.4" customHeight="1" x14ac:dyDescent="0.3">
      <c r="A1267" s="740">
        <v>7</v>
      </c>
      <c r="B1267" s="741" t="s">
        <v>2000</v>
      </c>
      <c r="C1267" s="741" t="s">
        <v>2006</v>
      </c>
      <c r="D1267" s="824" t="s">
        <v>3430</v>
      </c>
      <c r="E1267" s="825" t="s">
        <v>2016</v>
      </c>
      <c r="F1267" s="741" t="s">
        <v>2001</v>
      </c>
      <c r="G1267" s="741" t="s">
        <v>2210</v>
      </c>
      <c r="H1267" s="741" t="s">
        <v>576</v>
      </c>
      <c r="I1267" s="741" t="s">
        <v>3387</v>
      </c>
      <c r="J1267" s="741" t="s">
        <v>3388</v>
      </c>
      <c r="K1267" s="741" t="s">
        <v>3389</v>
      </c>
      <c r="L1267" s="742">
        <v>49.38</v>
      </c>
      <c r="M1267" s="742">
        <v>98.76</v>
      </c>
      <c r="N1267" s="741">
        <v>2</v>
      </c>
      <c r="O1267" s="826">
        <v>1</v>
      </c>
      <c r="P1267" s="742">
        <v>98.76</v>
      </c>
      <c r="Q1267" s="759">
        <v>1</v>
      </c>
      <c r="R1267" s="741">
        <v>2</v>
      </c>
      <c r="S1267" s="759">
        <v>1</v>
      </c>
      <c r="T1267" s="826">
        <v>1</v>
      </c>
      <c r="U1267" s="782">
        <v>1</v>
      </c>
    </row>
    <row r="1268" spans="1:21" ht="14.4" customHeight="1" x14ac:dyDescent="0.3">
      <c r="A1268" s="740">
        <v>7</v>
      </c>
      <c r="B1268" s="741" t="s">
        <v>2000</v>
      </c>
      <c r="C1268" s="741" t="s">
        <v>2006</v>
      </c>
      <c r="D1268" s="824" t="s">
        <v>3430</v>
      </c>
      <c r="E1268" s="825" t="s">
        <v>2016</v>
      </c>
      <c r="F1268" s="741" t="s">
        <v>2001</v>
      </c>
      <c r="G1268" s="741" t="s">
        <v>2729</v>
      </c>
      <c r="H1268" s="741" t="s">
        <v>576</v>
      </c>
      <c r="I1268" s="741" t="s">
        <v>2730</v>
      </c>
      <c r="J1268" s="741" t="s">
        <v>1122</v>
      </c>
      <c r="K1268" s="741" t="s">
        <v>2731</v>
      </c>
      <c r="L1268" s="742">
        <v>24.37</v>
      </c>
      <c r="M1268" s="742">
        <v>24.37</v>
      </c>
      <c r="N1268" s="741">
        <v>1</v>
      </c>
      <c r="O1268" s="826">
        <v>0.5</v>
      </c>
      <c r="P1268" s="742"/>
      <c r="Q1268" s="759">
        <v>0</v>
      </c>
      <c r="R1268" s="741"/>
      <c r="S1268" s="759">
        <v>0</v>
      </c>
      <c r="T1268" s="826"/>
      <c r="U1268" s="782">
        <v>0</v>
      </c>
    </row>
    <row r="1269" spans="1:21" ht="14.4" customHeight="1" x14ac:dyDescent="0.3">
      <c r="A1269" s="740">
        <v>7</v>
      </c>
      <c r="B1269" s="741" t="s">
        <v>2000</v>
      </c>
      <c r="C1269" s="741" t="s">
        <v>2006</v>
      </c>
      <c r="D1269" s="824" t="s">
        <v>3430</v>
      </c>
      <c r="E1269" s="825" t="s">
        <v>2016</v>
      </c>
      <c r="F1269" s="741" t="s">
        <v>2001</v>
      </c>
      <c r="G1269" s="741" t="s">
        <v>2729</v>
      </c>
      <c r="H1269" s="741" t="s">
        <v>576</v>
      </c>
      <c r="I1269" s="741" t="s">
        <v>2732</v>
      </c>
      <c r="J1269" s="741" t="s">
        <v>1122</v>
      </c>
      <c r="K1269" s="741" t="s">
        <v>2733</v>
      </c>
      <c r="L1269" s="742">
        <v>38.590000000000003</v>
      </c>
      <c r="M1269" s="742">
        <v>192.95000000000002</v>
      </c>
      <c r="N1269" s="741">
        <v>5</v>
      </c>
      <c r="O1269" s="826">
        <v>1</v>
      </c>
      <c r="P1269" s="742">
        <v>115.77000000000001</v>
      </c>
      <c r="Q1269" s="759">
        <v>0.6</v>
      </c>
      <c r="R1269" s="741">
        <v>3</v>
      </c>
      <c r="S1269" s="759">
        <v>0.6</v>
      </c>
      <c r="T1269" s="826">
        <v>0.5</v>
      </c>
      <c r="U1269" s="782">
        <v>0.5</v>
      </c>
    </row>
    <row r="1270" spans="1:21" ht="14.4" customHeight="1" x14ac:dyDescent="0.3">
      <c r="A1270" s="740">
        <v>7</v>
      </c>
      <c r="B1270" s="741" t="s">
        <v>2000</v>
      </c>
      <c r="C1270" s="741" t="s">
        <v>2006</v>
      </c>
      <c r="D1270" s="824" t="s">
        <v>3430</v>
      </c>
      <c r="E1270" s="825" t="s">
        <v>2016</v>
      </c>
      <c r="F1270" s="741" t="s">
        <v>2001</v>
      </c>
      <c r="G1270" s="741" t="s">
        <v>2729</v>
      </c>
      <c r="H1270" s="741" t="s">
        <v>576</v>
      </c>
      <c r="I1270" s="741" t="s">
        <v>3390</v>
      </c>
      <c r="J1270" s="741" t="s">
        <v>1122</v>
      </c>
      <c r="K1270" s="741" t="s">
        <v>3391</v>
      </c>
      <c r="L1270" s="742">
        <v>16.079999999999998</v>
      </c>
      <c r="M1270" s="742">
        <v>48.239999999999995</v>
      </c>
      <c r="N1270" s="741">
        <v>3</v>
      </c>
      <c r="O1270" s="826">
        <v>1</v>
      </c>
      <c r="P1270" s="742">
        <v>48.239999999999995</v>
      </c>
      <c r="Q1270" s="759">
        <v>1</v>
      </c>
      <c r="R1270" s="741">
        <v>3</v>
      </c>
      <c r="S1270" s="759">
        <v>1</v>
      </c>
      <c r="T1270" s="826">
        <v>1</v>
      </c>
      <c r="U1270" s="782">
        <v>1</v>
      </c>
    </row>
    <row r="1271" spans="1:21" ht="14.4" customHeight="1" x14ac:dyDescent="0.3">
      <c r="A1271" s="740">
        <v>7</v>
      </c>
      <c r="B1271" s="741" t="s">
        <v>2000</v>
      </c>
      <c r="C1271" s="741" t="s">
        <v>2006</v>
      </c>
      <c r="D1271" s="824" t="s">
        <v>3430</v>
      </c>
      <c r="E1271" s="825" t="s">
        <v>2016</v>
      </c>
      <c r="F1271" s="741" t="s">
        <v>2001</v>
      </c>
      <c r="G1271" s="741" t="s">
        <v>2495</v>
      </c>
      <c r="H1271" s="741" t="s">
        <v>576</v>
      </c>
      <c r="I1271" s="741" t="s">
        <v>3392</v>
      </c>
      <c r="J1271" s="741" t="s">
        <v>3393</v>
      </c>
      <c r="K1271" s="741" t="s">
        <v>3394</v>
      </c>
      <c r="L1271" s="742">
        <v>0</v>
      </c>
      <c r="M1271" s="742">
        <v>0</v>
      </c>
      <c r="N1271" s="741">
        <v>2</v>
      </c>
      <c r="O1271" s="826">
        <v>1</v>
      </c>
      <c r="P1271" s="742">
        <v>0</v>
      </c>
      <c r="Q1271" s="759"/>
      <c r="R1271" s="741">
        <v>2</v>
      </c>
      <c r="S1271" s="759">
        <v>1</v>
      </c>
      <c r="T1271" s="826">
        <v>1</v>
      </c>
      <c r="U1271" s="782">
        <v>1</v>
      </c>
    </row>
    <row r="1272" spans="1:21" ht="14.4" customHeight="1" x14ac:dyDescent="0.3">
      <c r="A1272" s="740">
        <v>7</v>
      </c>
      <c r="B1272" s="741" t="s">
        <v>2000</v>
      </c>
      <c r="C1272" s="741" t="s">
        <v>2006</v>
      </c>
      <c r="D1272" s="824" t="s">
        <v>3430</v>
      </c>
      <c r="E1272" s="825" t="s">
        <v>2016</v>
      </c>
      <c r="F1272" s="741" t="s">
        <v>2001</v>
      </c>
      <c r="G1272" s="741" t="s">
        <v>3395</v>
      </c>
      <c r="H1272" s="741" t="s">
        <v>622</v>
      </c>
      <c r="I1272" s="741" t="s">
        <v>3396</v>
      </c>
      <c r="J1272" s="741" t="s">
        <v>3397</v>
      </c>
      <c r="K1272" s="741" t="s">
        <v>3398</v>
      </c>
      <c r="L1272" s="742">
        <v>55.37</v>
      </c>
      <c r="M1272" s="742">
        <v>55.37</v>
      </c>
      <c r="N1272" s="741">
        <v>1</v>
      </c>
      <c r="O1272" s="826">
        <v>0.5</v>
      </c>
      <c r="P1272" s="742"/>
      <c r="Q1272" s="759">
        <v>0</v>
      </c>
      <c r="R1272" s="741"/>
      <c r="S1272" s="759">
        <v>0</v>
      </c>
      <c r="T1272" s="826"/>
      <c r="U1272" s="782">
        <v>0</v>
      </c>
    </row>
    <row r="1273" spans="1:21" ht="14.4" customHeight="1" x14ac:dyDescent="0.3">
      <c r="A1273" s="740">
        <v>7</v>
      </c>
      <c r="B1273" s="741" t="s">
        <v>2000</v>
      </c>
      <c r="C1273" s="741" t="s">
        <v>2006</v>
      </c>
      <c r="D1273" s="824" t="s">
        <v>3430</v>
      </c>
      <c r="E1273" s="825" t="s">
        <v>2016</v>
      </c>
      <c r="F1273" s="741" t="s">
        <v>2001</v>
      </c>
      <c r="G1273" s="741" t="s">
        <v>2218</v>
      </c>
      <c r="H1273" s="741" t="s">
        <v>622</v>
      </c>
      <c r="I1273" s="741" t="s">
        <v>3399</v>
      </c>
      <c r="J1273" s="741" t="s">
        <v>3103</v>
      </c>
      <c r="K1273" s="741" t="s">
        <v>3400</v>
      </c>
      <c r="L1273" s="742">
        <v>207.45</v>
      </c>
      <c r="M1273" s="742">
        <v>207.45</v>
      </c>
      <c r="N1273" s="741">
        <v>1</v>
      </c>
      <c r="O1273" s="826">
        <v>0.5</v>
      </c>
      <c r="P1273" s="742">
        <v>207.45</v>
      </c>
      <c r="Q1273" s="759">
        <v>1</v>
      </c>
      <c r="R1273" s="741">
        <v>1</v>
      </c>
      <c r="S1273" s="759">
        <v>1</v>
      </c>
      <c r="T1273" s="826">
        <v>0.5</v>
      </c>
      <c r="U1273" s="782">
        <v>1</v>
      </c>
    </row>
    <row r="1274" spans="1:21" ht="14.4" customHeight="1" x14ac:dyDescent="0.3">
      <c r="A1274" s="740">
        <v>7</v>
      </c>
      <c r="B1274" s="741" t="s">
        <v>2000</v>
      </c>
      <c r="C1274" s="741" t="s">
        <v>2006</v>
      </c>
      <c r="D1274" s="824" t="s">
        <v>3430</v>
      </c>
      <c r="E1274" s="825" t="s">
        <v>2016</v>
      </c>
      <c r="F1274" s="741" t="s">
        <v>2001</v>
      </c>
      <c r="G1274" s="741" t="s">
        <v>2540</v>
      </c>
      <c r="H1274" s="741" t="s">
        <v>622</v>
      </c>
      <c r="I1274" s="741" t="s">
        <v>3401</v>
      </c>
      <c r="J1274" s="741" t="s">
        <v>1737</v>
      </c>
      <c r="K1274" s="741" t="s">
        <v>3402</v>
      </c>
      <c r="L1274" s="742">
        <v>118.54</v>
      </c>
      <c r="M1274" s="742">
        <v>118.54</v>
      </c>
      <c r="N1274" s="741">
        <v>1</v>
      </c>
      <c r="O1274" s="826">
        <v>1</v>
      </c>
      <c r="P1274" s="742">
        <v>118.54</v>
      </c>
      <c r="Q1274" s="759">
        <v>1</v>
      </c>
      <c r="R1274" s="741">
        <v>1</v>
      </c>
      <c r="S1274" s="759">
        <v>1</v>
      </c>
      <c r="T1274" s="826">
        <v>1</v>
      </c>
      <c r="U1274" s="782">
        <v>1</v>
      </c>
    </row>
    <row r="1275" spans="1:21" ht="14.4" customHeight="1" x14ac:dyDescent="0.3">
      <c r="A1275" s="740">
        <v>7</v>
      </c>
      <c r="B1275" s="741" t="s">
        <v>2000</v>
      </c>
      <c r="C1275" s="741" t="s">
        <v>2006</v>
      </c>
      <c r="D1275" s="824" t="s">
        <v>3430</v>
      </c>
      <c r="E1275" s="825" t="s">
        <v>2016</v>
      </c>
      <c r="F1275" s="741" t="s">
        <v>2001</v>
      </c>
      <c r="G1275" s="741" t="s">
        <v>2999</v>
      </c>
      <c r="H1275" s="741" t="s">
        <v>576</v>
      </c>
      <c r="I1275" s="741" t="s">
        <v>3000</v>
      </c>
      <c r="J1275" s="741" t="s">
        <v>3001</v>
      </c>
      <c r="K1275" s="741" t="s">
        <v>3002</v>
      </c>
      <c r="L1275" s="742">
        <v>1567.35</v>
      </c>
      <c r="M1275" s="742">
        <v>12538.8</v>
      </c>
      <c r="N1275" s="741">
        <v>8</v>
      </c>
      <c r="O1275" s="826">
        <v>2.5</v>
      </c>
      <c r="P1275" s="742">
        <v>6269.4</v>
      </c>
      <c r="Q1275" s="759">
        <v>0.5</v>
      </c>
      <c r="R1275" s="741">
        <v>4</v>
      </c>
      <c r="S1275" s="759">
        <v>0.5</v>
      </c>
      <c r="T1275" s="826">
        <v>0.5</v>
      </c>
      <c r="U1275" s="782">
        <v>0.2</v>
      </c>
    </row>
    <row r="1276" spans="1:21" ht="14.4" customHeight="1" x14ac:dyDescent="0.3">
      <c r="A1276" s="740">
        <v>7</v>
      </c>
      <c r="B1276" s="741" t="s">
        <v>2000</v>
      </c>
      <c r="C1276" s="741" t="s">
        <v>2006</v>
      </c>
      <c r="D1276" s="824" t="s">
        <v>3430</v>
      </c>
      <c r="E1276" s="825" t="s">
        <v>2016</v>
      </c>
      <c r="F1276" s="741" t="s">
        <v>2001</v>
      </c>
      <c r="G1276" s="741" t="s">
        <v>2999</v>
      </c>
      <c r="H1276" s="741" t="s">
        <v>576</v>
      </c>
      <c r="I1276" s="741" t="s">
        <v>3196</v>
      </c>
      <c r="J1276" s="741" t="s">
        <v>3001</v>
      </c>
      <c r="K1276" s="741" t="s">
        <v>3197</v>
      </c>
      <c r="L1276" s="742">
        <v>0</v>
      </c>
      <c r="M1276" s="742">
        <v>0</v>
      </c>
      <c r="N1276" s="741">
        <v>3</v>
      </c>
      <c r="O1276" s="826">
        <v>0.5</v>
      </c>
      <c r="P1276" s="742">
        <v>0</v>
      </c>
      <c r="Q1276" s="759"/>
      <c r="R1276" s="741">
        <v>3</v>
      </c>
      <c r="S1276" s="759">
        <v>1</v>
      </c>
      <c r="T1276" s="826">
        <v>0.5</v>
      </c>
      <c r="U1276" s="782">
        <v>1</v>
      </c>
    </row>
    <row r="1277" spans="1:21" ht="14.4" customHeight="1" x14ac:dyDescent="0.3">
      <c r="A1277" s="740">
        <v>7</v>
      </c>
      <c r="B1277" s="741" t="s">
        <v>2000</v>
      </c>
      <c r="C1277" s="741" t="s">
        <v>2006</v>
      </c>
      <c r="D1277" s="824" t="s">
        <v>3430</v>
      </c>
      <c r="E1277" s="825" t="s">
        <v>2016</v>
      </c>
      <c r="F1277" s="741" t="s">
        <v>2001</v>
      </c>
      <c r="G1277" s="741" t="s">
        <v>3403</v>
      </c>
      <c r="H1277" s="741" t="s">
        <v>622</v>
      </c>
      <c r="I1277" s="741" t="s">
        <v>3404</v>
      </c>
      <c r="J1277" s="741" t="s">
        <v>3405</v>
      </c>
      <c r="K1277" s="741" t="s">
        <v>2390</v>
      </c>
      <c r="L1277" s="742">
        <v>207.45</v>
      </c>
      <c r="M1277" s="742">
        <v>207.45</v>
      </c>
      <c r="N1277" s="741">
        <v>1</v>
      </c>
      <c r="O1277" s="826">
        <v>1</v>
      </c>
      <c r="P1277" s="742"/>
      <c r="Q1277" s="759">
        <v>0</v>
      </c>
      <c r="R1277" s="741"/>
      <c r="S1277" s="759">
        <v>0</v>
      </c>
      <c r="T1277" s="826"/>
      <c r="U1277" s="782">
        <v>0</v>
      </c>
    </row>
    <row r="1278" spans="1:21" ht="14.4" customHeight="1" x14ac:dyDescent="0.3">
      <c r="A1278" s="740">
        <v>7</v>
      </c>
      <c r="B1278" s="741" t="s">
        <v>2000</v>
      </c>
      <c r="C1278" s="741" t="s">
        <v>2006</v>
      </c>
      <c r="D1278" s="824" t="s">
        <v>3430</v>
      </c>
      <c r="E1278" s="825" t="s">
        <v>2016</v>
      </c>
      <c r="F1278" s="741" t="s">
        <v>2001</v>
      </c>
      <c r="G1278" s="741" t="s">
        <v>2734</v>
      </c>
      <c r="H1278" s="741" t="s">
        <v>576</v>
      </c>
      <c r="I1278" s="741" t="s">
        <v>3198</v>
      </c>
      <c r="J1278" s="741" t="s">
        <v>2736</v>
      </c>
      <c r="K1278" s="741" t="s">
        <v>3199</v>
      </c>
      <c r="L1278" s="742">
        <v>107.6</v>
      </c>
      <c r="M1278" s="742">
        <v>215.2</v>
      </c>
      <c r="N1278" s="741">
        <v>2</v>
      </c>
      <c r="O1278" s="826">
        <v>1</v>
      </c>
      <c r="P1278" s="742"/>
      <c r="Q1278" s="759">
        <v>0</v>
      </c>
      <c r="R1278" s="741"/>
      <c r="S1278" s="759">
        <v>0</v>
      </c>
      <c r="T1278" s="826"/>
      <c r="U1278" s="782">
        <v>0</v>
      </c>
    </row>
    <row r="1279" spans="1:21" ht="14.4" customHeight="1" x14ac:dyDescent="0.3">
      <c r="A1279" s="740">
        <v>7</v>
      </c>
      <c r="B1279" s="741" t="s">
        <v>2000</v>
      </c>
      <c r="C1279" s="741" t="s">
        <v>2006</v>
      </c>
      <c r="D1279" s="824" t="s">
        <v>3430</v>
      </c>
      <c r="E1279" s="825" t="s">
        <v>2016</v>
      </c>
      <c r="F1279" s="741" t="s">
        <v>2001</v>
      </c>
      <c r="G1279" s="741" t="s">
        <v>2626</v>
      </c>
      <c r="H1279" s="741" t="s">
        <v>576</v>
      </c>
      <c r="I1279" s="741" t="s">
        <v>2627</v>
      </c>
      <c r="J1279" s="741" t="s">
        <v>2628</v>
      </c>
      <c r="K1279" s="741" t="s">
        <v>1682</v>
      </c>
      <c r="L1279" s="742">
        <v>38.56</v>
      </c>
      <c r="M1279" s="742">
        <v>154.24</v>
      </c>
      <c r="N1279" s="741">
        <v>4</v>
      </c>
      <c r="O1279" s="826">
        <v>2</v>
      </c>
      <c r="P1279" s="742"/>
      <c r="Q1279" s="759">
        <v>0</v>
      </c>
      <c r="R1279" s="741"/>
      <c r="S1279" s="759">
        <v>0</v>
      </c>
      <c r="T1279" s="826"/>
      <c r="U1279" s="782">
        <v>0</v>
      </c>
    </row>
    <row r="1280" spans="1:21" ht="14.4" customHeight="1" x14ac:dyDescent="0.3">
      <c r="A1280" s="740">
        <v>7</v>
      </c>
      <c r="B1280" s="741" t="s">
        <v>2000</v>
      </c>
      <c r="C1280" s="741" t="s">
        <v>2006</v>
      </c>
      <c r="D1280" s="824" t="s">
        <v>3430</v>
      </c>
      <c r="E1280" s="825" t="s">
        <v>2016</v>
      </c>
      <c r="F1280" s="741" t="s">
        <v>2001</v>
      </c>
      <c r="G1280" s="741" t="s">
        <v>2738</v>
      </c>
      <c r="H1280" s="741" t="s">
        <v>622</v>
      </c>
      <c r="I1280" s="741" t="s">
        <v>3200</v>
      </c>
      <c r="J1280" s="741" t="s">
        <v>2740</v>
      </c>
      <c r="K1280" s="741" t="s">
        <v>3201</v>
      </c>
      <c r="L1280" s="742">
        <v>96.84</v>
      </c>
      <c r="M1280" s="742">
        <v>1743.12</v>
      </c>
      <c r="N1280" s="741">
        <v>18</v>
      </c>
      <c r="O1280" s="826">
        <v>3.5</v>
      </c>
      <c r="P1280" s="742">
        <v>1452.6</v>
      </c>
      <c r="Q1280" s="759">
        <v>0.83333333333333337</v>
      </c>
      <c r="R1280" s="741">
        <v>15</v>
      </c>
      <c r="S1280" s="759">
        <v>0.83333333333333337</v>
      </c>
      <c r="T1280" s="826">
        <v>2.5</v>
      </c>
      <c r="U1280" s="782">
        <v>0.7142857142857143</v>
      </c>
    </row>
    <row r="1281" spans="1:21" ht="14.4" customHeight="1" x14ac:dyDescent="0.3">
      <c r="A1281" s="740">
        <v>7</v>
      </c>
      <c r="B1281" s="741" t="s">
        <v>2000</v>
      </c>
      <c r="C1281" s="741" t="s">
        <v>2006</v>
      </c>
      <c r="D1281" s="824" t="s">
        <v>3430</v>
      </c>
      <c r="E1281" s="825" t="s">
        <v>2016</v>
      </c>
      <c r="F1281" s="741" t="s">
        <v>2001</v>
      </c>
      <c r="G1281" s="741" t="s">
        <v>2738</v>
      </c>
      <c r="H1281" s="741" t="s">
        <v>622</v>
      </c>
      <c r="I1281" s="741" t="s">
        <v>2739</v>
      </c>
      <c r="J1281" s="741" t="s">
        <v>2740</v>
      </c>
      <c r="K1281" s="741" t="s">
        <v>2741</v>
      </c>
      <c r="L1281" s="742">
        <v>193.68</v>
      </c>
      <c r="M1281" s="742">
        <v>968.40000000000009</v>
      </c>
      <c r="N1281" s="741">
        <v>5</v>
      </c>
      <c r="O1281" s="826">
        <v>2.5</v>
      </c>
      <c r="P1281" s="742">
        <v>968.40000000000009</v>
      </c>
      <c r="Q1281" s="759">
        <v>1</v>
      </c>
      <c r="R1281" s="741">
        <v>5</v>
      </c>
      <c r="S1281" s="759">
        <v>1</v>
      </c>
      <c r="T1281" s="826">
        <v>2.5</v>
      </c>
      <c r="U1281" s="782">
        <v>1</v>
      </c>
    </row>
    <row r="1282" spans="1:21" ht="14.4" customHeight="1" x14ac:dyDescent="0.3">
      <c r="A1282" s="740">
        <v>7</v>
      </c>
      <c r="B1282" s="741" t="s">
        <v>2000</v>
      </c>
      <c r="C1282" s="741" t="s">
        <v>2006</v>
      </c>
      <c r="D1282" s="824" t="s">
        <v>3430</v>
      </c>
      <c r="E1282" s="825" t="s">
        <v>2016</v>
      </c>
      <c r="F1282" s="741" t="s">
        <v>2001</v>
      </c>
      <c r="G1282" s="741" t="s">
        <v>2373</v>
      </c>
      <c r="H1282" s="741" t="s">
        <v>576</v>
      </c>
      <c r="I1282" s="741" t="s">
        <v>2376</v>
      </c>
      <c r="J1282" s="741" t="s">
        <v>1219</v>
      </c>
      <c r="K1282" s="741" t="s">
        <v>2375</v>
      </c>
      <c r="L1282" s="742">
        <v>27.5</v>
      </c>
      <c r="M1282" s="742">
        <v>165</v>
      </c>
      <c r="N1282" s="741">
        <v>6</v>
      </c>
      <c r="O1282" s="826">
        <v>2</v>
      </c>
      <c r="P1282" s="742">
        <v>110</v>
      </c>
      <c r="Q1282" s="759">
        <v>0.66666666666666663</v>
      </c>
      <c r="R1282" s="741">
        <v>4</v>
      </c>
      <c r="S1282" s="759">
        <v>0.66666666666666663</v>
      </c>
      <c r="T1282" s="826">
        <v>1</v>
      </c>
      <c r="U1282" s="782">
        <v>0.5</v>
      </c>
    </row>
    <row r="1283" spans="1:21" ht="14.4" customHeight="1" x14ac:dyDescent="0.3">
      <c r="A1283" s="740">
        <v>7</v>
      </c>
      <c r="B1283" s="741" t="s">
        <v>2000</v>
      </c>
      <c r="C1283" s="741" t="s">
        <v>2006</v>
      </c>
      <c r="D1283" s="824" t="s">
        <v>3430</v>
      </c>
      <c r="E1283" s="825" t="s">
        <v>2016</v>
      </c>
      <c r="F1283" s="741" t="s">
        <v>2001</v>
      </c>
      <c r="G1283" s="741" t="s">
        <v>2742</v>
      </c>
      <c r="H1283" s="741" t="s">
        <v>576</v>
      </c>
      <c r="I1283" s="741" t="s">
        <v>2745</v>
      </c>
      <c r="J1283" s="741" t="s">
        <v>2746</v>
      </c>
      <c r="K1283" s="741" t="s">
        <v>1706</v>
      </c>
      <c r="L1283" s="742">
        <v>208.18</v>
      </c>
      <c r="M1283" s="742">
        <v>3955.42</v>
      </c>
      <c r="N1283" s="741">
        <v>19</v>
      </c>
      <c r="O1283" s="826">
        <v>8</v>
      </c>
      <c r="P1283" s="742">
        <v>3330.88</v>
      </c>
      <c r="Q1283" s="759">
        <v>0.8421052631578948</v>
      </c>
      <c r="R1283" s="741">
        <v>16</v>
      </c>
      <c r="S1283" s="759">
        <v>0.84210526315789469</v>
      </c>
      <c r="T1283" s="826">
        <v>6</v>
      </c>
      <c r="U1283" s="782">
        <v>0.75</v>
      </c>
    </row>
    <row r="1284" spans="1:21" ht="14.4" customHeight="1" x14ac:dyDescent="0.3">
      <c r="A1284" s="740">
        <v>7</v>
      </c>
      <c r="B1284" s="741" t="s">
        <v>2000</v>
      </c>
      <c r="C1284" s="741" t="s">
        <v>2006</v>
      </c>
      <c r="D1284" s="824" t="s">
        <v>3430</v>
      </c>
      <c r="E1284" s="825" t="s">
        <v>2016</v>
      </c>
      <c r="F1284" s="741" t="s">
        <v>2001</v>
      </c>
      <c r="G1284" s="741" t="s">
        <v>2742</v>
      </c>
      <c r="H1284" s="741" t="s">
        <v>576</v>
      </c>
      <c r="I1284" s="741" t="s">
        <v>2747</v>
      </c>
      <c r="J1284" s="741" t="s">
        <v>2746</v>
      </c>
      <c r="K1284" s="741" t="s">
        <v>1913</v>
      </c>
      <c r="L1284" s="742">
        <v>0</v>
      </c>
      <c r="M1284" s="742">
        <v>0</v>
      </c>
      <c r="N1284" s="741">
        <v>2</v>
      </c>
      <c r="O1284" s="826">
        <v>1</v>
      </c>
      <c r="P1284" s="742">
        <v>0</v>
      </c>
      <c r="Q1284" s="759"/>
      <c r="R1284" s="741">
        <v>2</v>
      </c>
      <c r="S1284" s="759">
        <v>1</v>
      </c>
      <c r="T1284" s="826">
        <v>1</v>
      </c>
      <c r="U1284" s="782">
        <v>1</v>
      </c>
    </row>
    <row r="1285" spans="1:21" ht="14.4" customHeight="1" x14ac:dyDescent="0.3">
      <c r="A1285" s="740">
        <v>7</v>
      </c>
      <c r="B1285" s="741" t="s">
        <v>2000</v>
      </c>
      <c r="C1285" s="741" t="s">
        <v>2006</v>
      </c>
      <c r="D1285" s="824" t="s">
        <v>3430</v>
      </c>
      <c r="E1285" s="825" t="s">
        <v>2016</v>
      </c>
      <c r="F1285" s="741" t="s">
        <v>2001</v>
      </c>
      <c r="G1285" s="741" t="s">
        <v>2742</v>
      </c>
      <c r="H1285" s="741" t="s">
        <v>576</v>
      </c>
      <c r="I1285" s="741" t="s">
        <v>3012</v>
      </c>
      <c r="J1285" s="741" t="s">
        <v>2746</v>
      </c>
      <c r="K1285" s="741" t="s">
        <v>1892</v>
      </c>
      <c r="L1285" s="742">
        <v>383.18</v>
      </c>
      <c r="M1285" s="742">
        <v>10345.86</v>
      </c>
      <c r="N1285" s="741">
        <v>27</v>
      </c>
      <c r="O1285" s="826">
        <v>6</v>
      </c>
      <c r="P1285" s="742">
        <v>6514.0599999999995</v>
      </c>
      <c r="Q1285" s="759">
        <v>0.62962962962962954</v>
      </c>
      <c r="R1285" s="741">
        <v>17</v>
      </c>
      <c r="S1285" s="759">
        <v>0.62962962962962965</v>
      </c>
      <c r="T1285" s="826">
        <v>5</v>
      </c>
      <c r="U1285" s="782">
        <v>0.83333333333333337</v>
      </c>
    </row>
    <row r="1286" spans="1:21" ht="14.4" customHeight="1" x14ac:dyDescent="0.3">
      <c r="A1286" s="740">
        <v>7</v>
      </c>
      <c r="B1286" s="741" t="s">
        <v>2000</v>
      </c>
      <c r="C1286" s="741" t="s">
        <v>2006</v>
      </c>
      <c r="D1286" s="824" t="s">
        <v>3430</v>
      </c>
      <c r="E1286" s="825" t="s">
        <v>2016</v>
      </c>
      <c r="F1286" s="741" t="s">
        <v>2001</v>
      </c>
      <c r="G1286" s="741" t="s">
        <v>2748</v>
      </c>
      <c r="H1286" s="741" t="s">
        <v>576</v>
      </c>
      <c r="I1286" s="741" t="s">
        <v>2749</v>
      </c>
      <c r="J1286" s="741" t="s">
        <v>2750</v>
      </c>
      <c r="K1286" s="741" t="s">
        <v>2751</v>
      </c>
      <c r="L1286" s="742">
        <v>155.24</v>
      </c>
      <c r="M1286" s="742">
        <v>1086.68</v>
      </c>
      <c r="N1286" s="741">
        <v>7</v>
      </c>
      <c r="O1286" s="826">
        <v>2.5</v>
      </c>
      <c r="P1286" s="742">
        <v>620.96</v>
      </c>
      <c r="Q1286" s="759">
        <v>0.5714285714285714</v>
      </c>
      <c r="R1286" s="741">
        <v>4</v>
      </c>
      <c r="S1286" s="759">
        <v>0.5714285714285714</v>
      </c>
      <c r="T1286" s="826">
        <v>1.5</v>
      </c>
      <c r="U1286" s="782">
        <v>0.6</v>
      </c>
    </row>
    <row r="1287" spans="1:21" ht="14.4" customHeight="1" x14ac:dyDescent="0.3">
      <c r="A1287" s="740">
        <v>7</v>
      </c>
      <c r="B1287" s="741" t="s">
        <v>2000</v>
      </c>
      <c r="C1287" s="741" t="s">
        <v>2006</v>
      </c>
      <c r="D1287" s="824" t="s">
        <v>3430</v>
      </c>
      <c r="E1287" s="825" t="s">
        <v>2016</v>
      </c>
      <c r="F1287" s="741" t="s">
        <v>2001</v>
      </c>
      <c r="G1287" s="741" t="s">
        <v>2752</v>
      </c>
      <c r="H1287" s="741" t="s">
        <v>576</v>
      </c>
      <c r="I1287" s="741" t="s">
        <v>2753</v>
      </c>
      <c r="J1287" s="741" t="s">
        <v>2754</v>
      </c>
      <c r="K1287" s="741" t="s">
        <v>2755</v>
      </c>
      <c r="L1287" s="742">
        <v>113.93</v>
      </c>
      <c r="M1287" s="742">
        <v>1481.0900000000001</v>
      </c>
      <c r="N1287" s="741">
        <v>13</v>
      </c>
      <c r="O1287" s="826">
        <v>3</v>
      </c>
      <c r="P1287" s="742">
        <v>1025.3700000000001</v>
      </c>
      <c r="Q1287" s="759">
        <v>0.69230769230769229</v>
      </c>
      <c r="R1287" s="741">
        <v>9</v>
      </c>
      <c r="S1287" s="759">
        <v>0.69230769230769229</v>
      </c>
      <c r="T1287" s="826">
        <v>2</v>
      </c>
      <c r="U1287" s="782">
        <v>0.66666666666666663</v>
      </c>
    </row>
    <row r="1288" spans="1:21" ht="14.4" customHeight="1" x14ac:dyDescent="0.3">
      <c r="A1288" s="740">
        <v>7</v>
      </c>
      <c r="B1288" s="741" t="s">
        <v>2000</v>
      </c>
      <c r="C1288" s="741" t="s">
        <v>2006</v>
      </c>
      <c r="D1288" s="824" t="s">
        <v>3430</v>
      </c>
      <c r="E1288" s="825" t="s">
        <v>2016</v>
      </c>
      <c r="F1288" s="741" t="s">
        <v>2001</v>
      </c>
      <c r="G1288" s="741" t="s">
        <v>2096</v>
      </c>
      <c r="H1288" s="741" t="s">
        <v>622</v>
      </c>
      <c r="I1288" s="741" t="s">
        <v>2377</v>
      </c>
      <c r="J1288" s="741" t="s">
        <v>714</v>
      </c>
      <c r="K1288" s="741" t="s">
        <v>2378</v>
      </c>
      <c r="L1288" s="742">
        <v>24.22</v>
      </c>
      <c r="M1288" s="742">
        <v>24.22</v>
      </c>
      <c r="N1288" s="741">
        <v>1</v>
      </c>
      <c r="O1288" s="826">
        <v>0.5</v>
      </c>
      <c r="P1288" s="742">
        <v>24.22</v>
      </c>
      <c r="Q1288" s="759">
        <v>1</v>
      </c>
      <c r="R1288" s="741">
        <v>1</v>
      </c>
      <c r="S1288" s="759">
        <v>1</v>
      </c>
      <c r="T1288" s="826">
        <v>0.5</v>
      </c>
      <c r="U1288" s="782">
        <v>1</v>
      </c>
    </row>
    <row r="1289" spans="1:21" ht="14.4" customHeight="1" x14ac:dyDescent="0.3">
      <c r="A1289" s="740">
        <v>7</v>
      </c>
      <c r="B1289" s="741" t="s">
        <v>2000</v>
      </c>
      <c r="C1289" s="741" t="s">
        <v>2006</v>
      </c>
      <c r="D1289" s="824" t="s">
        <v>3430</v>
      </c>
      <c r="E1289" s="825" t="s">
        <v>2016</v>
      </c>
      <c r="F1289" s="741" t="s">
        <v>2001</v>
      </c>
      <c r="G1289" s="741" t="s">
        <v>2096</v>
      </c>
      <c r="H1289" s="741" t="s">
        <v>622</v>
      </c>
      <c r="I1289" s="741" t="s">
        <v>1984</v>
      </c>
      <c r="J1289" s="741" t="s">
        <v>714</v>
      </c>
      <c r="K1289" s="741" t="s">
        <v>1985</v>
      </c>
      <c r="L1289" s="742">
        <v>48.42</v>
      </c>
      <c r="M1289" s="742">
        <v>96.84</v>
      </c>
      <c r="N1289" s="741">
        <v>2</v>
      </c>
      <c r="O1289" s="826">
        <v>0.5</v>
      </c>
      <c r="P1289" s="742"/>
      <c r="Q1289" s="759">
        <v>0</v>
      </c>
      <c r="R1289" s="741"/>
      <c r="S1289" s="759">
        <v>0</v>
      </c>
      <c r="T1289" s="826"/>
      <c r="U1289" s="782">
        <v>0</v>
      </c>
    </row>
    <row r="1290" spans="1:21" ht="14.4" customHeight="1" x14ac:dyDescent="0.3">
      <c r="A1290" s="740">
        <v>7</v>
      </c>
      <c r="B1290" s="741" t="s">
        <v>2000</v>
      </c>
      <c r="C1290" s="741" t="s">
        <v>2006</v>
      </c>
      <c r="D1290" s="824" t="s">
        <v>3430</v>
      </c>
      <c r="E1290" s="825" t="s">
        <v>2016</v>
      </c>
      <c r="F1290" s="741" t="s">
        <v>2001</v>
      </c>
      <c r="G1290" s="741" t="s">
        <v>2061</v>
      </c>
      <c r="H1290" s="741" t="s">
        <v>576</v>
      </c>
      <c r="I1290" s="741" t="s">
        <v>3212</v>
      </c>
      <c r="J1290" s="741" t="s">
        <v>926</v>
      </c>
      <c r="K1290" s="741" t="s">
        <v>2063</v>
      </c>
      <c r="L1290" s="742">
        <v>301.2</v>
      </c>
      <c r="M1290" s="742">
        <v>602.4</v>
      </c>
      <c r="N1290" s="741">
        <v>2</v>
      </c>
      <c r="O1290" s="826">
        <v>2</v>
      </c>
      <c r="P1290" s="742">
        <v>602.4</v>
      </c>
      <c r="Q1290" s="759">
        <v>1</v>
      </c>
      <c r="R1290" s="741">
        <v>2</v>
      </c>
      <c r="S1290" s="759">
        <v>1</v>
      </c>
      <c r="T1290" s="826">
        <v>2</v>
      </c>
      <c r="U1290" s="782">
        <v>1</v>
      </c>
    </row>
    <row r="1291" spans="1:21" ht="14.4" customHeight="1" x14ac:dyDescent="0.3">
      <c r="A1291" s="740">
        <v>7</v>
      </c>
      <c r="B1291" s="741" t="s">
        <v>2000</v>
      </c>
      <c r="C1291" s="741" t="s">
        <v>2006</v>
      </c>
      <c r="D1291" s="824" t="s">
        <v>3430</v>
      </c>
      <c r="E1291" s="825" t="s">
        <v>2016</v>
      </c>
      <c r="F1291" s="741" t="s">
        <v>2001</v>
      </c>
      <c r="G1291" s="741" t="s">
        <v>2061</v>
      </c>
      <c r="H1291" s="741" t="s">
        <v>576</v>
      </c>
      <c r="I1291" s="741" t="s">
        <v>2062</v>
      </c>
      <c r="J1291" s="741" t="s">
        <v>926</v>
      </c>
      <c r="K1291" s="741" t="s">
        <v>2063</v>
      </c>
      <c r="L1291" s="742">
        <v>185.26</v>
      </c>
      <c r="M1291" s="742">
        <v>1667.34</v>
      </c>
      <c r="N1291" s="741">
        <v>9</v>
      </c>
      <c r="O1291" s="826">
        <v>5.5</v>
      </c>
      <c r="P1291" s="742">
        <v>1111.56</v>
      </c>
      <c r="Q1291" s="759">
        <v>0.66666666666666663</v>
      </c>
      <c r="R1291" s="741">
        <v>6</v>
      </c>
      <c r="S1291" s="759">
        <v>0.66666666666666663</v>
      </c>
      <c r="T1291" s="826">
        <v>4</v>
      </c>
      <c r="U1291" s="782">
        <v>0.72727272727272729</v>
      </c>
    </row>
    <row r="1292" spans="1:21" ht="14.4" customHeight="1" x14ac:dyDescent="0.3">
      <c r="A1292" s="740">
        <v>7</v>
      </c>
      <c r="B1292" s="741" t="s">
        <v>2000</v>
      </c>
      <c r="C1292" s="741" t="s">
        <v>2006</v>
      </c>
      <c r="D1292" s="824" t="s">
        <v>3430</v>
      </c>
      <c r="E1292" s="825" t="s">
        <v>2016</v>
      </c>
      <c r="F1292" s="741" t="s">
        <v>2001</v>
      </c>
      <c r="G1292" s="741" t="s">
        <v>2061</v>
      </c>
      <c r="H1292" s="741" t="s">
        <v>576</v>
      </c>
      <c r="I1292" s="741" t="s">
        <v>2062</v>
      </c>
      <c r="J1292" s="741" t="s">
        <v>926</v>
      </c>
      <c r="K1292" s="741" t="s">
        <v>2063</v>
      </c>
      <c r="L1292" s="742">
        <v>103.67</v>
      </c>
      <c r="M1292" s="742">
        <v>1036.6999999999998</v>
      </c>
      <c r="N1292" s="741">
        <v>10</v>
      </c>
      <c r="O1292" s="826">
        <v>6</v>
      </c>
      <c r="P1292" s="742">
        <v>725.68999999999994</v>
      </c>
      <c r="Q1292" s="759">
        <v>0.70000000000000007</v>
      </c>
      <c r="R1292" s="741">
        <v>7</v>
      </c>
      <c r="S1292" s="759">
        <v>0.7</v>
      </c>
      <c r="T1292" s="826">
        <v>4.5</v>
      </c>
      <c r="U1292" s="782">
        <v>0.75</v>
      </c>
    </row>
    <row r="1293" spans="1:21" ht="14.4" customHeight="1" x14ac:dyDescent="0.3">
      <c r="A1293" s="740">
        <v>7</v>
      </c>
      <c r="B1293" s="741" t="s">
        <v>2000</v>
      </c>
      <c r="C1293" s="741" t="s">
        <v>2006</v>
      </c>
      <c r="D1293" s="824" t="s">
        <v>3430</v>
      </c>
      <c r="E1293" s="825" t="s">
        <v>2016</v>
      </c>
      <c r="F1293" s="741" t="s">
        <v>2001</v>
      </c>
      <c r="G1293" s="741" t="s">
        <v>2061</v>
      </c>
      <c r="H1293" s="741" t="s">
        <v>576</v>
      </c>
      <c r="I1293" s="741" t="s">
        <v>2064</v>
      </c>
      <c r="J1293" s="741" t="s">
        <v>926</v>
      </c>
      <c r="K1293" s="741" t="s">
        <v>2063</v>
      </c>
      <c r="L1293" s="742">
        <v>103.67</v>
      </c>
      <c r="M1293" s="742">
        <v>207.34</v>
      </c>
      <c r="N1293" s="741">
        <v>2</v>
      </c>
      <c r="O1293" s="826">
        <v>1.5</v>
      </c>
      <c r="P1293" s="742">
        <v>103.67</v>
      </c>
      <c r="Q1293" s="759">
        <v>0.5</v>
      </c>
      <c r="R1293" s="741">
        <v>1</v>
      </c>
      <c r="S1293" s="759">
        <v>0.5</v>
      </c>
      <c r="T1293" s="826">
        <v>1</v>
      </c>
      <c r="U1293" s="782">
        <v>0.66666666666666663</v>
      </c>
    </row>
    <row r="1294" spans="1:21" ht="14.4" customHeight="1" x14ac:dyDescent="0.3">
      <c r="A1294" s="740">
        <v>7</v>
      </c>
      <c r="B1294" s="741" t="s">
        <v>2000</v>
      </c>
      <c r="C1294" s="741" t="s">
        <v>2006</v>
      </c>
      <c r="D1294" s="824" t="s">
        <v>3430</v>
      </c>
      <c r="E1294" s="825" t="s">
        <v>2016</v>
      </c>
      <c r="F1294" s="741" t="s">
        <v>2001</v>
      </c>
      <c r="G1294" s="741" t="s">
        <v>2759</v>
      </c>
      <c r="H1294" s="741" t="s">
        <v>576</v>
      </c>
      <c r="I1294" s="741" t="s">
        <v>2760</v>
      </c>
      <c r="J1294" s="741" t="s">
        <v>2761</v>
      </c>
      <c r="K1294" s="741" t="s">
        <v>2762</v>
      </c>
      <c r="L1294" s="742">
        <v>3354.59</v>
      </c>
      <c r="M1294" s="742">
        <v>90573.93</v>
      </c>
      <c r="N1294" s="741">
        <v>27</v>
      </c>
      <c r="O1294" s="826">
        <v>11</v>
      </c>
      <c r="P1294" s="742">
        <v>90573.93</v>
      </c>
      <c r="Q1294" s="759">
        <v>1</v>
      </c>
      <c r="R1294" s="741">
        <v>27</v>
      </c>
      <c r="S1294" s="759">
        <v>1</v>
      </c>
      <c r="T1294" s="826">
        <v>11</v>
      </c>
      <c r="U1294" s="782">
        <v>1</v>
      </c>
    </row>
    <row r="1295" spans="1:21" ht="14.4" customHeight="1" x14ac:dyDescent="0.3">
      <c r="A1295" s="740">
        <v>7</v>
      </c>
      <c r="B1295" s="741" t="s">
        <v>2000</v>
      </c>
      <c r="C1295" s="741" t="s">
        <v>2006</v>
      </c>
      <c r="D1295" s="824" t="s">
        <v>3430</v>
      </c>
      <c r="E1295" s="825" t="s">
        <v>2016</v>
      </c>
      <c r="F1295" s="741" t="s">
        <v>2001</v>
      </c>
      <c r="G1295" s="741" t="s">
        <v>2759</v>
      </c>
      <c r="H1295" s="741" t="s">
        <v>576</v>
      </c>
      <c r="I1295" s="741" t="s">
        <v>2763</v>
      </c>
      <c r="J1295" s="741" t="s">
        <v>2761</v>
      </c>
      <c r="K1295" s="741" t="s">
        <v>2764</v>
      </c>
      <c r="L1295" s="742">
        <v>908.53</v>
      </c>
      <c r="M1295" s="742">
        <v>42700.91</v>
      </c>
      <c r="N1295" s="741">
        <v>47</v>
      </c>
      <c r="O1295" s="826">
        <v>16</v>
      </c>
      <c r="P1295" s="742">
        <v>24530.31</v>
      </c>
      <c r="Q1295" s="759">
        <v>0.57446808510638292</v>
      </c>
      <c r="R1295" s="741">
        <v>27</v>
      </c>
      <c r="S1295" s="759">
        <v>0.57446808510638303</v>
      </c>
      <c r="T1295" s="826">
        <v>10</v>
      </c>
      <c r="U1295" s="782">
        <v>0.625</v>
      </c>
    </row>
    <row r="1296" spans="1:21" ht="14.4" customHeight="1" x14ac:dyDescent="0.3">
      <c r="A1296" s="740">
        <v>7</v>
      </c>
      <c r="B1296" s="741" t="s">
        <v>2000</v>
      </c>
      <c r="C1296" s="741" t="s">
        <v>2006</v>
      </c>
      <c r="D1296" s="824" t="s">
        <v>3430</v>
      </c>
      <c r="E1296" s="825" t="s">
        <v>2016</v>
      </c>
      <c r="F1296" s="741" t="s">
        <v>2001</v>
      </c>
      <c r="G1296" s="741" t="s">
        <v>2759</v>
      </c>
      <c r="H1296" s="741" t="s">
        <v>576</v>
      </c>
      <c r="I1296" s="741" t="s">
        <v>2765</v>
      </c>
      <c r="J1296" s="741" t="s">
        <v>2761</v>
      </c>
      <c r="K1296" s="741" t="s">
        <v>2766</v>
      </c>
      <c r="L1296" s="742">
        <v>583.70000000000005</v>
      </c>
      <c r="M1296" s="742">
        <v>4669.6000000000004</v>
      </c>
      <c r="N1296" s="741">
        <v>8</v>
      </c>
      <c r="O1296" s="826">
        <v>3</v>
      </c>
      <c r="P1296" s="742">
        <v>4669.6000000000004</v>
      </c>
      <c r="Q1296" s="759">
        <v>1</v>
      </c>
      <c r="R1296" s="741">
        <v>8</v>
      </c>
      <c r="S1296" s="759">
        <v>1</v>
      </c>
      <c r="T1296" s="826">
        <v>3</v>
      </c>
      <c r="U1296" s="782">
        <v>1</v>
      </c>
    </row>
    <row r="1297" spans="1:21" ht="14.4" customHeight="1" x14ac:dyDescent="0.3">
      <c r="A1297" s="740">
        <v>7</v>
      </c>
      <c r="B1297" s="741" t="s">
        <v>2000</v>
      </c>
      <c r="C1297" s="741" t="s">
        <v>2006</v>
      </c>
      <c r="D1297" s="824" t="s">
        <v>3430</v>
      </c>
      <c r="E1297" s="825" t="s">
        <v>2016</v>
      </c>
      <c r="F1297" s="741" t="s">
        <v>2001</v>
      </c>
      <c r="G1297" s="741" t="s">
        <v>2759</v>
      </c>
      <c r="H1297" s="741" t="s">
        <v>576</v>
      </c>
      <c r="I1297" s="741" t="s">
        <v>2767</v>
      </c>
      <c r="J1297" s="741" t="s">
        <v>2761</v>
      </c>
      <c r="K1297" s="741" t="s">
        <v>2768</v>
      </c>
      <c r="L1297" s="742">
        <v>1677.3</v>
      </c>
      <c r="M1297" s="742">
        <v>98960.7</v>
      </c>
      <c r="N1297" s="741">
        <v>59</v>
      </c>
      <c r="O1297" s="826">
        <v>18</v>
      </c>
      <c r="P1297" s="742">
        <v>68769.3</v>
      </c>
      <c r="Q1297" s="759">
        <v>0.69491525423728817</v>
      </c>
      <c r="R1297" s="741">
        <v>41</v>
      </c>
      <c r="S1297" s="759">
        <v>0.69491525423728817</v>
      </c>
      <c r="T1297" s="826">
        <v>14</v>
      </c>
      <c r="U1297" s="782">
        <v>0.77777777777777779</v>
      </c>
    </row>
    <row r="1298" spans="1:21" ht="14.4" customHeight="1" x14ac:dyDescent="0.3">
      <c r="A1298" s="740">
        <v>7</v>
      </c>
      <c r="B1298" s="741" t="s">
        <v>2000</v>
      </c>
      <c r="C1298" s="741" t="s">
        <v>2006</v>
      </c>
      <c r="D1298" s="824" t="s">
        <v>3430</v>
      </c>
      <c r="E1298" s="825" t="s">
        <v>2016</v>
      </c>
      <c r="F1298" s="741" t="s">
        <v>2001</v>
      </c>
      <c r="G1298" s="741" t="s">
        <v>2759</v>
      </c>
      <c r="H1298" s="741" t="s">
        <v>576</v>
      </c>
      <c r="I1298" s="741" t="s">
        <v>2769</v>
      </c>
      <c r="J1298" s="741" t="s">
        <v>2770</v>
      </c>
      <c r="K1298" s="741" t="s">
        <v>2768</v>
      </c>
      <c r="L1298" s="742">
        <v>1677.3</v>
      </c>
      <c r="M1298" s="742">
        <v>5031.8999999999996</v>
      </c>
      <c r="N1298" s="741">
        <v>3</v>
      </c>
      <c r="O1298" s="826">
        <v>1</v>
      </c>
      <c r="P1298" s="742">
        <v>5031.8999999999996</v>
      </c>
      <c r="Q1298" s="759">
        <v>1</v>
      </c>
      <c r="R1298" s="741">
        <v>3</v>
      </c>
      <c r="S1298" s="759">
        <v>1</v>
      </c>
      <c r="T1298" s="826">
        <v>1</v>
      </c>
      <c r="U1298" s="782">
        <v>1</v>
      </c>
    </row>
    <row r="1299" spans="1:21" ht="14.4" customHeight="1" x14ac:dyDescent="0.3">
      <c r="A1299" s="740">
        <v>7</v>
      </c>
      <c r="B1299" s="741" t="s">
        <v>2000</v>
      </c>
      <c r="C1299" s="741" t="s">
        <v>2006</v>
      </c>
      <c r="D1299" s="824" t="s">
        <v>3430</v>
      </c>
      <c r="E1299" s="825" t="s">
        <v>2016</v>
      </c>
      <c r="F1299" s="741" t="s">
        <v>2001</v>
      </c>
      <c r="G1299" s="741" t="s">
        <v>2759</v>
      </c>
      <c r="H1299" s="741" t="s">
        <v>576</v>
      </c>
      <c r="I1299" s="741" t="s">
        <v>2771</v>
      </c>
      <c r="J1299" s="741" t="s">
        <v>2770</v>
      </c>
      <c r="K1299" s="741" t="s">
        <v>2764</v>
      </c>
      <c r="L1299" s="742">
        <v>908.53</v>
      </c>
      <c r="M1299" s="742">
        <v>15445.01</v>
      </c>
      <c r="N1299" s="741">
        <v>17</v>
      </c>
      <c r="O1299" s="826">
        <v>6</v>
      </c>
      <c r="P1299" s="742">
        <v>13627.95</v>
      </c>
      <c r="Q1299" s="759">
        <v>0.88235294117647067</v>
      </c>
      <c r="R1299" s="741">
        <v>15</v>
      </c>
      <c r="S1299" s="759">
        <v>0.88235294117647056</v>
      </c>
      <c r="T1299" s="826">
        <v>5</v>
      </c>
      <c r="U1299" s="782">
        <v>0.83333333333333337</v>
      </c>
    </row>
    <row r="1300" spans="1:21" ht="14.4" customHeight="1" x14ac:dyDescent="0.3">
      <c r="A1300" s="740">
        <v>7</v>
      </c>
      <c r="B1300" s="741" t="s">
        <v>2000</v>
      </c>
      <c r="C1300" s="741" t="s">
        <v>2006</v>
      </c>
      <c r="D1300" s="824" t="s">
        <v>3430</v>
      </c>
      <c r="E1300" s="825" t="s">
        <v>2016</v>
      </c>
      <c r="F1300" s="741" t="s">
        <v>2001</v>
      </c>
      <c r="G1300" s="741" t="s">
        <v>2759</v>
      </c>
      <c r="H1300" s="741" t="s">
        <v>576</v>
      </c>
      <c r="I1300" s="741" t="s">
        <v>3111</v>
      </c>
      <c r="J1300" s="741" t="s">
        <v>2773</v>
      </c>
      <c r="K1300" s="741" t="s">
        <v>3112</v>
      </c>
      <c r="L1300" s="742">
        <v>0</v>
      </c>
      <c r="M1300" s="742">
        <v>0</v>
      </c>
      <c r="N1300" s="741">
        <v>3</v>
      </c>
      <c r="O1300" s="826">
        <v>1</v>
      </c>
      <c r="P1300" s="742">
        <v>0</v>
      </c>
      <c r="Q1300" s="759"/>
      <c r="R1300" s="741">
        <v>3</v>
      </c>
      <c r="S1300" s="759">
        <v>1</v>
      </c>
      <c r="T1300" s="826">
        <v>1</v>
      </c>
      <c r="U1300" s="782">
        <v>1</v>
      </c>
    </row>
    <row r="1301" spans="1:21" ht="14.4" customHeight="1" x14ac:dyDescent="0.3">
      <c r="A1301" s="740">
        <v>7</v>
      </c>
      <c r="B1301" s="741" t="s">
        <v>2000</v>
      </c>
      <c r="C1301" s="741" t="s">
        <v>2006</v>
      </c>
      <c r="D1301" s="824" t="s">
        <v>3430</v>
      </c>
      <c r="E1301" s="825" t="s">
        <v>2016</v>
      </c>
      <c r="F1301" s="741" t="s">
        <v>2001</v>
      </c>
      <c r="G1301" s="741" t="s">
        <v>2759</v>
      </c>
      <c r="H1301" s="741" t="s">
        <v>622</v>
      </c>
      <c r="I1301" s="741" t="s">
        <v>2772</v>
      </c>
      <c r="J1301" s="741" t="s">
        <v>2773</v>
      </c>
      <c r="K1301" s="741" t="s">
        <v>2762</v>
      </c>
      <c r="L1301" s="742">
        <v>3354.59</v>
      </c>
      <c r="M1301" s="742">
        <v>36900.490000000005</v>
      </c>
      <c r="N1301" s="741">
        <v>11</v>
      </c>
      <c r="O1301" s="826">
        <v>4</v>
      </c>
      <c r="P1301" s="742">
        <v>36900.490000000005</v>
      </c>
      <c r="Q1301" s="759">
        <v>1</v>
      </c>
      <c r="R1301" s="741">
        <v>11</v>
      </c>
      <c r="S1301" s="759">
        <v>1</v>
      </c>
      <c r="T1301" s="826">
        <v>4</v>
      </c>
      <c r="U1301" s="782">
        <v>1</v>
      </c>
    </row>
    <row r="1302" spans="1:21" ht="14.4" customHeight="1" x14ac:dyDescent="0.3">
      <c r="A1302" s="740">
        <v>7</v>
      </c>
      <c r="B1302" s="741" t="s">
        <v>2000</v>
      </c>
      <c r="C1302" s="741" t="s">
        <v>2006</v>
      </c>
      <c r="D1302" s="824" t="s">
        <v>3430</v>
      </c>
      <c r="E1302" s="825" t="s">
        <v>2016</v>
      </c>
      <c r="F1302" s="741" t="s">
        <v>2001</v>
      </c>
      <c r="G1302" s="741" t="s">
        <v>2759</v>
      </c>
      <c r="H1302" s="741" t="s">
        <v>622</v>
      </c>
      <c r="I1302" s="741" t="s">
        <v>2774</v>
      </c>
      <c r="J1302" s="741" t="s">
        <v>2773</v>
      </c>
      <c r="K1302" s="741" t="s">
        <v>2766</v>
      </c>
      <c r="L1302" s="742">
        <v>583.70000000000005</v>
      </c>
      <c r="M1302" s="742">
        <v>25099.100000000006</v>
      </c>
      <c r="N1302" s="741">
        <v>43</v>
      </c>
      <c r="O1302" s="826">
        <v>17</v>
      </c>
      <c r="P1302" s="742">
        <v>21596.900000000005</v>
      </c>
      <c r="Q1302" s="759">
        <v>0.86046511627906974</v>
      </c>
      <c r="R1302" s="741">
        <v>37</v>
      </c>
      <c r="S1302" s="759">
        <v>0.86046511627906974</v>
      </c>
      <c r="T1302" s="826">
        <v>14</v>
      </c>
      <c r="U1302" s="782">
        <v>0.82352941176470584</v>
      </c>
    </row>
    <row r="1303" spans="1:21" ht="14.4" customHeight="1" x14ac:dyDescent="0.3">
      <c r="A1303" s="740">
        <v>7</v>
      </c>
      <c r="B1303" s="741" t="s">
        <v>2000</v>
      </c>
      <c r="C1303" s="741" t="s">
        <v>2006</v>
      </c>
      <c r="D1303" s="824" t="s">
        <v>3430</v>
      </c>
      <c r="E1303" s="825" t="s">
        <v>2016</v>
      </c>
      <c r="F1303" s="741" t="s">
        <v>2001</v>
      </c>
      <c r="G1303" s="741" t="s">
        <v>2759</v>
      </c>
      <c r="H1303" s="741" t="s">
        <v>622</v>
      </c>
      <c r="I1303" s="741" t="s">
        <v>2775</v>
      </c>
      <c r="J1303" s="741" t="s">
        <v>2773</v>
      </c>
      <c r="K1303" s="741" t="s">
        <v>2764</v>
      </c>
      <c r="L1303" s="742">
        <v>908.53</v>
      </c>
      <c r="M1303" s="742">
        <v>27255.9</v>
      </c>
      <c r="N1303" s="741">
        <v>30</v>
      </c>
      <c r="O1303" s="826">
        <v>12</v>
      </c>
      <c r="P1303" s="742">
        <v>22713.25</v>
      </c>
      <c r="Q1303" s="759">
        <v>0.83333333333333326</v>
      </c>
      <c r="R1303" s="741">
        <v>25</v>
      </c>
      <c r="S1303" s="759">
        <v>0.83333333333333337</v>
      </c>
      <c r="T1303" s="826">
        <v>10</v>
      </c>
      <c r="U1303" s="782">
        <v>0.83333333333333337</v>
      </c>
    </row>
    <row r="1304" spans="1:21" ht="14.4" customHeight="1" x14ac:dyDescent="0.3">
      <c r="A1304" s="740">
        <v>7</v>
      </c>
      <c r="B1304" s="741" t="s">
        <v>2000</v>
      </c>
      <c r="C1304" s="741" t="s">
        <v>2006</v>
      </c>
      <c r="D1304" s="824" t="s">
        <v>3430</v>
      </c>
      <c r="E1304" s="825" t="s">
        <v>2016</v>
      </c>
      <c r="F1304" s="741" t="s">
        <v>2001</v>
      </c>
      <c r="G1304" s="741" t="s">
        <v>2759</v>
      </c>
      <c r="H1304" s="741" t="s">
        <v>622</v>
      </c>
      <c r="I1304" s="741" t="s">
        <v>2923</v>
      </c>
      <c r="J1304" s="741" t="s">
        <v>2773</v>
      </c>
      <c r="K1304" s="741" t="s">
        <v>2768</v>
      </c>
      <c r="L1304" s="742">
        <v>1677.3</v>
      </c>
      <c r="M1304" s="742">
        <v>23482.199999999997</v>
      </c>
      <c r="N1304" s="741">
        <v>14</v>
      </c>
      <c r="O1304" s="826">
        <v>5</v>
      </c>
      <c r="P1304" s="742">
        <v>13418.4</v>
      </c>
      <c r="Q1304" s="759">
        <v>0.57142857142857151</v>
      </c>
      <c r="R1304" s="741">
        <v>8</v>
      </c>
      <c r="S1304" s="759">
        <v>0.5714285714285714</v>
      </c>
      <c r="T1304" s="826">
        <v>3</v>
      </c>
      <c r="U1304" s="782">
        <v>0.6</v>
      </c>
    </row>
    <row r="1305" spans="1:21" ht="14.4" customHeight="1" x14ac:dyDescent="0.3">
      <c r="A1305" s="740">
        <v>7</v>
      </c>
      <c r="B1305" s="741" t="s">
        <v>2000</v>
      </c>
      <c r="C1305" s="741" t="s">
        <v>2006</v>
      </c>
      <c r="D1305" s="824" t="s">
        <v>3430</v>
      </c>
      <c r="E1305" s="825" t="s">
        <v>2016</v>
      </c>
      <c r="F1305" s="741" t="s">
        <v>2001</v>
      </c>
      <c r="G1305" s="741" t="s">
        <v>2759</v>
      </c>
      <c r="H1305" s="741" t="s">
        <v>576</v>
      </c>
      <c r="I1305" s="741" t="s">
        <v>3027</v>
      </c>
      <c r="J1305" s="741" t="s">
        <v>2773</v>
      </c>
      <c r="K1305" s="741" t="s">
        <v>3028</v>
      </c>
      <c r="L1305" s="742">
        <v>0</v>
      </c>
      <c r="M1305" s="742">
        <v>0</v>
      </c>
      <c r="N1305" s="741">
        <v>3</v>
      </c>
      <c r="O1305" s="826">
        <v>1</v>
      </c>
      <c r="P1305" s="742">
        <v>0</v>
      </c>
      <c r="Q1305" s="759"/>
      <c r="R1305" s="741">
        <v>3</v>
      </c>
      <c r="S1305" s="759">
        <v>1</v>
      </c>
      <c r="T1305" s="826">
        <v>1</v>
      </c>
      <c r="U1305" s="782">
        <v>1</v>
      </c>
    </row>
    <row r="1306" spans="1:21" ht="14.4" customHeight="1" x14ac:dyDescent="0.3">
      <c r="A1306" s="740">
        <v>7</v>
      </c>
      <c r="B1306" s="741" t="s">
        <v>2000</v>
      </c>
      <c r="C1306" s="741" t="s">
        <v>2006</v>
      </c>
      <c r="D1306" s="824" t="s">
        <v>3430</v>
      </c>
      <c r="E1306" s="825" t="s">
        <v>2016</v>
      </c>
      <c r="F1306" s="741" t="s">
        <v>2001</v>
      </c>
      <c r="G1306" s="741" t="s">
        <v>2159</v>
      </c>
      <c r="H1306" s="741" t="s">
        <v>622</v>
      </c>
      <c r="I1306" s="741" t="s">
        <v>3406</v>
      </c>
      <c r="J1306" s="741" t="s">
        <v>2161</v>
      </c>
      <c r="K1306" s="741" t="s">
        <v>2164</v>
      </c>
      <c r="L1306" s="742">
        <v>57.6</v>
      </c>
      <c r="M1306" s="742">
        <v>57.6</v>
      </c>
      <c r="N1306" s="741">
        <v>1</v>
      </c>
      <c r="O1306" s="826">
        <v>0.5</v>
      </c>
      <c r="P1306" s="742">
        <v>57.6</v>
      </c>
      <c r="Q1306" s="759">
        <v>1</v>
      </c>
      <c r="R1306" s="741">
        <v>1</v>
      </c>
      <c r="S1306" s="759">
        <v>1</v>
      </c>
      <c r="T1306" s="826">
        <v>0.5</v>
      </c>
      <c r="U1306" s="782">
        <v>1</v>
      </c>
    </row>
    <row r="1307" spans="1:21" ht="14.4" customHeight="1" x14ac:dyDescent="0.3">
      <c r="A1307" s="740">
        <v>7</v>
      </c>
      <c r="B1307" s="741" t="s">
        <v>2000</v>
      </c>
      <c r="C1307" s="741" t="s">
        <v>2006</v>
      </c>
      <c r="D1307" s="824" t="s">
        <v>3430</v>
      </c>
      <c r="E1307" s="825" t="s">
        <v>2016</v>
      </c>
      <c r="F1307" s="741" t="s">
        <v>2001</v>
      </c>
      <c r="G1307" s="741" t="s">
        <v>2159</v>
      </c>
      <c r="H1307" s="741" t="s">
        <v>622</v>
      </c>
      <c r="I1307" s="741" t="s">
        <v>3406</v>
      </c>
      <c r="J1307" s="741" t="s">
        <v>2161</v>
      </c>
      <c r="K1307" s="741" t="s">
        <v>2164</v>
      </c>
      <c r="L1307" s="742">
        <v>102.93</v>
      </c>
      <c r="M1307" s="742">
        <v>102.93</v>
      </c>
      <c r="N1307" s="741">
        <v>1</v>
      </c>
      <c r="O1307" s="826">
        <v>0.5</v>
      </c>
      <c r="P1307" s="742">
        <v>102.93</v>
      </c>
      <c r="Q1307" s="759">
        <v>1</v>
      </c>
      <c r="R1307" s="741">
        <v>1</v>
      </c>
      <c r="S1307" s="759">
        <v>1</v>
      </c>
      <c r="T1307" s="826">
        <v>0.5</v>
      </c>
      <c r="U1307" s="782">
        <v>1</v>
      </c>
    </row>
    <row r="1308" spans="1:21" ht="14.4" customHeight="1" x14ac:dyDescent="0.3">
      <c r="A1308" s="740">
        <v>7</v>
      </c>
      <c r="B1308" s="741" t="s">
        <v>2000</v>
      </c>
      <c r="C1308" s="741" t="s">
        <v>2006</v>
      </c>
      <c r="D1308" s="824" t="s">
        <v>3430</v>
      </c>
      <c r="E1308" s="825" t="s">
        <v>2016</v>
      </c>
      <c r="F1308" s="741" t="s">
        <v>2001</v>
      </c>
      <c r="G1308" s="741" t="s">
        <v>2099</v>
      </c>
      <c r="H1308" s="741" t="s">
        <v>576</v>
      </c>
      <c r="I1308" s="741" t="s">
        <v>2100</v>
      </c>
      <c r="J1308" s="741" t="s">
        <v>666</v>
      </c>
      <c r="K1308" s="741" t="s">
        <v>2101</v>
      </c>
      <c r="L1308" s="742">
        <v>108.44</v>
      </c>
      <c r="M1308" s="742">
        <v>3361.6400000000003</v>
      </c>
      <c r="N1308" s="741">
        <v>31</v>
      </c>
      <c r="O1308" s="826">
        <v>11.5</v>
      </c>
      <c r="P1308" s="742">
        <v>1843.4800000000005</v>
      </c>
      <c r="Q1308" s="759">
        <v>0.54838709677419362</v>
      </c>
      <c r="R1308" s="741">
        <v>17</v>
      </c>
      <c r="S1308" s="759">
        <v>0.54838709677419351</v>
      </c>
      <c r="T1308" s="826">
        <v>6.5</v>
      </c>
      <c r="U1308" s="782">
        <v>0.56521739130434778</v>
      </c>
    </row>
    <row r="1309" spans="1:21" ht="14.4" customHeight="1" x14ac:dyDescent="0.3">
      <c r="A1309" s="740">
        <v>7</v>
      </c>
      <c r="B1309" s="741" t="s">
        <v>2000</v>
      </c>
      <c r="C1309" s="741" t="s">
        <v>2006</v>
      </c>
      <c r="D1309" s="824" t="s">
        <v>3430</v>
      </c>
      <c r="E1309" s="825" t="s">
        <v>2016</v>
      </c>
      <c r="F1309" s="741" t="s">
        <v>2001</v>
      </c>
      <c r="G1309" s="741" t="s">
        <v>2102</v>
      </c>
      <c r="H1309" s="741" t="s">
        <v>576</v>
      </c>
      <c r="I1309" s="741" t="s">
        <v>2103</v>
      </c>
      <c r="J1309" s="741" t="s">
        <v>2104</v>
      </c>
      <c r="K1309" s="741" t="s">
        <v>2105</v>
      </c>
      <c r="L1309" s="742">
        <v>99.11</v>
      </c>
      <c r="M1309" s="742">
        <v>297.33</v>
      </c>
      <c r="N1309" s="741">
        <v>3</v>
      </c>
      <c r="O1309" s="826">
        <v>1</v>
      </c>
      <c r="P1309" s="742">
        <v>297.33</v>
      </c>
      <c r="Q1309" s="759">
        <v>1</v>
      </c>
      <c r="R1309" s="741">
        <v>3</v>
      </c>
      <c r="S1309" s="759">
        <v>1</v>
      </c>
      <c r="T1309" s="826">
        <v>1</v>
      </c>
      <c r="U1309" s="782">
        <v>1</v>
      </c>
    </row>
    <row r="1310" spans="1:21" ht="14.4" customHeight="1" x14ac:dyDescent="0.3">
      <c r="A1310" s="740">
        <v>7</v>
      </c>
      <c r="B1310" s="741" t="s">
        <v>2000</v>
      </c>
      <c r="C1310" s="741" t="s">
        <v>2006</v>
      </c>
      <c r="D1310" s="824" t="s">
        <v>3430</v>
      </c>
      <c r="E1310" s="825" t="s">
        <v>2016</v>
      </c>
      <c r="F1310" s="741" t="s">
        <v>2001</v>
      </c>
      <c r="G1310" s="741" t="s">
        <v>2102</v>
      </c>
      <c r="H1310" s="741" t="s">
        <v>576</v>
      </c>
      <c r="I1310" s="741" t="s">
        <v>2103</v>
      </c>
      <c r="J1310" s="741" t="s">
        <v>2104</v>
      </c>
      <c r="K1310" s="741" t="s">
        <v>2105</v>
      </c>
      <c r="L1310" s="742">
        <v>87.67</v>
      </c>
      <c r="M1310" s="742">
        <v>263.01</v>
      </c>
      <c r="N1310" s="741">
        <v>3</v>
      </c>
      <c r="O1310" s="826">
        <v>0.5</v>
      </c>
      <c r="P1310" s="742">
        <v>263.01</v>
      </c>
      <c r="Q1310" s="759">
        <v>1</v>
      </c>
      <c r="R1310" s="741">
        <v>3</v>
      </c>
      <c r="S1310" s="759">
        <v>1</v>
      </c>
      <c r="T1310" s="826">
        <v>0.5</v>
      </c>
      <c r="U1310" s="782">
        <v>1</v>
      </c>
    </row>
    <row r="1311" spans="1:21" ht="14.4" customHeight="1" x14ac:dyDescent="0.3">
      <c r="A1311" s="740">
        <v>7</v>
      </c>
      <c r="B1311" s="741" t="s">
        <v>2000</v>
      </c>
      <c r="C1311" s="741" t="s">
        <v>2006</v>
      </c>
      <c r="D1311" s="824" t="s">
        <v>3430</v>
      </c>
      <c r="E1311" s="825" t="s">
        <v>2016</v>
      </c>
      <c r="F1311" s="741" t="s">
        <v>2001</v>
      </c>
      <c r="G1311" s="741" t="s">
        <v>2776</v>
      </c>
      <c r="H1311" s="741" t="s">
        <v>576</v>
      </c>
      <c r="I1311" s="741" t="s">
        <v>3031</v>
      </c>
      <c r="J1311" s="741" t="s">
        <v>2778</v>
      </c>
      <c r="K1311" s="741" t="s">
        <v>2783</v>
      </c>
      <c r="L1311" s="742">
        <v>597.88</v>
      </c>
      <c r="M1311" s="742">
        <v>1195.76</v>
      </c>
      <c r="N1311" s="741">
        <v>2</v>
      </c>
      <c r="O1311" s="826">
        <v>1</v>
      </c>
      <c r="P1311" s="742"/>
      <c r="Q1311" s="759">
        <v>0</v>
      </c>
      <c r="R1311" s="741"/>
      <c r="S1311" s="759">
        <v>0</v>
      </c>
      <c r="T1311" s="826"/>
      <c r="U1311" s="782">
        <v>0</v>
      </c>
    </row>
    <row r="1312" spans="1:21" ht="14.4" customHeight="1" x14ac:dyDescent="0.3">
      <c r="A1312" s="740">
        <v>7</v>
      </c>
      <c r="B1312" s="741" t="s">
        <v>2000</v>
      </c>
      <c r="C1312" s="741" t="s">
        <v>2006</v>
      </c>
      <c r="D1312" s="824" t="s">
        <v>3430</v>
      </c>
      <c r="E1312" s="825" t="s">
        <v>2016</v>
      </c>
      <c r="F1312" s="741" t="s">
        <v>2001</v>
      </c>
      <c r="G1312" s="741" t="s">
        <v>2776</v>
      </c>
      <c r="H1312" s="741" t="s">
        <v>576</v>
      </c>
      <c r="I1312" s="741" t="s">
        <v>2777</v>
      </c>
      <c r="J1312" s="741" t="s">
        <v>2778</v>
      </c>
      <c r="K1312" s="741" t="s">
        <v>2779</v>
      </c>
      <c r="L1312" s="742">
        <v>1195.75</v>
      </c>
      <c r="M1312" s="742">
        <v>14349</v>
      </c>
      <c r="N1312" s="741">
        <v>12</v>
      </c>
      <c r="O1312" s="826">
        <v>2</v>
      </c>
      <c r="P1312" s="742">
        <v>3587.25</v>
      </c>
      <c r="Q1312" s="759">
        <v>0.25</v>
      </c>
      <c r="R1312" s="741">
        <v>3</v>
      </c>
      <c r="S1312" s="759">
        <v>0.25</v>
      </c>
      <c r="T1312" s="826">
        <v>0.5</v>
      </c>
      <c r="U1312" s="782">
        <v>0.25</v>
      </c>
    </row>
    <row r="1313" spans="1:21" ht="14.4" customHeight="1" x14ac:dyDescent="0.3">
      <c r="A1313" s="740">
        <v>7</v>
      </c>
      <c r="B1313" s="741" t="s">
        <v>2000</v>
      </c>
      <c r="C1313" s="741" t="s">
        <v>2006</v>
      </c>
      <c r="D1313" s="824" t="s">
        <v>3430</v>
      </c>
      <c r="E1313" s="825" t="s">
        <v>2016</v>
      </c>
      <c r="F1313" s="741" t="s">
        <v>2001</v>
      </c>
      <c r="G1313" s="741" t="s">
        <v>2776</v>
      </c>
      <c r="H1313" s="741" t="s">
        <v>576</v>
      </c>
      <c r="I1313" s="741" t="s">
        <v>3407</v>
      </c>
      <c r="J1313" s="741" t="s">
        <v>3336</v>
      </c>
      <c r="K1313" s="741" t="s">
        <v>2779</v>
      </c>
      <c r="L1313" s="742">
        <v>1195.75</v>
      </c>
      <c r="M1313" s="742">
        <v>3587.25</v>
      </c>
      <c r="N1313" s="741">
        <v>3</v>
      </c>
      <c r="O1313" s="826">
        <v>1</v>
      </c>
      <c r="P1313" s="742">
        <v>3587.25</v>
      </c>
      <c r="Q1313" s="759">
        <v>1</v>
      </c>
      <c r="R1313" s="741">
        <v>3</v>
      </c>
      <c r="S1313" s="759">
        <v>1</v>
      </c>
      <c r="T1313" s="826">
        <v>1</v>
      </c>
      <c r="U1313" s="782">
        <v>1</v>
      </c>
    </row>
    <row r="1314" spans="1:21" ht="14.4" customHeight="1" x14ac:dyDescent="0.3">
      <c r="A1314" s="740">
        <v>7</v>
      </c>
      <c r="B1314" s="741" t="s">
        <v>2000</v>
      </c>
      <c r="C1314" s="741" t="s">
        <v>2006</v>
      </c>
      <c r="D1314" s="824" t="s">
        <v>3430</v>
      </c>
      <c r="E1314" s="825" t="s">
        <v>2016</v>
      </c>
      <c r="F1314" s="741" t="s">
        <v>2001</v>
      </c>
      <c r="G1314" s="741" t="s">
        <v>2776</v>
      </c>
      <c r="H1314" s="741" t="s">
        <v>622</v>
      </c>
      <c r="I1314" s="741" t="s">
        <v>2782</v>
      </c>
      <c r="J1314" s="741" t="s">
        <v>1860</v>
      </c>
      <c r="K1314" s="741" t="s">
        <v>2783</v>
      </c>
      <c r="L1314" s="742">
        <v>597.88</v>
      </c>
      <c r="M1314" s="742">
        <v>10761.84</v>
      </c>
      <c r="N1314" s="741">
        <v>18</v>
      </c>
      <c r="O1314" s="826">
        <v>6</v>
      </c>
      <c r="P1314" s="742">
        <v>5380.92</v>
      </c>
      <c r="Q1314" s="759">
        <v>0.5</v>
      </c>
      <c r="R1314" s="741">
        <v>9</v>
      </c>
      <c r="S1314" s="759">
        <v>0.5</v>
      </c>
      <c r="T1314" s="826">
        <v>2.5</v>
      </c>
      <c r="U1314" s="782">
        <v>0.41666666666666669</v>
      </c>
    </row>
    <row r="1315" spans="1:21" ht="14.4" customHeight="1" x14ac:dyDescent="0.3">
      <c r="A1315" s="740">
        <v>7</v>
      </c>
      <c r="B1315" s="741" t="s">
        <v>2000</v>
      </c>
      <c r="C1315" s="741" t="s">
        <v>2006</v>
      </c>
      <c r="D1315" s="824" t="s">
        <v>3430</v>
      </c>
      <c r="E1315" s="825" t="s">
        <v>2016</v>
      </c>
      <c r="F1315" s="741" t="s">
        <v>2001</v>
      </c>
      <c r="G1315" s="741" t="s">
        <v>2776</v>
      </c>
      <c r="H1315" s="741" t="s">
        <v>576</v>
      </c>
      <c r="I1315" s="741" t="s">
        <v>2784</v>
      </c>
      <c r="J1315" s="741" t="s">
        <v>2785</v>
      </c>
      <c r="K1315" s="741" t="s">
        <v>2783</v>
      </c>
      <c r="L1315" s="742">
        <v>857.75</v>
      </c>
      <c r="M1315" s="742">
        <v>3431</v>
      </c>
      <c r="N1315" s="741">
        <v>4</v>
      </c>
      <c r="O1315" s="826">
        <v>0.5</v>
      </c>
      <c r="P1315" s="742"/>
      <c r="Q1315" s="759">
        <v>0</v>
      </c>
      <c r="R1315" s="741"/>
      <c r="S1315" s="759">
        <v>0</v>
      </c>
      <c r="T1315" s="826"/>
      <c r="U1315" s="782">
        <v>0</v>
      </c>
    </row>
    <row r="1316" spans="1:21" ht="14.4" customHeight="1" x14ac:dyDescent="0.3">
      <c r="A1316" s="740">
        <v>7</v>
      </c>
      <c r="B1316" s="741" t="s">
        <v>2000</v>
      </c>
      <c r="C1316" s="741" t="s">
        <v>2006</v>
      </c>
      <c r="D1316" s="824" t="s">
        <v>3430</v>
      </c>
      <c r="E1316" s="825" t="s">
        <v>2016</v>
      </c>
      <c r="F1316" s="741" t="s">
        <v>2001</v>
      </c>
      <c r="G1316" s="741" t="s">
        <v>2776</v>
      </c>
      <c r="H1316" s="741" t="s">
        <v>576</v>
      </c>
      <c r="I1316" s="741" t="s">
        <v>2786</v>
      </c>
      <c r="J1316" s="741" t="s">
        <v>2785</v>
      </c>
      <c r="K1316" s="741" t="s">
        <v>2779</v>
      </c>
      <c r="L1316" s="742">
        <v>1715.4</v>
      </c>
      <c r="M1316" s="742">
        <v>96062.399999999994</v>
      </c>
      <c r="N1316" s="741">
        <v>56</v>
      </c>
      <c r="O1316" s="826">
        <v>8</v>
      </c>
      <c r="P1316" s="742">
        <v>96062.399999999994</v>
      </c>
      <c r="Q1316" s="759">
        <v>1</v>
      </c>
      <c r="R1316" s="741">
        <v>56</v>
      </c>
      <c r="S1316" s="759">
        <v>1</v>
      </c>
      <c r="T1316" s="826">
        <v>8</v>
      </c>
      <c r="U1316" s="782">
        <v>1</v>
      </c>
    </row>
    <row r="1317" spans="1:21" ht="14.4" customHeight="1" x14ac:dyDescent="0.3">
      <c r="A1317" s="740">
        <v>7</v>
      </c>
      <c r="B1317" s="741" t="s">
        <v>2000</v>
      </c>
      <c r="C1317" s="741" t="s">
        <v>2006</v>
      </c>
      <c r="D1317" s="824" t="s">
        <v>3430</v>
      </c>
      <c r="E1317" s="825" t="s">
        <v>2016</v>
      </c>
      <c r="F1317" s="741" t="s">
        <v>2001</v>
      </c>
      <c r="G1317" s="741" t="s">
        <v>2776</v>
      </c>
      <c r="H1317" s="741" t="s">
        <v>576</v>
      </c>
      <c r="I1317" s="741" t="s">
        <v>2787</v>
      </c>
      <c r="J1317" s="741" t="s">
        <v>2788</v>
      </c>
      <c r="K1317" s="741" t="s">
        <v>2779</v>
      </c>
      <c r="L1317" s="742">
        <v>1715.48</v>
      </c>
      <c r="M1317" s="742">
        <v>132091.96000000005</v>
      </c>
      <c r="N1317" s="741">
        <v>77</v>
      </c>
      <c r="O1317" s="826">
        <v>15.5</v>
      </c>
      <c r="P1317" s="742">
        <v>106359.76000000004</v>
      </c>
      <c r="Q1317" s="759">
        <v>0.80519480519480513</v>
      </c>
      <c r="R1317" s="741">
        <v>62</v>
      </c>
      <c r="S1317" s="759">
        <v>0.80519480519480524</v>
      </c>
      <c r="T1317" s="826">
        <v>13</v>
      </c>
      <c r="U1317" s="782">
        <v>0.83870967741935487</v>
      </c>
    </row>
    <row r="1318" spans="1:21" ht="14.4" customHeight="1" x14ac:dyDescent="0.3">
      <c r="A1318" s="740">
        <v>7</v>
      </c>
      <c r="B1318" s="741" t="s">
        <v>2000</v>
      </c>
      <c r="C1318" s="741" t="s">
        <v>2006</v>
      </c>
      <c r="D1318" s="824" t="s">
        <v>3430</v>
      </c>
      <c r="E1318" s="825" t="s">
        <v>2016</v>
      </c>
      <c r="F1318" s="741" t="s">
        <v>2001</v>
      </c>
      <c r="G1318" s="741" t="s">
        <v>2776</v>
      </c>
      <c r="H1318" s="741" t="s">
        <v>576</v>
      </c>
      <c r="I1318" s="741" t="s">
        <v>3041</v>
      </c>
      <c r="J1318" s="741" t="s">
        <v>2788</v>
      </c>
      <c r="K1318" s="741" t="s">
        <v>2783</v>
      </c>
      <c r="L1318" s="742">
        <v>1286.19</v>
      </c>
      <c r="M1318" s="742">
        <v>9003.33</v>
      </c>
      <c r="N1318" s="741">
        <v>7</v>
      </c>
      <c r="O1318" s="826">
        <v>3</v>
      </c>
      <c r="P1318" s="742">
        <v>5144.76</v>
      </c>
      <c r="Q1318" s="759">
        <v>0.57142857142857151</v>
      </c>
      <c r="R1318" s="741">
        <v>4</v>
      </c>
      <c r="S1318" s="759">
        <v>0.5714285714285714</v>
      </c>
      <c r="T1318" s="826">
        <v>2</v>
      </c>
      <c r="U1318" s="782">
        <v>0.66666666666666663</v>
      </c>
    </row>
    <row r="1319" spans="1:21" ht="14.4" customHeight="1" x14ac:dyDescent="0.3">
      <c r="A1319" s="740">
        <v>7</v>
      </c>
      <c r="B1319" s="741" t="s">
        <v>2000</v>
      </c>
      <c r="C1319" s="741" t="s">
        <v>2006</v>
      </c>
      <c r="D1319" s="824" t="s">
        <v>3430</v>
      </c>
      <c r="E1319" s="825" t="s">
        <v>2016</v>
      </c>
      <c r="F1319" s="741" t="s">
        <v>2001</v>
      </c>
      <c r="G1319" s="741" t="s">
        <v>2776</v>
      </c>
      <c r="H1319" s="741" t="s">
        <v>622</v>
      </c>
      <c r="I1319" s="741" t="s">
        <v>2789</v>
      </c>
      <c r="J1319" s="741" t="s">
        <v>1860</v>
      </c>
      <c r="K1319" s="741" t="s">
        <v>2779</v>
      </c>
      <c r="L1319" s="742">
        <v>1195.75</v>
      </c>
      <c r="M1319" s="742">
        <v>17936.25</v>
      </c>
      <c r="N1319" s="741">
        <v>15</v>
      </c>
      <c r="O1319" s="826">
        <v>3.5</v>
      </c>
      <c r="P1319" s="742">
        <v>16740.5</v>
      </c>
      <c r="Q1319" s="759">
        <v>0.93333333333333335</v>
      </c>
      <c r="R1319" s="741">
        <v>14</v>
      </c>
      <c r="S1319" s="759">
        <v>0.93333333333333335</v>
      </c>
      <c r="T1319" s="826">
        <v>2.5</v>
      </c>
      <c r="U1319" s="782">
        <v>0.7142857142857143</v>
      </c>
    </row>
    <row r="1320" spans="1:21" ht="14.4" customHeight="1" x14ac:dyDescent="0.3">
      <c r="A1320" s="740">
        <v>7</v>
      </c>
      <c r="B1320" s="741" t="s">
        <v>2000</v>
      </c>
      <c r="C1320" s="741" t="s">
        <v>2006</v>
      </c>
      <c r="D1320" s="824" t="s">
        <v>3430</v>
      </c>
      <c r="E1320" s="825" t="s">
        <v>2016</v>
      </c>
      <c r="F1320" s="741" t="s">
        <v>2001</v>
      </c>
      <c r="G1320" s="741" t="s">
        <v>2776</v>
      </c>
      <c r="H1320" s="741" t="s">
        <v>576</v>
      </c>
      <c r="I1320" s="741" t="s">
        <v>2790</v>
      </c>
      <c r="J1320" s="741" t="s">
        <v>1860</v>
      </c>
      <c r="K1320" s="741" t="s">
        <v>2791</v>
      </c>
      <c r="L1320" s="742">
        <v>1286.6199999999999</v>
      </c>
      <c r="M1320" s="742">
        <v>3859.8599999999997</v>
      </c>
      <c r="N1320" s="741">
        <v>3</v>
      </c>
      <c r="O1320" s="826">
        <v>2</v>
      </c>
      <c r="P1320" s="742">
        <v>2573.2399999999998</v>
      </c>
      <c r="Q1320" s="759">
        <v>0.66666666666666663</v>
      </c>
      <c r="R1320" s="741">
        <v>2</v>
      </c>
      <c r="S1320" s="759">
        <v>0.66666666666666663</v>
      </c>
      <c r="T1320" s="826">
        <v>1.5</v>
      </c>
      <c r="U1320" s="782">
        <v>0.75</v>
      </c>
    </row>
    <row r="1321" spans="1:21" ht="14.4" customHeight="1" x14ac:dyDescent="0.3">
      <c r="A1321" s="740">
        <v>7</v>
      </c>
      <c r="B1321" s="741" t="s">
        <v>2000</v>
      </c>
      <c r="C1321" s="741" t="s">
        <v>2006</v>
      </c>
      <c r="D1321" s="824" t="s">
        <v>3430</v>
      </c>
      <c r="E1321" s="825" t="s">
        <v>2016</v>
      </c>
      <c r="F1321" s="741" t="s">
        <v>2001</v>
      </c>
      <c r="G1321" s="741" t="s">
        <v>2776</v>
      </c>
      <c r="H1321" s="741" t="s">
        <v>576</v>
      </c>
      <c r="I1321" s="741" t="s">
        <v>3223</v>
      </c>
      <c r="J1321" s="741" t="s">
        <v>3224</v>
      </c>
      <c r="K1321" s="741" t="s">
        <v>2783</v>
      </c>
      <c r="L1321" s="742">
        <v>597.88</v>
      </c>
      <c r="M1321" s="742">
        <v>597.88</v>
      </c>
      <c r="N1321" s="741">
        <v>1</v>
      </c>
      <c r="O1321" s="826">
        <v>0.5</v>
      </c>
      <c r="P1321" s="742">
        <v>597.88</v>
      </c>
      <c r="Q1321" s="759">
        <v>1</v>
      </c>
      <c r="R1321" s="741">
        <v>1</v>
      </c>
      <c r="S1321" s="759">
        <v>1</v>
      </c>
      <c r="T1321" s="826">
        <v>0.5</v>
      </c>
      <c r="U1321" s="782">
        <v>1</v>
      </c>
    </row>
    <row r="1322" spans="1:21" ht="14.4" customHeight="1" x14ac:dyDescent="0.3">
      <c r="A1322" s="740">
        <v>7</v>
      </c>
      <c r="B1322" s="741" t="s">
        <v>2000</v>
      </c>
      <c r="C1322" s="741" t="s">
        <v>2006</v>
      </c>
      <c r="D1322" s="824" t="s">
        <v>3430</v>
      </c>
      <c r="E1322" s="825" t="s">
        <v>2016</v>
      </c>
      <c r="F1322" s="741" t="s">
        <v>2001</v>
      </c>
      <c r="G1322" s="741" t="s">
        <v>2776</v>
      </c>
      <c r="H1322" s="741" t="s">
        <v>622</v>
      </c>
      <c r="I1322" s="741" t="s">
        <v>2792</v>
      </c>
      <c r="J1322" s="741" t="s">
        <v>1860</v>
      </c>
      <c r="K1322" s="741" t="s">
        <v>2793</v>
      </c>
      <c r="L1322" s="742">
        <v>2391.48</v>
      </c>
      <c r="M1322" s="742">
        <v>2391.48</v>
      </c>
      <c r="N1322" s="741">
        <v>1</v>
      </c>
      <c r="O1322" s="826">
        <v>0.5</v>
      </c>
      <c r="P1322" s="742">
        <v>2391.48</v>
      </c>
      <c r="Q1322" s="759">
        <v>1</v>
      </c>
      <c r="R1322" s="741">
        <v>1</v>
      </c>
      <c r="S1322" s="759">
        <v>1</v>
      </c>
      <c r="T1322" s="826">
        <v>0.5</v>
      </c>
      <c r="U1322" s="782">
        <v>1</v>
      </c>
    </row>
    <row r="1323" spans="1:21" ht="14.4" customHeight="1" x14ac:dyDescent="0.3">
      <c r="A1323" s="740">
        <v>7</v>
      </c>
      <c r="B1323" s="741" t="s">
        <v>2000</v>
      </c>
      <c r="C1323" s="741" t="s">
        <v>2006</v>
      </c>
      <c r="D1323" s="824" t="s">
        <v>3430</v>
      </c>
      <c r="E1323" s="825" t="s">
        <v>2016</v>
      </c>
      <c r="F1323" s="741" t="s">
        <v>2001</v>
      </c>
      <c r="G1323" s="741" t="s">
        <v>2776</v>
      </c>
      <c r="H1323" s="741" t="s">
        <v>576</v>
      </c>
      <c r="I1323" s="741" t="s">
        <v>2794</v>
      </c>
      <c r="J1323" s="741" t="s">
        <v>1860</v>
      </c>
      <c r="K1323" s="741" t="s">
        <v>2795</v>
      </c>
      <c r="L1323" s="742">
        <v>2573.2199999999998</v>
      </c>
      <c r="M1323" s="742">
        <v>5146.4399999999996</v>
      </c>
      <c r="N1323" s="741">
        <v>2</v>
      </c>
      <c r="O1323" s="826">
        <v>1</v>
      </c>
      <c r="P1323" s="742">
        <v>2573.2199999999998</v>
      </c>
      <c r="Q1323" s="759">
        <v>0.5</v>
      </c>
      <c r="R1323" s="741">
        <v>1</v>
      </c>
      <c r="S1323" s="759">
        <v>0.5</v>
      </c>
      <c r="T1323" s="826">
        <v>0.5</v>
      </c>
      <c r="U1323" s="782">
        <v>0.5</v>
      </c>
    </row>
    <row r="1324" spans="1:21" ht="14.4" customHeight="1" x14ac:dyDescent="0.3">
      <c r="A1324" s="740">
        <v>7</v>
      </c>
      <c r="B1324" s="741" t="s">
        <v>2000</v>
      </c>
      <c r="C1324" s="741" t="s">
        <v>2006</v>
      </c>
      <c r="D1324" s="824" t="s">
        <v>3430</v>
      </c>
      <c r="E1324" s="825" t="s">
        <v>2016</v>
      </c>
      <c r="F1324" s="741" t="s">
        <v>2001</v>
      </c>
      <c r="G1324" s="741" t="s">
        <v>3408</v>
      </c>
      <c r="H1324" s="741" t="s">
        <v>576</v>
      </c>
      <c r="I1324" s="741" t="s">
        <v>3409</v>
      </c>
      <c r="J1324" s="741" t="s">
        <v>3410</v>
      </c>
      <c r="K1324" s="741" t="s">
        <v>3411</v>
      </c>
      <c r="L1324" s="742">
        <v>0</v>
      </c>
      <c r="M1324" s="742">
        <v>0</v>
      </c>
      <c r="N1324" s="741">
        <v>1</v>
      </c>
      <c r="O1324" s="826">
        <v>1</v>
      </c>
      <c r="P1324" s="742">
        <v>0</v>
      </c>
      <c r="Q1324" s="759"/>
      <c r="R1324" s="741">
        <v>1</v>
      </c>
      <c r="S1324" s="759">
        <v>1</v>
      </c>
      <c r="T1324" s="826">
        <v>1</v>
      </c>
      <c r="U1324" s="782">
        <v>1</v>
      </c>
    </row>
    <row r="1325" spans="1:21" ht="14.4" customHeight="1" x14ac:dyDescent="0.3">
      <c r="A1325" s="740">
        <v>7</v>
      </c>
      <c r="B1325" s="741" t="s">
        <v>2000</v>
      </c>
      <c r="C1325" s="741" t="s">
        <v>2006</v>
      </c>
      <c r="D1325" s="824" t="s">
        <v>3430</v>
      </c>
      <c r="E1325" s="825" t="s">
        <v>2016</v>
      </c>
      <c r="F1325" s="741" t="s">
        <v>2001</v>
      </c>
      <c r="G1325" s="741" t="s">
        <v>3275</v>
      </c>
      <c r="H1325" s="741" t="s">
        <v>576</v>
      </c>
      <c r="I1325" s="741" t="s">
        <v>3412</v>
      </c>
      <c r="J1325" s="741" t="s">
        <v>3277</v>
      </c>
      <c r="K1325" s="741" t="s">
        <v>3278</v>
      </c>
      <c r="L1325" s="742">
        <v>0</v>
      </c>
      <c r="M1325" s="742">
        <v>0</v>
      </c>
      <c r="N1325" s="741">
        <v>2</v>
      </c>
      <c r="O1325" s="826">
        <v>2</v>
      </c>
      <c r="P1325" s="742">
        <v>0</v>
      </c>
      <c r="Q1325" s="759"/>
      <c r="R1325" s="741">
        <v>2</v>
      </c>
      <c r="S1325" s="759">
        <v>1</v>
      </c>
      <c r="T1325" s="826">
        <v>2</v>
      </c>
      <c r="U1325" s="782">
        <v>1</v>
      </c>
    </row>
    <row r="1326" spans="1:21" ht="14.4" customHeight="1" x14ac:dyDescent="0.3">
      <c r="A1326" s="740">
        <v>7</v>
      </c>
      <c r="B1326" s="741" t="s">
        <v>2000</v>
      </c>
      <c r="C1326" s="741" t="s">
        <v>2006</v>
      </c>
      <c r="D1326" s="824" t="s">
        <v>3430</v>
      </c>
      <c r="E1326" s="825" t="s">
        <v>2016</v>
      </c>
      <c r="F1326" s="741" t="s">
        <v>2001</v>
      </c>
      <c r="G1326" s="741" t="s">
        <v>2515</v>
      </c>
      <c r="H1326" s="741" t="s">
        <v>622</v>
      </c>
      <c r="I1326" s="741" t="s">
        <v>1844</v>
      </c>
      <c r="J1326" s="741" t="s">
        <v>1845</v>
      </c>
      <c r="K1326" s="741" t="s">
        <v>1846</v>
      </c>
      <c r="L1326" s="742">
        <v>0</v>
      </c>
      <c r="M1326" s="742">
        <v>0</v>
      </c>
      <c r="N1326" s="741">
        <v>76</v>
      </c>
      <c r="O1326" s="826">
        <v>22</v>
      </c>
      <c r="P1326" s="742">
        <v>0</v>
      </c>
      <c r="Q1326" s="759"/>
      <c r="R1326" s="741">
        <v>53</v>
      </c>
      <c r="S1326" s="759">
        <v>0.69736842105263153</v>
      </c>
      <c r="T1326" s="826">
        <v>16</v>
      </c>
      <c r="U1326" s="782">
        <v>0.72727272727272729</v>
      </c>
    </row>
    <row r="1327" spans="1:21" ht="14.4" customHeight="1" x14ac:dyDescent="0.3">
      <c r="A1327" s="740">
        <v>7</v>
      </c>
      <c r="B1327" s="741" t="s">
        <v>2000</v>
      </c>
      <c r="C1327" s="741" t="s">
        <v>2006</v>
      </c>
      <c r="D1327" s="824" t="s">
        <v>3430</v>
      </c>
      <c r="E1327" s="825" t="s">
        <v>2016</v>
      </c>
      <c r="F1327" s="741" t="s">
        <v>2001</v>
      </c>
      <c r="G1327" s="741" t="s">
        <v>2515</v>
      </c>
      <c r="H1327" s="741" t="s">
        <v>576</v>
      </c>
      <c r="I1327" s="741" t="s">
        <v>3230</v>
      </c>
      <c r="J1327" s="741" t="s">
        <v>2797</v>
      </c>
      <c r="K1327" s="741" t="s">
        <v>3231</v>
      </c>
      <c r="L1327" s="742">
        <v>227.69</v>
      </c>
      <c r="M1327" s="742">
        <v>910.76</v>
      </c>
      <c r="N1327" s="741">
        <v>4</v>
      </c>
      <c r="O1327" s="826">
        <v>1</v>
      </c>
      <c r="P1327" s="742">
        <v>455.38</v>
      </c>
      <c r="Q1327" s="759">
        <v>0.5</v>
      </c>
      <c r="R1327" s="741">
        <v>2</v>
      </c>
      <c r="S1327" s="759">
        <v>0.5</v>
      </c>
      <c r="T1327" s="826">
        <v>0.5</v>
      </c>
      <c r="U1327" s="782">
        <v>0.5</v>
      </c>
    </row>
    <row r="1328" spans="1:21" ht="14.4" customHeight="1" x14ac:dyDescent="0.3">
      <c r="A1328" s="740">
        <v>7</v>
      </c>
      <c r="B1328" s="741" t="s">
        <v>2000</v>
      </c>
      <c r="C1328" s="741" t="s">
        <v>2006</v>
      </c>
      <c r="D1328" s="824" t="s">
        <v>3430</v>
      </c>
      <c r="E1328" s="825" t="s">
        <v>2016</v>
      </c>
      <c r="F1328" s="741" t="s">
        <v>2001</v>
      </c>
      <c r="G1328" s="741" t="s">
        <v>2327</v>
      </c>
      <c r="H1328" s="741" t="s">
        <v>576</v>
      </c>
      <c r="I1328" s="741" t="s">
        <v>2328</v>
      </c>
      <c r="J1328" s="741" t="s">
        <v>2329</v>
      </c>
      <c r="K1328" s="741" t="s">
        <v>2330</v>
      </c>
      <c r="L1328" s="742">
        <v>60.39</v>
      </c>
      <c r="M1328" s="742">
        <v>301.95000000000005</v>
      </c>
      <c r="N1328" s="741">
        <v>5</v>
      </c>
      <c r="O1328" s="826">
        <v>1</v>
      </c>
      <c r="P1328" s="742">
        <v>181.17000000000002</v>
      </c>
      <c r="Q1328" s="759">
        <v>0.6</v>
      </c>
      <c r="R1328" s="741">
        <v>3</v>
      </c>
      <c r="S1328" s="759">
        <v>0.6</v>
      </c>
      <c r="T1328" s="826">
        <v>0.5</v>
      </c>
      <c r="U1328" s="782">
        <v>0.5</v>
      </c>
    </row>
    <row r="1329" spans="1:21" ht="14.4" customHeight="1" x14ac:dyDescent="0.3">
      <c r="A1329" s="740">
        <v>7</v>
      </c>
      <c r="B1329" s="741" t="s">
        <v>2000</v>
      </c>
      <c r="C1329" s="741" t="s">
        <v>2006</v>
      </c>
      <c r="D1329" s="824" t="s">
        <v>3430</v>
      </c>
      <c r="E1329" s="825" t="s">
        <v>2016</v>
      </c>
      <c r="F1329" s="741" t="s">
        <v>2001</v>
      </c>
      <c r="G1329" s="741" t="s">
        <v>2327</v>
      </c>
      <c r="H1329" s="741" t="s">
        <v>622</v>
      </c>
      <c r="I1329" s="741" t="s">
        <v>3338</v>
      </c>
      <c r="J1329" s="741" t="s">
        <v>2604</v>
      </c>
      <c r="K1329" s="741" t="s">
        <v>3339</v>
      </c>
      <c r="L1329" s="742">
        <v>120.77</v>
      </c>
      <c r="M1329" s="742">
        <v>362.31</v>
      </c>
      <c r="N1329" s="741">
        <v>3</v>
      </c>
      <c r="O1329" s="826">
        <v>1</v>
      </c>
      <c r="P1329" s="742">
        <v>362.31</v>
      </c>
      <c r="Q1329" s="759">
        <v>1</v>
      </c>
      <c r="R1329" s="741">
        <v>3</v>
      </c>
      <c r="S1329" s="759">
        <v>1</v>
      </c>
      <c r="T1329" s="826">
        <v>1</v>
      </c>
      <c r="U1329" s="782">
        <v>1</v>
      </c>
    </row>
    <row r="1330" spans="1:21" ht="14.4" customHeight="1" x14ac:dyDescent="0.3">
      <c r="A1330" s="740">
        <v>7</v>
      </c>
      <c r="B1330" s="741" t="s">
        <v>2000</v>
      </c>
      <c r="C1330" s="741" t="s">
        <v>2006</v>
      </c>
      <c r="D1330" s="824" t="s">
        <v>3430</v>
      </c>
      <c r="E1330" s="825" t="s">
        <v>2016</v>
      </c>
      <c r="F1330" s="741" t="s">
        <v>2001</v>
      </c>
      <c r="G1330" s="741" t="s">
        <v>2327</v>
      </c>
      <c r="H1330" s="741" t="s">
        <v>622</v>
      </c>
      <c r="I1330" s="741" t="s">
        <v>2603</v>
      </c>
      <c r="J1330" s="741" t="s">
        <v>2604</v>
      </c>
      <c r="K1330" s="741" t="s">
        <v>2605</v>
      </c>
      <c r="L1330" s="742">
        <v>60.39</v>
      </c>
      <c r="M1330" s="742">
        <v>120.78</v>
      </c>
      <c r="N1330" s="741">
        <v>2</v>
      </c>
      <c r="O1330" s="826">
        <v>1</v>
      </c>
      <c r="P1330" s="742">
        <v>120.78</v>
      </c>
      <c r="Q1330" s="759">
        <v>1</v>
      </c>
      <c r="R1330" s="741">
        <v>2</v>
      </c>
      <c r="S1330" s="759">
        <v>1</v>
      </c>
      <c r="T1330" s="826">
        <v>1</v>
      </c>
      <c r="U1330" s="782">
        <v>1</v>
      </c>
    </row>
    <row r="1331" spans="1:21" ht="14.4" customHeight="1" x14ac:dyDescent="0.3">
      <c r="A1331" s="740">
        <v>7</v>
      </c>
      <c r="B1331" s="741" t="s">
        <v>2000</v>
      </c>
      <c r="C1331" s="741" t="s">
        <v>2006</v>
      </c>
      <c r="D1331" s="824" t="s">
        <v>3430</v>
      </c>
      <c r="E1331" s="825" t="s">
        <v>2016</v>
      </c>
      <c r="F1331" s="741" t="s">
        <v>2001</v>
      </c>
      <c r="G1331" s="741" t="s">
        <v>2327</v>
      </c>
      <c r="H1331" s="741" t="s">
        <v>576</v>
      </c>
      <c r="I1331" s="741" t="s">
        <v>3340</v>
      </c>
      <c r="J1331" s="741" t="s">
        <v>2604</v>
      </c>
      <c r="K1331" s="741" t="s">
        <v>3341</v>
      </c>
      <c r="L1331" s="742">
        <v>0</v>
      </c>
      <c r="M1331" s="742">
        <v>0</v>
      </c>
      <c r="N1331" s="741">
        <v>2</v>
      </c>
      <c r="O1331" s="826">
        <v>0.5</v>
      </c>
      <c r="P1331" s="742"/>
      <c r="Q1331" s="759"/>
      <c r="R1331" s="741"/>
      <c r="S1331" s="759">
        <v>0</v>
      </c>
      <c r="T1331" s="826"/>
      <c r="U1331" s="782">
        <v>0</v>
      </c>
    </row>
    <row r="1332" spans="1:21" ht="14.4" customHeight="1" x14ac:dyDescent="0.3">
      <c r="A1332" s="740">
        <v>7</v>
      </c>
      <c r="B1332" s="741" t="s">
        <v>2000</v>
      </c>
      <c r="C1332" s="741" t="s">
        <v>2006</v>
      </c>
      <c r="D1332" s="824" t="s">
        <v>3430</v>
      </c>
      <c r="E1332" s="825" t="s">
        <v>2016</v>
      </c>
      <c r="F1332" s="741" t="s">
        <v>2001</v>
      </c>
      <c r="G1332" s="741" t="s">
        <v>2803</v>
      </c>
      <c r="H1332" s="741" t="s">
        <v>576</v>
      </c>
      <c r="I1332" s="741" t="s">
        <v>2804</v>
      </c>
      <c r="J1332" s="741" t="s">
        <v>2805</v>
      </c>
      <c r="K1332" s="741" t="s">
        <v>2806</v>
      </c>
      <c r="L1332" s="742">
        <v>583.70000000000005</v>
      </c>
      <c r="M1332" s="742">
        <v>2334.8000000000002</v>
      </c>
      <c r="N1332" s="741">
        <v>4</v>
      </c>
      <c r="O1332" s="826">
        <v>3</v>
      </c>
      <c r="P1332" s="742">
        <v>2334.8000000000002</v>
      </c>
      <c r="Q1332" s="759">
        <v>1</v>
      </c>
      <c r="R1332" s="741">
        <v>4</v>
      </c>
      <c r="S1332" s="759">
        <v>1</v>
      </c>
      <c r="T1332" s="826">
        <v>3</v>
      </c>
      <c r="U1332" s="782">
        <v>1</v>
      </c>
    </row>
    <row r="1333" spans="1:21" ht="14.4" customHeight="1" x14ac:dyDescent="0.3">
      <c r="A1333" s="740">
        <v>7</v>
      </c>
      <c r="B1333" s="741" t="s">
        <v>2000</v>
      </c>
      <c r="C1333" s="741" t="s">
        <v>2006</v>
      </c>
      <c r="D1333" s="824" t="s">
        <v>3430</v>
      </c>
      <c r="E1333" s="825" t="s">
        <v>2016</v>
      </c>
      <c r="F1333" s="741" t="s">
        <v>2001</v>
      </c>
      <c r="G1333" s="741" t="s">
        <v>2803</v>
      </c>
      <c r="H1333" s="741" t="s">
        <v>576</v>
      </c>
      <c r="I1333" s="741" t="s">
        <v>2807</v>
      </c>
      <c r="J1333" s="741" t="s">
        <v>2805</v>
      </c>
      <c r="K1333" s="741" t="s">
        <v>2808</v>
      </c>
      <c r="L1333" s="742">
        <v>908.53</v>
      </c>
      <c r="M1333" s="742">
        <v>12719.42</v>
      </c>
      <c r="N1333" s="741">
        <v>14</v>
      </c>
      <c r="O1333" s="826">
        <v>8</v>
      </c>
      <c r="P1333" s="742">
        <v>9993.83</v>
      </c>
      <c r="Q1333" s="759">
        <v>0.7857142857142857</v>
      </c>
      <c r="R1333" s="741">
        <v>11</v>
      </c>
      <c r="S1333" s="759">
        <v>0.7857142857142857</v>
      </c>
      <c r="T1333" s="826">
        <v>7</v>
      </c>
      <c r="U1333" s="782">
        <v>0.875</v>
      </c>
    </row>
    <row r="1334" spans="1:21" ht="14.4" customHeight="1" x14ac:dyDescent="0.3">
      <c r="A1334" s="740">
        <v>7</v>
      </c>
      <c r="B1334" s="741" t="s">
        <v>2000</v>
      </c>
      <c r="C1334" s="741" t="s">
        <v>2006</v>
      </c>
      <c r="D1334" s="824" t="s">
        <v>3430</v>
      </c>
      <c r="E1334" s="825" t="s">
        <v>2016</v>
      </c>
      <c r="F1334" s="741" t="s">
        <v>2001</v>
      </c>
      <c r="G1334" s="741" t="s">
        <v>2803</v>
      </c>
      <c r="H1334" s="741" t="s">
        <v>576</v>
      </c>
      <c r="I1334" s="741" t="s">
        <v>2809</v>
      </c>
      <c r="J1334" s="741" t="s">
        <v>2805</v>
      </c>
      <c r="K1334" s="741" t="s">
        <v>2810</v>
      </c>
      <c r="L1334" s="742">
        <v>1677.3</v>
      </c>
      <c r="M1334" s="742">
        <v>8386.5</v>
      </c>
      <c r="N1334" s="741">
        <v>5</v>
      </c>
      <c r="O1334" s="826">
        <v>4</v>
      </c>
      <c r="P1334" s="742">
        <v>8386.5</v>
      </c>
      <c r="Q1334" s="759">
        <v>1</v>
      </c>
      <c r="R1334" s="741">
        <v>5</v>
      </c>
      <c r="S1334" s="759">
        <v>1</v>
      </c>
      <c r="T1334" s="826">
        <v>4</v>
      </c>
      <c r="U1334" s="782">
        <v>1</v>
      </c>
    </row>
    <row r="1335" spans="1:21" ht="14.4" customHeight="1" x14ac:dyDescent="0.3">
      <c r="A1335" s="740">
        <v>7</v>
      </c>
      <c r="B1335" s="741" t="s">
        <v>2000</v>
      </c>
      <c r="C1335" s="741" t="s">
        <v>2006</v>
      </c>
      <c r="D1335" s="824" t="s">
        <v>3430</v>
      </c>
      <c r="E1335" s="825" t="s">
        <v>2016</v>
      </c>
      <c r="F1335" s="741" t="s">
        <v>2001</v>
      </c>
      <c r="G1335" s="741" t="s">
        <v>2803</v>
      </c>
      <c r="H1335" s="741" t="s">
        <v>576</v>
      </c>
      <c r="I1335" s="741" t="s">
        <v>2811</v>
      </c>
      <c r="J1335" s="741" t="s">
        <v>2805</v>
      </c>
      <c r="K1335" s="741" t="s">
        <v>2812</v>
      </c>
      <c r="L1335" s="742">
        <v>1257.97</v>
      </c>
      <c r="M1335" s="742">
        <v>36481.129999999997</v>
      </c>
      <c r="N1335" s="741">
        <v>29</v>
      </c>
      <c r="O1335" s="826">
        <v>13</v>
      </c>
      <c r="P1335" s="742">
        <v>17611.579999999998</v>
      </c>
      <c r="Q1335" s="759">
        <v>0.48275862068965514</v>
      </c>
      <c r="R1335" s="741">
        <v>14</v>
      </c>
      <c r="S1335" s="759">
        <v>0.48275862068965519</v>
      </c>
      <c r="T1335" s="826">
        <v>8</v>
      </c>
      <c r="U1335" s="782">
        <v>0.61538461538461542</v>
      </c>
    </row>
    <row r="1336" spans="1:21" ht="14.4" customHeight="1" x14ac:dyDescent="0.3">
      <c r="A1336" s="740">
        <v>7</v>
      </c>
      <c r="B1336" s="741" t="s">
        <v>2000</v>
      </c>
      <c r="C1336" s="741" t="s">
        <v>2006</v>
      </c>
      <c r="D1336" s="824" t="s">
        <v>3430</v>
      </c>
      <c r="E1336" s="825" t="s">
        <v>2016</v>
      </c>
      <c r="F1336" s="741" t="s">
        <v>2001</v>
      </c>
      <c r="G1336" s="741" t="s">
        <v>2803</v>
      </c>
      <c r="H1336" s="741" t="s">
        <v>576</v>
      </c>
      <c r="I1336" s="741" t="s">
        <v>2813</v>
      </c>
      <c r="J1336" s="741" t="s">
        <v>2805</v>
      </c>
      <c r="K1336" s="741" t="s">
        <v>2814</v>
      </c>
      <c r="L1336" s="742">
        <v>0</v>
      </c>
      <c r="M1336" s="742">
        <v>0</v>
      </c>
      <c r="N1336" s="741">
        <v>2</v>
      </c>
      <c r="O1336" s="826">
        <v>2</v>
      </c>
      <c r="P1336" s="742">
        <v>0</v>
      </c>
      <c r="Q1336" s="759"/>
      <c r="R1336" s="741">
        <v>2</v>
      </c>
      <c r="S1336" s="759">
        <v>1</v>
      </c>
      <c r="T1336" s="826">
        <v>2</v>
      </c>
      <c r="U1336" s="782">
        <v>1</v>
      </c>
    </row>
    <row r="1337" spans="1:21" ht="14.4" customHeight="1" x14ac:dyDescent="0.3">
      <c r="A1337" s="740">
        <v>7</v>
      </c>
      <c r="B1337" s="741" t="s">
        <v>2000</v>
      </c>
      <c r="C1337" s="741" t="s">
        <v>2006</v>
      </c>
      <c r="D1337" s="824" t="s">
        <v>3430</v>
      </c>
      <c r="E1337" s="825" t="s">
        <v>2016</v>
      </c>
      <c r="F1337" s="741" t="s">
        <v>2001</v>
      </c>
      <c r="G1337" s="741" t="s">
        <v>2803</v>
      </c>
      <c r="H1337" s="741" t="s">
        <v>576</v>
      </c>
      <c r="I1337" s="741" t="s">
        <v>3232</v>
      </c>
      <c r="J1337" s="741" t="s">
        <v>2818</v>
      </c>
      <c r="K1337" s="741" t="s">
        <v>3233</v>
      </c>
      <c r="L1337" s="742">
        <v>151.43</v>
      </c>
      <c r="M1337" s="742">
        <v>3028.6</v>
      </c>
      <c r="N1337" s="741">
        <v>20</v>
      </c>
      <c r="O1337" s="826">
        <v>4</v>
      </c>
      <c r="P1337" s="742">
        <v>2877.17</v>
      </c>
      <c r="Q1337" s="759">
        <v>0.95000000000000007</v>
      </c>
      <c r="R1337" s="741">
        <v>19</v>
      </c>
      <c r="S1337" s="759">
        <v>0.95</v>
      </c>
      <c r="T1337" s="826">
        <v>3</v>
      </c>
      <c r="U1337" s="782">
        <v>0.75</v>
      </c>
    </row>
    <row r="1338" spans="1:21" ht="14.4" customHeight="1" x14ac:dyDescent="0.3">
      <c r="A1338" s="740">
        <v>7</v>
      </c>
      <c r="B1338" s="741" t="s">
        <v>2000</v>
      </c>
      <c r="C1338" s="741" t="s">
        <v>2006</v>
      </c>
      <c r="D1338" s="824" t="s">
        <v>3430</v>
      </c>
      <c r="E1338" s="825" t="s">
        <v>2016</v>
      </c>
      <c r="F1338" s="741" t="s">
        <v>2001</v>
      </c>
      <c r="G1338" s="741" t="s">
        <v>2803</v>
      </c>
      <c r="H1338" s="741" t="s">
        <v>576</v>
      </c>
      <c r="I1338" s="741" t="s">
        <v>2822</v>
      </c>
      <c r="J1338" s="741" t="s">
        <v>2805</v>
      </c>
      <c r="K1338" s="741" t="s">
        <v>2823</v>
      </c>
      <c r="L1338" s="742">
        <v>2096.62</v>
      </c>
      <c r="M1338" s="742">
        <v>18869.580000000002</v>
      </c>
      <c r="N1338" s="741">
        <v>9</v>
      </c>
      <c r="O1338" s="826">
        <v>4</v>
      </c>
      <c r="P1338" s="742">
        <v>14676.34</v>
      </c>
      <c r="Q1338" s="759">
        <v>0.77777777777777768</v>
      </c>
      <c r="R1338" s="741">
        <v>7</v>
      </c>
      <c r="S1338" s="759">
        <v>0.77777777777777779</v>
      </c>
      <c r="T1338" s="826">
        <v>3</v>
      </c>
      <c r="U1338" s="782">
        <v>0.75</v>
      </c>
    </row>
    <row r="1339" spans="1:21" ht="14.4" customHeight="1" x14ac:dyDescent="0.3">
      <c r="A1339" s="740">
        <v>7</v>
      </c>
      <c r="B1339" s="741" t="s">
        <v>2000</v>
      </c>
      <c r="C1339" s="741" t="s">
        <v>2006</v>
      </c>
      <c r="D1339" s="824" t="s">
        <v>3430</v>
      </c>
      <c r="E1339" s="825" t="s">
        <v>2016</v>
      </c>
      <c r="F1339" s="741" t="s">
        <v>2001</v>
      </c>
      <c r="G1339" s="741" t="s">
        <v>2826</v>
      </c>
      <c r="H1339" s="741" t="s">
        <v>576</v>
      </c>
      <c r="I1339" s="741" t="s">
        <v>2827</v>
      </c>
      <c r="J1339" s="741" t="s">
        <v>2828</v>
      </c>
      <c r="K1339" s="741" t="s">
        <v>2733</v>
      </c>
      <c r="L1339" s="742">
        <v>38.56</v>
      </c>
      <c r="M1339" s="742">
        <v>694.07999999999993</v>
      </c>
      <c r="N1339" s="741">
        <v>18</v>
      </c>
      <c r="O1339" s="826">
        <v>5</v>
      </c>
      <c r="P1339" s="742">
        <v>655.52</v>
      </c>
      <c r="Q1339" s="759">
        <v>0.94444444444444453</v>
      </c>
      <c r="R1339" s="741">
        <v>17</v>
      </c>
      <c r="S1339" s="759">
        <v>0.94444444444444442</v>
      </c>
      <c r="T1339" s="826">
        <v>4</v>
      </c>
      <c r="U1339" s="782">
        <v>0.8</v>
      </c>
    </row>
    <row r="1340" spans="1:21" ht="14.4" customHeight="1" x14ac:dyDescent="0.3">
      <c r="A1340" s="740">
        <v>7</v>
      </c>
      <c r="B1340" s="741" t="s">
        <v>2000</v>
      </c>
      <c r="C1340" s="741" t="s">
        <v>2006</v>
      </c>
      <c r="D1340" s="824" t="s">
        <v>3430</v>
      </c>
      <c r="E1340" s="825" t="s">
        <v>2016</v>
      </c>
      <c r="F1340" s="741" t="s">
        <v>2001</v>
      </c>
      <c r="G1340" s="741" t="s">
        <v>2172</v>
      </c>
      <c r="H1340" s="741" t="s">
        <v>576</v>
      </c>
      <c r="I1340" s="741" t="s">
        <v>2829</v>
      </c>
      <c r="J1340" s="741" t="s">
        <v>2830</v>
      </c>
      <c r="K1340" s="741" t="s">
        <v>2175</v>
      </c>
      <c r="L1340" s="742">
        <v>187.92</v>
      </c>
      <c r="M1340" s="742">
        <v>751.68</v>
      </c>
      <c r="N1340" s="741">
        <v>4</v>
      </c>
      <c r="O1340" s="826">
        <v>0.5</v>
      </c>
      <c r="P1340" s="742"/>
      <c r="Q1340" s="759">
        <v>0</v>
      </c>
      <c r="R1340" s="741"/>
      <c r="S1340" s="759">
        <v>0</v>
      </c>
      <c r="T1340" s="826"/>
      <c r="U1340" s="782">
        <v>0</v>
      </c>
    </row>
    <row r="1341" spans="1:21" ht="14.4" customHeight="1" x14ac:dyDescent="0.3">
      <c r="A1341" s="740">
        <v>7</v>
      </c>
      <c r="B1341" s="741" t="s">
        <v>2000</v>
      </c>
      <c r="C1341" s="741" t="s">
        <v>2006</v>
      </c>
      <c r="D1341" s="824" t="s">
        <v>3430</v>
      </c>
      <c r="E1341" s="825" t="s">
        <v>2016</v>
      </c>
      <c r="F1341" s="741" t="s">
        <v>2001</v>
      </c>
      <c r="G1341" s="741" t="s">
        <v>2172</v>
      </c>
      <c r="H1341" s="741" t="s">
        <v>576</v>
      </c>
      <c r="I1341" s="741" t="s">
        <v>2173</v>
      </c>
      <c r="J1341" s="741" t="s">
        <v>2174</v>
      </c>
      <c r="K1341" s="741" t="s">
        <v>2175</v>
      </c>
      <c r="L1341" s="742">
        <v>187.92</v>
      </c>
      <c r="M1341" s="742">
        <v>3570.48</v>
      </c>
      <c r="N1341" s="741">
        <v>19</v>
      </c>
      <c r="O1341" s="826">
        <v>2.5</v>
      </c>
      <c r="P1341" s="742">
        <v>3570.48</v>
      </c>
      <c r="Q1341" s="759">
        <v>1</v>
      </c>
      <c r="R1341" s="741">
        <v>19</v>
      </c>
      <c r="S1341" s="759">
        <v>1</v>
      </c>
      <c r="T1341" s="826">
        <v>2.5</v>
      </c>
      <c r="U1341" s="782">
        <v>1</v>
      </c>
    </row>
    <row r="1342" spans="1:21" ht="14.4" customHeight="1" x14ac:dyDescent="0.3">
      <c r="A1342" s="740">
        <v>7</v>
      </c>
      <c r="B1342" s="741" t="s">
        <v>2000</v>
      </c>
      <c r="C1342" s="741" t="s">
        <v>2006</v>
      </c>
      <c r="D1342" s="824" t="s">
        <v>3430</v>
      </c>
      <c r="E1342" s="825" t="s">
        <v>2016</v>
      </c>
      <c r="F1342" s="741" t="s">
        <v>2001</v>
      </c>
      <c r="G1342" s="741" t="s">
        <v>2172</v>
      </c>
      <c r="H1342" s="741" t="s">
        <v>576</v>
      </c>
      <c r="I1342" s="741" t="s">
        <v>2834</v>
      </c>
      <c r="J1342" s="741" t="s">
        <v>2835</v>
      </c>
      <c r="K1342" s="741" t="s">
        <v>2836</v>
      </c>
      <c r="L1342" s="742">
        <v>300.68</v>
      </c>
      <c r="M1342" s="742">
        <v>1202.72</v>
      </c>
      <c r="N1342" s="741">
        <v>4</v>
      </c>
      <c r="O1342" s="826">
        <v>2</v>
      </c>
      <c r="P1342" s="742"/>
      <c r="Q1342" s="759">
        <v>0</v>
      </c>
      <c r="R1342" s="741"/>
      <c r="S1342" s="759">
        <v>0</v>
      </c>
      <c r="T1342" s="826"/>
      <c r="U1342" s="782">
        <v>0</v>
      </c>
    </row>
    <row r="1343" spans="1:21" ht="14.4" customHeight="1" x14ac:dyDescent="0.3">
      <c r="A1343" s="740">
        <v>7</v>
      </c>
      <c r="B1343" s="741" t="s">
        <v>2000</v>
      </c>
      <c r="C1343" s="741" t="s">
        <v>2006</v>
      </c>
      <c r="D1343" s="824" t="s">
        <v>3430</v>
      </c>
      <c r="E1343" s="825" t="s">
        <v>2016</v>
      </c>
      <c r="F1343" s="741" t="s">
        <v>2001</v>
      </c>
      <c r="G1343" s="741" t="s">
        <v>2172</v>
      </c>
      <c r="H1343" s="741" t="s">
        <v>576</v>
      </c>
      <c r="I1343" s="741" t="s">
        <v>2837</v>
      </c>
      <c r="J1343" s="741" t="s">
        <v>2838</v>
      </c>
      <c r="K1343" s="741" t="s">
        <v>2178</v>
      </c>
      <c r="L1343" s="742">
        <v>93.96</v>
      </c>
      <c r="M1343" s="742">
        <v>845.63999999999987</v>
      </c>
      <c r="N1343" s="741">
        <v>9</v>
      </c>
      <c r="O1343" s="826">
        <v>1.5</v>
      </c>
      <c r="P1343" s="742">
        <v>469.79999999999995</v>
      </c>
      <c r="Q1343" s="759">
        <v>0.55555555555555558</v>
      </c>
      <c r="R1343" s="741">
        <v>5</v>
      </c>
      <c r="S1343" s="759">
        <v>0.55555555555555558</v>
      </c>
      <c r="T1343" s="826">
        <v>1</v>
      </c>
      <c r="U1343" s="782">
        <v>0.66666666666666663</v>
      </c>
    </row>
    <row r="1344" spans="1:21" ht="14.4" customHeight="1" x14ac:dyDescent="0.3">
      <c r="A1344" s="740">
        <v>7</v>
      </c>
      <c r="B1344" s="741" t="s">
        <v>2000</v>
      </c>
      <c r="C1344" s="741" t="s">
        <v>2006</v>
      </c>
      <c r="D1344" s="824" t="s">
        <v>3430</v>
      </c>
      <c r="E1344" s="825" t="s">
        <v>2016</v>
      </c>
      <c r="F1344" s="741" t="s">
        <v>2001</v>
      </c>
      <c r="G1344" s="741" t="s">
        <v>2172</v>
      </c>
      <c r="H1344" s="741" t="s">
        <v>576</v>
      </c>
      <c r="I1344" s="741" t="s">
        <v>2839</v>
      </c>
      <c r="J1344" s="741" t="s">
        <v>2840</v>
      </c>
      <c r="K1344" s="741" t="s">
        <v>2841</v>
      </c>
      <c r="L1344" s="742">
        <v>300.68</v>
      </c>
      <c r="M1344" s="742">
        <v>2706.12</v>
      </c>
      <c r="N1344" s="741">
        <v>9</v>
      </c>
      <c r="O1344" s="826">
        <v>4.5</v>
      </c>
      <c r="P1344" s="742">
        <v>1503.4</v>
      </c>
      <c r="Q1344" s="759">
        <v>0.55555555555555558</v>
      </c>
      <c r="R1344" s="741">
        <v>5</v>
      </c>
      <c r="S1344" s="759">
        <v>0.55555555555555558</v>
      </c>
      <c r="T1344" s="826">
        <v>2.5</v>
      </c>
      <c r="U1344" s="782">
        <v>0.55555555555555558</v>
      </c>
    </row>
    <row r="1345" spans="1:21" ht="14.4" customHeight="1" x14ac:dyDescent="0.3">
      <c r="A1345" s="740">
        <v>7</v>
      </c>
      <c r="B1345" s="741" t="s">
        <v>2000</v>
      </c>
      <c r="C1345" s="741" t="s">
        <v>2006</v>
      </c>
      <c r="D1345" s="824" t="s">
        <v>3430</v>
      </c>
      <c r="E1345" s="825" t="s">
        <v>2016</v>
      </c>
      <c r="F1345" s="741" t="s">
        <v>2001</v>
      </c>
      <c r="G1345" s="741" t="s">
        <v>2849</v>
      </c>
      <c r="H1345" s="741" t="s">
        <v>576</v>
      </c>
      <c r="I1345" s="741" t="s">
        <v>3244</v>
      </c>
      <c r="J1345" s="741" t="s">
        <v>3245</v>
      </c>
      <c r="K1345" s="741" t="s">
        <v>3246</v>
      </c>
      <c r="L1345" s="742">
        <v>150.32</v>
      </c>
      <c r="M1345" s="742">
        <v>450.96</v>
      </c>
      <c r="N1345" s="741">
        <v>3</v>
      </c>
      <c r="O1345" s="826">
        <v>0.5</v>
      </c>
      <c r="P1345" s="742">
        <v>450.96</v>
      </c>
      <c r="Q1345" s="759">
        <v>1</v>
      </c>
      <c r="R1345" s="741">
        <v>3</v>
      </c>
      <c r="S1345" s="759">
        <v>1</v>
      </c>
      <c r="T1345" s="826">
        <v>0.5</v>
      </c>
      <c r="U1345" s="782">
        <v>1</v>
      </c>
    </row>
    <row r="1346" spans="1:21" ht="14.4" customHeight="1" x14ac:dyDescent="0.3">
      <c r="A1346" s="740">
        <v>7</v>
      </c>
      <c r="B1346" s="741" t="s">
        <v>2000</v>
      </c>
      <c r="C1346" s="741" t="s">
        <v>2006</v>
      </c>
      <c r="D1346" s="824" t="s">
        <v>3430</v>
      </c>
      <c r="E1346" s="825" t="s">
        <v>2016</v>
      </c>
      <c r="F1346" s="741" t="s">
        <v>2001</v>
      </c>
      <c r="G1346" s="741" t="s">
        <v>2849</v>
      </c>
      <c r="H1346" s="741" t="s">
        <v>622</v>
      </c>
      <c r="I1346" s="741" t="s">
        <v>3247</v>
      </c>
      <c r="J1346" s="741" t="s">
        <v>2851</v>
      </c>
      <c r="K1346" s="741" t="s">
        <v>3248</v>
      </c>
      <c r="L1346" s="742">
        <v>80.53</v>
      </c>
      <c r="M1346" s="742">
        <v>2013.25</v>
      </c>
      <c r="N1346" s="741">
        <v>25</v>
      </c>
      <c r="O1346" s="826">
        <v>9</v>
      </c>
      <c r="P1346" s="742">
        <v>1207.95</v>
      </c>
      <c r="Q1346" s="759">
        <v>0.6</v>
      </c>
      <c r="R1346" s="741">
        <v>15</v>
      </c>
      <c r="S1346" s="759">
        <v>0.6</v>
      </c>
      <c r="T1346" s="826">
        <v>5.5</v>
      </c>
      <c r="U1346" s="782">
        <v>0.61111111111111116</v>
      </c>
    </row>
    <row r="1347" spans="1:21" ht="14.4" customHeight="1" x14ac:dyDescent="0.3">
      <c r="A1347" s="740">
        <v>7</v>
      </c>
      <c r="B1347" s="741" t="s">
        <v>2000</v>
      </c>
      <c r="C1347" s="741" t="s">
        <v>2006</v>
      </c>
      <c r="D1347" s="824" t="s">
        <v>3430</v>
      </c>
      <c r="E1347" s="825" t="s">
        <v>2016</v>
      </c>
      <c r="F1347" s="741" t="s">
        <v>2001</v>
      </c>
      <c r="G1347" s="741" t="s">
        <v>2849</v>
      </c>
      <c r="H1347" s="741" t="s">
        <v>622</v>
      </c>
      <c r="I1347" s="741" t="s">
        <v>3065</v>
      </c>
      <c r="J1347" s="741" t="s">
        <v>2851</v>
      </c>
      <c r="K1347" s="741" t="s">
        <v>3066</v>
      </c>
      <c r="L1347" s="742">
        <v>161.06</v>
      </c>
      <c r="M1347" s="742">
        <v>3704.38</v>
      </c>
      <c r="N1347" s="741">
        <v>23</v>
      </c>
      <c r="O1347" s="826">
        <v>5</v>
      </c>
      <c r="P1347" s="742">
        <v>1771.66</v>
      </c>
      <c r="Q1347" s="759">
        <v>0.47826086956521741</v>
      </c>
      <c r="R1347" s="741">
        <v>11</v>
      </c>
      <c r="S1347" s="759">
        <v>0.47826086956521741</v>
      </c>
      <c r="T1347" s="826">
        <v>1.5</v>
      </c>
      <c r="U1347" s="782">
        <v>0.3</v>
      </c>
    </row>
    <row r="1348" spans="1:21" ht="14.4" customHeight="1" x14ac:dyDescent="0.3">
      <c r="A1348" s="740">
        <v>7</v>
      </c>
      <c r="B1348" s="741" t="s">
        <v>2000</v>
      </c>
      <c r="C1348" s="741" t="s">
        <v>2006</v>
      </c>
      <c r="D1348" s="824" t="s">
        <v>3430</v>
      </c>
      <c r="E1348" s="825" t="s">
        <v>2016</v>
      </c>
      <c r="F1348" s="741" t="s">
        <v>2001</v>
      </c>
      <c r="G1348" s="741" t="s">
        <v>2849</v>
      </c>
      <c r="H1348" s="741" t="s">
        <v>622</v>
      </c>
      <c r="I1348" s="741" t="s">
        <v>2850</v>
      </c>
      <c r="J1348" s="741" t="s">
        <v>2851</v>
      </c>
      <c r="K1348" s="741" t="s">
        <v>2852</v>
      </c>
      <c r="L1348" s="742">
        <v>400.17</v>
      </c>
      <c r="M1348" s="742">
        <v>400.17</v>
      </c>
      <c r="N1348" s="741">
        <v>1</v>
      </c>
      <c r="O1348" s="826">
        <v>1</v>
      </c>
      <c r="P1348" s="742"/>
      <c r="Q1348" s="759">
        <v>0</v>
      </c>
      <c r="R1348" s="741"/>
      <c r="S1348" s="759">
        <v>0</v>
      </c>
      <c r="T1348" s="826"/>
      <c r="U1348" s="782">
        <v>0</v>
      </c>
    </row>
    <row r="1349" spans="1:21" ht="14.4" customHeight="1" x14ac:dyDescent="0.3">
      <c r="A1349" s="740">
        <v>7</v>
      </c>
      <c r="B1349" s="741" t="s">
        <v>2000</v>
      </c>
      <c r="C1349" s="741" t="s">
        <v>2006</v>
      </c>
      <c r="D1349" s="824" t="s">
        <v>3430</v>
      </c>
      <c r="E1349" s="825" t="s">
        <v>2016</v>
      </c>
      <c r="F1349" s="741" t="s">
        <v>2001</v>
      </c>
      <c r="G1349" s="741" t="s">
        <v>2849</v>
      </c>
      <c r="H1349" s="741" t="s">
        <v>576</v>
      </c>
      <c r="I1349" s="741" t="s">
        <v>3413</v>
      </c>
      <c r="J1349" s="741" t="s">
        <v>2851</v>
      </c>
      <c r="K1349" s="741" t="s">
        <v>3066</v>
      </c>
      <c r="L1349" s="742">
        <v>0</v>
      </c>
      <c r="M1349" s="742">
        <v>0</v>
      </c>
      <c r="N1349" s="741">
        <v>3</v>
      </c>
      <c r="O1349" s="826">
        <v>0.5</v>
      </c>
      <c r="P1349" s="742">
        <v>0</v>
      </c>
      <c r="Q1349" s="759"/>
      <c r="R1349" s="741">
        <v>3</v>
      </c>
      <c r="S1349" s="759">
        <v>1</v>
      </c>
      <c r="T1349" s="826">
        <v>0.5</v>
      </c>
      <c r="U1349" s="782">
        <v>1</v>
      </c>
    </row>
    <row r="1350" spans="1:21" ht="14.4" customHeight="1" x14ac:dyDescent="0.3">
      <c r="A1350" s="740">
        <v>7</v>
      </c>
      <c r="B1350" s="741" t="s">
        <v>2000</v>
      </c>
      <c r="C1350" s="741" t="s">
        <v>2006</v>
      </c>
      <c r="D1350" s="824" t="s">
        <v>3430</v>
      </c>
      <c r="E1350" s="825" t="s">
        <v>2016</v>
      </c>
      <c r="F1350" s="741" t="s">
        <v>2001</v>
      </c>
      <c r="G1350" s="741" t="s">
        <v>2849</v>
      </c>
      <c r="H1350" s="741" t="s">
        <v>576</v>
      </c>
      <c r="I1350" s="741" t="s">
        <v>3413</v>
      </c>
      <c r="J1350" s="741" t="s">
        <v>2851</v>
      </c>
      <c r="K1350" s="741" t="s">
        <v>3066</v>
      </c>
      <c r="L1350" s="742">
        <v>161.06</v>
      </c>
      <c r="M1350" s="742">
        <v>483.18</v>
      </c>
      <c r="N1350" s="741">
        <v>3</v>
      </c>
      <c r="O1350" s="826">
        <v>1</v>
      </c>
      <c r="P1350" s="742">
        <v>483.18</v>
      </c>
      <c r="Q1350" s="759">
        <v>1</v>
      </c>
      <c r="R1350" s="741">
        <v>3</v>
      </c>
      <c r="S1350" s="759">
        <v>1</v>
      </c>
      <c r="T1350" s="826">
        <v>1</v>
      </c>
      <c r="U1350" s="782">
        <v>1</v>
      </c>
    </row>
    <row r="1351" spans="1:21" ht="14.4" customHeight="1" x14ac:dyDescent="0.3">
      <c r="A1351" s="740">
        <v>7</v>
      </c>
      <c r="B1351" s="741" t="s">
        <v>2000</v>
      </c>
      <c r="C1351" s="741" t="s">
        <v>2006</v>
      </c>
      <c r="D1351" s="824" t="s">
        <v>3430</v>
      </c>
      <c r="E1351" s="825" t="s">
        <v>2016</v>
      </c>
      <c r="F1351" s="741" t="s">
        <v>2001</v>
      </c>
      <c r="G1351" s="741" t="s">
        <v>2109</v>
      </c>
      <c r="H1351" s="741" t="s">
        <v>622</v>
      </c>
      <c r="I1351" s="741" t="s">
        <v>1887</v>
      </c>
      <c r="J1351" s="741" t="s">
        <v>1252</v>
      </c>
      <c r="K1351" s="741" t="s">
        <v>1888</v>
      </c>
      <c r="L1351" s="742">
        <v>0</v>
      </c>
      <c r="M1351" s="742">
        <v>0</v>
      </c>
      <c r="N1351" s="741">
        <v>14</v>
      </c>
      <c r="O1351" s="826">
        <v>7</v>
      </c>
      <c r="P1351" s="742">
        <v>0</v>
      </c>
      <c r="Q1351" s="759"/>
      <c r="R1351" s="741">
        <v>4</v>
      </c>
      <c r="S1351" s="759">
        <v>0.2857142857142857</v>
      </c>
      <c r="T1351" s="826">
        <v>1.5</v>
      </c>
      <c r="U1351" s="782">
        <v>0.21428571428571427</v>
      </c>
    </row>
    <row r="1352" spans="1:21" ht="14.4" customHeight="1" x14ac:dyDescent="0.3">
      <c r="A1352" s="740">
        <v>7</v>
      </c>
      <c r="B1352" s="741" t="s">
        <v>2000</v>
      </c>
      <c r="C1352" s="741" t="s">
        <v>2006</v>
      </c>
      <c r="D1352" s="824" t="s">
        <v>3430</v>
      </c>
      <c r="E1352" s="825" t="s">
        <v>2016</v>
      </c>
      <c r="F1352" s="741" t="s">
        <v>2001</v>
      </c>
      <c r="G1352" s="741" t="s">
        <v>2109</v>
      </c>
      <c r="H1352" s="741" t="s">
        <v>576</v>
      </c>
      <c r="I1352" s="741" t="s">
        <v>2187</v>
      </c>
      <c r="J1352" s="741" t="s">
        <v>2188</v>
      </c>
      <c r="K1352" s="741" t="s">
        <v>2189</v>
      </c>
      <c r="L1352" s="742">
        <v>0</v>
      </c>
      <c r="M1352" s="742">
        <v>0</v>
      </c>
      <c r="N1352" s="741">
        <v>7</v>
      </c>
      <c r="O1352" s="826">
        <v>5.5</v>
      </c>
      <c r="P1352" s="742">
        <v>0</v>
      </c>
      <c r="Q1352" s="759"/>
      <c r="R1352" s="741">
        <v>7</v>
      </c>
      <c r="S1352" s="759">
        <v>1</v>
      </c>
      <c r="T1352" s="826">
        <v>5.5</v>
      </c>
      <c r="U1352" s="782">
        <v>1</v>
      </c>
    </row>
    <row r="1353" spans="1:21" ht="14.4" customHeight="1" x14ac:dyDescent="0.3">
      <c r="A1353" s="740">
        <v>7</v>
      </c>
      <c r="B1353" s="741" t="s">
        <v>2000</v>
      </c>
      <c r="C1353" s="741" t="s">
        <v>2006</v>
      </c>
      <c r="D1353" s="824" t="s">
        <v>3430</v>
      </c>
      <c r="E1353" s="825" t="s">
        <v>2016</v>
      </c>
      <c r="F1353" s="741" t="s">
        <v>2001</v>
      </c>
      <c r="G1353" s="741" t="s">
        <v>2109</v>
      </c>
      <c r="H1353" s="741" t="s">
        <v>576</v>
      </c>
      <c r="I1353" s="741" t="s">
        <v>3250</v>
      </c>
      <c r="J1353" s="741" t="s">
        <v>2188</v>
      </c>
      <c r="K1353" s="741" t="s">
        <v>1886</v>
      </c>
      <c r="L1353" s="742">
        <v>0</v>
      </c>
      <c r="M1353" s="742">
        <v>0</v>
      </c>
      <c r="N1353" s="741">
        <v>1</v>
      </c>
      <c r="O1353" s="826">
        <v>0.5</v>
      </c>
      <c r="P1353" s="742">
        <v>0</v>
      </c>
      <c r="Q1353" s="759"/>
      <c r="R1353" s="741">
        <v>1</v>
      </c>
      <c r="S1353" s="759">
        <v>1</v>
      </c>
      <c r="T1353" s="826">
        <v>0.5</v>
      </c>
      <c r="U1353" s="782">
        <v>1</v>
      </c>
    </row>
    <row r="1354" spans="1:21" ht="14.4" customHeight="1" x14ac:dyDescent="0.3">
      <c r="A1354" s="740">
        <v>7</v>
      </c>
      <c r="B1354" s="741" t="s">
        <v>2000</v>
      </c>
      <c r="C1354" s="741" t="s">
        <v>2006</v>
      </c>
      <c r="D1354" s="824" t="s">
        <v>3430</v>
      </c>
      <c r="E1354" s="825" t="s">
        <v>2016</v>
      </c>
      <c r="F1354" s="741" t="s">
        <v>2001</v>
      </c>
      <c r="G1354" s="741" t="s">
        <v>2109</v>
      </c>
      <c r="H1354" s="741" t="s">
        <v>576</v>
      </c>
      <c r="I1354" s="741" t="s">
        <v>3345</v>
      </c>
      <c r="J1354" s="741" t="s">
        <v>2532</v>
      </c>
      <c r="K1354" s="741" t="s">
        <v>2189</v>
      </c>
      <c r="L1354" s="742">
        <v>0</v>
      </c>
      <c r="M1354" s="742">
        <v>0</v>
      </c>
      <c r="N1354" s="741">
        <v>2</v>
      </c>
      <c r="O1354" s="826">
        <v>1.5</v>
      </c>
      <c r="P1354" s="742">
        <v>0</v>
      </c>
      <c r="Q1354" s="759"/>
      <c r="R1354" s="741">
        <v>2</v>
      </c>
      <c r="S1354" s="759">
        <v>1</v>
      </c>
      <c r="T1354" s="826">
        <v>1.5</v>
      </c>
      <c r="U1354" s="782">
        <v>1</v>
      </c>
    </row>
    <row r="1355" spans="1:21" ht="14.4" customHeight="1" x14ac:dyDescent="0.3">
      <c r="A1355" s="740">
        <v>7</v>
      </c>
      <c r="B1355" s="741" t="s">
        <v>2000</v>
      </c>
      <c r="C1355" s="741" t="s">
        <v>2006</v>
      </c>
      <c r="D1355" s="824" t="s">
        <v>3430</v>
      </c>
      <c r="E1355" s="825" t="s">
        <v>2016</v>
      </c>
      <c r="F1355" s="741" t="s">
        <v>2001</v>
      </c>
      <c r="G1355" s="741" t="s">
        <v>2190</v>
      </c>
      <c r="H1355" s="741" t="s">
        <v>622</v>
      </c>
      <c r="I1355" s="741" t="s">
        <v>1978</v>
      </c>
      <c r="J1355" s="741" t="s">
        <v>1979</v>
      </c>
      <c r="K1355" s="741" t="s">
        <v>1898</v>
      </c>
      <c r="L1355" s="742">
        <v>133.94</v>
      </c>
      <c r="M1355" s="742">
        <v>133.94</v>
      </c>
      <c r="N1355" s="741">
        <v>1</v>
      </c>
      <c r="O1355" s="826">
        <v>1</v>
      </c>
      <c r="P1355" s="742"/>
      <c r="Q1355" s="759">
        <v>0</v>
      </c>
      <c r="R1355" s="741"/>
      <c r="S1355" s="759">
        <v>0</v>
      </c>
      <c r="T1355" s="826"/>
      <c r="U1355" s="782">
        <v>0</v>
      </c>
    </row>
    <row r="1356" spans="1:21" ht="14.4" customHeight="1" x14ac:dyDescent="0.3">
      <c r="A1356" s="740">
        <v>7</v>
      </c>
      <c r="B1356" s="741" t="s">
        <v>2000</v>
      </c>
      <c r="C1356" s="741" t="s">
        <v>2006</v>
      </c>
      <c r="D1356" s="824" t="s">
        <v>3430</v>
      </c>
      <c r="E1356" s="825" t="s">
        <v>2016</v>
      </c>
      <c r="F1356" s="741" t="s">
        <v>2001</v>
      </c>
      <c r="G1356" s="741" t="s">
        <v>2193</v>
      </c>
      <c r="H1356" s="741" t="s">
        <v>576</v>
      </c>
      <c r="I1356" s="741" t="s">
        <v>2397</v>
      </c>
      <c r="J1356" s="741" t="s">
        <v>2195</v>
      </c>
      <c r="K1356" s="741" t="s">
        <v>2398</v>
      </c>
      <c r="L1356" s="742">
        <v>50.32</v>
      </c>
      <c r="M1356" s="742">
        <v>150.96</v>
      </c>
      <c r="N1356" s="741">
        <v>3</v>
      </c>
      <c r="O1356" s="826">
        <v>1</v>
      </c>
      <c r="P1356" s="742"/>
      <c r="Q1356" s="759">
        <v>0</v>
      </c>
      <c r="R1356" s="741"/>
      <c r="S1356" s="759">
        <v>0</v>
      </c>
      <c r="T1356" s="826"/>
      <c r="U1356" s="782">
        <v>0</v>
      </c>
    </row>
    <row r="1357" spans="1:21" ht="14.4" customHeight="1" x14ac:dyDescent="0.3">
      <c r="A1357" s="740">
        <v>7</v>
      </c>
      <c r="B1357" s="741" t="s">
        <v>2000</v>
      </c>
      <c r="C1357" s="741" t="s">
        <v>2006</v>
      </c>
      <c r="D1357" s="824" t="s">
        <v>3430</v>
      </c>
      <c r="E1357" s="825" t="s">
        <v>2016</v>
      </c>
      <c r="F1357" s="741" t="s">
        <v>2001</v>
      </c>
      <c r="G1357" s="741" t="s">
        <v>2193</v>
      </c>
      <c r="H1357" s="741" t="s">
        <v>576</v>
      </c>
      <c r="I1357" s="741" t="s">
        <v>2859</v>
      </c>
      <c r="J1357" s="741" t="s">
        <v>2231</v>
      </c>
      <c r="K1357" s="741" t="s">
        <v>2860</v>
      </c>
      <c r="L1357" s="742">
        <v>50.32</v>
      </c>
      <c r="M1357" s="742">
        <v>4679.76</v>
      </c>
      <c r="N1357" s="741">
        <v>93</v>
      </c>
      <c r="O1357" s="826">
        <v>11.5</v>
      </c>
      <c r="P1357" s="742">
        <v>2717.28</v>
      </c>
      <c r="Q1357" s="759">
        <v>0.58064516129032262</v>
      </c>
      <c r="R1357" s="741">
        <v>54</v>
      </c>
      <c r="S1357" s="759">
        <v>0.58064516129032262</v>
      </c>
      <c r="T1357" s="826">
        <v>7</v>
      </c>
      <c r="U1357" s="782">
        <v>0.60869565217391308</v>
      </c>
    </row>
    <row r="1358" spans="1:21" ht="14.4" customHeight="1" x14ac:dyDescent="0.3">
      <c r="A1358" s="740">
        <v>7</v>
      </c>
      <c r="B1358" s="741" t="s">
        <v>2000</v>
      </c>
      <c r="C1358" s="741" t="s">
        <v>2006</v>
      </c>
      <c r="D1358" s="824" t="s">
        <v>3430</v>
      </c>
      <c r="E1358" s="825" t="s">
        <v>2016</v>
      </c>
      <c r="F1358" s="741" t="s">
        <v>2001</v>
      </c>
      <c r="G1358" s="741" t="s">
        <v>2193</v>
      </c>
      <c r="H1358" s="741" t="s">
        <v>576</v>
      </c>
      <c r="I1358" s="741" t="s">
        <v>2194</v>
      </c>
      <c r="J1358" s="741" t="s">
        <v>2195</v>
      </c>
      <c r="K1358" s="741" t="s">
        <v>2196</v>
      </c>
      <c r="L1358" s="742">
        <v>299.83999999999997</v>
      </c>
      <c r="M1358" s="742">
        <v>899.52</v>
      </c>
      <c r="N1358" s="741">
        <v>3</v>
      </c>
      <c r="O1358" s="826">
        <v>1.5</v>
      </c>
      <c r="P1358" s="742">
        <v>899.52</v>
      </c>
      <c r="Q1358" s="759">
        <v>1</v>
      </c>
      <c r="R1358" s="741">
        <v>3</v>
      </c>
      <c r="S1358" s="759">
        <v>1</v>
      </c>
      <c r="T1358" s="826">
        <v>1.5</v>
      </c>
      <c r="U1358" s="782">
        <v>1</v>
      </c>
    </row>
    <row r="1359" spans="1:21" ht="14.4" customHeight="1" x14ac:dyDescent="0.3">
      <c r="A1359" s="740">
        <v>7</v>
      </c>
      <c r="B1359" s="741" t="s">
        <v>2000</v>
      </c>
      <c r="C1359" s="741" t="s">
        <v>2006</v>
      </c>
      <c r="D1359" s="824" t="s">
        <v>3430</v>
      </c>
      <c r="E1359" s="825" t="s">
        <v>2016</v>
      </c>
      <c r="F1359" s="741" t="s">
        <v>2001</v>
      </c>
      <c r="G1359" s="741" t="s">
        <v>2193</v>
      </c>
      <c r="H1359" s="741" t="s">
        <v>576</v>
      </c>
      <c r="I1359" s="741" t="s">
        <v>2862</v>
      </c>
      <c r="J1359" s="741" t="s">
        <v>2863</v>
      </c>
      <c r="K1359" s="741" t="s">
        <v>2398</v>
      </c>
      <c r="L1359" s="742">
        <v>50.32</v>
      </c>
      <c r="M1359" s="742">
        <v>1861.8400000000001</v>
      </c>
      <c r="N1359" s="741">
        <v>37</v>
      </c>
      <c r="O1359" s="826">
        <v>2.5</v>
      </c>
      <c r="P1359" s="742">
        <v>1107.04</v>
      </c>
      <c r="Q1359" s="759">
        <v>0.59459459459459452</v>
      </c>
      <c r="R1359" s="741">
        <v>22</v>
      </c>
      <c r="S1359" s="759">
        <v>0.59459459459459463</v>
      </c>
      <c r="T1359" s="826">
        <v>1.5</v>
      </c>
      <c r="U1359" s="782">
        <v>0.6</v>
      </c>
    </row>
    <row r="1360" spans="1:21" ht="14.4" customHeight="1" x14ac:dyDescent="0.3">
      <c r="A1360" s="740">
        <v>7</v>
      </c>
      <c r="B1360" s="741" t="s">
        <v>2000</v>
      </c>
      <c r="C1360" s="741" t="s">
        <v>2006</v>
      </c>
      <c r="D1360" s="824" t="s">
        <v>3430</v>
      </c>
      <c r="E1360" s="825" t="s">
        <v>2016</v>
      </c>
      <c r="F1360" s="741" t="s">
        <v>2001</v>
      </c>
      <c r="G1360" s="741" t="s">
        <v>2193</v>
      </c>
      <c r="H1360" s="741" t="s">
        <v>576</v>
      </c>
      <c r="I1360" s="741" t="s">
        <v>3132</v>
      </c>
      <c r="J1360" s="741" t="s">
        <v>2195</v>
      </c>
      <c r="K1360" s="741" t="s">
        <v>3133</v>
      </c>
      <c r="L1360" s="742">
        <v>150.94</v>
      </c>
      <c r="M1360" s="742">
        <v>150.94</v>
      </c>
      <c r="N1360" s="741">
        <v>1</v>
      </c>
      <c r="O1360" s="826">
        <v>0.5</v>
      </c>
      <c r="P1360" s="742">
        <v>150.94</v>
      </c>
      <c r="Q1360" s="759">
        <v>1</v>
      </c>
      <c r="R1360" s="741">
        <v>1</v>
      </c>
      <c r="S1360" s="759">
        <v>1</v>
      </c>
      <c r="T1360" s="826">
        <v>0.5</v>
      </c>
      <c r="U1360" s="782">
        <v>1</v>
      </c>
    </row>
    <row r="1361" spans="1:21" ht="14.4" customHeight="1" x14ac:dyDescent="0.3">
      <c r="A1361" s="740">
        <v>7</v>
      </c>
      <c r="B1361" s="741" t="s">
        <v>2000</v>
      </c>
      <c r="C1361" s="741" t="s">
        <v>2006</v>
      </c>
      <c r="D1361" s="824" t="s">
        <v>3430</v>
      </c>
      <c r="E1361" s="825" t="s">
        <v>2016</v>
      </c>
      <c r="F1361" s="741" t="s">
        <v>2001</v>
      </c>
      <c r="G1361" s="741" t="s">
        <v>2193</v>
      </c>
      <c r="H1361" s="741" t="s">
        <v>576</v>
      </c>
      <c r="I1361" s="741" t="s">
        <v>2864</v>
      </c>
      <c r="J1361" s="741" t="s">
        <v>2231</v>
      </c>
      <c r="K1361" s="741" t="s">
        <v>2865</v>
      </c>
      <c r="L1361" s="742">
        <v>50.32</v>
      </c>
      <c r="M1361" s="742">
        <v>2415.3599999999997</v>
      </c>
      <c r="N1361" s="741">
        <v>48</v>
      </c>
      <c r="O1361" s="826">
        <v>12</v>
      </c>
      <c r="P1361" s="742">
        <v>1107.04</v>
      </c>
      <c r="Q1361" s="759">
        <v>0.45833333333333337</v>
      </c>
      <c r="R1361" s="741">
        <v>22</v>
      </c>
      <c r="S1361" s="759">
        <v>0.45833333333333331</v>
      </c>
      <c r="T1361" s="826">
        <v>6.5</v>
      </c>
      <c r="U1361" s="782">
        <v>0.54166666666666663</v>
      </c>
    </row>
    <row r="1362" spans="1:21" ht="14.4" customHeight="1" x14ac:dyDescent="0.3">
      <c r="A1362" s="740">
        <v>7</v>
      </c>
      <c r="B1362" s="741" t="s">
        <v>2000</v>
      </c>
      <c r="C1362" s="741" t="s">
        <v>2006</v>
      </c>
      <c r="D1362" s="824" t="s">
        <v>3430</v>
      </c>
      <c r="E1362" s="825" t="s">
        <v>2016</v>
      </c>
      <c r="F1362" s="741" t="s">
        <v>2001</v>
      </c>
      <c r="G1362" s="741" t="s">
        <v>2193</v>
      </c>
      <c r="H1362" s="741" t="s">
        <v>576</v>
      </c>
      <c r="I1362" s="741" t="s">
        <v>2868</v>
      </c>
      <c r="J1362" s="741" t="s">
        <v>2869</v>
      </c>
      <c r="K1362" s="741" t="s">
        <v>2870</v>
      </c>
      <c r="L1362" s="742">
        <v>99.94</v>
      </c>
      <c r="M1362" s="742">
        <v>7795.3199999999988</v>
      </c>
      <c r="N1362" s="741">
        <v>78</v>
      </c>
      <c r="O1362" s="826">
        <v>7.5</v>
      </c>
      <c r="P1362" s="742">
        <v>5996.3999999999987</v>
      </c>
      <c r="Q1362" s="759">
        <v>0.76923076923076916</v>
      </c>
      <c r="R1362" s="741">
        <v>60</v>
      </c>
      <c r="S1362" s="759">
        <v>0.76923076923076927</v>
      </c>
      <c r="T1362" s="826">
        <v>6</v>
      </c>
      <c r="U1362" s="782">
        <v>0.8</v>
      </c>
    </row>
    <row r="1363" spans="1:21" ht="14.4" customHeight="1" x14ac:dyDescent="0.3">
      <c r="A1363" s="740">
        <v>7</v>
      </c>
      <c r="B1363" s="741" t="s">
        <v>2000</v>
      </c>
      <c r="C1363" s="741" t="s">
        <v>2006</v>
      </c>
      <c r="D1363" s="824" t="s">
        <v>3430</v>
      </c>
      <c r="E1363" s="825" t="s">
        <v>2016</v>
      </c>
      <c r="F1363" s="741" t="s">
        <v>2001</v>
      </c>
      <c r="G1363" s="741" t="s">
        <v>2193</v>
      </c>
      <c r="H1363" s="741" t="s">
        <v>576</v>
      </c>
      <c r="I1363" s="741" t="s">
        <v>3134</v>
      </c>
      <c r="J1363" s="741" t="s">
        <v>2195</v>
      </c>
      <c r="K1363" s="741" t="s">
        <v>3135</v>
      </c>
      <c r="L1363" s="742">
        <v>0</v>
      </c>
      <c r="M1363" s="742">
        <v>0</v>
      </c>
      <c r="N1363" s="741">
        <v>1</v>
      </c>
      <c r="O1363" s="826">
        <v>1</v>
      </c>
      <c r="P1363" s="742"/>
      <c r="Q1363" s="759"/>
      <c r="R1363" s="741"/>
      <c r="S1363" s="759">
        <v>0</v>
      </c>
      <c r="T1363" s="826"/>
      <c r="U1363" s="782">
        <v>0</v>
      </c>
    </row>
    <row r="1364" spans="1:21" ht="14.4" customHeight="1" x14ac:dyDescent="0.3">
      <c r="A1364" s="740">
        <v>7</v>
      </c>
      <c r="B1364" s="741" t="s">
        <v>2000</v>
      </c>
      <c r="C1364" s="741" t="s">
        <v>2006</v>
      </c>
      <c r="D1364" s="824" t="s">
        <v>3430</v>
      </c>
      <c r="E1364" s="825" t="s">
        <v>2016</v>
      </c>
      <c r="F1364" s="741" t="s">
        <v>2001</v>
      </c>
      <c r="G1364" s="741" t="s">
        <v>2193</v>
      </c>
      <c r="H1364" s="741" t="s">
        <v>576</v>
      </c>
      <c r="I1364" s="741" t="s">
        <v>2873</v>
      </c>
      <c r="J1364" s="741" t="s">
        <v>2231</v>
      </c>
      <c r="K1364" s="741" t="s">
        <v>2860</v>
      </c>
      <c r="L1364" s="742">
        <v>50.32</v>
      </c>
      <c r="M1364" s="742">
        <v>301.92</v>
      </c>
      <c r="N1364" s="741">
        <v>6</v>
      </c>
      <c r="O1364" s="826">
        <v>1</v>
      </c>
      <c r="P1364" s="742">
        <v>301.92</v>
      </c>
      <c r="Q1364" s="759">
        <v>1</v>
      </c>
      <c r="R1364" s="741">
        <v>6</v>
      </c>
      <c r="S1364" s="759">
        <v>1</v>
      </c>
      <c r="T1364" s="826">
        <v>1</v>
      </c>
      <c r="U1364" s="782">
        <v>1</v>
      </c>
    </row>
    <row r="1365" spans="1:21" ht="14.4" customHeight="1" x14ac:dyDescent="0.3">
      <c r="A1365" s="740">
        <v>7</v>
      </c>
      <c r="B1365" s="741" t="s">
        <v>2000</v>
      </c>
      <c r="C1365" s="741" t="s">
        <v>2006</v>
      </c>
      <c r="D1365" s="824" t="s">
        <v>3430</v>
      </c>
      <c r="E1365" s="825" t="s">
        <v>2016</v>
      </c>
      <c r="F1365" s="741" t="s">
        <v>2001</v>
      </c>
      <c r="G1365" s="741" t="s">
        <v>2193</v>
      </c>
      <c r="H1365" s="741" t="s">
        <v>576</v>
      </c>
      <c r="I1365" s="741" t="s">
        <v>2197</v>
      </c>
      <c r="J1365" s="741" t="s">
        <v>2198</v>
      </c>
      <c r="K1365" s="741" t="s">
        <v>2199</v>
      </c>
      <c r="L1365" s="742">
        <v>95.29</v>
      </c>
      <c r="M1365" s="742">
        <v>381.16</v>
      </c>
      <c r="N1365" s="741">
        <v>4</v>
      </c>
      <c r="O1365" s="826">
        <v>1.5</v>
      </c>
      <c r="P1365" s="742">
        <v>285.87</v>
      </c>
      <c r="Q1365" s="759">
        <v>0.75</v>
      </c>
      <c r="R1365" s="741">
        <v>3</v>
      </c>
      <c r="S1365" s="759">
        <v>0.75</v>
      </c>
      <c r="T1365" s="826">
        <v>0.5</v>
      </c>
      <c r="U1365" s="782">
        <v>0.33333333333333331</v>
      </c>
    </row>
    <row r="1366" spans="1:21" ht="14.4" customHeight="1" x14ac:dyDescent="0.3">
      <c r="A1366" s="740">
        <v>7</v>
      </c>
      <c r="B1366" s="741" t="s">
        <v>2000</v>
      </c>
      <c r="C1366" s="741" t="s">
        <v>2006</v>
      </c>
      <c r="D1366" s="824" t="s">
        <v>3430</v>
      </c>
      <c r="E1366" s="825" t="s">
        <v>2016</v>
      </c>
      <c r="F1366" s="741" t="s">
        <v>2001</v>
      </c>
      <c r="G1366" s="741" t="s">
        <v>2193</v>
      </c>
      <c r="H1366" s="741" t="s">
        <v>576</v>
      </c>
      <c r="I1366" s="741" t="s">
        <v>2874</v>
      </c>
      <c r="J1366" s="741" t="s">
        <v>2198</v>
      </c>
      <c r="K1366" s="741" t="s">
        <v>2875</v>
      </c>
      <c r="L1366" s="742">
        <v>199.89</v>
      </c>
      <c r="M1366" s="742">
        <v>9594.7200000000012</v>
      </c>
      <c r="N1366" s="741">
        <v>48</v>
      </c>
      <c r="O1366" s="826">
        <v>15</v>
      </c>
      <c r="P1366" s="742">
        <v>6196.5900000000011</v>
      </c>
      <c r="Q1366" s="759">
        <v>0.64583333333333337</v>
      </c>
      <c r="R1366" s="741">
        <v>31</v>
      </c>
      <c r="S1366" s="759">
        <v>0.64583333333333337</v>
      </c>
      <c r="T1366" s="826">
        <v>11</v>
      </c>
      <c r="U1366" s="782">
        <v>0.73333333333333328</v>
      </c>
    </row>
    <row r="1367" spans="1:21" ht="14.4" customHeight="1" x14ac:dyDescent="0.3">
      <c r="A1367" s="740">
        <v>7</v>
      </c>
      <c r="B1367" s="741" t="s">
        <v>2000</v>
      </c>
      <c r="C1367" s="741" t="s">
        <v>2006</v>
      </c>
      <c r="D1367" s="824" t="s">
        <v>3430</v>
      </c>
      <c r="E1367" s="825" t="s">
        <v>2016</v>
      </c>
      <c r="F1367" s="741" t="s">
        <v>2001</v>
      </c>
      <c r="G1367" s="741" t="s">
        <v>2193</v>
      </c>
      <c r="H1367" s="741" t="s">
        <v>576</v>
      </c>
      <c r="I1367" s="741" t="s">
        <v>3069</v>
      </c>
      <c r="J1367" s="741" t="s">
        <v>2198</v>
      </c>
      <c r="K1367" s="741" t="s">
        <v>3070</v>
      </c>
      <c r="L1367" s="742">
        <v>199.89</v>
      </c>
      <c r="M1367" s="742">
        <v>1998.9</v>
      </c>
      <c r="N1367" s="741">
        <v>10</v>
      </c>
      <c r="O1367" s="826">
        <v>3</v>
      </c>
      <c r="P1367" s="742">
        <v>1399.23</v>
      </c>
      <c r="Q1367" s="759">
        <v>0.7</v>
      </c>
      <c r="R1367" s="741">
        <v>7</v>
      </c>
      <c r="S1367" s="759">
        <v>0.7</v>
      </c>
      <c r="T1367" s="826">
        <v>2.5</v>
      </c>
      <c r="U1367" s="782">
        <v>0.83333333333333337</v>
      </c>
    </row>
    <row r="1368" spans="1:21" ht="14.4" customHeight="1" x14ac:dyDescent="0.3">
      <c r="A1368" s="740">
        <v>7</v>
      </c>
      <c r="B1368" s="741" t="s">
        <v>2000</v>
      </c>
      <c r="C1368" s="741" t="s">
        <v>2006</v>
      </c>
      <c r="D1368" s="824" t="s">
        <v>3430</v>
      </c>
      <c r="E1368" s="825" t="s">
        <v>2016</v>
      </c>
      <c r="F1368" s="741" t="s">
        <v>2001</v>
      </c>
      <c r="G1368" s="741" t="s">
        <v>3073</v>
      </c>
      <c r="H1368" s="741" t="s">
        <v>622</v>
      </c>
      <c r="I1368" s="741" t="s">
        <v>3074</v>
      </c>
      <c r="J1368" s="741" t="s">
        <v>3075</v>
      </c>
      <c r="K1368" s="741" t="s">
        <v>3076</v>
      </c>
      <c r="L1368" s="742">
        <v>65.36</v>
      </c>
      <c r="M1368" s="742">
        <v>457.52</v>
      </c>
      <c r="N1368" s="741">
        <v>7</v>
      </c>
      <c r="O1368" s="826">
        <v>2</v>
      </c>
      <c r="P1368" s="742"/>
      <c r="Q1368" s="759">
        <v>0</v>
      </c>
      <c r="R1368" s="741"/>
      <c r="S1368" s="759">
        <v>0</v>
      </c>
      <c r="T1368" s="826"/>
      <c r="U1368" s="782">
        <v>0</v>
      </c>
    </row>
    <row r="1369" spans="1:21" ht="14.4" customHeight="1" x14ac:dyDescent="0.3">
      <c r="A1369" s="740">
        <v>7</v>
      </c>
      <c r="B1369" s="741" t="s">
        <v>2000</v>
      </c>
      <c r="C1369" s="741" t="s">
        <v>2006</v>
      </c>
      <c r="D1369" s="824" t="s">
        <v>3430</v>
      </c>
      <c r="E1369" s="825" t="s">
        <v>2016</v>
      </c>
      <c r="F1369" s="741" t="s">
        <v>2001</v>
      </c>
      <c r="G1369" s="741" t="s">
        <v>2876</v>
      </c>
      <c r="H1369" s="741" t="s">
        <v>576</v>
      </c>
      <c r="I1369" s="741" t="s">
        <v>2877</v>
      </c>
      <c r="J1369" s="741" t="s">
        <v>2878</v>
      </c>
      <c r="K1369" s="741" t="s">
        <v>2879</v>
      </c>
      <c r="L1369" s="742">
        <v>1112.45</v>
      </c>
      <c r="M1369" s="742">
        <v>17799.2</v>
      </c>
      <c r="N1369" s="741">
        <v>16</v>
      </c>
      <c r="O1369" s="826">
        <v>7</v>
      </c>
      <c r="P1369" s="742">
        <v>17799.2</v>
      </c>
      <c r="Q1369" s="759">
        <v>1</v>
      </c>
      <c r="R1369" s="741">
        <v>16</v>
      </c>
      <c r="S1369" s="759">
        <v>1</v>
      </c>
      <c r="T1369" s="826">
        <v>7</v>
      </c>
      <c r="U1369" s="782">
        <v>1</v>
      </c>
    </row>
    <row r="1370" spans="1:21" ht="14.4" customHeight="1" x14ac:dyDescent="0.3">
      <c r="A1370" s="740">
        <v>7</v>
      </c>
      <c r="B1370" s="741" t="s">
        <v>2000</v>
      </c>
      <c r="C1370" s="741" t="s">
        <v>2006</v>
      </c>
      <c r="D1370" s="824" t="s">
        <v>3430</v>
      </c>
      <c r="E1370" s="825" t="s">
        <v>2016</v>
      </c>
      <c r="F1370" s="741" t="s">
        <v>2001</v>
      </c>
      <c r="G1370" s="741" t="s">
        <v>2876</v>
      </c>
      <c r="H1370" s="741" t="s">
        <v>576</v>
      </c>
      <c r="I1370" s="741" t="s">
        <v>2880</v>
      </c>
      <c r="J1370" s="741" t="s">
        <v>2878</v>
      </c>
      <c r="K1370" s="741" t="s">
        <v>2881</v>
      </c>
      <c r="L1370" s="742">
        <v>2146.12</v>
      </c>
      <c r="M1370" s="742">
        <v>27899.559999999998</v>
      </c>
      <c r="N1370" s="741">
        <v>13</v>
      </c>
      <c r="O1370" s="826">
        <v>6</v>
      </c>
      <c r="P1370" s="742">
        <v>23607.32</v>
      </c>
      <c r="Q1370" s="759">
        <v>0.84615384615384626</v>
      </c>
      <c r="R1370" s="741">
        <v>11</v>
      </c>
      <c r="S1370" s="759">
        <v>0.84615384615384615</v>
      </c>
      <c r="T1370" s="826">
        <v>5</v>
      </c>
      <c r="U1370" s="782">
        <v>0.83333333333333337</v>
      </c>
    </row>
    <row r="1371" spans="1:21" ht="14.4" customHeight="1" x14ac:dyDescent="0.3">
      <c r="A1371" s="740">
        <v>7</v>
      </c>
      <c r="B1371" s="741" t="s">
        <v>2000</v>
      </c>
      <c r="C1371" s="741" t="s">
        <v>2006</v>
      </c>
      <c r="D1371" s="824" t="s">
        <v>3430</v>
      </c>
      <c r="E1371" s="825" t="s">
        <v>2016</v>
      </c>
      <c r="F1371" s="741" t="s">
        <v>2001</v>
      </c>
      <c r="G1371" s="741" t="s">
        <v>2876</v>
      </c>
      <c r="H1371" s="741" t="s">
        <v>576</v>
      </c>
      <c r="I1371" s="741" t="s">
        <v>2882</v>
      </c>
      <c r="J1371" s="741" t="s">
        <v>2878</v>
      </c>
      <c r="K1371" s="741" t="s">
        <v>2883</v>
      </c>
      <c r="L1371" s="742">
        <v>3690.52</v>
      </c>
      <c r="M1371" s="742">
        <v>110715.59999999999</v>
      </c>
      <c r="N1371" s="741">
        <v>30</v>
      </c>
      <c r="O1371" s="826">
        <v>7</v>
      </c>
      <c r="P1371" s="742">
        <v>107025.07999999999</v>
      </c>
      <c r="Q1371" s="759">
        <v>0.96666666666666667</v>
      </c>
      <c r="R1371" s="741">
        <v>29</v>
      </c>
      <c r="S1371" s="759">
        <v>0.96666666666666667</v>
      </c>
      <c r="T1371" s="826">
        <v>6</v>
      </c>
      <c r="U1371" s="782">
        <v>0.8571428571428571</v>
      </c>
    </row>
    <row r="1372" spans="1:21" ht="14.4" customHeight="1" x14ac:dyDescent="0.3">
      <c r="A1372" s="740">
        <v>7</v>
      </c>
      <c r="B1372" s="741" t="s">
        <v>2000</v>
      </c>
      <c r="C1372" s="741" t="s">
        <v>2006</v>
      </c>
      <c r="D1372" s="824" t="s">
        <v>3430</v>
      </c>
      <c r="E1372" s="825" t="s">
        <v>2016</v>
      </c>
      <c r="F1372" s="741" t="s">
        <v>2001</v>
      </c>
      <c r="G1372" s="741" t="s">
        <v>3414</v>
      </c>
      <c r="H1372" s="741" t="s">
        <v>576</v>
      </c>
      <c r="I1372" s="741" t="s">
        <v>3415</v>
      </c>
      <c r="J1372" s="741" t="s">
        <v>3416</v>
      </c>
      <c r="K1372" s="741" t="s">
        <v>3417</v>
      </c>
      <c r="L1372" s="742">
        <v>76</v>
      </c>
      <c r="M1372" s="742">
        <v>304</v>
      </c>
      <c r="N1372" s="741">
        <v>4</v>
      </c>
      <c r="O1372" s="826">
        <v>1.5</v>
      </c>
      <c r="P1372" s="742">
        <v>304</v>
      </c>
      <c r="Q1372" s="759">
        <v>1</v>
      </c>
      <c r="R1372" s="741">
        <v>4</v>
      </c>
      <c r="S1372" s="759">
        <v>1</v>
      </c>
      <c r="T1372" s="826">
        <v>1.5</v>
      </c>
      <c r="U1372" s="782">
        <v>1</v>
      </c>
    </row>
    <row r="1373" spans="1:21" ht="14.4" customHeight="1" x14ac:dyDescent="0.3">
      <c r="A1373" s="740">
        <v>7</v>
      </c>
      <c r="B1373" s="741" t="s">
        <v>2000</v>
      </c>
      <c r="C1373" s="741" t="s">
        <v>2006</v>
      </c>
      <c r="D1373" s="824" t="s">
        <v>3430</v>
      </c>
      <c r="E1373" s="825" t="s">
        <v>2021</v>
      </c>
      <c r="F1373" s="741" t="s">
        <v>2001</v>
      </c>
      <c r="G1373" s="741" t="s">
        <v>2641</v>
      </c>
      <c r="H1373" s="741" t="s">
        <v>576</v>
      </c>
      <c r="I1373" s="741" t="s">
        <v>2647</v>
      </c>
      <c r="J1373" s="741" t="s">
        <v>2648</v>
      </c>
      <c r="K1373" s="741" t="s">
        <v>2644</v>
      </c>
      <c r="L1373" s="742">
        <v>646.32000000000005</v>
      </c>
      <c r="M1373" s="742">
        <v>646.32000000000005</v>
      </c>
      <c r="N1373" s="741">
        <v>1</v>
      </c>
      <c r="O1373" s="826">
        <v>1</v>
      </c>
      <c r="P1373" s="742">
        <v>646.32000000000005</v>
      </c>
      <c r="Q1373" s="759">
        <v>1</v>
      </c>
      <c r="R1373" s="741">
        <v>1</v>
      </c>
      <c r="S1373" s="759">
        <v>1</v>
      </c>
      <c r="T1373" s="826">
        <v>1</v>
      </c>
      <c r="U1373" s="782">
        <v>1</v>
      </c>
    </row>
    <row r="1374" spans="1:21" ht="14.4" customHeight="1" x14ac:dyDescent="0.3">
      <c r="A1374" s="740">
        <v>7</v>
      </c>
      <c r="B1374" s="741" t="s">
        <v>2000</v>
      </c>
      <c r="C1374" s="741" t="s">
        <v>2006</v>
      </c>
      <c r="D1374" s="824" t="s">
        <v>3430</v>
      </c>
      <c r="E1374" s="825" t="s">
        <v>2033</v>
      </c>
      <c r="F1374" s="741" t="s">
        <v>2001</v>
      </c>
      <c r="G1374" s="741" t="s">
        <v>2073</v>
      </c>
      <c r="H1374" s="741" t="s">
        <v>576</v>
      </c>
      <c r="I1374" s="741" t="s">
        <v>3418</v>
      </c>
      <c r="J1374" s="741" t="s">
        <v>3419</v>
      </c>
      <c r="K1374" s="741" t="s">
        <v>1902</v>
      </c>
      <c r="L1374" s="742">
        <v>32.76</v>
      </c>
      <c r="M1374" s="742">
        <v>131.04</v>
      </c>
      <c r="N1374" s="741">
        <v>4</v>
      </c>
      <c r="O1374" s="826">
        <v>1.5</v>
      </c>
      <c r="P1374" s="742">
        <v>65.52</v>
      </c>
      <c r="Q1374" s="759">
        <v>0.5</v>
      </c>
      <c r="R1374" s="741">
        <v>2</v>
      </c>
      <c r="S1374" s="759">
        <v>0.5</v>
      </c>
      <c r="T1374" s="826">
        <v>1</v>
      </c>
      <c r="U1374" s="782">
        <v>0.66666666666666663</v>
      </c>
    </row>
    <row r="1375" spans="1:21" ht="14.4" customHeight="1" x14ac:dyDescent="0.3">
      <c r="A1375" s="740">
        <v>7</v>
      </c>
      <c r="B1375" s="741" t="s">
        <v>2000</v>
      </c>
      <c r="C1375" s="741" t="s">
        <v>2006</v>
      </c>
      <c r="D1375" s="824" t="s">
        <v>3430</v>
      </c>
      <c r="E1375" s="825" t="s">
        <v>2033</v>
      </c>
      <c r="F1375" s="741" t="s">
        <v>2001</v>
      </c>
      <c r="G1375" s="741" t="s">
        <v>2555</v>
      </c>
      <c r="H1375" s="741" t="s">
        <v>576</v>
      </c>
      <c r="I1375" s="741" t="s">
        <v>3420</v>
      </c>
      <c r="J1375" s="741" t="s">
        <v>2557</v>
      </c>
      <c r="K1375" s="741"/>
      <c r="L1375" s="742">
        <v>0</v>
      </c>
      <c r="M1375" s="742">
        <v>0</v>
      </c>
      <c r="N1375" s="741">
        <v>3</v>
      </c>
      <c r="O1375" s="826">
        <v>1</v>
      </c>
      <c r="P1375" s="742"/>
      <c r="Q1375" s="759"/>
      <c r="R1375" s="741"/>
      <c r="S1375" s="759">
        <v>0</v>
      </c>
      <c r="T1375" s="826"/>
      <c r="U1375" s="782">
        <v>0</v>
      </c>
    </row>
    <row r="1376" spans="1:21" ht="14.4" customHeight="1" x14ac:dyDescent="0.3">
      <c r="A1376" s="740">
        <v>7</v>
      </c>
      <c r="B1376" s="741" t="s">
        <v>2000</v>
      </c>
      <c r="C1376" s="741" t="s">
        <v>2006</v>
      </c>
      <c r="D1376" s="824" t="s">
        <v>3430</v>
      </c>
      <c r="E1376" s="825" t="s">
        <v>2033</v>
      </c>
      <c r="F1376" s="741" t="s">
        <v>2001</v>
      </c>
      <c r="G1376" s="741" t="s">
        <v>2447</v>
      </c>
      <c r="H1376" s="741" t="s">
        <v>622</v>
      </c>
      <c r="I1376" s="741" t="s">
        <v>1675</v>
      </c>
      <c r="J1376" s="741" t="s">
        <v>1676</v>
      </c>
      <c r="K1376" s="741" t="s">
        <v>1677</v>
      </c>
      <c r="L1376" s="742">
        <v>186.87</v>
      </c>
      <c r="M1376" s="742">
        <v>186.87</v>
      </c>
      <c r="N1376" s="741">
        <v>1</v>
      </c>
      <c r="O1376" s="826">
        <v>1</v>
      </c>
      <c r="P1376" s="742"/>
      <c r="Q1376" s="759">
        <v>0</v>
      </c>
      <c r="R1376" s="741"/>
      <c r="S1376" s="759">
        <v>0</v>
      </c>
      <c r="T1376" s="826"/>
      <c r="U1376" s="782">
        <v>0</v>
      </c>
    </row>
    <row r="1377" spans="1:21" ht="14.4" customHeight="1" x14ac:dyDescent="0.3">
      <c r="A1377" s="740">
        <v>7</v>
      </c>
      <c r="B1377" s="741" t="s">
        <v>2000</v>
      </c>
      <c r="C1377" s="741" t="s">
        <v>2006</v>
      </c>
      <c r="D1377" s="824" t="s">
        <v>3430</v>
      </c>
      <c r="E1377" s="825" t="s">
        <v>2033</v>
      </c>
      <c r="F1377" s="741" t="s">
        <v>2001</v>
      </c>
      <c r="G1377" s="741" t="s">
        <v>2102</v>
      </c>
      <c r="H1377" s="741" t="s">
        <v>576</v>
      </c>
      <c r="I1377" s="741" t="s">
        <v>3421</v>
      </c>
      <c r="J1377" s="741" t="s">
        <v>3422</v>
      </c>
      <c r="K1377" s="741" t="s">
        <v>3423</v>
      </c>
      <c r="L1377" s="742">
        <v>218.41</v>
      </c>
      <c r="M1377" s="742">
        <v>218.41</v>
      </c>
      <c r="N1377" s="741">
        <v>1</v>
      </c>
      <c r="O1377" s="826">
        <v>1</v>
      </c>
      <c r="P1377" s="742">
        <v>218.41</v>
      </c>
      <c r="Q1377" s="759">
        <v>1</v>
      </c>
      <c r="R1377" s="741">
        <v>1</v>
      </c>
      <c r="S1377" s="759">
        <v>1</v>
      </c>
      <c r="T1377" s="826">
        <v>1</v>
      </c>
      <c r="U1377" s="782">
        <v>1</v>
      </c>
    </row>
    <row r="1378" spans="1:21" ht="14.4" customHeight="1" x14ac:dyDescent="0.3">
      <c r="A1378" s="740">
        <v>7</v>
      </c>
      <c r="B1378" s="741" t="s">
        <v>2000</v>
      </c>
      <c r="C1378" s="741" t="s">
        <v>2006</v>
      </c>
      <c r="D1378" s="824" t="s">
        <v>3430</v>
      </c>
      <c r="E1378" s="825" t="s">
        <v>2033</v>
      </c>
      <c r="F1378" s="741" t="s">
        <v>2001</v>
      </c>
      <c r="G1378" s="741" t="s">
        <v>2387</v>
      </c>
      <c r="H1378" s="741" t="s">
        <v>622</v>
      </c>
      <c r="I1378" s="741" t="s">
        <v>1718</v>
      </c>
      <c r="J1378" s="741" t="s">
        <v>1719</v>
      </c>
      <c r="K1378" s="741" t="s">
        <v>1720</v>
      </c>
      <c r="L1378" s="742">
        <v>16.09</v>
      </c>
      <c r="M1378" s="742">
        <v>48.269999999999996</v>
      </c>
      <c r="N1378" s="741">
        <v>3</v>
      </c>
      <c r="O1378" s="826">
        <v>0.5</v>
      </c>
      <c r="P1378" s="742"/>
      <c r="Q1378" s="759">
        <v>0</v>
      </c>
      <c r="R1378" s="741"/>
      <c r="S1378" s="759">
        <v>0</v>
      </c>
      <c r="T1378" s="826"/>
      <c r="U1378" s="782">
        <v>0</v>
      </c>
    </row>
    <row r="1379" spans="1:21" ht="14.4" customHeight="1" x14ac:dyDescent="0.3">
      <c r="A1379" s="740">
        <v>7</v>
      </c>
      <c r="B1379" s="741" t="s">
        <v>2000</v>
      </c>
      <c r="C1379" s="741" t="s">
        <v>2006</v>
      </c>
      <c r="D1379" s="824" t="s">
        <v>3430</v>
      </c>
      <c r="E1379" s="825" t="s">
        <v>2027</v>
      </c>
      <c r="F1379" s="741" t="s">
        <v>2001</v>
      </c>
      <c r="G1379" s="741" t="s">
        <v>2468</v>
      </c>
      <c r="H1379" s="741" t="s">
        <v>576</v>
      </c>
      <c r="I1379" s="741" t="s">
        <v>2469</v>
      </c>
      <c r="J1379" s="741" t="s">
        <v>2470</v>
      </c>
      <c r="K1379" s="741" t="s">
        <v>2471</v>
      </c>
      <c r="L1379" s="742">
        <v>32.28</v>
      </c>
      <c r="M1379" s="742">
        <v>32.28</v>
      </c>
      <c r="N1379" s="741">
        <v>1</v>
      </c>
      <c r="O1379" s="826">
        <v>0.5</v>
      </c>
      <c r="P1379" s="742">
        <v>32.28</v>
      </c>
      <c r="Q1379" s="759">
        <v>1</v>
      </c>
      <c r="R1379" s="741">
        <v>1</v>
      </c>
      <c r="S1379" s="759">
        <v>1</v>
      </c>
      <c r="T1379" s="826">
        <v>0.5</v>
      </c>
      <c r="U1379" s="782">
        <v>1</v>
      </c>
    </row>
    <row r="1380" spans="1:21" ht="14.4" customHeight="1" x14ac:dyDescent="0.3">
      <c r="A1380" s="740">
        <v>7</v>
      </c>
      <c r="B1380" s="741" t="s">
        <v>2000</v>
      </c>
      <c r="C1380" s="741" t="s">
        <v>2006</v>
      </c>
      <c r="D1380" s="824" t="s">
        <v>3430</v>
      </c>
      <c r="E1380" s="825" t="s">
        <v>2027</v>
      </c>
      <c r="F1380" s="741" t="s">
        <v>2001</v>
      </c>
      <c r="G1380" s="741" t="s">
        <v>2468</v>
      </c>
      <c r="H1380" s="741" t="s">
        <v>576</v>
      </c>
      <c r="I1380" s="741" t="s">
        <v>2534</v>
      </c>
      <c r="J1380" s="741" t="s">
        <v>2470</v>
      </c>
      <c r="K1380" s="741" t="s">
        <v>2535</v>
      </c>
      <c r="L1380" s="742">
        <v>96.84</v>
      </c>
      <c r="M1380" s="742">
        <v>96.84</v>
      </c>
      <c r="N1380" s="741">
        <v>1</v>
      </c>
      <c r="O1380" s="826">
        <v>1</v>
      </c>
      <c r="P1380" s="742"/>
      <c r="Q1380" s="759">
        <v>0</v>
      </c>
      <c r="R1380" s="741"/>
      <c r="S1380" s="759">
        <v>0</v>
      </c>
      <c r="T1380" s="826"/>
      <c r="U1380" s="782">
        <v>0</v>
      </c>
    </row>
    <row r="1381" spans="1:21" ht="14.4" customHeight="1" x14ac:dyDescent="0.3">
      <c r="A1381" s="740">
        <v>7</v>
      </c>
      <c r="B1381" s="741" t="s">
        <v>2000</v>
      </c>
      <c r="C1381" s="741" t="s">
        <v>2006</v>
      </c>
      <c r="D1381" s="824" t="s">
        <v>3430</v>
      </c>
      <c r="E1381" s="825" t="s">
        <v>2027</v>
      </c>
      <c r="F1381" s="741" t="s">
        <v>2001</v>
      </c>
      <c r="G1381" s="741" t="s">
        <v>2468</v>
      </c>
      <c r="H1381" s="741" t="s">
        <v>576</v>
      </c>
      <c r="I1381" s="741" t="s">
        <v>3077</v>
      </c>
      <c r="J1381" s="741" t="s">
        <v>2470</v>
      </c>
      <c r="K1381" s="741" t="s">
        <v>3078</v>
      </c>
      <c r="L1381" s="742">
        <v>0</v>
      </c>
      <c r="M1381" s="742">
        <v>0</v>
      </c>
      <c r="N1381" s="741">
        <v>3</v>
      </c>
      <c r="O1381" s="826">
        <v>0.5</v>
      </c>
      <c r="P1381" s="742">
        <v>0</v>
      </c>
      <c r="Q1381" s="759"/>
      <c r="R1381" s="741">
        <v>3</v>
      </c>
      <c r="S1381" s="759">
        <v>1</v>
      </c>
      <c r="T1381" s="826">
        <v>0.5</v>
      </c>
      <c r="U1381" s="782">
        <v>1</v>
      </c>
    </row>
    <row r="1382" spans="1:21" ht="14.4" customHeight="1" x14ac:dyDescent="0.3">
      <c r="A1382" s="740">
        <v>7</v>
      </c>
      <c r="B1382" s="741" t="s">
        <v>2000</v>
      </c>
      <c r="C1382" s="741" t="s">
        <v>2006</v>
      </c>
      <c r="D1382" s="824" t="s">
        <v>3430</v>
      </c>
      <c r="E1382" s="825" t="s">
        <v>2027</v>
      </c>
      <c r="F1382" s="741" t="s">
        <v>2001</v>
      </c>
      <c r="G1382" s="741" t="s">
        <v>2399</v>
      </c>
      <c r="H1382" s="741" t="s">
        <v>576</v>
      </c>
      <c r="I1382" s="741" t="s">
        <v>3294</v>
      </c>
      <c r="J1382" s="741" t="s">
        <v>3295</v>
      </c>
      <c r="K1382" s="741" t="s">
        <v>3296</v>
      </c>
      <c r="L1382" s="742">
        <v>15.67</v>
      </c>
      <c r="M1382" s="742">
        <v>15.67</v>
      </c>
      <c r="N1382" s="741">
        <v>1</v>
      </c>
      <c r="O1382" s="826">
        <v>0.5</v>
      </c>
      <c r="P1382" s="742"/>
      <c r="Q1382" s="759">
        <v>0</v>
      </c>
      <c r="R1382" s="741"/>
      <c r="S1382" s="759">
        <v>0</v>
      </c>
      <c r="T1382" s="826"/>
      <c r="U1382" s="782">
        <v>0</v>
      </c>
    </row>
    <row r="1383" spans="1:21" ht="14.4" customHeight="1" x14ac:dyDescent="0.3">
      <c r="A1383" s="740">
        <v>7</v>
      </c>
      <c r="B1383" s="741" t="s">
        <v>2000</v>
      </c>
      <c r="C1383" s="741" t="s">
        <v>2006</v>
      </c>
      <c r="D1383" s="824" t="s">
        <v>3430</v>
      </c>
      <c r="E1383" s="825" t="s">
        <v>2027</v>
      </c>
      <c r="F1383" s="741" t="s">
        <v>2001</v>
      </c>
      <c r="G1383" s="741" t="s">
        <v>3137</v>
      </c>
      <c r="H1383" s="741" t="s">
        <v>576</v>
      </c>
      <c r="I1383" s="741" t="s">
        <v>3138</v>
      </c>
      <c r="J1383" s="741" t="s">
        <v>631</v>
      </c>
      <c r="K1383" s="741" t="s">
        <v>3139</v>
      </c>
      <c r="L1383" s="742">
        <v>0</v>
      </c>
      <c r="M1383" s="742">
        <v>0</v>
      </c>
      <c r="N1383" s="741">
        <v>1</v>
      </c>
      <c r="O1383" s="826">
        <v>0.5</v>
      </c>
      <c r="P1383" s="742"/>
      <c r="Q1383" s="759"/>
      <c r="R1383" s="741"/>
      <c r="S1383" s="759">
        <v>0</v>
      </c>
      <c r="T1383" s="826"/>
      <c r="U1383" s="782">
        <v>0</v>
      </c>
    </row>
    <row r="1384" spans="1:21" ht="14.4" customHeight="1" x14ac:dyDescent="0.3">
      <c r="A1384" s="740">
        <v>7</v>
      </c>
      <c r="B1384" s="741" t="s">
        <v>2000</v>
      </c>
      <c r="C1384" s="741" t="s">
        <v>2006</v>
      </c>
      <c r="D1384" s="824" t="s">
        <v>3430</v>
      </c>
      <c r="E1384" s="825" t="s">
        <v>2027</v>
      </c>
      <c r="F1384" s="741" t="s">
        <v>2001</v>
      </c>
      <c r="G1384" s="741" t="s">
        <v>2631</v>
      </c>
      <c r="H1384" s="741" t="s">
        <v>576</v>
      </c>
      <c r="I1384" s="741" t="s">
        <v>2632</v>
      </c>
      <c r="J1384" s="741" t="s">
        <v>2633</v>
      </c>
      <c r="K1384" s="741" t="s">
        <v>2634</v>
      </c>
      <c r="L1384" s="742">
        <v>55.77</v>
      </c>
      <c r="M1384" s="742">
        <v>725.01</v>
      </c>
      <c r="N1384" s="741">
        <v>13</v>
      </c>
      <c r="O1384" s="826">
        <v>6.5</v>
      </c>
      <c r="P1384" s="742">
        <v>613.47</v>
      </c>
      <c r="Q1384" s="759">
        <v>0.84615384615384626</v>
      </c>
      <c r="R1384" s="741">
        <v>11</v>
      </c>
      <c r="S1384" s="759">
        <v>0.84615384615384615</v>
      </c>
      <c r="T1384" s="826">
        <v>5.5</v>
      </c>
      <c r="U1384" s="782">
        <v>0.84615384615384615</v>
      </c>
    </row>
    <row r="1385" spans="1:21" ht="14.4" customHeight="1" x14ac:dyDescent="0.3">
      <c r="A1385" s="740">
        <v>7</v>
      </c>
      <c r="B1385" s="741" t="s">
        <v>2000</v>
      </c>
      <c r="C1385" s="741" t="s">
        <v>2006</v>
      </c>
      <c r="D1385" s="824" t="s">
        <v>3430</v>
      </c>
      <c r="E1385" s="825" t="s">
        <v>2027</v>
      </c>
      <c r="F1385" s="741" t="s">
        <v>2001</v>
      </c>
      <c r="G1385" s="741" t="s">
        <v>2641</v>
      </c>
      <c r="H1385" s="741" t="s">
        <v>576</v>
      </c>
      <c r="I1385" s="741" t="s">
        <v>2642</v>
      </c>
      <c r="J1385" s="741" t="s">
        <v>2643</v>
      </c>
      <c r="K1385" s="741" t="s">
        <v>2644</v>
      </c>
      <c r="L1385" s="742">
        <v>754.04</v>
      </c>
      <c r="M1385" s="742">
        <v>15080.8</v>
      </c>
      <c r="N1385" s="741">
        <v>20</v>
      </c>
      <c r="O1385" s="826">
        <v>4</v>
      </c>
      <c r="P1385" s="742">
        <v>11310.599999999999</v>
      </c>
      <c r="Q1385" s="759">
        <v>0.74999999999999989</v>
      </c>
      <c r="R1385" s="741">
        <v>15</v>
      </c>
      <c r="S1385" s="759">
        <v>0.75</v>
      </c>
      <c r="T1385" s="826">
        <v>3</v>
      </c>
      <c r="U1385" s="782">
        <v>0.75</v>
      </c>
    </row>
    <row r="1386" spans="1:21" ht="14.4" customHeight="1" x14ac:dyDescent="0.3">
      <c r="A1386" s="740">
        <v>7</v>
      </c>
      <c r="B1386" s="741" t="s">
        <v>2000</v>
      </c>
      <c r="C1386" s="741" t="s">
        <v>2006</v>
      </c>
      <c r="D1386" s="824" t="s">
        <v>3430</v>
      </c>
      <c r="E1386" s="825" t="s">
        <v>2027</v>
      </c>
      <c r="F1386" s="741" t="s">
        <v>2001</v>
      </c>
      <c r="G1386" s="741" t="s">
        <v>2641</v>
      </c>
      <c r="H1386" s="741" t="s">
        <v>576</v>
      </c>
      <c r="I1386" s="741" t="s">
        <v>2947</v>
      </c>
      <c r="J1386" s="741" t="s">
        <v>2643</v>
      </c>
      <c r="K1386" s="741" t="s">
        <v>2652</v>
      </c>
      <c r="L1386" s="742">
        <v>1131.06</v>
      </c>
      <c r="M1386" s="742">
        <v>5655.2999999999993</v>
      </c>
      <c r="N1386" s="741">
        <v>5</v>
      </c>
      <c r="O1386" s="826">
        <v>1</v>
      </c>
      <c r="P1386" s="742">
        <v>5655.2999999999993</v>
      </c>
      <c r="Q1386" s="759">
        <v>1</v>
      </c>
      <c r="R1386" s="741">
        <v>5</v>
      </c>
      <c r="S1386" s="759">
        <v>1</v>
      </c>
      <c r="T1386" s="826">
        <v>1</v>
      </c>
      <c r="U1386" s="782">
        <v>1</v>
      </c>
    </row>
    <row r="1387" spans="1:21" ht="14.4" customHeight="1" x14ac:dyDescent="0.3">
      <c r="A1387" s="740">
        <v>7</v>
      </c>
      <c r="B1387" s="741" t="s">
        <v>2000</v>
      </c>
      <c r="C1387" s="741" t="s">
        <v>2006</v>
      </c>
      <c r="D1387" s="824" t="s">
        <v>3430</v>
      </c>
      <c r="E1387" s="825" t="s">
        <v>2027</v>
      </c>
      <c r="F1387" s="741" t="s">
        <v>2001</v>
      </c>
      <c r="G1387" s="741" t="s">
        <v>2641</v>
      </c>
      <c r="H1387" s="741" t="s">
        <v>576</v>
      </c>
      <c r="I1387" s="741" t="s">
        <v>3149</v>
      </c>
      <c r="J1387" s="741" t="s">
        <v>2648</v>
      </c>
      <c r="K1387" s="741" t="s">
        <v>2646</v>
      </c>
      <c r="L1387" s="742">
        <v>1292.6500000000001</v>
      </c>
      <c r="M1387" s="742">
        <v>7755.9000000000005</v>
      </c>
      <c r="N1387" s="741">
        <v>6</v>
      </c>
      <c r="O1387" s="826">
        <v>1</v>
      </c>
      <c r="P1387" s="742"/>
      <c r="Q1387" s="759">
        <v>0</v>
      </c>
      <c r="R1387" s="741"/>
      <c r="S1387" s="759">
        <v>0</v>
      </c>
      <c r="T1387" s="826"/>
      <c r="U1387" s="782">
        <v>0</v>
      </c>
    </row>
    <row r="1388" spans="1:21" ht="14.4" customHeight="1" x14ac:dyDescent="0.3">
      <c r="A1388" s="740">
        <v>7</v>
      </c>
      <c r="B1388" s="741" t="s">
        <v>2000</v>
      </c>
      <c r="C1388" s="741" t="s">
        <v>2006</v>
      </c>
      <c r="D1388" s="824" t="s">
        <v>3430</v>
      </c>
      <c r="E1388" s="825" t="s">
        <v>2027</v>
      </c>
      <c r="F1388" s="741" t="s">
        <v>2001</v>
      </c>
      <c r="G1388" s="741" t="s">
        <v>2641</v>
      </c>
      <c r="H1388" s="741" t="s">
        <v>576</v>
      </c>
      <c r="I1388" s="741" t="s">
        <v>2647</v>
      </c>
      <c r="J1388" s="741" t="s">
        <v>2648</v>
      </c>
      <c r="K1388" s="741" t="s">
        <v>2644</v>
      </c>
      <c r="L1388" s="742">
        <v>646.32000000000005</v>
      </c>
      <c r="M1388" s="742">
        <v>3877.92</v>
      </c>
      <c r="N1388" s="741">
        <v>6</v>
      </c>
      <c r="O1388" s="826">
        <v>1</v>
      </c>
      <c r="P1388" s="742"/>
      <c r="Q1388" s="759">
        <v>0</v>
      </c>
      <c r="R1388" s="741"/>
      <c r="S1388" s="759">
        <v>0</v>
      </c>
      <c r="T1388" s="826"/>
      <c r="U1388" s="782">
        <v>0</v>
      </c>
    </row>
    <row r="1389" spans="1:21" ht="14.4" customHeight="1" x14ac:dyDescent="0.3">
      <c r="A1389" s="740">
        <v>7</v>
      </c>
      <c r="B1389" s="741" t="s">
        <v>2000</v>
      </c>
      <c r="C1389" s="741" t="s">
        <v>2006</v>
      </c>
      <c r="D1389" s="824" t="s">
        <v>3430</v>
      </c>
      <c r="E1389" s="825" t="s">
        <v>2027</v>
      </c>
      <c r="F1389" s="741" t="s">
        <v>2001</v>
      </c>
      <c r="G1389" s="741" t="s">
        <v>2533</v>
      </c>
      <c r="H1389" s="741" t="s">
        <v>622</v>
      </c>
      <c r="I1389" s="741" t="s">
        <v>1915</v>
      </c>
      <c r="J1389" s="741" t="s">
        <v>1246</v>
      </c>
      <c r="K1389" s="741" t="s">
        <v>1916</v>
      </c>
      <c r="L1389" s="742">
        <v>207.45</v>
      </c>
      <c r="M1389" s="742">
        <v>207.45</v>
      </c>
      <c r="N1389" s="741">
        <v>1</v>
      </c>
      <c r="O1389" s="826">
        <v>1</v>
      </c>
      <c r="P1389" s="742">
        <v>207.45</v>
      </c>
      <c r="Q1389" s="759">
        <v>1</v>
      </c>
      <c r="R1389" s="741">
        <v>1</v>
      </c>
      <c r="S1389" s="759">
        <v>1</v>
      </c>
      <c r="T1389" s="826">
        <v>1</v>
      </c>
      <c r="U1389" s="782">
        <v>1</v>
      </c>
    </row>
    <row r="1390" spans="1:21" ht="14.4" customHeight="1" x14ac:dyDescent="0.3">
      <c r="A1390" s="740">
        <v>7</v>
      </c>
      <c r="B1390" s="741" t="s">
        <v>2000</v>
      </c>
      <c r="C1390" s="741" t="s">
        <v>2006</v>
      </c>
      <c r="D1390" s="824" t="s">
        <v>3430</v>
      </c>
      <c r="E1390" s="825" t="s">
        <v>2027</v>
      </c>
      <c r="F1390" s="741" t="s">
        <v>2001</v>
      </c>
      <c r="G1390" s="741" t="s">
        <v>2247</v>
      </c>
      <c r="H1390" s="741" t="s">
        <v>576</v>
      </c>
      <c r="I1390" s="741" t="s">
        <v>2653</v>
      </c>
      <c r="J1390" s="741" t="s">
        <v>2249</v>
      </c>
      <c r="K1390" s="741" t="s">
        <v>2654</v>
      </c>
      <c r="L1390" s="742">
        <v>140.94999999999999</v>
      </c>
      <c r="M1390" s="742">
        <v>422.84999999999997</v>
      </c>
      <c r="N1390" s="741">
        <v>3</v>
      </c>
      <c r="O1390" s="826">
        <v>1</v>
      </c>
      <c r="P1390" s="742">
        <v>422.84999999999997</v>
      </c>
      <c r="Q1390" s="759">
        <v>1</v>
      </c>
      <c r="R1390" s="741">
        <v>3</v>
      </c>
      <c r="S1390" s="759">
        <v>1</v>
      </c>
      <c r="T1390" s="826">
        <v>1</v>
      </c>
      <c r="U1390" s="782">
        <v>1</v>
      </c>
    </row>
    <row r="1391" spans="1:21" ht="14.4" customHeight="1" x14ac:dyDescent="0.3">
      <c r="A1391" s="740">
        <v>7</v>
      </c>
      <c r="B1391" s="741" t="s">
        <v>2000</v>
      </c>
      <c r="C1391" s="741" t="s">
        <v>2006</v>
      </c>
      <c r="D1391" s="824" t="s">
        <v>3430</v>
      </c>
      <c r="E1391" s="825" t="s">
        <v>2027</v>
      </c>
      <c r="F1391" s="741" t="s">
        <v>2001</v>
      </c>
      <c r="G1391" s="741" t="s">
        <v>2247</v>
      </c>
      <c r="H1391" s="741" t="s">
        <v>576</v>
      </c>
      <c r="I1391" s="741" t="s">
        <v>2251</v>
      </c>
      <c r="J1391" s="741" t="s">
        <v>2249</v>
      </c>
      <c r="K1391" s="741" t="s">
        <v>2250</v>
      </c>
      <c r="L1391" s="742">
        <v>281.88</v>
      </c>
      <c r="M1391" s="742">
        <v>845.64</v>
      </c>
      <c r="N1391" s="741">
        <v>3</v>
      </c>
      <c r="O1391" s="826">
        <v>0.5</v>
      </c>
      <c r="P1391" s="742">
        <v>845.64</v>
      </c>
      <c r="Q1391" s="759">
        <v>1</v>
      </c>
      <c r="R1391" s="741">
        <v>3</v>
      </c>
      <c r="S1391" s="759">
        <v>1</v>
      </c>
      <c r="T1391" s="826">
        <v>0.5</v>
      </c>
      <c r="U1391" s="782">
        <v>1</v>
      </c>
    </row>
    <row r="1392" spans="1:21" ht="14.4" customHeight="1" x14ac:dyDescent="0.3">
      <c r="A1392" s="740">
        <v>7</v>
      </c>
      <c r="B1392" s="741" t="s">
        <v>2000</v>
      </c>
      <c r="C1392" s="741" t="s">
        <v>2006</v>
      </c>
      <c r="D1392" s="824" t="s">
        <v>3430</v>
      </c>
      <c r="E1392" s="825" t="s">
        <v>2027</v>
      </c>
      <c r="F1392" s="741" t="s">
        <v>2001</v>
      </c>
      <c r="G1392" s="741" t="s">
        <v>2660</v>
      </c>
      <c r="H1392" s="741" t="s">
        <v>622</v>
      </c>
      <c r="I1392" s="741" t="s">
        <v>2661</v>
      </c>
      <c r="J1392" s="741" t="s">
        <v>2662</v>
      </c>
      <c r="K1392" s="741" t="s">
        <v>2663</v>
      </c>
      <c r="L1392" s="742">
        <v>561.76</v>
      </c>
      <c r="M1392" s="742">
        <v>1685.28</v>
      </c>
      <c r="N1392" s="741">
        <v>3</v>
      </c>
      <c r="O1392" s="826">
        <v>1</v>
      </c>
      <c r="P1392" s="742">
        <v>1685.28</v>
      </c>
      <c r="Q1392" s="759">
        <v>1</v>
      </c>
      <c r="R1392" s="741">
        <v>3</v>
      </c>
      <c r="S1392" s="759">
        <v>1</v>
      </c>
      <c r="T1392" s="826">
        <v>1</v>
      </c>
      <c r="U1392" s="782">
        <v>1</v>
      </c>
    </row>
    <row r="1393" spans="1:21" ht="14.4" customHeight="1" x14ac:dyDescent="0.3">
      <c r="A1393" s="740">
        <v>7</v>
      </c>
      <c r="B1393" s="741" t="s">
        <v>2000</v>
      </c>
      <c r="C1393" s="741" t="s">
        <v>2006</v>
      </c>
      <c r="D1393" s="824" t="s">
        <v>3430</v>
      </c>
      <c r="E1393" s="825" t="s">
        <v>2027</v>
      </c>
      <c r="F1393" s="741" t="s">
        <v>2001</v>
      </c>
      <c r="G1393" s="741" t="s">
        <v>2666</v>
      </c>
      <c r="H1393" s="741" t="s">
        <v>576</v>
      </c>
      <c r="I1393" s="741" t="s">
        <v>2949</v>
      </c>
      <c r="J1393" s="741" t="s">
        <v>2671</v>
      </c>
      <c r="K1393" s="741" t="s">
        <v>2950</v>
      </c>
      <c r="L1393" s="742">
        <v>1938.97</v>
      </c>
      <c r="M1393" s="742">
        <v>11633.82</v>
      </c>
      <c r="N1393" s="741">
        <v>6</v>
      </c>
      <c r="O1393" s="826">
        <v>1</v>
      </c>
      <c r="P1393" s="742">
        <v>11633.82</v>
      </c>
      <c r="Q1393" s="759">
        <v>1</v>
      </c>
      <c r="R1393" s="741">
        <v>6</v>
      </c>
      <c r="S1393" s="759">
        <v>1</v>
      </c>
      <c r="T1393" s="826">
        <v>1</v>
      </c>
      <c r="U1393" s="782">
        <v>1</v>
      </c>
    </row>
    <row r="1394" spans="1:21" ht="14.4" customHeight="1" x14ac:dyDescent="0.3">
      <c r="A1394" s="740">
        <v>7</v>
      </c>
      <c r="B1394" s="741" t="s">
        <v>2000</v>
      </c>
      <c r="C1394" s="741" t="s">
        <v>2006</v>
      </c>
      <c r="D1394" s="824" t="s">
        <v>3430</v>
      </c>
      <c r="E1394" s="825" t="s">
        <v>2027</v>
      </c>
      <c r="F1394" s="741" t="s">
        <v>2001</v>
      </c>
      <c r="G1394" s="741" t="s">
        <v>2666</v>
      </c>
      <c r="H1394" s="741" t="s">
        <v>576</v>
      </c>
      <c r="I1394" s="741" t="s">
        <v>2954</v>
      </c>
      <c r="J1394" s="741" t="s">
        <v>2668</v>
      </c>
      <c r="K1394" s="741" t="s">
        <v>2955</v>
      </c>
      <c r="L1394" s="742">
        <v>1938.97</v>
      </c>
      <c r="M1394" s="742">
        <v>11633.82</v>
      </c>
      <c r="N1394" s="741">
        <v>6</v>
      </c>
      <c r="O1394" s="826">
        <v>1</v>
      </c>
      <c r="P1394" s="742"/>
      <c r="Q1394" s="759">
        <v>0</v>
      </c>
      <c r="R1394" s="741"/>
      <c r="S1394" s="759">
        <v>0</v>
      </c>
      <c r="T1394" s="826"/>
      <c r="U1394" s="782">
        <v>0</v>
      </c>
    </row>
    <row r="1395" spans="1:21" ht="14.4" customHeight="1" x14ac:dyDescent="0.3">
      <c r="A1395" s="740">
        <v>7</v>
      </c>
      <c r="B1395" s="741" t="s">
        <v>2000</v>
      </c>
      <c r="C1395" s="741" t="s">
        <v>2006</v>
      </c>
      <c r="D1395" s="824" t="s">
        <v>3430</v>
      </c>
      <c r="E1395" s="825" t="s">
        <v>2027</v>
      </c>
      <c r="F1395" s="741" t="s">
        <v>2001</v>
      </c>
      <c r="G1395" s="741" t="s">
        <v>2666</v>
      </c>
      <c r="H1395" s="741" t="s">
        <v>576</v>
      </c>
      <c r="I1395" s="741" t="s">
        <v>2673</v>
      </c>
      <c r="J1395" s="741" t="s">
        <v>2668</v>
      </c>
      <c r="K1395" s="741" t="s">
        <v>2674</v>
      </c>
      <c r="L1395" s="742">
        <v>1454.23</v>
      </c>
      <c r="M1395" s="742">
        <v>26176.140000000003</v>
      </c>
      <c r="N1395" s="741">
        <v>18</v>
      </c>
      <c r="O1395" s="826">
        <v>3</v>
      </c>
      <c r="P1395" s="742">
        <v>8725.380000000001</v>
      </c>
      <c r="Q1395" s="759">
        <v>0.33333333333333331</v>
      </c>
      <c r="R1395" s="741">
        <v>6</v>
      </c>
      <c r="S1395" s="759">
        <v>0.33333333333333331</v>
      </c>
      <c r="T1395" s="826">
        <v>1</v>
      </c>
      <c r="U1395" s="782">
        <v>0.33333333333333331</v>
      </c>
    </row>
    <row r="1396" spans="1:21" ht="14.4" customHeight="1" x14ac:dyDescent="0.3">
      <c r="A1396" s="740">
        <v>7</v>
      </c>
      <c r="B1396" s="741" t="s">
        <v>2000</v>
      </c>
      <c r="C1396" s="741" t="s">
        <v>2006</v>
      </c>
      <c r="D1396" s="824" t="s">
        <v>3430</v>
      </c>
      <c r="E1396" s="825" t="s">
        <v>2027</v>
      </c>
      <c r="F1396" s="741" t="s">
        <v>2001</v>
      </c>
      <c r="G1396" s="741" t="s">
        <v>2666</v>
      </c>
      <c r="H1396" s="741" t="s">
        <v>576</v>
      </c>
      <c r="I1396" s="741" t="s">
        <v>2675</v>
      </c>
      <c r="J1396" s="741" t="s">
        <v>2676</v>
      </c>
      <c r="K1396" s="741" t="s">
        <v>2677</v>
      </c>
      <c r="L1396" s="742">
        <v>1938.97</v>
      </c>
      <c r="M1396" s="742">
        <v>11633.82</v>
      </c>
      <c r="N1396" s="741">
        <v>6</v>
      </c>
      <c r="O1396" s="826">
        <v>1</v>
      </c>
      <c r="P1396" s="742">
        <v>11633.82</v>
      </c>
      <c r="Q1396" s="759">
        <v>1</v>
      </c>
      <c r="R1396" s="741">
        <v>6</v>
      </c>
      <c r="S1396" s="759">
        <v>1</v>
      </c>
      <c r="T1396" s="826">
        <v>1</v>
      </c>
      <c r="U1396" s="782">
        <v>1</v>
      </c>
    </row>
    <row r="1397" spans="1:21" ht="14.4" customHeight="1" x14ac:dyDescent="0.3">
      <c r="A1397" s="740">
        <v>7</v>
      </c>
      <c r="B1397" s="741" t="s">
        <v>2000</v>
      </c>
      <c r="C1397" s="741" t="s">
        <v>2006</v>
      </c>
      <c r="D1397" s="824" t="s">
        <v>3430</v>
      </c>
      <c r="E1397" s="825" t="s">
        <v>2027</v>
      </c>
      <c r="F1397" s="741" t="s">
        <v>2001</v>
      </c>
      <c r="G1397" s="741" t="s">
        <v>2666</v>
      </c>
      <c r="H1397" s="741" t="s">
        <v>576</v>
      </c>
      <c r="I1397" s="741" t="s">
        <v>2903</v>
      </c>
      <c r="J1397" s="741" t="s">
        <v>2671</v>
      </c>
      <c r="K1397" s="741" t="s">
        <v>2682</v>
      </c>
      <c r="L1397" s="742">
        <v>484.75</v>
      </c>
      <c r="M1397" s="742">
        <v>2908.5</v>
      </c>
      <c r="N1397" s="741">
        <v>6</v>
      </c>
      <c r="O1397" s="826">
        <v>1</v>
      </c>
      <c r="P1397" s="742">
        <v>2908.5</v>
      </c>
      <c r="Q1397" s="759">
        <v>1</v>
      </c>
      <c r="R1397" s="741">
        <v>6</v>
      </c>
      <c r="S1397" s="759">
        <v>1</v>
      </c>
      <c r="T1397" s="826">
        <v>1</v>
      </c>
      <c r="U1397" s="782">
        <v>1</v>
      </c>
    </row>
    <row r="1398" spans="1:21" ht="14.4" customHeight="1" x14ac:dyDescent="0.3">
      <c r="A1398" s="740">
        <v>7</v>
      </c>
      <c r="B1398" s="741" t="s">
        <v>2000</v>
      </c>
      <c r="C1398" s="741" t="s">
        <v>2006</v>
      </c>
      <c r="D1398" s="824" t="s">
        <v>3430</v>
      </c>
      <c r="E1398" s="825" t="s">
        <v>2027</v>
      </c>
      <c r="F1398" s="741" t="s">
        <v>2001</v>
      </c>
      <c r="G1398" s="741" t="s">
        <v>2666</v>
      </c>
      <c r="H1398" s="741" t="s">
        <v>622</v>
      </c>
      <c r="I1398" s="741" t="s">
        <v>2680</v>
      </c>
      <c r="J1398" s="741" t="s">
        <v>2681</v>
      </c>
      <c r="K1398" s="741" t="s">
        <v>2682</v>
      </c>
      <c r="L1398" s="742">
        <v>484.75</v>
      </c>
      <c r="M1398" s="742">
        <v>5817</v>
      </c>
      <c r="N1398" s="741">
        <v>12</v>
      </c>
      <c r="O1398" s="826">
        <v>2</v>
      </c>
      <c r="P1398" s="742">
        <v>5817</v>
      </c>
      <c r="Q1398" s="759">
        <v>1</v>
      </c>
      <c r="R1398" s="741">
        <v>12</v>
      </c>
      <c r="S1398" s="759">
        <v>1</v>
      </c>
      <c r="T1398" s="826">
        <v>2</v>
      </c>
      <c r="U1398" s="782">
        <v>1</v>
      </c>
    </row>
    <row r="1399" spans="1:21" ht="14.4" customHeight="1" x14ac:dyDescent="0.3">
      <c r="A1399" s="740">
        <v>7</v>
      </c>
      <c r="B1399" s="741" t="s">
        <v>2000</v>
      </c>
      <c r="C1399" s="741" t="s">
        <v>2006</v>
      </c>
      <c r="D1399" s="824" t="s">
        <v>3430</v>
      </c>
      <c r="E1399" s="825" t="s">
        <v>2027</v>
      </c>
      <c r="F1399" s="741" t="s">
        <v>2001</v>
      </c>
      <c r="G1399" s="741" t="s">
        <v>2666</v>
      </c>
      <c r="H1399" s="741" t="s">
        <v>622</v>
      </c>
      <c r="I1399" s="741" t="s">
        <v>2685</v>
      </c>
      <c r="J1399" s="741" t="s">
        <v>2681</v>
      </c>
      <c r="K1399" s="741" t="s">
        <v>2686</v>
      </c>
      <c r="L1399" s="742">
        <v>969.48</v>
      </c>
      <c r="M1399" s="742">
        <v>5816.88</v>
      </c>
      <c r="N1399" s="741">
        <v>6</v>
      </c>
      <c r="O1399" s="826">
        <v>1</v>
      </c>
      <c r="P1399" s="742">
        <v>5816.88</v>
      </c>
      <c r="Q1399" s="759">
        <v>1</v>
      </c>
      <c r="R1399" s="741">
        <v>6</v>
      </c>
      <c r="S1399" s="759">
        <v>1</v>
      </c>
      <c r="T1399" s="826">
        <v>1</v>
      </c>
      <c r="U1399" s="782">
        <v>1</v>
      </c>
    </row>
    <row r="1400" spans="1:21" ht="14.4" customHeight="1" x14ac:dyDescent="0.3">
      <c r="A1400" s="740">
        <v>7</v>
      </c>
      <c r="B1400" s="741" t="s">
        <v>2000</v>
      </c>
      <c r="C1400" s="741" t="s">
        <v>2006</v>
      </c>
      <c r="D1400" s="824" t="s">
        <v>3430</v>
      </c>
      <c r="E1400" s="825" t="s">
        <v>2027</v>
      </c>
      <c r="F1400" s="741" t="s">
        <v>2001</v>
      </c>
      <c r="G1400" s="741" t="s">
        <v>2666</v>
      </c>
      <c r="H1400" s="741" t="s">
        <v>622</v>
      </c>
      <c r="I1400" s="741" t="s">
        <v>3091</v>
      </c>
      <c r="J1400" s="741" t="s">
        <v>2681</v>
      </c>
      <c r="K1400" s="741" t="s">
        <v>2950</v>
      </c>
      <c r="L1400" s="742">
        <v>1938.97</v>
      </c>
      <c r="M1400" s="742">
        <v>15511.76</v>
      </c>
      <c r="N1400" s="741">
        <v>8</v>
      </c>
      <c r="O1400" s="826">
        <v>1</v>
      </c>
      <c r="P1400" s="742">
        <v>15511.76</v>
      </c>
      <c r="Q1400" s="759">
        <v>1</v>
      </c>
      <c r="R1400" s="741">
        <v>8</v>
      </c>
      <c r="S1400" s="759">
        <v>1</v>
      </c>
      <c r="T1400" s="826">
        <v>1</v>
      </c>
      <c r="U1400" s="782">
        <v>1</v>
      </c>
    </row>
    <row r="1401" spans="1:21" ht="14.4" customHeight="1" x14ac:dyDescent="0.3">
      <c r="A1401" s="740">
        <v>7</v>
      </c>
      <c r="B1401" s="741" t="s">
        <v>2000</v>
      </c>
      <c r="C1401" s="741" t="s">
        <v>2006</v>
      </c>
      <c r="D1401" s="824" t="s">
        <v>3430</v>
      </c>
      <c r="E1401" s="825" t="s">
        <v>2027</v>
      </c>
      <c r="F1401" s="741" t="s">
        <v>2001</v>
      </c>
      <c r="G1401" s="741" t="s">
        <v>2137</v>
      </c>
      <c r="H1401" s="741" t="s">
        <v>576</v>
      </c>
      <c r="I1401" s="741" t="s">
        <v>3377</v>
      </c>
      <c r="J1401" s="741" t="s">
        <v>2698</v>
      </c>
      <c r="K1401" s="741" t="s">
        <v>2140</v>
      </c>
      <c r="L1401" s="742">
        <v>848.49</v>
      </c>
      <c r="M1401" s="742">
        <v>4242.45</v>
      </c>
      <c r="N1401" s="741">
        <v>5</v>
      </c>
      <c r="O1401" s="826">
        <v>1</v>
      </c>
      <c r="P1401" s="742"/>
      <c r="Q1401" s="759">
        <v>0</v>
      </c>
      <c r="R1401" s="741"/>
      <c r="S1401" s="759">
        <v>0</v>
      </c>
      <c r="T1401" s="826"/>
      <c r="U1401" s="782">
        <v>0</v>
      </c>
    </row>
    <row r="1402" spans="1:21" ht="14.4" customHeight="1" x14ac:dyDescent="0.3">
      <c r="A1402" s="740">
        <v>7</v>
      </c>
      <c r="B1402" s="741" t="s">
        <v>2000</v>
      </c>
      <c r="C1402" s="741" t="s">
        <v>2006</v>
      </c>
      <c r="D1402" s="824" t="s">
        <v>3430</v>
      </c>
      <c r="E1402" s="825" t="s">
        <v>2027</v>
      </c>
      <c r="F1402" s="741" t="s">
        <v>2001</v>
      </c>
      <c r="G1402" s="741" t="s">
        <v>2137</v>
      </c>
      <c r="H1402" s="741" t="s">
        <v>576</v>
      </c>
      <c r="I1402" s="741" t="s">
        <v>2691</v>
      </c>
      <c r="J1402" s="741" t="s">
        <v>2139</v>
      </c>
      <c r="K1402" s="741" t="s">
        <v>2692</v>
      </c>
      <c r="L1402" s="742">
        <v>537.12</v>
      </c>
      <c r="M1402" s="742">
        <v>1074.24</v>
      </c>
      <c r="N1402" s="741">
        <v>2</v>
      </c>
      <c r="O1402" s="826">
        <v>2</v>
      </c>
      <c r="P1402" s="742">
        <v>537.12</v>
      </c>
      <c r="Q1402" s="759">
        <v>0.5</v>
      </c>
      <c r="R1402" s="741">
        <v>1</v>
      </c>
      <c r="S1402" s="759">
        <v>0.5</v>
      </c>
      <c r="T1402" s="826">
        <v>1</v>
      </c>
      <c r="U1402" s="782">
        <v>0.5</v>
      </c>
    </row>
    <row r="1403" spans="1:21" ht="14.4" customHeight="1" x14ac:dyDescent="0.3">
      <c r="A1403" s="740">
        <v>7</v>
      </c>
      <c r="B1403" s="741" t="s">
        <v>2000</v>
      </c>
      <c r="C1403" s="741" t="s">
        <v>2006</v>
      </c>
      <c r="D1403" s="824" t="s">
        <v>3430</v>
      </c>
      <c r="E1403" s="825" t="s">
        <v>2027</v>
      </c>
      <c r="F1403" s="741" t="s">
        <v>2001</v>
      </c>
      <c r="G1403" s="741" t="s">
        <v>2137</v>
      </c>
      <c r="H1403" s="741" t="s">
        <v>576</v>
      </c>
      <c r="I1403" s="741" t="s">
        <v>2138</v>
      </c>
      <c r="J1403" s="741" t="s">
        <v>2139</v>
      </c>
      <c r="K1403" s="741" t="s">
        <v>2140</v>
      </c>
      <c r="L1403" s="742">
        <v>848.49</v>
      </c>
      <c r="M1403" s="742">
        <v>12727.349999999999</v>
      </c>
      <c r="N1403" s="741">
        <v>15</v>
      </c>
      <c r="O1403" s="826">
        <v>2.5</v>
      </c>
      <c r="P1403" s="742">
        <v>11030.369999999999</v>
      </c>
      <c r="Q1403" s="759">
        <v>0.8666666666666667</v>
      </c>
      <c r="R1403" s="741">
        <v>13</v>
      </c>
      <c r="S1403" s="759">
        <v>0.8666666666666667</v>
      </c>
      <c r="T1403" s="826">
        <v>2</v>
      </c>
      <c r="U1403" s="782">
        <v>0.8</v>
      </c>
    </row>
    <row r="1404" spans="1:21" ht="14.4" customHeight="1" x14ac:dyDescent="0.3">
      <c r="A1404" s="740">
        <v>7</v>
      </c>
      <c r="B1404" s="741" t="s">
        <v>2000</v>
      </c>
      <c r="C1404" s="741" t="s">
        <v>2006</v>
      </c>
      <c r="D1404" s="824" t="s">
        <v>3430</v>
      </c>
      <c r="E1404" s="825" t="s">
        <v>2027</v>
      </c>
      <c r="F1404" s="741" t="s">
        <v>2001</v>
      </c>
      <c r="G1404" s="741" t="s">
        <v>2700</v>
      </c>
      <c r="H1404" s="741" t="s">
        <v>576</v>
      </c>
      <c r="I1404" s="741" t="s">
        <v>2701</v>
      </c>
      <c r="J1404" s="741" t="s">
        <v>2702</v>
      </c>
      <c r="K1404" s="741" t="s">
        <v>2703</v>
      </c>
      <c r="L1404" s="742">
        <v>0</v>
      </c>
      <c r="M1404" s="742">
        <v>0</v>
      </c>
      <c r="N1404" s="741">
        <v>5</v>
      </c>
      <c r="O1404" s="826">
        <v>2.5</v>
      </c>
      <c r="P1404" s="742">
        <v>0</v>
      </c>
      <c r="Q1404" s="759"/>
      <c r="R1404" s="741">
        <v>2</v>
      </c>
      <c r="S1404" s="759">
        <v>0.4</v>
      </c>
      <c r="T1404" s="826">
        <v>1.5</v>
      </c>
      <c r="U1404" s="782">
        <v>0.6</v>
      </c>
    </row>
    <row r="1405" spans="1:21" ht="14.4" customHeight="1" x14ac:dyDescent="0.3">
      <c r="A1405" s="740">
        <v>7</v>
      </c>
      <c r="B1405" s="741" t="s">
        <v>2000</v>
      </c>
      <c r="C1405" s="741" t="s">
        <v>2006</v>
      </c>
      <c r="D1405" s="824" t="s">
        <v>3430</v>
      </c>
      <c r="E1405" s="825" t="s">
        <v>2027</v>
      </c>
      <c r="F1405" s="741" t="s">
        <v>2001</v>
      </c>
      <c r="G1405" s="741" t="s">
        <v>2704</v>
      </c>
      <c r="H1405" s="741" t="s">
        <v>576</v>
      </c>
      <c r="I1405" s="741" t="s">
        <v>3178</v>
      </c>
      <c r="J1405" s="741" t="s">
        <v>2706</v>
      </c>
      <c r="K1405" s="741" t="s">
        <v>3179</v>
      </c>
      <c r="L1405" s="742">
        <v>908.53</v>
      </c>
      <c r="M1405" s="742">
        <v>908.53</v>
      </c>
      <c r="N1405" s="741">
        <v>1</v>
      </c>
      <c r="O1405" s="826">
        <v>1</v>
      </c>
      <c r="P1405" s="742"/>
      <c r="Q1405" s="759">
        <v>0</v>
      </c>
      <c r="R1405" s="741"/>
      <c r="S1405" s="759">
        <v>0</v>
      </c>
      <c r="T1405" s="826"/>
      <c r="U1405" s="782">
        <v>0</v>
      </c>
    </row>
    <row r="1406" spans="1:21" ht="14.4" customHeight="1" x14ac:dyDescent="0.3">
      <c r="A1406" s="740">
        <v>7</v>
      </c>
      <c r="B1406" s="741" t="s">
        <v>2000</v>
      </c>
      <c r="C1406" s="741" t="s">
        <v>2006</v>
      </c>
      <c r="D1406" s="824" t="s">
        <v>3430</v>
      </c>
      <c r="E1406" s="825" t="s">
        <v>2027</v>
      </c>
      <c r="F1406" s="741" t="s">
        <v>2001</v>
      </c>
      <c r="G1406" s="741" t="s">
        <v>2704</v>
      </c>
      <c r="H1406" s="741" t="s">
        <v>576</v>
      </c>
      <c r="I1406" s="741" t="s">
        <v>2710</v>
      </c>
      <c r="J1406" s="741" t="s">
        <v>2706</v>
      </c>
      <c r="K1406" s="741" t="s">
        <v>2711</v>
      </c>
      <c r="L1406" s="742">
        <v>4714.62</v>
      </c>
      <c r="M1406" s="742">
        <v>14143.86</v>
      </c>
      <c r="N1406" s="741">
        <v>3</v>
      </c>
      <c r="O1406" s="826">
        <v>1</v>
      </c>
      <c r="P1406" s="742">
        <v>14143.86</v>
      </c>
      <c r="Q1406" s="759">
        <v>1</v>
      </c>
      <c r="R1406" s="741">
        <v>3</v>
      </c>
      <c r="S1406" s="759">
        <v>1</v>
      </c>
      <c r="T1406" s="826">
        <v>1</v>
      </c>
      <c r="U1406" s="782">
        <v>1</v>
      </c>
    </row>
    <row r="1407" spans="1:21" ht="14.4" customHeight="1" x14ac:dyDescent="0.3">
      <c r="A1407" s="740">
        <v>7</v>
      </c>
      <c r="B1407" s="741" t="s">
        <v>2000</v>
      </c>
      <c r="C1407" s="741" t="s">
        <v>2006</v>
      </c>
      <c r="D1407" s="824" t="s">
        <v>3430</v>
      </c>
      <c r="E1407" s="825" t="s">
        <v>2027</v>
      </c>
      <c r="F1407" s="741" t="s">
        <v>2001</v>
      </c>
      <c r="G1407" s="741" t="s">
        <v>2555</v>
      </c>
      <c r="H1407" s="741" t="s">
        <v>576</v>
      </c>
      <c r="I1407" s="741" t="s">
        <v>3312</v>
      </c>
      <c r="J1407" s="741" t="s">
        <v>2557</v>
      </c>
      <c r="K1407" s="741"/>
      <c r="L1407" s="742">
        <v>0</v>
      </c>
      <c r="M1407" s="742">
        <v>0</v>
      </c>
      <c r="N1407" s="741">
        <v>2</v>
      </c>
      <c r="O1407" s="826">
        <v>1</v>
      </c>
      <c r="P1407" s="742"/>
      <c r="Q1407" s="759"/>
      <c r="R1407" s="741"/>
      <c r="S1407" s="759">
        <v>0</v>
      </c>
      <c r="T1407" s="826"/>
      <c r="U1407" s="782">
        <v>0</v>
      </c>
    </row>
    <row r="1408" spans="1:21" ht="14.4" customHeight="1" x14ac:dyDescent="0.3">
      <c r="A1408" s="740">
        <v>7</v>
      </c>
      <c r="B1408" s="741" t="s">
        <v>2000</v>
      </c>
      <c r="C1408" s="741" t="s">
        <v>2006</v>
      </c>
      <c r="D1408" s="824" t="s">
        <v>3430</v>
      </c>
      <c r="E1408" s="825" t="s">
        <v>2027</v>
      </c>
      <c r="F1408" s="741" t="s">
        <v>2001</v>
      </c>
      <c r="G1408" s="741" t="s">
        <v>2116</v>
      </c>
      <c r="H1408" s="741" t="s">
        <v>576</v>
      </c>
      <c r="I1408" s="741" t="s">
        <v>2117</v>
      </c>
      <c r="J1408" s="741" t="s">
        <v>1385</v>
      </c>
      <c r="K1408" s="741" t="s">
        <v>2118</v>
      </c>
      <c r="L1408" s="742">
        <v>48.09</v>
      </c>
      <c r="M1408" s="742">
        <v>96.18</v>
      </c>
      <c r="N1408" s="741">
        <v>2</v>
      </c>
      <c r="O1408" s="826">
        <v>0.5</v>
      </c>
      <c r="P1408" s="742"/>
      <c r="Q1408" s="759">
        <v>0</v>
      </c>
      <c r="R1408" s="741"/>
      <c r="S1408" s="759">
        <v>0</v>
      </c>
      <c r="T1408" s="826"/>
      <c r="U1408" s="782">
        <v>0</v>
      </c>
    </row>
    <row r="1409" spans="1:21" ht="14.4" customHeight="1" x14ac:dyDescent="0.3">
      <c r="A1409" s="740">
        <v>7</v>
      </c>
      <c r="B1409" s="741" t="s">
        <v>2000</v>
      </c>
      <c r="C1409" s="741" t="s">
        <v>2006</v>
      </c>
      <c r="D1409" s="824" t="s">
        <v>3430</v>
      </c>
      <c r="E1409" s="825" t="s">
        <v>2027</v>
      </c>
      <c r="F1409" s="741" t="s">
        <v>2001</v>
      </c>
      <c r="G1409" s="741" t="s">
        <v>2715</v>
      </c>
      <c r="H1409" s="741" t="s">
        <v>576</v>
      </c>
      <c r="I1409" s="741" t="s">
        <v>2716</v>
      </c>
      <c r="J1409" s="741" t="s">
        <v>659</v>
      </c>
      <c r="K1409" s="741" t="s">
        <v>2717</v>
      </c>
      <c r="L1409" s="742">
        <v>0</v>
      </c>
      <c r="M1409" s="742">
        <v>0</v>
      </c>
      <c r="N1409" s="741">
        <v>1</v>
      </c>
      <c r="O1409" s="826">
        <v>0.5</v>
      </c>
      <c r="P1409" s="742">
        <v>0</v>
      </c>
      <c r="Q1409" s="759"/>
      <c r="R1409" s="741">
        <v>1</v>
      </c>
      <c r="S1409" s="759">
        <v>1</v>
      </c>
      <c r="T1409" s="826">
        <v>0.5</v>
      </c>
      <c r="U1409" s="782">
        <v>1</v>
      </c>
    </row>
    <row r="1410" spans="1:21" ht="14.4" customHeight="1" x14ac:dyDescent="0.3">
      <c r="A1410" s="740">
        <v>7</v>
      </c>
      <c r="B1410" s="741" t="s">
        <v>2000</v>
      </c>
      <c r="C1410" s="741" t="s">
        <v>2006</v>
      </c>
      <c r="D1410" s="824" t="s">
        <v>3430</v>
      </c>
      <c r="E1410" s="825" t="s">
        <v>2027</v>
      </c>
      <c r="F1410" s="741" t="s">
        <v>2001</v>
      </c>
      <c r="G1410" s="741" t="s">
        <v>2722</v>
      </c>
      <c r="H1410" s="741" t="s">
        <v>622</v>
      </c>
      <c r="I1410" s="741" t="s">
        <v>3188</v>
      </c>
      <c r="J1410" s="741" t="s">
        <v>3189</v>
      </c>
      <c r="K1410" s="741" t="s">
        <v>2992</v>
      </c>
      <c r="L1410" s="742">
        <v>70.05</v>
      </c>
      <c r="M1410" s="742">
        <v>70.05</v>
      </c>
      <c r="N1410" s="741">
        <v>1</v>
      </c>
      <c r="O1410" s="826">
        <v>1</v>
      </c>
      <c r="P1410" s="742"/>
      <c r="Q1410" s="759">
        <v>0</v>
      </c>
      <c r="R1410" s="741"/>
      <c r="S1410" s="759">
        <v>0</v>
      </c>
      <c r="T1410" s="826"/>
      <c r="U1410" s="782">
        <v>0</v>
      </c>
    </row>
    <row r="1411" spans="1:21" ht="14.4" customHeight="1" x14ac:dyDescent="0.3">
      <c r="A1411" s="740">
        <v>7</v>
      </c>
      <c r="B1411" s="741" t="s">
        <v>2000</v>
      </c>
      <c r="C1411" s="741" t="s">
        <v>2006</v>
      </c>
      <c r="D1411" s="824" t="s">
        <v>3430</v>
      </c>
      <c r="E1411" s="825" t="s">
        <v>2027</v>
      </c>
      <c r="F1411" s="741" t="s">
        <v>2001</v>
      </c>
      <c r="G1411" s="741" t="s">
        <v>2729</v>
      </c>
      <c r="H1411" s="741" t="s">
        <v>576</v>
      </c>
      <c r="I1411" s="741" t="s">
        <v>2732</v>
      </c>
      <c r="J1411" s="741" t="s">
        <v>1122</v>
      </c>
      <c r="K1411" s="741" t="s">
        <v>2733</v>
      </c>
      <c r="L1411" s="742">
        <v>38.590000000000003</v>
      </c>
      <c r="M1411" s="742">
        <v>154.36000000000001</v>
      </c>
      <c r="N1411" s="741">
        <v>4</v>
      </c>
      <c r="O1411" s="826">
        <v>1</v>
      </c>
      <c r="P1411" s="742">
        <v>154.36000000000001</v>
      </c>
      <c r="Q1411" s="759">
        <v>1</v>
      </c>
      <c r="R1411" s="741">
        <v>4</v>
      </c>
      <c r="S1411" s="759">
        <v>1</v>
      </c>
      <c r="T1411" s="826">
        <v>1</v>
      </c>
      <c r="U1411" s="782">
        <v>1</v>
      </c>
    </row>
    <row r="1412" spans="1:21" ht="14.4" customHeight="1" x14ac:dyDescent="0.3">
      <c r="A1412" s="740">
        <v>7</v>
      </c>
      <c r="B1412" s="741" t="s">
        <v>2000</v>
      </c>
      <c r="C1412" s="741" t="s">
        <v>2006</v>
      </c>
      <c r="D1412" s="824" t="s">
        <v>3430</v>
      </c>
      <c r="E1412" s="825" t="s">
        <v>2027</v>
      </c>
      <c r="F1412" s="741" t="s">
        <v>2001</v>
      </c>
      <c r="G1412" s="741" t="s">
        <v>2591</v>
      </c>
      <c r="H1412" s="741" t="s">
        <v>576</v>
      </c>
      <c r="I1412" s="741" t="s">
        <v>3424</v>
      </c>
      <c r="J1412" s="741" t="s">
        <v>1063</v>
      </c>
      <c r="K1412" s="741" t="s">
        <v>2593</v>
      </c>
      <c r="L1412" s="742">
        <v>163.54</v>
      </c>
      <c r="M1412" s="742">
        <v>163.54</v>
      </c>
      <c r="N1412" s="741">
        <v>1</v>
      </c>
      <c r="O1412" s="826">
        <v>0.5</v>
      </c>
      <c r="P1412" s="742">
        <v>163.54</v>
      </c>
      <c r="Q1412" s="759">
        <v>1</v>
      </c>
      <c r="R1412" s="741">
        <v>1</v>
      </c>
      <c r="S1412" s="759">
        <v>1</v>
      </c>
      <c r="T1412" s="826">
        <v>0.5</v>
      </c>
      <c r="U1412" s="782">
        <v>1</v>
      </c>
    </row>
    <row r="1413" spans="1:21" ht="14.4" customHeight="1" x14ac:dyDescent="0.3">
      <c r="A1413" s="740">
        <v>7</v>
      </c>
      <c r="B1413" s="741" t="s">
        <v>2000</v>
      </c>
      <c r="C1413" s="741" t="s">
        <v>2006</v>
      </c>
      <c r="D1413" s="824" t="s">
        <v>3430</v>
      </c>
      <c r="E1413" s="825" t="s">
        <v>2027</v>
      </c>
      <c r="F1413" s="741" t="s">
        <v>2001</v>
      </c>
      <c r="G1413" s="741" t="s">
        <v>2495</v>
      </c>
      <c r="H1413" s="741" t="s">
        <v>576</v>
      </c>
      <c r="I1413" s="741" t="s">
        <v>3392</v>
      </c>
      <c r="J1413" s="741" t="s">
        <v>3393</v>
      </c>
      <c r="K1413" s="741" t="s">
        <v>3394</v>
      </c>
      <c r="L1413" s="742">
        <v>0</v>
      </c>
      <c r="M1413" s="742">
        <v>0</v>
      </c>
      <c r="N1413" s="741">
        <v>1</v>
      </c>
      <c r="O1413" s="826">
        <v>0.5</v>
      </c>
      <c r="P1413" s="742">
        <v>0</v>
      </c>
      <c r="Q1413" s="759"/>
      <c r="R1413" s="741">
        <v>1</v>
      </c>
      <c r="S1413" s="759">
        <v>1</v>
      </c>
      <c r="T1413" s="826">
        <v>0.5</v>
      </c>
      <c r="U1413" s="782">
        <v>1</v>
      </c>
    </row>
    <row r="1414" spans="1:21" ht="14.4" customHeight="1" x14ac:dyDescent="0.3">
      <c r="A1414" s="740">
        <v>7</v>
      </c>
      <c r="B1414" s="741" t="s">
        <v>2000</v>
      </c>
      <c r="C1414" s="741" t="s">
        <v>2006</v>
      </c>
      <c r="D1414" s="824" t="s">
        <v>3430</v>
      </c>
      <c r="E1414" s="825" t="s">
        <v>2027</v>
      </c>
      <c r="F1414" s="741" t="s">
        <v>2001</v>
      </c>
      <c r="G1414" s="741" t="s">
        <v>2218</v>
      </c>
      <c r="H1414" s="741" t="s">
        <v>622</v>
      </c>
      <c r="I1414" s="741" t="s">
        <v>3102</v>
      </c>
      <c r="J1414" s="741" t="s">
        <v>3103</v>
      </c>
      <c r="K1414" s="741" t="s">
        <v>3104</v>
      </c>
      <c r="L1414" s="742">
        <v>69.16</v>
      </c>
      <c r="M1414" s="742">
        <v>276.64</v>
      </c>
      <c r="N1414" s="741">
        <v>4</v>
      </c>
      <c r="O1414" s="826">
        <v>3</v>
      </c>
      <c r="P1414" s="742">
        <v>138.32</v>
      </c>
      <c r="Q1414" s="759">
        <v>0.5</v>
      </c>
      <c r="R1414" s="741">
        <v>2</v>
      </c>
      <c r="S1414" s="759">
        <v>0.5</v>
      </c>
      <c r="T1414" s="826">
        <v>1.5</v>
      </c>
      <c r="U1414" s="782">
        <v>0.5</v>
      </c>
    </row>
    <row r="1415" spans="1:21" ht="14.4" customHeight="1" x14ac:dyDescent="0.3">
      <c r="A1415" s="740">
        <v>7</v>
      </c>
      <c r="B1415" s="741" t="s">
        <v>2000</v>
      </c>
      <c r="C1415" s="741" t="s">
        <v>2006</v>
      </c>
      <c r="D1415" s="824" t="s">
        <v>3430</v>
      </c>
      <c r="E1415" s="825" t="s">
        <v>2027</v>
      </c>
      <c r="F1415" s="741" t="s">
        <v>2001</v>
      </c>
      <c r="G1415" s="741" t="s">
        <v>2626</v>
      </c>
      <c r="H1415" s="741" t="s">
        <v>576</v>
      </c>
      <c r="I1415" s="741" t="s">
        <v>2627</v>
      </c>
      <c r="J1415" s="741" t="s">
        <v>2628</v>
      </c>
      <c r="K1415" s="741" t="s">
        <v>1682</v>
      </c>
      <c r="L1415" s="742">
        <v>38.56</v>
      </c>
      <c r="M1415" s="742">
        <v>38.56</v>
      </c>
      <c r="N1415" s="741">
        <v>1</v>
      </c>
      <c r="O1415" s="826">
        <v>0.5</v>
      </c>
      <c r="P1415" s="742">
        <v>38.56</v>
      </c>
      <c r="Q1415" s="759">
        <v>1</v>
      </c>
      <c r="R1415" s="741">
        <v>1</v>
      </c>
      <c r="S1415" s="759">
        <v>1</v>
      </c>
      <c r="T1415" s="826">
        <v>0.5</v>
      </c>
      <c r="U1415" s="782">
        <v>1</v>
      </c>
    </row>
    <row r="1416" spans="1:21" ht="14.4" customHeight="1" x14ac:dyDescent="0.3">
      <c r="A1416" s="740">
        <v>7</v>
      </c>
      <c r="B1416" s="741" t="s">
        <v>2000</v>
      </c>
      <c r="C1416" s="741" t="s">
        <v>2006</v>
      </c>
      <c r="D1416" s="824" t="s">
        <v>3430</v>
      </c>
      <c r="E1416" s="825" t="s">
        <v>2027</v>
      </c>
      <c r="F1416" s="741" t="s">
        <v>2001</v>
      </c>
      <c r="G1416" s="741" t="s">
        <v>2738</v>
      </c>
      <c r="H1416" s="741" t="s">
        <v>622</v>
      </c>
      <c r="I1416" s="741" t="s">
        <v>2739</v>
      </c>
      <c r="J1416" s="741" t="s">
        <v>2740</v>
      </c>
      <c r="K1416" s="741" t="s">
        <v>2741</v>
      </c>
      <c r="L1416" s="742">
        <v>193.68</v>
      </c>
      <c r="M1416" s="742">
        <v>193.68</v>
      </c>
      <c r="N1416" s="741">
        <v>1</v>
      </c>
      <c r="O1416" s="826">
        <v>0.5</v>
      </c>
      <c r="P1416" s="742">
        <v>193.68</v>
      </c>
      <c r="Q1416" s="759">
        <v>1</v>
      </c>
      <c r="R1416" s="741">
        <v>1</v>
      </c>
      <c r="S1416" s="759">
        <v>1</v>
      </c>
      <c r="T1416" s="826">
        <v>0.5</v>
      </c>
      <c r="U1416" s="782">
        <v>1</v>
      </c>
    </row>
    <row r="1417" spans="1:21" ht="14.4" customHeight="1" x14ac:dyDescent="0.3">
      <c r="A1417" s="740">
        <v>7</v>
      </c>
      <c r="B1417" s="741" t="s">
        <v>2000</v>
      </c>
      <c r="C1417" s="741" t="s">
        <v>2006</v>
      </c>
      <c r="D1417" s="824" t="s">
        <v>3430</v>
      </c>
      <c r="E1417" s="825" t="s">
        <v>2027</v>
      </c>
      <c r="F1417" s="741" t="s">
        <v>2001</v>
      </c>
      <c r="G1417" s="741" t="s">
        <v>2561</v>
      </c>
      <c r="H1417" s="741" t="s">
        <v>622</v>
      </c>
      <c r="I1417" s="741" t="s">
        <v>2562</v>
      </c>
      <c r="J1417" s="741" t="s">
        <v>2563</v>
      </c>
      <c r="K1417" s="741" t="s">
        <v>2564</v>
      </c>
      <c r="L1417" s="742">
        <v>141.25</v>
      </c>
      <c r="M1417" s="742">
        <v>141.25</v>
      </c>
      <c r="N1417" s="741">
        <v>1</v>
      </c>
      <c r="O1417" s="826">
        <v>0.5</v>
      </c>
      <c r="P1417" s="742">
        <v>141.25</v>
      </c>
      <c r="Q1417" s="759">
        <v>1</v>
      </c>
      <c r="R1417" s="741">
        <v>1</v>
      </c>
      <c r="S1417" s="759">
        <v>1</v>
      </c>
      <c r="T1417" s="826">
        <v>0.5</v>
      </c>
      <c r="U1417" s="782">
        <v>1</v>
      </c>
    </row>
    <row r="1418" spans="1:21" ht="14.4" customHeight="1" x14ac:dyDescent="0.3">
      <c r="A1418" s="740">
        <v>7</v>
      </c>
      <c r="B1418" s="741" t="s">
        <v>2000</v>
      </c>
      <c r="C1418" s="741" t="s">
        <v>2006</v>
      </c>
      <c r="D1418" s="824" t="s">
        <v>3430</v>
      </c>
      <c r="E1418" s="825" t="s">
        <v>2027</v>
      </c>
      <c r="F1418" s="741" t="s">
        <v>2001</v>
      </c>
      <c r="G1418" s="741" t="s">
        <v>2748</v>
      </c>
      <c r="H1418" s="741" t="s">
        <v>576</v>
      </c>
      <c r="I1418" s="741" t="s">
        <v>2749</v>
      </c>
      <c r="J1418" s="741" t="s">
        <v>2750</v>
      </c>
      <c r="K1418" s="741" t="s">
        <v>2751</v>
      </c>
      <c r="L1418" s="742">
        <v>155.24</v>
      </c>
      <c r="M1418" s="742">
        <v>155.24</v>
      </c>
      <c r="N1418" s="741">
        <v>1</v>
      </c>
      <c r="O1418" s="826">
        <v>1</v>
      </c>
      <c r="P1418" s="742"/>
      <c r="Q1418" s="759">
        <v>0</v>
      </c>
      <c r="R1418" s="741"/>
      <c r="S1418" s="759">
        <v>0</v>
      </c>
      <c r="T1418" s="826"/>
      <c r="U1418" s="782">
        <v>0</v>
      </c>
    </row>
    <row r="1419" spans="1:21" ht="14.4" customHeight="1" x14ac:dyDescent="0.3">
      <c r="A1419" s="740">
        <v>7</v>
      </c>
      <c r="B1419" s="741" t="s">
        <v>2000</v>
      </c>
      <c r="C1419" s="741" t="s">
        <v>2006</v>
      </c>
      <c r="D1419" s="824" t="s">
        <v>3430</v>
      </c>
      <c r="E1419" s="825" t="s">
        <v>2027</v>
      </c>
      <c r="F1419" s="741" t="s">
        <v>2001</v>
      </c>
      <c r="G1419" s="741" t="s">
        <v>2752</v>
      </c>
      <c r="H1419" s="741" t="s">
        <v>576</v>
      </c>
      <c r="I1419" s="741" t="s">
        <v>2753</v>
      </c>
      <c r="J1419" s="741" t="s">
        <v>2754</v>
      </c>
      <c r="K1419" s="741" t="s">
        <v>2755</v>
      </c>
      <c r="L1419" s="742">
        <v>113.93</v>
      </c>
      <c r="M1419" s="742">
        <v>455.72</v>
      </c>
      <c r="N1419" s="741">
        <v>4</v>
      </c>
      <c r="O1419" s="826">
        <v>1.5</v>
      </c>
      <c r="P1419" s="742">
        <v>455.72</v>
      </c>
      <c r="Q1419" s="759">
        <v>1</v>
      </c>
      <c r="R1419" s="741">
        <v>4</v>
      </c>
      <c r="S1419" s="759">
        <v>1</v>
      </c>
      <c r="T1419" s="826">
        <v>1.5</v>
      </c>
      <c r="U1419" s="782">
        <v>1</v>
      </c>
    </row>
    <row r="1420" spans="1:21" ht="14.4" customHeight="1" x14ac:dyDescent="0.3">
      <c r="A1420" s="740">
        <v>7</v>
      </c>
      <c r="B1420" s="741" t="s">
        <v>2000</v>
      </c>
      <c r="C1420" s="741" t="s">
        <v>2006</v>
      </c>
      <c r="D1420" s="824" t="s">
        <v>3430</v>
      </c>
      <c r="E1420" s="825" t="s">
        <v>2027</v>
      </c>
      <c r="F1420" s="741" t="s">
        <v>2001</v>
      </c>
      <c r="G1420" s="741" t="s">
        <v>2061</v>
      </c>
      <c r="H1420" s="741" t="s">
        <v>576</v>
      </c>
      <c r="I1420" s="741" t="s">
        <v>2062</v>
      </c>
      <c r="J1420" s="741" t="s">
        <v>926</v>
      </c>
      <c r="K1420" s="741" t="s">
        <v>2063</v>
      </c>
      <c r="L1420" s="742">
        <v>185.26</v>
      </c>
      <c r="M1420" s="742">
        <v>370.52</v>
      </c>
      <c r="N1420" s="741">
        <v>2</v>
      </c>
      <c r="O1420" s="826">
        <v>1.5</v>
      </c>
      <c r="P1420" s="742">
        <v>370.52</v>
      </c>
      <c r="Q1420" s="759">
        <v>1</v>
      </c>
      <c r="R1420" s="741">
        <v>2</v>
      </c>
      <c r="S1420" s="759">
        <v>1</v>
      </c>
      <c r="T1420" s="826">
        <v>1.5</v>
      </c>
      <c r="U1420" s="782">
        <v>1</v>
      </c>
    </row>
    <row r="1421" spans="1:21" ht="14.4" customHeight="1" x14ac:dyDescent="0.3">
      <c r="A1421" s="740">
        <v>7</v>
      </c>
      <c r="B1421" s="741" t="s">
        <v>2000</v>
      </c>
      <c r="C1421" s="741" t="s">
        <v>2006</v>
      </c>
      <c r="D1421" s="824" t="s">
        <v>3430</v>
      </c>
      <c r="E1421" s="825" t="s">
        <v>2027</v>
      </c>
      <c r="F1421" s="741" t="s">
        <v>2001</v>
      </c>
      <c r="G1421" s="741" t="s">
        <v>2759</v>
      </c>
      <c r="H1421" s="741" t="s">
        <v>576</v>
      </c>
      <c r="I1421" s="741" t="s">
        <v>2760</v>
      </c>
      <c r="J1421" s="741" t="s">
        <v>2761</v>
      </c>
      <c r="K1421" s="741" t="s">
        <v>2762</v>
      </c>
      <c r="L1421" s="742">
        <v>3354.59</v>
      </c>
      <c r="M1421" s="742">
        <v>26836.720000000001</v>
      </c>
      <c r="N1421" s="741">
        <v>8</v>
      </c>
      <c r="O1421" s="826">
        <v>3</v>
      </c>
      <c r="P1421" s="742">
        <v>26836.720000000001</v>
      </c>
      <c r="Q1421" s="759">
        <v>1</v>
      </c>
      <c r="R1421" s="741">
        <v>8</v>
      </c>
      <c r="S1421" s="759">
        <v>1</v>
      </c>
      <c r="T1421" s="826">
        <v>3</v>
      </c>
      <c r="U1421" s="782">
        <v>1</v>
      </c>
    </row>
    <row r="1422" spans="1:21" ht="14.4" customHeight="1" x14ac:dyDescent="0.3">
      <c r="A1422" s="740">
        <v>7</v>
      </c>
      <c r="B1422" s="741" t="s">
        <v>2000</v>
      </c>
      <c r="C1422" s="741" t="s">
        <v>2006</v>
      </c>
      <c r="D1422" s="824" t="s">
        <v>3430</v>
      </c>
      <c r="E1422" s="825" t="s">
        <v>2027</v>
      </c>
      <c r="F1422" s="741" t="s">
        <v>2001</v>
      </c>
      <c r="G1422" s="741" t="s">
        <v>2759</v>
      </c>
      <c r="H1422" s="741" t="s">
        <v>576</v>
      </c>
      <c r="I1422" s="741" t="s">
        <v>2763</v>
      </c>
      <c r="J1422" s="741" t="s">
        <v>2761</v>
      </c>
      <c r="K1422" s="741" t="s">
        <v>2764</v>
      </c>
      <c r="L1422" s="742">
        <v>908.53</v>
      </c>
      <c r="M1422" s="742">
        <v>908.53</v>
      </c>
      <c r="N1422" s="741">
        <v>1</v>
      </c>
      <c r="O1422" s="826">
        <v>1</v>
      </c>
      <c r="P1422" s="742">
        <v>908.53</v>
      </c>
      <c r="Q1422" s="759">
        <v>1</v>
      </c>
      <c r="R1422" s="741">
        <v>1</v>
      </c>
      <c r="S1422" s="759">
        <v>1</v>
      </c>
      <c r="T1422" s="826">
        <v>1</v>
      </c>
      <c r="U1422" s="782">
        <v>1</v>
      </c>
    </row>
    <row r="1423" spans="1:21" ht="14.4" customHeight="1" x14ac:dyDescent="0.3">
      <c r="A1423" s="740">
        <v>7</v>
      </c>
      <c r="B1423" s="741" t="s">
        <v>2000</v>
      </c>
      <c r="C1423" s="741" t="s">
        <v>2006</v>
      </c>
      <c r="D1423" s="824" t="s">
        <v>3430</v>
      </c>
      <c r="E1423" s="825" t="s">
        <v>2027</v>
      </c>
      <c r="F1423" s="741" t="s">
        <v>2001</v>
      </c>
      <c r="G1423" s="741" t="s">
        <v>2759</v>
      </c>
      <c r="H1423" s="741" t="s">
        <v>576</v>
      </c>
      <c r="I1423" s="741" t="s">
        <v>2765</v>
      </c>
      <c r="J1423" s="741" t="s">
        <v>2761</v>
      </c>
      <c r="K1423" s="741" t="s">
        <v>2766</v>
      </c>
      <c r="L1423" s="742">
        <v>583.70000000000005</v>
      </c>
      <c r="M1423" s="742">
        <v>1751.1000000000001</v>
      </c>
      <c r="N1423" s="741">
        <v>3</v>
      </c>
      <c r="O1423" s="826">
        <v>2</v>
      </c>
      <c r="P1423" s="742">
        <v>1167.4000000000001</v>
      </c>
      <c r="Q1423" s="759">
        <v>0.66666666666666663</v>
      </c>
      <c r="R1423" s="741">
        <v>2</v>
      </c>
      <c r="S1423" s="759">
        <v>0.66666666666666663</v>
      </c>
      <c r="T1423" s="826">
        <v>1</v>
      </c>
      <c r="U1423" s="782">
        <v>0.5</v>
      </c>
    </row>
    <row r="1424" spans="1:21" ht="14.4" customHeight="1" x14ac:dyDescent="0.3">
      <c r="A1424" s="740">
        <v>7</v>
      </c>
      <c r="B1424" s="741" t="s">
        <v>2000</v>
      </c>
      <c r="C1424" s="741" t="s">
        <v>2006</v>
      </c>
      <c r="D1424" s="824" t="s">
        <v>3430</v>
      </c>
      <c r="E1424" s="825" t="s">
        <v>2027</v>
      </c>
      <c r="F1424" s="741" t="s">
        <v>2001</v>
      </c>
      <c r="G1424" s="741" t="s">
        <v>2759</v>
      </c>
      <c r="H1424" s="741" t="s">
        <v>576</v>
      </c>
      <c r="I1424" s="741" t="s">
        <v>3023</v>
      </c>
      <c r="J1424" s="741" t="s">
        <v>2761</v>
      </c>
      <c r="K1424" s="741" t="s">
        <v>3024</v>
      </c>
      <c r="L1424" s="742">
        <v>0</v>
      </c>
      <c r="M1424" s="742">
        <v>0</v>
      </c>
      <c r="N1424" s="741">
        <v>3</v>
      </c>
      <c r="O1424" s="826">
        <v>1</v>
      </c>
      <c r="P1424" s="742">
        <v>0</v>
      </c>
      <c r="Q1424" s="759"/>
      <c r="R1424" s="741">
        <v>3</v>
      </c>
      <c r="S1424" s="759">
        <v>1</v>
      </c>
      <c r="T1424" s="826">
        <v>1</v>
      </c>
      <c r="U1424" s="782">
        <v>1</v>
      </c>
    </row>
    <row r="1425" spans="1:21" ht="14.4" customHeight="1" x14ac:dyDescent="0.3">
      <c r="A1425" s="740">
        <v>7</v>
      </c>
      <c r="B1425" s="741" t="s">
        <v>2000</v>
      </c>
      <c r="C1425" s="741" t="s">
        <v>2006</v>
      </c>
      <c r="D1425" s="824" t="s">
        <v>3430</v>
      </c>
      <c r="E1425" s="825" t="s">
        <v>2027</v>
      </c>
      <c r="F1425" s="741" t="s">
        <v>2001</v>
      </c>
      <c r="G1425" s="741" t="s">
        <v>2759</v>
      </c>
      <c r="H1425" s="741" t="s">
        <v>576</v>
      </c>
      <c r="I1425" s="741" t="s">
        <v>2767</v>
      </c>
      <c r="J1425" s="741" t="s">
        <v>2761</v>
      </c>
      <c r="K1425" s="741" t="s">
        <v>2768</v>
      </c>
      <c r="L1425" s="742">
        <v>1677.3</v>
      </c>
      <c r="M1425" s="742">
        <v>21804.9</v>
      </c>
      <c r="N1425" s="741">
        <v>13</v>
      </c>
      <c r="O1425" s="826">
        <v>3</v>
      </c>
      <c r="P1425" s="742">
        <v>21804.9</v>
      </c>
      <c r="Q1425" s="759">
        <v>1</v>
      </c>
      <c r="R1425" s="741">
        <v>13</v>
      </c>
      <c r="S1425" s="759">
        <v>1</v>
      </c>
      <c r="T1425" s="826">
        <v>3</v>
      </c>
      <c r="U1425" s="782">
        <v>1</v>
      </c>
    </row>
    <row r="1426" spans="1:21" ht="14.4" customHeight="1" x14ac:dyDescent="0.3">
      <c r="A1426" s="740">
        <v>7</v>
      </c>
      <c r="B1426" s="741" t="s">
        <v>2000</v>
      </c>
      <c r="C1426" s="741" t="s">
        <v>2006</v>
      </c>
      <c r="D1426" s="824" t="s">
        <v>3430</v>
      </c>
      <c r="E1426" s="825" t="s">
        <v>2027</v>
      </c>
      <c r="F1426" s="741" t="s">
        <v>2001</v>
      </c>
      <c r="G1426" s="741" t="s">
        <v>2759</v>
      </c>
      <c r="H1426" s="741" t="s">
        <v>576</v>
      </c>
      <c r="I1426" s="741" t="s">
        <v>2769</v>
      </c>
      <c r="J1426" s="741" t="s">
        <v>2770</v>
      </c>
      <c r="K1426" s="741" t="s">
        <v>2768</v>
      </c>
      <c r="L1426" s="742">
        <v>1677.3</v>
      </c>
      <c r="M1426" s="742">
        <v>5031.8999999999996</v>
      </c>
      <c r="N1426" s="741">
        <v>3</v>
      </c>
      <c r="O1426" s="826">
        <v>1</v>
      </c>
      <c r="P1426" s="742"/>
      <c r="Q1426" s="759">
        <v>0</v>
      </c>
      <c r="R1426" s="741"/>
      <c r="S1426" s="759">
        <v>0</v>
      </c>
      <c r="T1426" s="826"/>
      <c r="U1426" s="782">
        <v>0</v>
      </c>
    </row>
    <row r="1427" spans="1:21" ht="14.4" customHeight="1" x14ac:dyDescent="0.3">
      <c r="A1427" s="740">
        <v>7</v>
      </c>
      <c r="B1427" s="741" t="s">
        <v>2000</v>
      </c>
      <c r="C1427" s="741" t="s">
        <v>2006</v>
      </c>
      <c r="D1427" s="824" t="s">
        <v>3430</v>
      </c>
      <c r="E1427" s="825" t="s">
        <v>2027</v>
      </c>
      <c r="F1427" s="741" t="s">
        <v>2001</v>
      </c>
      <c r="G1427" s="741" t="s">
        <v>2759</v>
      </c>
      <c r="H1427" s="741" t="s">
        <v>576</v>
      </c>
      <c r="I1427" s="741" t="s">
        <v>2771</v>
      </c>
      <c r="J1427" s="741" t="s">
        <v>2770</v>
      </c>
      <c r="K1427" s="741" t="s">
        <v>2764</v>
      </c>
      <c r="L1427" s="742">
        <v>908.53</v>
      </c>
      <c r="M1427" s="742">
        <v>4542.6499999999996</v>
      </c>
      <c r="N1427" s="741">
        <v>5</v>
      </c>
      <c r="O1427" s="826">
        <v>1</v>
      </c>
      <c r="P1427" s="742">
        <v>4542.6499999999996</v>
      </c>
      <c r="Q1427" s="759">
        <v>1</v>
      </c>
      <c r="R1427" s="741">
        <v>5</v>
      </c>
      <c r="S1427" s="759">
        <v>1</v>
      </c>
      <c r="T1427" s="826">
        <v>1</v>
      </c>
      <c r="U1427" s="782">
        <v>1</v>
      </c>
    </row>
    <row r="1428" spans="1:21" ht="14.4" customHeight="1" x14ac:dyDescent="0.3">
      <c r="A1428" s="740">
        <v>7</v>
      </c>
      <c r="B1428" s="741" t="s">
        <v>2000</v>
      </c>
      <c r="C1428" s="741" t="s">
        <v>2006</v>
      </c>
      <c r="D1428" s="824" t="s">
        <v>3430</v>
      </c>
      <c r="E1428" s="825" t="s">
        <v>2027</v>
      </c>
      <c r="F1428" s="741" t="s">
        <v>2001</v>
      </c>
      <c r="G1428" s="741" t="s">
        <v>2759</v>
      </c>
      <c r="H1428" s="741" t="s">
        <v>622</v>
      </c>
      <c r="I1428" s="741" t="s">
        <v>2774</v>
      </c>
      <c r="J1428" s="741" t="s">
        <v>2773</v>
      </c>
      <c r="K1428" s="741" t="s">
        <v>2766</v>
      </c>
      <c r="L1428" s="742">
        <v>583.70000000000005</v>
      </c>
      <c r="M1428" s="742">
        <v>11674</v>
      </c>
      <c r="N1428" s="741">
        <v>20</v>
      </c>
      <c r="O1428" s="826">
        <v>6</v>
      </c>
      <c r="P1428" s="742">
        <v>11674</v>
      </c>
      <c r="Q1428" s="759">
        <v>1</v>
      </c>
      <c r="R1428" s="741">
        <v>20</v>
      </c>
      <c r="S1428" s="759">
        <v>1</v>
      </c>
      <c r="T1428" s="826">
        <v>6</v>
      </c>
      <c r="U1428" s="782">
        <v>1</v>
      </c>
    </row>
    <row r="1429" spans="1:21" ht="14.4" customHeight="1" x14ac:dyDescent="0.3">
      <c r="A1429" s="740">
        <v>7</v>
      </c>
      <c r="B1429" s="741" t="s">
        <v>2000</v>
      </c>
      <c r="C1429" s="741" t="s">
        <v>2006</v>
      </c>
      <c r="D1429" s="824" t="s">
        <v>3430</v>
      </c>
      <c r="E1429" s="825" t="s">
        <v>2027</v>
      </c>
      <c r="F1429" s="741" t="s">
        <v>2001</v>
      </c>
      <c r="G1429" s="741" t="s">
        <v>2759</v>
      </c>
      <c r="H1429" s="741" t="s">
        <v>622</v>
      </c>
      <c r="I1429" s="741" t="s">
        <v>2775</v>
      </c>
      <c r="J1429" s="741" t="s">
        <v>2773</v>
      </c>
      <c r="K1429" s="741" t="s">
        <v>2764</v>
      </c>
      <c r="L1429" s="742">
        <v>908.53</v>
      </c>
      <c r="M1429" s="742">
        <v>1817.06</v>
      </c>
      <c r="N1429" s="741">
        <v>2</v>
      </c>
      <c r="O1429" s="826">
        <v>1</v>
      </c>
      <c r="P1429" s="742">
        <v>1817.06</v>
      </c>
      <c r="Q1429" s="759">
        <v>1</v>
      </c>
      <c r="R1429" s="741">
        <v>2</v>
      </c>
      <c r="S1429" s="759">
        <v>1</v>
      </c>
      <c r="T1429" s="826">
        <v>1</v>
      </c>
      <c r="U1429" s="782">
        <v>1</v>
      </c>
    </row>
    <row r="1430" spans="1:21" ht="14.4" customHeight="1" x14ac:dyDescent="0.3">
      <c r="A1430" s="740">
        <v>7</v>
      </c>
      <c r="B1430" s="741" t="s">
        <v>2000</v>
      </c>
      <c r="C1430" s="741" t="s">
        <v>2006</v>
      </c>
      <c r="D1430" s="824" t="s">
        <v>3430</v>
      </c>
      <c r="E1430" s="825" t="s">
        <v>2027</v>
      </c>
      <c r="F1430" s="741" t="s">
        <v>2001</v>
      </c>
      <c r="G1430" s="741" t="s">
        <v>2159</v>
      </c>
      <c r="H1430" s="741" t="s">
        <v>622</v>
      </c>
      <c r="I1430" s="741" t="s">
        <v>3406</v>
      </c>
      <c r="J1430" s="741" t="s">
        <v>2161</v>
      </c>
      <c r="K1430" s="741" t="s">
        <v>2164</v>
      </c>
      <c r="L1430" s="742">
        <v>57.6</v>
      </c>
      <c r="M1430" s="742">
        <v>57.6</v>
      </c>
      <c r="N1430" s="741">
        <v>1</v>
      </c>
      <c r="O1430" s="826">
        <v>0.5</v>
      </c>
      <c r="P1430" s="742">
        <v>57.6</v>
      </c>
      <c r="Q1430" s="759">
        <v>1</v>
      </c>
      <c r="R1430" s="741">
        <v>1</v>
      </c>
      <c r="S1430" s="759">
        <v>1</v>
      </c>
      <c r="T1430" s="826">
        <v>0.5</v>
      </c>
      <c r="U1430" s="782">
        <v>1</v>
      </c>
    </row>
    <row r="1431" spans="1:21" ht="14.4" customHeight="1" x14ac:dyDescent="0.3">
      <c r="A1431" s="740">
        <v>7</v>
      </c>
      <c r="B1431" s="741" t="s">
        <v>2000</v>
      </c>
      <c r="C1431" s="741" t="s">
        <v>2006</v>
      </c>
      <c r="D1431" s="824" t="s">
        <v>3430</v>
      </c>
      <c r="E1431" s="825" t="s">
        <v>2027</v>
      </c>
      <c r="F1431" s="741" t="s">
        <v>2001</v>
      </c>
      <c r="G1431" s="741" t="s">
        <v>2099</v>
      </c>
      <c r="H1431" s="741" t="s">
        <v>576</v>
      </c>
      <c r="I1431" s="741" t="s">
        <v>2100</v>
      </c>
      <c r="J1431" s="741" t="s">
        <v>666</v>
      </c>
      <c r="K1431" s="741" t="s">
        <v>2101</v>
      </c>
      <c r="L1431" s="742">
        <v>108.44</v>
      </c>
      <c r="M1431" s="742">
        <v>542.20000000000005</v>
      </c>
      <c r="N1431" s="741">
        <v>5</v>
      </c>
      <c r="O1431" s="826">
        <v>2</v>
      </c>
      <c r="P1431" s="742">
        <v>433.76</v>
      </c>
      <c r="Q1431" s="759">
        <v>0.79999999999999993</v>
      </c>
      <c r="R1431" s="741">
        <v>4</v>
      </c>
      <c r="S1431" s="759">
        <v>0.8</v>
      </c>
      <c r="T1431" s="826">
        <v>1.5</v>
      </c>
      <c r="U1431" s="782">
        <v>0.75</v>
      </c>
    </row>
    <row r="1432" spans="1:21" ht="14.4" customHeight="1" x14ac:dyDescent="0.3">
      <c r="A1432" s="740">
        <v>7</v>
      </c>
      <c r="B1432" s="741" t="s">
        <v>2000</v>
      </c>
      <c r="C1432" s="741" t="s">
        <v>2006</v>
      </c>
      <c r="D1432" s="824" t="s">
        <v>3430</v>
      </c>
      <c r="E1432" s="825" t="s">
        <v>2027</v>
      </c>
      <c r="F1432" s="741" t="s">
        <v>2001</v>
      </c>
      <c r="G1432" s="741" t="s">
        <v>2102</v>
      </c>
      <c r="H1432" s="741" t="s">
        <v>576</v>
      </c>
      <c r="I1432" s="741" t="s">
        <v>2103</v>
      </c>
      <c r="J1432" s="741" t="s">
        <v>2104</v>
      </c>
      <c r="K1432" s="741" t="s">
        <v>2105</v>
      </c>
      <c r="L1432" s="742">
        <v>87.67</v>
      </c>
      <c r="M1432" s="742">
        <v>263.01</v>
      </c>
      <c r="N1432" s="741">
        <v>3</v>
      </c>
      <c r="O1432" s="826">
        <v>0.5</v>
      </c>
      <c r="P1432" s="742">
        <v>263.01</v>
      </c>
      <c r="Q1432" s="759">
        <v>1</v>
      </c>
      <c r="R1432" s="741">
        <v>3</v>
      </c>
      <c r="S1432" s="759">
        <v>1</v>
      </c>
      <c r="T1432" s="826">
        <v>0.5</v>
      </c>
      <c r="U1432" s="782">
        <v>1</v>
      </c>
    </row>
    <row r="1433" spans="1:21" ht="14.4" customHeight="1" x14ac:dyDescent="0.3">
      <c r="A1433" s="740">
        <v>7</v>
      </c>
      <c r="B1433" s="741" t="s">
        <v>2000</v>
      </c>
      <c r="C1433" s="741" t="s">
        <v>2006</v>
      </c>
      <c r="D1433" s="824" t="s">
        <v>3430</v>
      </c>
      <c r="E1433" s="825" t="s">
        <v>2027</v>
      </c>
      <c r="F1433" s="741" t="s">
        <v>2001</v>
      </c>
      <c r="G1433" s="741" t="s">
        <v>2776</v>
      </c>
      <c r="H1433" s="741" t="s">
        <v>576</v>
      </c>
      <c r="I1433" s="741" t="s">
        <v>3031</v>
      </c>
      <c r="J1433" s="741" t="s">
        <v>2778</v>
      </c>
      <c r="K1433" s="741" t="s">
        <v>2783</v>
      </c>
      <c r="L1433" s="742">
        <v>597.88</v>
      </c>
      <c r="M1433" s="742">
        <v>3587.2799999999997</v>
      </c>
      <c r="N1433" s="741">
        <v>6</v>
      </c>
      <c r="O1433" s="826">
        <v>0.5</v>
      </c>
      <c r="P1433" s="742"/>
      <c r="Q1433" s="759">
        <v>0</v>
      </c>
      <c r="R1433" s="741"/>
      <c r="S1433" s="759">
        <v>0</v>
      </c>
      <c r="T1433" s="826"/>
      <c r="U1433" s="782">
        <v>0</v>
      </c>
    </row>
    <row r="1434" spans="1:21" ht="14.4" customHeight="1" x14ac:dyDescent="0.3">
      <c r="A1434" s="740">
        <v>7</v>
      </c>
      <c r="B1434" s="741" t="s">
        <v>2000</v>
      </c>
      <c r="C1434" s="741" t="s">
        <v>2006</v>
      </c>
      <c r="D1434" s="824" t="s">
        <v>3430</v>
      </c>
      <c r="E1434" s="825" t="s">
        <v>2027</v>
      </c>
      <c r="F1434" s="741" t="s">
        <v>2001</v>
      </c>
      <c r="G1434" s="741" t="s">
        <v>2776</v>
      </c>
      <c r="H1434" s="741" t="s">
        <v>576</v>
      </c>
      <c r="I1434" s="741" t="s">
        <v>2777</v>
      </c>
      <c r="J1434" s="741" t="s">
        <v>2778</v>
      </c>
      <c r="K1434" s="741" t="s">
        <v>2779</v>
      </c>
      <c r="L1434" s="742">
        <v>1195.75</v>
      </c>
      <c r="M1434" s="742">
        <v>3587.25</v>
      </c>
      <c r="N1434" s="741">
        <v>3</v>
      </c>
      <c r="O1434" s="826">
        <v>0.5</v>
      </c>
      <c r="P1434" s="742">
        <v>3587.25</v>
      </c>
      <c r="Q1434" s="759">
        <v>1</v>
      </c>
      <c r="R1434" s="741">
        <v>3</v>
      </c>
      <c r="S1434" s="759">
        <v>1</v>
      </c>
      <c r="T1434" s="826">
        <v>0.5</v>
      </c>
      <c r="U1434" s="782">
        <v>1</v>
      </c>
    </row>
    <row r="1435" spans="1:21" ht="14.4" customHeight="1" x14ac:dyDescent="0.3">
      <c r="A1435" s="740">
        <v>7</v>
      </c>
      <c r="B1435" s="741" t="s">
        <v>2000</v>
      </c>
      <c r="C1435" s="741" t="s">
        <v>2006</v>
      </c>
      <c r="D1435" s="824" t="s">
        <v>3430</v>
      </c>
      <c r="E1435" s="825" t="s">
        <v>2027</v>
      </c>
      <c r="F1435" s="741" t="s">
        <v>2001</v>
      </c>
      <c r="G1435" s="741" t="s">
        <v>2776</v>
      </c>
      <c r="H1435" s="741" t="s">
        <v>622</v>
      </c>
      <c r="I1435" s="741" t="s">
        <v>2782</v>
      </c>
      <c r="J1435" s="741" t="s">
        <v>1860</v>
      </c>
      <c r="K1435" s="741" t="s">
        <v>2783</v>
      </c>
      <c r="L1435" s="742">
        <v>597.88</v>
      </c>
      <c r="M1435" s="742">
        <v>5978.7999999999993</v>
      </c>
      <c r="N1435" s="741">
        <v>10</v>
      </c>
      <c r="O1435" s="826">
        <v>1</v>
      </c>
      <c r="P1435" s="742">
        <v>3587.2799999999997</v>
      </c>
      <c r="Q1435" s="759">
        <v>0.6</v>
      </c>
      <c r="R1435" s="741">
        <v>6</v>
      </c>
      <c r="S1435" s="759">
        <v>0.6</v>
      </c>
      <c r="T1435" s="826">
        <v>0.5</v>
      </c>
      <c r="U1435" s="782">
        <v>0.5</v>
      </c>
    </row>
    <row r="1436" spans="1:21" ht="14.4" customHeight="1" x14ac:dyDescent="0.3">
      <c r="A1436" s="740">
        <v>7</v>
      </c>
      <c r="B1436" s="741" t="s">
        <v>2000</v>
      </c>
      <c r="C1436" s="741" t="s">
        <v>2006</v>
      </c>
      <c r="D1436" s="824" t="s">
        <v>3430</v>
      </c>
      <c r="E1436" s="825" t="s">
        <v>2027</v>
      </c>
      <c r="F1436" s="741" t="s">
        <v>2001</v>
      </c>
      <c r="G1436" s="741" t="s">
        <v>2776</v>
      </c>
      <c r="H1436" s="741" t="s">
        <v>576</v>
      </c>
      <c r="I1436" s="741" t="s">
        <v>2787</v>
      </c>
      <c r="J1436" s="741" t="s">
        <v>2788</v>
      </c>
      <c r="K1436" s="741" t="s">
        <v>2779</v>
      </c>
      <c r="L1436" s="742">
        <v>1715.48</v>
      </c>
      <c r="M1436" s="742">
        <v>5146.4400000000005</v>
      </c>
      <c r="N1436" s="741">
        <v>3</v>
      </c>
      <c r="O1436" s="826">
        <v>0.5</v>
      </c>
      <c r="P1436" s="742">
        <v>5146.4400000000005</v>
      </c>
      <c r="Q1436" s="759">
        <v>1</v>
      </c>
      <c r="R1436" s="741">
        <v>3</v>
      </c>
      <c r="S1436" s="759">
        <v>1</v>
      </c>
      <c r="T1436" s="826">
        <v>0.5</v>
      </c>
      <c r="U1436" s="782">
        <v>1</v>
      </c>
    </row>
    <row r="1437" spans="1:21" ht="14.4" customHeight="1" x14ac:dyDescent="0.3">
      <c r="A1437" s="740">
        <v>7</v>
      </c>
      <c r="B1437" s="741" t="s">
        <v>2000</v>
      </c>
      <c r="C1437" s="741" t="s">
        <v>2006</v>
      </c>
      <c r="D1437" s="824" t="s">
        <v>3430</v>
      </c>
      <c r="E1437" s="825" t="s">
        <v>2027</v>
      </c>
      <c r="F1437" s="741" t="s">
        <v>2001</v>
      </c>
      <c r="G1437" s="741" t="s">
        <v>2776</v>
      </c>
      <c r="H1437" s="741" t="s">
        <v>622</v>
      </c>
      <c r="I1437" s="741" t="s">
        <v>2789</v>
      </c>
      <c r="J1437" s="741" t="s">
        <v>1860</v>
      </c>
      <c r="K1437" s="741" t="s">
        <v>2779</v>
      </c>
      <c r="L1437" s="742">
        <v>1195.75</v>
      </c>
      <c r="M1437" s="742">
        <v>16740.5</v>
      </c>
      <c r="N1437" s="741">
        <v>14</v>
      </c>
      <c r="O1437" s="826">
        <v>2</v>
      </c>
      <c r="P1437" s="742">
        <v>11957.5</v>
      </c>
      <c r="Q1437" s="759">
        <v>0.7142857142857143</v>
      </c>
      <c r="R1437" s="741">
        <v>10</v>
      </c>
      <c r="S1437" s="759">
        <v>0.7142857142857143</v>
      </c>
      <c r="T1437" s="826">
        <v>1.5</v>
      </c>
      <c r="U1437" s="782">
        <v>0.75</v>
      </c>
    </row>
    <row r="1438" spans="1:21" ht="14.4" customHeight="1" x14ac:dyDescent="0.3">
      <c r="A1438" s="740">
        <v>7</v>
      </c>
      <c r="B1438" s="741" t="s">
        <v>2000</v>
      </c>
      <c r="C1438" s="741" t="s">
        <v>2006</v>
      </c>
      <c r="D1438" s="824" t="s">
        <v>3430</v>
      </c>
      <c r="E1438" s="825" t="s">
        <v>2027</v>
      </c>
      <c r="F1438" s="741" t="s">
        <v>2001</v>
      </c>
      <c r="G1438" s="741" t="s">
        <v>2776</v>
      </c>
      <c r="H1438" s="741" t="s">
        <v>576</v>
      </c>
      <c r="I1438" s="741" t="s">
        <v>2790</v>
      </c>
      <c r="J1438" s="741" t="s">
        <v>1860</v>
      </c>
      <c r="K1438" s="741" t="s">
        <v>2791</v>
      </c>
      <c r="L1438" s="742">
        <v>1286.6199999999999</v>
      </c>
      <c r="M1438" s="742">
        <v>2573.2399999999998</v>
      </c>
      <c r="N1438" s="741">
        <v>2</v>
      </c>
      <c r="O1438" s="826">
        <v>0.5</v>
      </c>
      <c r="P1438" s="742">
        <v>2573.2399999999998</v>
      </c>
      <c r="Q1438" s="759">
        <v>1</v>
      </c>
      <c r="R1438" s="741">
        <v>2</v>
      </c>
      <c r="S1438" s="759">
        <v>1</v>
      </c>
      <c r="T1438" s="826">
        <v>0.5</v>
      </c>
      <c r="U1438" s="782">
        <v>1</v>
      </c>
    </row>
    <row r="1439" spans="1:21" ht="14.4" customHeight="1" x14ac:dyDescent="0.3">
      <c r="A1439" s="740">
        <v>7</v>
      </c>
      <c r="B1439" s="741" t="s">
        <v>2000</v>
      </c>
      <c r="C1439" s="741" t="s">
        <v>2006</v>
      </c>
      <c r="D1439" s="824" t="s">
        <v>3430</v>
      </c>
      <c r="E1439" s="825" t="s">
        <v>2027</v>
      </c>
      <c r="F1439" s="741" t="s">
        <v>2001</v>
      </c>
      <c r="G1439" s="741" t="s">
        <v>2776</v>
      </c>
      <c r="H1439" s="741" t="s">
        <v>576</v>
      </c>
      <c r="I1439" s="741" t="s">
        <v>3223</v>
      </c>
      <c r="J1439" s="741" t="s">
        <v>3224</v>
      </c>
      <c r="K1439" s="741" t="s">
        <v>2783</v>
      </c>
      <c r="L1439" s="742">
        <v>597.88</v>
      </c>
      <c r="M1439" s="742">
        <v>597.88</v>
      </c>
      <c r="N1439" s="741">
        <v>1</v>
      </c>
      <c r="O1439" s="826">
        <v>1</v>
      </c>
      <c r="P1439" s="742">
        <v>597.88</v>
      </c>
      <c r="Q1439" s="759">
        <v>1</v>
      </c>
      <c r="R1439" s="741">
        <v>1</v>
      </c>
      <c r="S1439" s="759">
        <v>1</v>
      </c>
      <c r="T1439" s="826">
        <v>1</v>
      </c>
      <c r="U1439" s="782">
        <v>1</v>
      </c>
    </row>
    <row r="1440" spans="1:21" ht="14.4" customHeight="1" x14ac:dyDescent="0.3">
      <c r="A1440" s="740">
        <v>7</v>
      </c>
      <c r="B1440" s="741" t="s">
        <v>2000</v>
      </c>
      <c r="C1440" s="741" t="s">
        <v>2006</v>
      </c>
      <c r="D1440" s="824" t="s">
        <v>3430</v>
      </c>
      <c r="E1440" s="825" t="s">
        <v>2027</v>
      </c>
      <c r="F1440" s="741" t="s">
        <v>2001</v>
      </c>
      <c r="G1440" s="741" t="s">
        <v>2776</v>
      </c>
      <c r="H1440" s="741" t="s">
        <v>622</v>
      </c>
      <c r="I1440" s="741" t="s">
        <v>1859</v>
      </c>
      <c r="J1440" s="741" t="s">
        <v>1860</v>
      </c>
      <c r="K1440" s="741" t="s">
        <v>1861</v>
      </c>
      <c r="L1440" s="742">
        <v>298.94</v>
      </c>
      <c r="M1440" s="742">
        <v>896.81999999999994</v>
      </c>
      <c r="N1440" s="741">
        <v>3</v>
      </c>
      <c r="O1440" s="826">
        <v>0.5</v>
      </c>
      <c r="P1440" s="742">
        <v>896.81999999999994</v>
      </c>
      <c r="Q1440" s="759">
        <v>1</v>
      </c>
      <c r="R1440" s="741">
        <v>3</v>
      </c>
      <c r="S1440" s="759">
        <v>1</v>
      </c>
      <c r="T1440" s="826">
        <v>0.5</v>
      </c>
      <c r="U1440" s="782">
        <v>1</v>
      </c>
    </row>
    <row r="1441" spans="1:21" ht="14.4" customHeight="1" x14ac:dyDescent="0.3">
      <c r="A1441" s="740">
        <v>7</v>
      </c>
      <c r="B1441" s="741" t="s">
        <v>2000</v>
      </c>
      <c r="C1441" s="741" t="s">
        <v>2006</v>
      </c>
      <c r="D1441" s="824" t="s">
        <v>3430</v>
      </c>
      <c r="E1441" s="825" t="s">
        <v>2027</v>
      </c>
      <c r="F1441" s="741" t="s">
        <v>2001</v>
      </c>
      <c r="G1441" s="741" t="s">
        <v>2776</v>
      </c>
      <c r="H1441" s="741" t="s">
        <v>622</v>
      </c>
      <c r="I1441" s="741" t="s">
        <v>2792</v>
      </c>
      <c r="J1441" s="741" t="s">
        <v>1860</v>
      </c>
      <c r="K1441" s="741" t="s">
        <v>2793</v>
      </c>
      <c r="L1441" s="742">
        <v>2391.48</v>
      </c>
      <c r="M1441" s="742">
        <v>7174.4400000000005</v>
      </c>
      <c r="N1441" s="741">
        <v>3</v>
      </c>
      <c r="O1441" s="826">
        <v>0.5</v>
      </c>
      <c r="P1441" s="742">
        <v>7174.4400000000005</v>
      </c>
      <c r="Q1441" s="759">
        <v>1</v>
      </c>
      <c r="R1441" s="741">
        <v>3</v>
      </c>
      <c r="S1441" s="759">
        <v>1</v>
      </c>
      <c r="T1441" s="826">
        <v>0.5</v>
      </c>
      <c r="U1441" s="782">
        <v>1</v>
      </c>
    </row>
    <row r="1442" spans="1:21" ht="14.4" customHeight="1" x14ac:dyDescent="0.3">
      <c r="A1442" s="740">
        <v>7</v>
      </c>
      <c r="B1442" s="741" t="s">
        <v>2000</v>
      </c>
      <c r="C1442" s="741" t="s">
        <v>2006</v>
      </c>
      <c r="D1442" s="824" t="s">
        <v>3430</v>
      </c>
      <c r="E1442" s="825" t="s">
        <v>2027</v>
      </c>
      <c r="F1442" s="741" t="s">
        <v>2001</v>
      </c>
      <c r="G1442" s="741" t="s">
        <v>2776</v>
      </c>
      <c r="H1442" s="741" t="s">
        <v>576</v>
      </c>
      <c r="I1442" s="741" t="s">
        <v>2794</v>
      </c>
      <c r="J1442" s="741" t="s">
        <v>1860</v>
      </c>
      <c r="K1442" s="741" t="s">
        <v>2795</v>
      </c>
      <c r="L1442" s="742">
        <v>2573.2199999999998</v>
      </c>
      <c r="M1442" s="742">
        <v>7719.66</v>
      </c>
      <c r="N1442" s="741">
        <v>3</v>
      </c>
      <c r="O1442" s="826">
        <v>1</v>
      </c>
      <c r="P1442" s="742">
        <v>5146.4399999999996</v>
      </c>
      <c r="Q1442" s="759">
        <v>0.66666666666666663</v>
      </c>
      <c r="R1442" s="741">
        <v>2</v>
      </c>
      <c r="S1442" s="759">
        <v>0.66666666666666663</v>
      </c>
      <c r="T1442" s="826">
        <v>0.5</v>
      </c>
      <c r="U1442" s="782">
        <v>0.5</v>
      </c>
    </row>
    <row r="1443" spans="1:21" ht="14.4" customHeight="1" x14ac:dyDescent="0.3">
      <c r="A1443" s="740">
        <v>7</v>
      </c>
      <c r="B1443" s="741" t="s">
        <v>2000</v>
      </c>
      <c r="C1443" s="741" t="s">
        <v>2006</v>
      </c>
      <c r="D1443" s="824" t="s">
        <v>3430</v>
      </c>
      <c r="E1443" s="825" t="s">
        <v>2027</v>
      </c>
      <c r="F1443" s="741" t="s">
        <v>2001</v>
      </c>
      <c r="G1443" s="741" t="s">
        <v>3275</v>
      </c>
      <c r="H1443" s="741" t="s">
        <v>576</v>
      </c>
      <c r="I1443" s="741" t="s">
        <v>3412</v>
      </c>
      <c r="J1443" s="741" t="s">
        <v>3277</v>
      </c>
      <c r="K1443" s="741" t="s">
        <v>3278</v>
      </c>
      <c r="L1443" s="742">
        <v>0</v>
      </c>
      <c r="M1443" s="742">
        <v>0</v>
      </c>
      <c r="N1443" s="741">
        <v>2</v>
      </c>
      <c r="O1443" s="826">
        <v>1</v>
      </c>
      <c r="P1443" s="742">
        <v>0</v>
      </c>
      <c r="Q1443" s="759"/>
      <c r="R1443" s="741">
        <v>2</v>
      </c>
      <c r="S1443" s="759">
        <v>1</v>
      </c>
      <c r="T1443" s="826">
        <v>1</v>
      </c>
      <c r="U1443" s="782">
        <v>1</v>
      </c>
    </row>
    <row r="1444" spans="1:21" ht="14.4" customHeight="1" x14ac:dyDescent="0.3">
      <c r="A1444" s="740">
        <v>7</v>
      </c>
      <c r="B1444" s="741" t="s">
        <v>2000</v>
      </c>
      <c r="C1444" s="741" t="s">
        <v>2006</v>
      </c>
      <c r="D1444" s="824" t="s">
        <v>3430</v>
      </c>
      <c r="E1444" s="825" t="s">
        <v>2027</v>
      </c>
      <c r="F1444" s="741" t="s">
        <v>2001</v>
      </c>
      <c r="G1444" s="741" t="s">
        <v>2515</v>
      </c>
      <c r="H1444" s="741" t="s">
        <v>622</v>
      </c>
      <c r="I1444" s="741" t="s">
        <v>1844</v>
      </c>
      <c r="J1444" s="741" t="s">
        <v>1845</v>
      </c>
      <c r="K1444" s="741" t="s">
        <v>1846</v>
      </c>
      <c r="L1444" s="742">
        <v>0</v>
      </c>
      <c r="M1444" s="742">
        <v>0</v>
      </c>
      <c r="N1444" s="741">
        <v>5</v>
      </c>
      <c r="O1444" s="826">
        <v>1</v>
      </c>
      <c r="P1444" s="742">
        <v>0</v>
      </c>
      <c r="Q1444" s="759"/>
      <c r="R1444" s="741">
        <v>5</v>
      </c>
      <c r="S1444" s="759">
        <v>1</v>
      </c>
      <c r="T1444" s="826">
        <v>1</v>
      </c>
      <c r="U1444" s="782">
        <v>1</v>
      </c>
    </row>
    <row r="1445" spans="1:21" ht="14.4" customHeight="1" x14ac:dyDescent="0.3">
      <c r="A1445" s="740">
        <v>7</v>
      </c>
      <c r="B1445" s="741" t="s">
        <v>2000</v>
      </c>
      <c r="C1445" s="741" t="s">
        <v>2006</v>
      </c>
      <c r="D1445" s="824" t="s">
        <v>3430</v>
      </c>
      <c r="E1445" s="825" t="s">
        <v>2027</v>
      </c>
      <c r="F1445" s="741" t="s">
        <v>2001</v>
      </c>
      <c r="G1445" s="741" t="s">
        <v>2327</v>
      </c>
      <c r="H1445" s="741" t="s">
        <v>576</v>
      </c>
      <c r="I1445" s="741" t="s">
        <v>2328</v>
      </c>
      <c r="J1445" s="741" t="s">
        <v>2329</v>
      </c>
      <c r="K1445" s="741" t="s">
        <v>2330</v>
      </c>
      <c r="L1445" s="742">
        <v>60.39</v>
      </c>
      <c r="M1445" s="742">
        <v>60.39</v>
      </c>
      <c r="N1445" s="741">
        <v>1</v>
      </c>
      <c r="O1445" s="826">
        <v>0.5</v>
      </c>
      <c r="P1445" s="742">
        <v>60.39</v>
      </c>
      <c r="Q1445" s="759">
        <v>1</v>
      </c>
      <c r="R1445" s="741">
        <v>1</v>
      </c>
      <c r="S1445" s="759">
        <v>1</v>
      </c>
      <c r="T1445" s="826">
        <v>0.5</v>
      </c>
      <c r="U1445" s="782">
        <v>1</v>
      </c>
    </row>
    <row r="1446" spans="1:21" ht="14.4" customHeight="1" x14ac:dyDescent="0.3">
      <c r="A1446" s="740">
        <v>7</v>
      </c>
      <c r="B1446" s="741" t="s">
        <v>2000</v>
      </c>
      <c r="C1446" s="741" t="s">
        <v>2006</v>
      </c>
      <c r="D1446" s="824" t="s">
        <v>3430</v>
      </c>
      <c r="E1446" s="825" t="s">
        <v>2027</v>
      </c>
      <c r="F1446" s="741" t="s">
        <v>2001</v>
      </c>
      <c r="G1446" s="741" t="s">
        <v>2803</v>
      </c>
      <c r="H1446" s="741" t="s">
        <v>576</v>
      </c>
      <c r="I1446" s="741" t="s">
        <v>2807</v>
      </c>
      <c r="J1446" s="741" t="s">
        <v>2805</v>
      </c>
      <c r="K1446" s="741" t="s">
        <v>2808</v>
      </c>
      <c r="L1446" s="742">
        <v>908.53</v>
      </c>
      <c r="M1446" s="742">
        <v>5451.1799999999994</v>
      </c>
      <c r="N1446" s="741">
        <v>6</v>
      </c>
      <c r="O1446" s="826">
        <v>3</v>
      </c>
      <c r="P1446" s="742">
        <v>4542.6499999999996</v>
      </c>
      <c r="Q1446" s="759">
        <v>0.83333333333333337</v>
      </c>
      <c r="R1446" s="741">
        <v>5</v>
      </c>
      <c r="S1446" s="759">
        <v>0.83333333333333337</v>
      </c>
      <c r="T1446" s="826">
        <v>2</v>
      </c>
      <c r="U1446" s="782">
        <v>0.66666666666666663</v>
      </c>
    </row>
    <row r="1447" spans="1:21" ht="14.4" customHeight="1" x14ac:dyDescent="0.3">
      <c r="A1447" s="740">
        <v>7</v>
      </c>
      <c r="B1447" s="741" t="s">
        <v>2000</v>
      </c>
      <c r="C1447" s="741" t="s">
        <v>2006</v>
      </c>
      <c r="D1447" s="824" t="s">
        <v>3430</v>
      </c>
      <c r="E1447" s="825" t="s">
        <v>2027</v>
      </c>
      <c r="F1447" s="741" t="s">
        <v>2001</v>
      </c>
      <c r="G1447" s="741" t="s">
        <v>2803</v>
      </c>
      <c r="H1447" s="741" t="s">
        <v>576</v>
      </c>
      <c r="I1447" s="741" t="s">
        <v>2811</v>
      </c>
      <c r="J1447" s="741" t="s">
        <v>2805</v>
      </c>
      <c r="K1447" s="741" t="s">
        <v>2812</v>
      </c>
      <c r="L1447" s="742">
        <v>1257.97</v>
      </c>
      <c r="M1447" s="742">
        <v>1257.97</v>
      </c>
      <c r="N1447" s="741">
        <v>1</v>
      </c>
      <c r="O1447" s="826">
        <v>1</v>
      </c>
      <c r="P1447" s="742"/>
      <c r="Q1447" s="759">
        <v>0</v>
      </c>
      <c r="R1447" s="741"/>
      <c r="S1447" s="759">
        <v>0</v>
      </c>
      <c r="T1447" s="826"/>
      <c r="U1447" s="782">
        <v>0</v>
      </c>
    </row>
    <row r="1448" spans="1:21" ht="14.4" customHeight="1" x14ac:dyDescent="0.3">
      <c r="A1448" s="740">
        <v>7</v>
      </c>
      <c r="B1448" s="741" t="s">
        <v>2000</v>
      </c>
      <c r="C1448" s="741" t="s">
        <v>2006</v>
      </c>
      <c r="D1448" s="824" t="s">
        <v>3430</v>
      </c>
      <c r="E1448" s="825" t="s">
        <v>2027</v>
      </c>
      <c r="F1448" s="741" t="s">
        <v>2001</v>
      </c>
      <c r="G1448" s="741" t="s">
        <v>2803</v>
      </c>
      <c r="H1448" s="741" t="s">
        <v>576</v>
      </c>
      <c r="I1448" s="741" t="s">
        <v>2815</v>
      </c>
      <c r="J1448" s="741" t="s">
        <v>2805</v>
      </c>
      <c r="K1448" s="741" t="s">
        <v>2816</v>
      </c>
      <c r="L1448" s="742">
        <v>0</v>
      </c>
      <c r="M1448" s="742">
        <v>0</v>
      </c>
      <c r="N1448" s="741">
        <v>2</v>
      </c>
      <c r="O1448" s="826">
        <v>1</v>
      </c>
      <c r="P1448" s="742"/>
      <c r="Q1448" s="759"/>
      <c r="R1448" s="741"/>
      <c r="S1448" s="759">
        <v>0</v>
      </c>
      <c r="T1448" s="826"/>
      <c r="U1448" s="782">
        <v>0</v>
      </c>
    </row>
    <row r="1449" spans="1:21" ht="14.4" customHeight="1" x14ac:dyDescent="0.3">
      <c r="A1449" s="740">
        <v>7</v>
      </c>
      <c r="B1449" s="741" t="s">
        <v>2000</v>
      </c>
      <c r="C1449" s="741" t="s">
        <v>2006</v>
      </c>
      <c r="D1449" s="824" t="s">
        <v>3430</v>
      </c>
      <c r="E1449" s="825" t="s">
        <v>2027</v>
      </c>
      <c r="F1449" s="741" t="s">
        <v>2001</v>
      </c>
      <c r="G1449" s="741" t="s">
        <v>2803</v>
      </c>
      <c r="H1449" s="741" t="s">
        <v>576</v>
      </c>
      <c r="I1449" s="741" t="s">
        <v>3232</v>
      </c>
      <c r="J1449" s="741" t="s">
        <v>2818</v>
      </c>
      <c r="K1449" s="741" t="s">
        <v>3233</v>
      </c>
      <c r="L1449" s="742">
        <v>151.43</v>
      </c>
      <c r="M1449" s="742">
        <v>757.15000000000009</v>
      </c>
      <c r="N1449" s="741">
        <v>5</v>
      </c>
      <c r="O1449" s="826">
        <v>3</v>
      </c>
      <c r="P1449" s="742">
        <v>605.72</v>
      </c>
      <c r="Q1449" s="759">
        <v>0.79999999999999993</v>
      </c>
      <c r="R1449" s="741">
        <v>4</v>
      </c>
      <c r="S1449" s="759">
        <v>0.8</v>
      </c>
      <c r="T1449" s="826">
        <v>2</v>
      </c>
      <c r="U1449" s="782">
        <v>0.66666666666666663</v>
      </c>
    </row>
    <row r="1450" spans="1:21" ht="14.4" customHeight="1" x14ac:dyDescent="0.3">
      <c r="A1450" s="740">
        <v>7</v>
      </c>
      <c r="B1450" s="741" t="s">
        <v>2000</v>
      </c>
      <c r="C1450" s="741" t="s">
        <v>2006</v>
      </c>
      <c r="D1450" s="824" t="s">
        <v>3430</v>
      </c>
      <c r="E1450" s="825" t="s">
        <v>2027</v>
      </c>
      <c r="F1450" s="741" t="s">
        <v>2001</v>
      </c>
      <c r="G1450" s="741" t="s">
        <v>2172</v>
      </c>
      <c r="H1450" s="741" t="s">
        <v>576</v>
      </c>
      <c r="I1450" s="741" t="s">
        <v>2829</v>
      </c>
      <c r="J1450" s="741" t="s">
        <v>2830</v>
      </c>
      <c r="K1450" s="741" t="s">
        <v>2175</v>
      </c>
      <c r="L1450" s="742">
        <v>187.92</v>
      </c>
      <c r="M1450" s="742">
        <v>751.68</v>
      </c>
      <c r="N1450" s="741">
        <v>4</v>
      </c>
      <c r="O1450" s="826">
        <v>0.5</v>
      </c>
      <c r="P1450" s="742"/>
      <c r="Q1450" s="759">
        <v>0</v>
      </c>
      <c r="R1450" s="741"/>
      <c r="S1450" s="759">
        <v>0</v>
      </c>
      <c r="T1450" s="826"/>
      <c r="U1450" s="782">
        <v>0</v>
      </c>
    </row>
    <row r="1451" spans="1:21" ht="14.4" customHeight="1" x14ac:dyDescent="0.3">
      <c r="A1451" s="740">
        <v>7</v>
      </c>
      <c r="B1451" s="741" t="s">
        <v>2000</v>
      </c>
      <c r="C1451" s="741" t="s">
        <v>2006</v>
      </c>
      <c r="D1451" s="824" t="s">
        <v>3430</v>
      </c>
      <c r="E1451" s="825" t="s">
        <v>2027</v>
      </c>
      <c r="F1451" s="741" t="s">
        <v>2001</v>
      </c>
      <c r="G1451" s="741" t="s">
        <v>2172</v>
      </c>
      <c r="H1451" s="741" t="s">
        <v>576</v>
      </c>
      <c r="I1451" s="741" t="s">
        <v>2831</v>
      </c>
      <c r="J1451" s="741" t="s">
        <v>2832</v>
      </c>
      <c r="K1451" s="741" t="s">
        <v>2833</v>
      </c>
      <c r="L1451" s="742">
        <v>140.94999999999999</v>
      </c>
      <c r="M1451" s="742">
        <v>845.69999999999993</v>
      </c>
      <c r="N1451" s="741">
        <v>6</v>
      </c>
      <c r="O1451" s="826">
        <v>0.5</v>
      </c>
      <c r="P1451" s="742"/>
      <c r="Q1451" s="759">
        <v>0</v>
      </c>
      <c r="R1451" s="741"/>
      <c r="S1451" s="759">
        <v>0</v>
      </c>
      <c r="T1451" s="826"/>
      <c r="U1451" s="782">
        <v>0</v>
      </c>
    </row>
    <row r="1452" spans="1:21" ht="14.4" customHeight="1" x14ac:dyDescent="0.3">
      <c r="A1452" s="740">
        <v>7</v>
      </c>
      <c r="B1452" s="741" t="s">
        <v>2000</v>
      </c>
      <c r="C1452" s="741" t="s">
        <v>2006</v>
      </c>
      <c r="D1452" s="824" t="s">
        <v>3430</v>
      </c>
      <c r="E1452" s="825" t="s">
        <v>2027</v>
      </c>
      <c r="F1452" s="741" t="s">
        <v>2001</v>
      </c>
      <c r="G1452" s="741" t="s">
        <v>2172</v>
      </c>
      <c r="H1452" s="741" t="s">
        <v>576</v>
      </c>
      <c r="I1452" s="741" t="s">
        <v>2837</v>
      </c>
      <c r="J1452" s="741" t="s">
        <v>2838</v>
      </c>
      <c r="K1452" s="741" t="s">
        <v>2178</v>
      </c>
      <c r="L1452" s="742">
        <v>93.96</v>
      </c>
      <c r="M1452" s="742">
        <v>563.76</v>
      </c>
      <c r="N1452" s="741">
        <v>6</v>
      </c>
      <c r="O1452" s="826">
        <v>1.5</v>
      </c>
      <c r="P1452" s="742"/>
      <c r="Q1452" s="759">
        <v>0</v>
      </c>
      <c r="R1452" s="741"/>
      <c r="S1452" s="759">
        <v>0</v>
      </c>
      <c r="T1452" s="826"/>
      <c r="U1452" s="782">
        <v>0</v>
      </c>
    </row>
    <row r="1453" spans="1:21" ht="14.4" customHeight="1" x14ac:dyDescent="0.3">
      <c r="A1453" s="740">
        <v>7</v>
      </c>
      <c r="B1453" s="741" t="s">
        <v>2000</v>
      </c>
      <c r="C1453" s="741" t="s">
        <v>2006</v>
      </c>
      <c r="D1453" s="824" t="s">
        <v>3430</v>
      </c>
      <c r="E1453" s="825" t="s">
        <v>2027</v>
      </c>
      <c r="F1453" s="741" t="s">
        <v>2001</v>
      </c>
      <c r="G1453" s="741" t="s">
        <v>2849</v>
      </c>
      <c r="H1453" s="741" t="s">
        <v>622</v>
      </c>
      <c r="I1453" s="741" t="s">
        <v>3247</v>
      </c>
      <c r="J1453" s="741" t="s">
        <v>2851</v>
      </c>
      <c r="K1453" s="741" t="s">
        <v>3248</v>
      </c>
      <c r="L1453" s="742">
        <v>80.53</v>
      </c>
      <c r="M1453" s="742">
        <v>322.12</v>
      </c>
      <c r="N1453" s="741">
        <v>4</v>
      </c>
      <c r="O1453" s="826">
        <v>1.5</v>
      </c>
      <c r="P1453" s="742">
        <v>322.12</v>
      </c>
      <c r="Q1453" s="759">
        <v>1</v>
      </c>
      <c r="R1453" s="741">
        <v>4</v>
      </c>
      <c r="S1453" s="759">
        <v>1</v>
      </c>
      <c r="T1453" s="826">
        <v>1.5</v>
      </c>
      <c r="U1453" s="782">
        <v>1</v>
      </c>
    </row>
    <row r="1454" spans="1:21" ht="14.4" customHeight="1" x14ac:dyDescent="0.3">
      <c r="A1454" s="740">
        <v>7</v>
      </c>
      <c r="B1454" s="741" t="s">
        <v>2000</v>
      </c>
      <c r="C1454" s="741" t="s">
        <v>2006</v>
      </c>
      <c r="D1454" s="824" t="s">
        <v>3430</v>
      </c>
      <c r="E1454" s="825" t="s">
        <v>2027</v>
      </c>
      <c r="F1454" s="741" t="s">
        <v>2001</v>
      </c>
      <c r="G1454" s="741" t="s">
        <v>2849</v>
      </c>
      <c r="H1454" s="741" t="s">
        <v>622</v>
      </c>
      <c r="I1454" s="741" t="s">
        <v>3065</v>
      </c>
      <c r="J1454" s="741" t="s">
        <v>2851</v>
      </c>
      <c r="K1454" s="741" t="s">
        <v>3066</v>
      </c>
      <c r="L1454" s="742">
        <v>161.06</v>
      </c>
      <c r="M1454" s="742">
        <v>966.36</v>
      </c>
      <c r="N1454" s="741">
        <v>6</v>
      </c>
      <c r="O1454" s="826">
        <v>1</v>
      </c>
      <c r="P1454" s="742">
        <v>966.36</v>
      </c>
      <c r="Q1454" s="759">
        <v>1</v>
      </c>
      <c r="R1454" s="741">
        <v>6</v>
      </c>
      <c r="S1454" s="759">
        <v>1</v>
      </c>
      <c r="T1454" s="826">
        <v>1</v>
      </c>
      <c r="U1454" s="782">
        <v>1</v>
      </c>
    </row>
    <row r="1455" spans="1:21" ht="14.4" customHeight="1" x14ac:dyDescent="0.3">
      <c r="A1455" s="740">
        <v>7</v>
      </c>
      <c r="B1455" s="741" t="s">
        <v>2000</v>
      </c>
      <c r="C1455" s="741" t="s">
        <v>2006</v>
      </c>
      <c r="D1455" s="824" t="s">
        <v>3430</v>
      </c>
      <c r="E1455" s="825" t="s">
        <v>2027</v>
      </c>
      <c r="F1455" s="741" t="s">
        <v>2001</v>
      </c>
      <c r="G1455" s="741" t="s">
        <v>3425</v>
      </c>
      <c r="H1455" s="741" t="s">
        <v>576</v>
      </c>
      <c r="I1455" s="741" t="s">
        <v>3426</v>
      </c>
      <c r="J1455" s="741" t="s">
        <v>3427</v>
      </c>
      <c r="K1455" s="741" t="s">
        <v>3428</v>
      </c>
      <c r="L1455" s="742">
        <v>0</v>
      </c>
      <c r="M1455" s="742">
        <v>0</v>
      </c>
      <c r="N1455" s="741">
        <v>1</v>
      </c>
      <c r="O1455" s="826">
        <v>1</v>
      </c>
      <c r="P1455" s="742"/>
      <c r="Q1455" s="759"/>
      <c r="R1455" s="741"/>
      <c r="S1455" s="759">
        <v>0</v>
      </c>
      <c r="T1455" s="826"/>
      <c r="U1455" s="782">
        <v>0</v>
      </c>
    </row>
    <row r="1456" spans="1:21" ht="14.4" customHeight="1" x14ac:dyDescent="0.3">
      <c r="A1456" s="740">
        <v>7</v>
      </c>
      <c r="B1456" s="741" t="s">
        <v>2000</v>
      </c>
      <c r="C1456" s="741" t="s">
        <v>2006</v>
      </c>
      <c r="D1456" s="824" t="s">
        <v>3430</v>
      </c>
      <c r="E1456" s="825" t="s">
        <v>2027</v>
      </c>
      <c r="F1456" s="741" t="s">
        <v>2001</v>
      </c>
      <c r="G1456" s="741" t="s">
        <v>2109</v>
      </c>
      <c r="H1456" s="741" t="s">
        <v>622</v>
      </c>
      <c r="I1456" s="741" t="s">
        <v>1887</v>
      </c>
      <c r="J1456" s="741" t="s">
        <v>1252</v>
      </c>
      <c r="K1456" s="741" t="s">
        <v>1888</v>
      </c>
      <c r="L1456" s="742">
        <v>0</v>
      </c>
      <c r="M1456" s="742">
        <v>0</v>
      </c>
      <c r="N1456" s="741">
        <v>3</v>
      </c>
      <c r="O1456" s="826">
        <v>1</v>
      </c>
      <c r="P1456" s="742"/>
      <c r="Q1456" s="759"/>
      <c r="R1456" s="741"/>
      <c r="S1456" s="759">
        <v>0</v>
      </c>
      <c r="T1456" s="826"/>
      <c r="U1456" s="782">
        <v>0</v>
      </c>
    </row>
    <row r="1457" spans="1:21" ht="14.4" customHeight="1" x14ac:dyDescent="0.3">
      <c r="A1457" s="740">
        <v>7</v>
      </c>
      <c r="B1457" s="741" t="s">
        <v>2000</v>
      </c>
      <c r="C1457" s="741" t="s">
        <v>2006</v>
      </c>
      <c r="D1457" s="824" t="s">
        <v>3430</v>
      </c>
      <c r="E1457" s="825" t="s">
        <v>2027</v>
      </c>
      <c r="F1457" s="741" t="s">
        <v>2001</v>
      </c>
      <c r="G1457" s="741" t="s">
        <v>2193</v>
      </c>
      <c r="H1457" s="741" t="s">
        <v>576</v>
      </c>
      <c r="I1457" s="741" t="s">
        <v>2859</v>
      </c>
      <c r="J1457" s="741" t="s">
        <v>2231</v>
      </c>
      <c r="K1457" s="741" t="s">
        <v>2860</v>
      </c>
      <c r="L1457" s="742">
        <v>50.32</v>
      </c>
      <c r="M1457" s="742">
        <v>855.44</v>
      </c>
      <c r="N1457" s="741">
        <v>17</v>
      </c>
      <c r="O1457" s="826">
        <v>3.5</v>
      </c>
      <c r="P1457" s="742">
        <v>553.52</v>
      </c>
      <c r="Q1457" s="759">
        <v>0.64705882352941169</v>
      </c>
      <c r="R1457" s="741">
        <v>11</v>
      </c>
      <c r="S1457" s="759">
        <v>0.6470588235294118</v>
      </c>
      <c r="T1457" s="826">
        <v>1</v>
      </c>
      <c r="U1457" s="782">
        <v>0.2857142857142857</v>
      </c>
    </row>
    <row r="1458" spans="1:21" ht="14.4" customHeight="1" x14ac:dyDescent="0.3">
      <c r="A1458" s="740">
        <v>7</v>
      </c>
      <c r="B1458" s="741" t="s">
        <v>2000</v>
      </c>
      <c r="C1458" s="741" t="s">
        <v>2006</v>
      </c>
      <c r="D1458" s="824" t="s">
        <v>3430</v>
      </c>
      <c r="E1458" s="825" t="s">
        <v>2027</v>
      </c>
      <c r="F1458" s="741" t="s">
        <v>2001</v>
      </c>
      <c r="G1458" s="741" t="s">
        <v>2193</v>
      </c>
      <c r="H1458" s="741" t="s">
        <v>576</v>
      </c>
      <c r="I1458" s="741" t="s">
        <v>2862</v>
      </c>
      <c r="J1458" s="741" t="s">
        <v>2863</v>
      </c>
      <c r="K1458" s="741" t="s">
        <v>2398</v>
      </c>
      <c r="L1458" s="742">
        <v>50.32</v>
      </c>
      <c r="M1458" s="742">
        <v>150.96</v>
      </c>
      <c r="N1458" s="741">
        <v>3</v>
      </c>
      <c r="O1458" s="826">
        <v>0.5</v>
      </c>
      <c r="P1458" s="742">
        <v>150.96</v>
      </c>
      <c r="Q1458" s="759">
        <v>1</v>
      </c>
      <c r="R1458" s="741">
        <v>3</v>
      </c>
      <c r="S1458" s="759">
        <v>1</v>
      </c>
      <c r="T1458" s="826">
        <v>0.5</v>
      </c>
      <c r="U1458" s="782">
        <v>1</v>
      </c>
    </row>
    <row r="1459" spans="1:21" ht="14.4" customHeight="1" x14ac:dyDescent="0.3">
      <c r="A1459" s="740">
        <v>7</v>
      </c>
      <c r="B1459" s="741" t="s">
        <v>2000</v>
      </c>
      <c r="C1459" s="741" t="s">
        <v>2006</v>
      </c>
      <c r="D1459" s="824" t="s">
        <v>3430</v>
      </c>
      <c r="E1459" s="825" t="s">
        <v>2027</v>
      </c>
      <c r="F1459" s="741" t="s">
        <v>2001</v>
      </c>
      <c r="G1459" s="741" t="s">
        <v>2193</v>
      </c>
      <c r="H1459" s="741" t="s">
        <v>576</v>
      </c>
      <c r="I1459" s="741" t="s">
        <v>2873</v>
      </c>
      <c r="J1459" s="741" t="s">
        <v>2231</v>
      </c>
      <c r="K1459" s="741" t="s">
        <v>2860</v>
      </c>
      <c r="L1459" s="742">
        <v>50.32</v>
      </c>
      <c r="M1459" s="742">
        <v>150.96</v>
      </c>
      <c r="N1459" s="741">
        <v>3</v>
      </c>
      <c r="O1459" s="826">
        <v>1</v>
      </c>
      <c r="P1459" s="742"/>
      <c r="Q1459" s="759">
        <v>0</v>
      </c>
      <c r="R1459" s="741"/>
      <c r="S1459" s="759">
        <v>0</v>
      </c>
      <c r="T1459" s="826"/>
      <c r="U1459" s="782">
        <v>0</v>
      </c>
    </row>
    <row r="1460" spans="1:21" ht="14.4" customHeight="1" x14ac:dyDescent="0.3">
      <c r="A1460" s="740">
        <v>7</v>
      </c>
      <c r="B1460" s="741" t="s">
        <v>2000</v>
      </c>
      <c r="C1460" s="741" t="s">
        <v>2006</v>
      </c>
      <c r="D1460" s="824" t="s">
        <v>3430</v>
      </c>
      <c r="E1460" s="825" t="s">
        <v>2027</v>
      </c>
      <c r="F1460" s="741" t="s">
        <v>2001</v>
      </c>
      <c r="G1460" s="741" t="s">
        <v>2193</v>
      </c>
      <c r="H1460" s="741" t="s">
        <v>576</v>
      </c>
      <c r="I1460" s="741" t="s">
        <v>2197</v>
      </c>
      <c r="J1460" s="741" t="s">
        <v>2198</v>
      </c>
      <c r="K1460" s="741" t="s">
        <v>2199</v>
      </c>
      <c r="L1460" s="742">
        <v>95.29</v>
      </c>
      <c r="M1460" s="742">
        <v>95.29</v>
      </c>
      <c r="N1460" s="741">
        <v>1</v>
      </c>
      <c r="O1460" s="826">
        <v>1</v>
      </c>
      <c r="P1460" s="742"/>
      <c r="Q1460" s="759">
        <v>0</v>
      </c>
      <c r="R1460" s="741"/>
      <c r="S1460" s="759">
        <v>0</v>
      </c>
      <c r="T1460" s="826"/>
      <c r="U1460" s="782">
        <v>0</v>
      </c>
    </row>
    <row r="1461" spans="1:21" ht="14.4" customHeight="1" x14ac:dyDescent="0.3">
      <c r="A1461" s="740">
        <v>7</v>
      </c>
      <c r="B1461" s="741" t="s">
        <v>2000</v>
      </c>
      <c r="C1461" s="741" t="s">
        <v>2006</v>
      </c>
      <c r="D1461" s="824" t="s">
        <v>3430</v>
      </c>
      <c r="E1461" s="825" t="s">
        <v>2027</v>
      </c>
      <c r="F1461" s="741" t="s">
        <v>2001</v>
      </c>
      <c r="G1461" s="741" t="s">
        <v>2193</v>
      </c>
      <c r="H1461" s="741" t="s">
        <v>576</v>
      </c>
      <c r="I1461" s="741" t="s">
        <v>2874</v>
      </c>
      <c r="J1461" s="741" t="s">
        <v>2198</v>
      </c>
      <c r="K1461" s="741" t="s">
        <v>2875</v>
      </c>
      <c r="L1461" s="742">
        <v>199.89</v>
      </c>
      <c r="M1461" s="742">
        <v>1199.3399999999999</v>
      </c>
      <c r="N1461" s="741">
        <v>6</v>
      </c>
      <c r="O1461" s="826">
        <v>2</v>
      </c>
      <c r="P1461" s="742">
        <v>599.66999999999996</v>
      </c>
      <c r="Q1461" s="759">
        <v>0.5</v>
      </c>
      <c r="R1461" s="741">
        <v>3</v>
      </c>
      <c r="S1461" s="759">
        <v>0.5</v>
      </c>
      <c r="T1461" s="826">
        <v>1</v>
      </c>
      <c r="U1461" s="782">
        <v>0.5</v>
      </c>
    </row>
    <row r="1462" spans="1:21" ht="14.4" customHeight="1" x14ac:dyDescent="0.3">
      <c r="A1462" s="740">
        <v>7</v>
      </c>
      <c r="B1462" s="741" t="s">
        <v>2000</v>
      </c>
      <c r="C1462" s="741" t="s">
        <v>2006</v>
      </c>
      <c r="D1462" s="824" t="s">
        <v>3430</v>
      </c>
      <c r="E1462" s="825" t="s">
        <v>2027</v>
      </c>
      <c r="F1462" s="741" t="s">
        <v>2001</v>
      </c>
      <c r="G1462" s="741" t="s">
        <v>2876</v>
      </c>
      <c r="H1462" s="741" t="s">
        <v>576</v>
      </c>
      <c r="I1462" s="741" t="s">
        <v>2877</v>
      </c>
      <c r="J1462" s="741" t="s">
        <v>2878</v>
      </c>
      <c r="K1462" s="741" t="s">
        <v>2879</v>
      </c>
      <c r="L1462" s="742">
        <v>1112.45</v>
      </c>
      <c r="M1462" s="742">
        <v>7787.1500000000005</v>
      </c>
      <c r="N1462" s="741">
        <v>7</v>
      </c>
      <c r="O1462" s="826">
        <v>2</v>
      </c>
      <c r="P1462" s="742">
        <v>1112.45</v>
      </c>
      <c r="Q1462" s="759">
        <v>0.14285714285714285</v>
      </c>
      <c r="R1462" s="741">
        <v>1</v>
      </c>
      <c r="S1462" s="759">
        <v>0.14285714285714285</v>
      </c>
      <c r="T1462" s="826">
        <v>1</v>
      </c>
      <c r="U1462" s="782">
        <v>0.5</v>
      </c>
    </row>
    <row r="1463" spans="1:21" ht="14.4" customHeight="1" x14ac:dyDescent="0.3">
      <c r="A1463" s="740">
        <v>7</v>
      </c>
      <c r="B1463" s="741" t="s">
        <v>2000</v>
      </c>
      <c r="C1463" s="741" t="s">
        <v>2006</v>
      </c>
      <c r="D1463" s="824" t="s">
        <v>3430</v>
      </c>
      <c r="E1463" s="825" t="s">
        <v>2027</v>
      </c>
      <c r="F1463" s="741" t="s">
        <v>2001</v>
      </c>
      <c r="G1463" s="741" t="s">
        <v>2876</v>
      </c>
      <c r="H1463" s="741" t="s">
        <v>576</v>
      </c>
      <c r="I1463" s="741" t="s">
        <v>2880</v>
      </c>
      <c r="J1463" s="741" t="s">
        <v>2878</v>
      </c>
      <c r="K1463" s="741" t="s">
        <v>2881</v>
      </c>
      <c r="L1463" s="742">
        <v>2146.12</v>
      </c>
      <c r="M1463" s="742">
        <v>10730.599999999999</v>
      </c>
      <c r="N1463" s="741">
        <v>5</v>
      </c>
      <c r="O1463" s="826">
        <v>2</v>
      </c>
      <c r="P1463" s="742">
        <v>10730.599999999999</v>
      </c>
      <c r="Q1463" s="759">
        <v>1</v>
      </c>
      <c r="R1463" s="741">
        <v>5</v>
      </c>
      <c r="S1463" s="759">
        <v>1</v>
      </c>
      <c r="T1463" s="826">
        <v>2</v>
      </c>
      <c r="U1463" s="782">
        <v>1</v>
      </c>
    </row>
    <row r="1464" spans="1:21" ht="14.4" customHeight="1" x14ac:dyDescent="0.3">
      <c r="A1464" s="740">
        <v>7</v>
      </c>
      <c r="B1464" s="741" t="s">
        <v>2000</v>
      </c>
      <c r="C1464" s="741" t="s">
        <v>2006</v>
      </c>
      <c r="D1464" s="824" t="s">
        <v>3430</v>
      </c>
      <c r="E1464" s="825" t="s">
        <v>2027</v>
      </c>
      <c r="F1464" s="741" t="s">
        <v>2001</v>
      </c>
      <c r="G1464" s="741" t="s">
        <v>2876</v>
      </c>
      <c r="H1464" s="741" t="s">
        <v>576</v>
      </c>
      <c r="I1464" s="741" t="s">
        <v>2882</v>
      </c>
      <c r="J1464" s="741" t="s">
        <v>2878</v>
      </c>
      <c r="K1464" s="741" t="s">
        <v>2883</v>
      </c>
      <c r="L1464" s="742">
        <v>3690.52</v>
      </c>
      <c r="M1464" s="742">
        <v>11071.56</v>
      </c>
      <c r="N1464" s="741">
        <v>3</v>
      </c>
      <c r="O1464" s="826">
        <v>1</v>
      </c>
      <c r="P1464" s="742"/>
      <c r="Q1464" s="759">
        <v>0</v>
      </c>
      <c r="R1464" s="741"/>
      <c r="S1464" s="759">
        <v>0</v>
      </c>
      <c r="T1464" s="826"/>
      <c r="U1464" s="782">
        <v>0</v>
      </c>
    </row>
    <row r="1465" spans="1:21" ht="14.4" customHeight="1" x14ac:dyDescent="0.3">
      <c r="A1465" s="740">
        <v>7</v>
      </c>
      <c r="B1465" s="741" t="s">
        <v>2000</v>
      </c>
      <c r="C1465" s="741" t="s">
        <v>2006</v>
      </c>
      <c r="D1465" s="824" t="s">
        <v>3430</v>
      </c>
      <c r="E1465" s="825" t="s">
        <v>2015</v>
      </c>
      <c r="F1465" s="741" t="s">
        <v>2001</v>
      </c>
      <c r="G1465" s="741" t="s">
        <v>2468</v>
      </c>
      <c r="H1465" s="741" t="s">
        <v>576</v>
      </c>
      <c r="I1465" s="741" t="s">
        <v>2534</v>
      </c>
      <c r="J1465" s="741" t="s">
        <v>2470</v>
      </c>
      <c r="K1465" s="741" t="s">
        <v>2535</v>
      </c>
      <c r="L1465" s="742">
        <v>96.84</v>
      </c>
      <c r="M1465" s="742">
        <v>96.84</v>
      </c>
      <c r="N1465" s="741">
        <v>1</v>
      </c>
      <c r="O1465" s="826">
        <v>1</v>
      </c>
      <c r="P1465" s="742"/>
      <c r="Q1465" s="759">
        <v>0</v>
      </c>
      <c r="R1465" s="741"/>
      <c r="S1465" s="759">
        <v>0</v>
      </c>
      <c r="T1465" s="826"/>
      <c r="U1465" s="782">
        <v>0</v>
      </c>
    </row>
    <row r="1466" spans="1:21" ht="14.4" customHeight="1" x14ac:dyDescent="0.3">
      <c r="A1466" s="740">
        <v>7</v>
      </c>
      <c r="B1466" s="741" t="s">
        <v>2000</v>
      </c>
      <c r="C1466" s="741" t="s">
        <v>2006</v>
      </c>
      <c r="D1466" s="824" t="s">
        <v>3430</v>
      </c>
      <c r="E1466" s="825" t="s">
        <v>2015</v>
      </c>
      <c r="F1466" s="741" t="s">
        <v>2001</v>
      </c>
      <c r="G1466" s="741" t="s">
        <v>2631</v>
      </c>
      <c r="H1466" s="741" t="s">
        <v>576</v>
      </c>
      <c r="I1466" s="741" t="s">
        <v>2632</v>
      </c>
      <c r="J1466" s="741" t="s">
        <v>2633</v>
      </c>
      <c r="K1466" s="741" t="s">
        <v>2634</v>
      </c>
      <c r="L1466" s="742">
        <v>55.77</v>
      </c>
      <c r="M1466" s="742">
        <v>1171.17</v>
      </c>
      <c r="N1466" s="741">
        <v>21</v>
      </c>
      <c r="O1466" s="826">
        <v>0.5</v>
      </c>
      <c r="P1466" s="742">
        <v>1171.17</v>
      </c>
      <c r="Q1466" s="759">
        <v>1</v>
      </c>
      <c r="R1466" s="741">
        <v>21</v>
      </c>
      <c r="S1466" s="759">
        <v>1</v>
      </c>
      <c r="T1466" s="826">
        <v>0.5</v>
      </c>
      <c r="U1466" s="782">
        <v>1</v>
      </c>
    </row>
    <row r="1467" spans="1:21" ht="14.4" customHeight="1" x14ac:dyDescent="0.3">
      <c r="A1467" s="740">
        <v>7</v>
      </c>
      <c r="B1467" s="741" t="s">
        <v>2000</v>
      </c>
      <c r="C1467" s="741" t="s">
        <v>2006</v>
      </c>
      <c r="D1467" s="824" t="s">
        <v>3430</v>
      </c>
      <c r="E1467" s="825" t="s">
        <v>2015</v>
      </c>
      <c r="F1467" s="741" t="s">
        <v>2001</v>
      </c>
      <c r="G1467" s="741" t="s">
        <v>2641</v>
      </c>
      <c r="H1467" s="741" t="s">
        <v>576</v>
      </c>
      <c r="I1467" s="741" t="s">
        <v>2642</v>
      </c>
      <c r="J1467" s="741" t="s">
        <v>2643</v>
      </c>
      <c r="K1467" s="741" t="s">
        <v>2644</v>
      </c>
      <c r="L1467" s="742">
        <v>754.04</v>
      </c>
      <c r="M1467" s="742">
        <v>3770.2</v>
      </c>
      <c r="N1467" s="741">
        <v>5</v>
      </c>
      <c r="O1467" s="826">
        <v>1</v>
      </c>
      <c r="P1467" s="742">
        <v>3770.2</v>
      </c>
      <c r="Q1467" s="759">
        <v>1</v>
      </c>
      <c r="R1467" s="741">
        <v>5</v>
      </c>
      <c r="S1467" s="759">
        <v>1</v>
      </c>
      <c r="T1467" s="826">
        <v>1</v>
      </c>
      <c r="U1467" s="782">
        <v>1</v>
      </c>
    </row>
    <row r="1468" spans="1:21" ht="14.4" customHeight="1" x14ac:dyDescent="0.3">
      <c r="A1468" s="740">
        <v>7</v>
      </c>
      <c r="B1468" s="741" t="s">
        <v>2000</v>
      </c>
      <c r="C1468" s="741" t="s">
        <v>2006</v>
      </c>
      <c r="D1468" s="824" t="s">
        <v>3430</v>
      </c>
      <c r="E1468" s="825" t="s">
        <v>2015</v>
      </c>
      <c r="F1468" s="741" t="s">
        <v>2001</v>
      </c>
      <c r="G1468" s="741" t="s">
        <v>2641</v>
      </c>
      <c r="H1468" s="741" t="s">
        <v>576</v>
      </c>
      <c r="I1468" s="741" t="s">
        <v>2947</v>
      </c>
      <c r="J1468" s="741" t="s">
        <v>2643</v>
      </c>
      <c r="K1468" s="741" t="s">
        <v>2652</v>
      </c>
      <c r="L1468" s="742">
        <v>1131.06</v>
      </c>
      <c r="M1468" s="742">
        <v>4524.24</v>
      </c>
      <c r="N1468" s="741">
        <v>4</v>
      </c>
      <c r="O1468" s="826">
        <v>1</v>
      </c>
      <c r="P1468" s="742"/>
      <c r="Q1468" s="759">
        <v>0</v>
      </c>
      <c r="R1468" s="741"/>
      <c r="S1468" s="759">
        <v>0</v>
      </c>
      <c r="T1468" s="826"/>
      <c r="U1468" s="782">
        <v>0</v>
      </c>
    </row>
    <row r="1469" spans="1:21" ht="14.4" customHeight="1" x14ac:dyDescent="0.3">
      <c r="A1469" s="740">
        <v>7</v>
      </c>
      <c r="B1469" s="741" t="s">
        <v>2000</v>
      </c>
      <c r="C1469" s="741" t="s">
        <v>2006</v>
      </c>
      <c r="D1469" s="824" t="s">
        <v>3430</v>
      </c>
      <c r="E1469" s="825" t="s">
        <v>2015</v>
      </c>
      <c r="F1469" s="741" t="s">
        <v>2001</v>
      </c>
      <c r="G1469" s="741" t="s">
        <v>2125</v>
      </c>
      <c r="H1469" s="741" t="s">
        <v>622</v>
      </c>
      <c r="I1469" s="741" t="s">
        <v>1890</v>
      </c>
      <c r="J1469" s="741" t="s">
        <v>772</v>
      </c>
      <c r="K1469" s="741" t="s">
        <v>1706</v>
      </c>
      <c r="L1469" s="742">
        <v>42.57</v>
      </c>
      <c r="M1469" s="742">
        <v>127.71000000000001</v>
      </c>
      <c r="N1469" s="741">
        <v>3</v>
      </c>
      <c r="O1469" s="826">
        <v>0.5</v>
      </c>
      <c r="P1469" s="742">
        <v>127.71000000000001</v>
      </c>
      <c r="Q1469" s="759">
        <v>1</v>
      </c>
      <c r="R1469" s="741">
        <v>3</v>
      </c>
      <c r="S1469" s="759">
        <v>1</v>
      </c>
      <c r="T1469" s="826">
        <v>0.5</v>
      </c>
      <c r="U1469" s="782">
        <v>1</v>
      </c>
    </row>
    <row r="1470" spans="1:21" ht="14.4" customHeight="1" x14ac:dyDescent="0.3">
      <c r="A1470" s="740">
        <v>7</v>
      </c>
      <c r="B1470" s="741" t="s">
        <v>2000</v>
      </c>
      <c r="C1470" s="741" t="s">
        <v>2006</v>
      </c>
      <c r="D1470" s="824" t="s">
        <v>3430</v>
      </c>
      <c r="E1470" s="825" t="s">
        <v>2015</v>
      </c>
      <c r="F1470" s="741" t="s">
        <v>2001</v>
      </c>
      <c r="G1470" s="741" t="s">
        <v>2666</v>
      </c>
      <c r="H1470" s="741" t="s">
        <v>576</v>
      </c>
      <c r="I1470" s="741" t="s">
        <v>2958</v>
      </c>
      <c r="J1470" s="741" t="s">
        <v>2668</v>
      </c>
      <c r="K1470" s="741" t="s">
        <v>2959</v>
      </c>
      <c r="L1470" s="742">
        <v>969.48</v>
      </c>
      <c r="M1470" s="742">
        <v>3877.92</v>
      </c>
      <c r="N1470" s="741">
        <v>4</v>
      </c>
      <c r="O1470" s="826">
        <v>1</v>
      </c>
      <c r="P1470" s="742">
        <v>3877.92</v>
      </c>
      <c r="Q1470" s="759">
        <v>1</v>
      </c>
      <c r="R1470" s="741">
        <v>4</v>
      </c>
      <c r="S1470" s="759">
        <v>1</v>
      </c>
      <c r="T1470" s="826">
        <v>1</v>
      </c>
      <c r="U1470" s="782">
        <v>1</v>
      </c>
    </row>
    <row r="1471" spans="1:21" ht="14.4" customHeight="1" x14ac:dyDescent="0.3">
      <c r="A1471" s="740">
        <v>7</v>
      </c>
      <c r="B1471" s="741" t="s">
        <v>2000</v>
      </c>
      <c r="C1471" s="741" t="s">
        <v>2006</v>
      </c>
      <c r="D1471" s="824" t="s">
        <v>3430</v>
      </c>
      <c r="E1471" s="825" t="s">
        <v>2015</v>
      </c>
      <c r="F1471" s="741" t="s">
        <v>2001</v>
      </c>
      <c r="G1471" s="741" t="s">
        <v>2700</v>
      </c>
      <c r="H1471" s="741" t="s">
        <v>576</v>
      </c>
      <c r="I1471" s="741" t="s">
        <v>2701</v>
      </c>
      <c r="J1471" s="741" t="s">
        <v>2702</v>
      </c>
      <c r="K1471" s="741" t="s">
        <v>2703</v>
      </c>
      <c r="L1471" s="742">
        <v>0</v>
      </c>
      <c r="M1471" s="742">
        <v>0</v>
      </c>
      <c r="N1471" s="741">
        <v>1</v>
      </c>
      <c r="O1471" s="826">
        <v>0.5</v>
      </c>
      <c r="P1471" s="742"/>
      <c r="Q1471" s="759"/>
      <c r="R1471" s="741"/>
      <c r="S1471" s="759">
        <v>0</v>
      </c>
      <c r="T1471" s="826"/>
      <c r="U1471" s="782">
        <v>0</v>
      </c>
    </row>
    <row r="1472" spans="1:21" ht="14.4" customHeight="1" x14ac:dyDescent="0.3">
      <c r="A1472" s="740">
        <v>7</v>
      </c>
      <c r="B1472" s="741" t="s">
        <v>2000</v>
      </c>
      <c r="C1472" s="741" t="s">
        <v>2006</v>
      </c>
      <c r="D1472" s="824" t="s">
        <v>3430</v>
      </c>
      <c r="E1472" s="825" t="s">
        <v>2015</v>
      </c>
      <c r="F1472" s="741" t="s">
        <v>2001</v>
      </c>
      <c r="G1472" s="741" t="s">
        <v>2742</v>
      </c>
      <c r="H1472" s="741" t="s">
        <v>576</v>
      </c>
      <c r="I1472" s="741" t="s">
        <v>3012</v>
      </c>
      <c r="J1472" s="741" t="s">
        <v>2746</v>
      </c>
      <c r="K1472" s="741" t="s">
        <v>1892</v>
      </c>
      <c r="L1472" s="742">
        <v>383.18</v>
      </c>
      <c r="M1472" s="742">
        <v>383.18</v>
      </c>
      <c r="N1472" s="741">
        <v>1</v>
      </c>
      <c r="O1472" s="826">
        <v>1</v>
      </c>
      <c r="P1472" s="742">
        <v>383.18</v>
      </c>
      <c r="Q1472" s="759">
        <v>1</v>
      </c>
      <c r="R1472" s="741">
        <v>1</v>
      </c>
      <c r="S1472" s="759">
        <v>1</v>
      </c>
      <c r="T1472" s="826">
        <v>1</v>
      </c>
      <c r="U1472" s="782">
        <v>1</v>
      </c>
    </row>
    <row r="1473" spans="1:21" ht="14.4" customHeight="1" x14ac:dyDescent="0.3">
      <c r="A1473" s="740">
        <v>7</v>
      </c>
      <c r="B1473" s="741" t="s">
        <v>2000</v>
      </c>
      <c r="C1473" s="741" t="s">
        <v>2006</v>
      </c>
      <c r="D1473" s="824" t="s">
        <v>3430</v>
      </c>
      <c r="E1473" s="825" t="s">
        <v>2015</v>
      </c>
      <c r="F1473" s="741" t="s">
        <v>2001</v>
      </c>
      <c r="G1473" s="741" t="s">
        <v>2776</v>
      </c>
      <c r="H1473" s="741" t="s">
        <v>622</v>
      </c>
      <c r="I1473" s="741" t="s">
        <v>2782</v>
      </c>
      <c r="J1473" s="741" t="s">
        <v>1860</v>
      </c>
      <c r="K1473" s="741" t="s">
        <v>2783</v>
      </c>
      <c r="L1473" s="742">
        <v>597.88</v>
      </c>
      <c r="M1473" s="742">
        <v>2989.4</v>
      </c>
      <c r="N1473" s="741">
        <v>5</v>
      </c>
      <c r="O1473" s="826">
        <v>0.5</v>
      </c>
      <c r="P1473" s="742">
        <v>2989.4</v>
      </c>
      <c r="Q1473" s="759">
        <v>1</v>
      </c>
      <c r="R1473" s="741">
        <v>5</v>
      </c>
      <c r="S1473" s="759">
        <v>1</v>
      </c>
      <c r="T1473" s="826">
        <v>0.5</v>
      </c>
      <c r="U1473" s="782">
        <v>1</v>
      </c>
    </row>
    <row r="1474" spans="1:21" ht="14.4" customHeight="1" x14ac:dyDescent="0.3">
      <c r="A1474" s="740">
        <v>7</v>
      </c>
      <c r="B1474" s="741" t="s">
        <v>2000</v>
      </c>
      <c r="C1474" s="741" t="s">
        <v>2006</v>
      </c>
      <c r="D1474" s="824" t="s">
        <v>3430</v>
      </c>
      <c r="E1474" s="825" t="s">
        <v>2015</v>
      </c>
      <c r="F1474" s="741" t="s">
        <v>2001</v>
      </c>
      <c r="G1474" s="741" t="s">
        <v>2776</v>
      </c>
      <c r="H1474" s="741" t="s">
        <v>576</v>
      </c>
      <c r="I1474" s="741" t="s">
        <v>2786</v>
      </c>
      <c r="J1474" s="741" t="s">
        <v>2785</v>
      </c>
      <c r="K1474" s="741" t="s">
        <v>2779</v>
      </c>
      <c r="L1474" s="742">
        <v>1715.4</v>
      </c>
      <c r="M1474" s="742">
        <v>13723.2</v>
      </c>
      <c r="N1474" s="741">
        <v>8</v>
      </c>
      <c r="O1474" s="826">
        <v>1.5</v>
      </c>
      <c r="P1474" s="742">
        <v>12007.800000000001</v>
      </c>
      <c r="Q1474" s="759">
        <v>0.875</v>
      </c>
      <c r="R1474" s="741">
        <v>7</v>
      </c>
      <c r="S1474" s="759">
        <v>0.875</v>
      </c>
      <c r="T1474" s="826">
        <v>1</v>
      </c>
      <c r="U1474" s="782">
        <v>0.66666666666666663</v>
      </c>
    </row>
    <row r="1475" spans="1:21" ht="14.4" customHeight="1" x14ac:dyDescent="0.3">
      <c r="A1475" s="740">
        <v>7</v>
      </c>
      <c r="B1475" s="741" t="s">
        <v>2000</v>
      </c>
      <c r="C1475" s="741" t="s">
        <v>2006</v>
      </c>
      <c r="D1475" s="824" t="s">
        <v>3430</v>
      </c>
      <c r="E1475" s="825" t="s">
        <v>2015</v>
      </c>
      <c r="F1475" s="741" t="s">
        <v>2001</v>
      </c>
      <c r="G1475" s="741" t="s">
        <v>2515</v>
      </c>
      <c r="H1475" s="741" t="s">
        <v>622</v>
      </c>
      <c r="I1475" s="741" t="s">
        <v>1844</v>
      </c>
      <c r="J1475" s="741" t="s">
        <v>1845</v>
      </c>
      <c r="K1475" s="741" t="s">
        <v>1846</v>
      </c>
      <c r="L1475" s="742">
        <v>0</v>
      </c>
      <c r="M1475" s="742">
        <v>0</v>
      </c>
      <c r="N1475" s="741">
        <v>4</v>
      </c>
      <c r="O1475" s="826">
        <v>1</v>
      </c>
      <c r="P1475" s="742">
        <v>0</v>
      </c>
      <c r="Q1475" s="759"/>
      <c r="R1475" s="741">
        <v>4</v>
      </c>
      <c r="S1475" s="759">
        <v>1</v>
      </c>
      <c r="T1475" s="826">
        <v>1</v>
      </c>
      <c r="U1475" s="782">
        <v>1</v>
      </c>
    </row>
    <row r="1476" spans="1:21" ht="14.4" customHeight="1" x14ac:dyDescent="0.3">
      <c r="A1476" s="740">
        <v>7</v>
      </c>
      <c r="B1476" s="741" t="s">
        <v>2000</v>
      </c>
      <c r="C1476" s="741" t="s">
        <v>2006</v>
      </c>
      <c r="D1476" s="824" t="s">
        <v>3430</v>
      </c>
      <c r="E1476" s="825" t="s">
        <v>2015</v>
      </c>
      <c r="F1476" s="741" t="s">
        <v>2001</v>
      </c>
      <c r="G1476" s="741" t="s">
        <v>2193</v>
      </c>
      <c r="H1476" s="741" t="s">
        <v>576</v>
      </c>
      <c r="I1476" s="741" t="s">
        <v>2862</v>
      </c>
      <c r="J1476" s="741" t="s">
        <v>2863</v>
      </c>
      <c r="K1476" s="741" t="s">
        <v>2398</v>
      </c>
      <c r="L1476" s="742">
        <v>50.32</v>
      </c>
      <c r="M1476" s="742">
        <v>301.92</v>
      </c>
      <c r="N1476" s="741">
        <v>6</v>
      </c>
      <c r="O1476" s="826">
        <v>0.5</v>
      </c>
      <c r="P1476" s="742">
        <v>301.92</v>
      </c>
      <c r="Q1476" s="759">
        <v>1</v>
      </c>
      <c r="R1476" s="741">
        <v>6</v>
      </c>
      <c r="S1476" s="759">
        <v>1</v>
      </c>
      <c r="T1476" s="826">
        <v>0.5</v>
      </c>
      <c r="U1476" s="782">
        <v>1</v>
      </c>
    </row>
    <row r="1477" spans="1:21" ht="14.4" customHeight="1" x14ac:dyDescent="0.3">
      <c r="A1477" s="740">
        <v>7</v>
      </c>
      <c r="B1477" s="741" t="s">
        <v>2000</v>
      </c>
      <c r="C1477" s="741" t="s">
        <v>2006</v>
      </c>
      <c r="D1477" s="824" t="s">
        <v>3430</v>
      </c>
      <c r="E1477" s="825" t="s">
        <v>2015</v>
      </c>
      <c r="F1477" s="741" t="s">
        <v>2001</v>
      </c>
      <c r="G1477" s="741" t="s">
        <v>2193</v>
      </c>
      <c r="H1477" s="741" t="s">
        <v>576</v>
      </c>
      <c r="I1477" s="741" t="s">
        <v>2864</v>
      </c>
      <c r="J1477" s="741" t="s">
        <v>2231</v>
      </c>
      <c r="K1477" s="741" t="s">
        <v>2865</v>
      </c>
      <c r="L1477" s="742">
        <v>50.32</v>
      </c>
      <c r="M1477" s="742">
        <v>352.24</v>
      </c>
      <c r="N1477" s="741">
        <v>7</v>
      </c>
      <c r="O1477" s="826">
        <v>1</v>
      </c>
      <c r="P1477" s="742"/>
      <c r="Q1477" s="759">
        <v>0</v>
      </c>
      <c r="R1477" s="741"/>
      <c r="S1477" s="759">
        <v>0</v>
      </c>
      <c r="T1477" s="826"/>
      <c r="U1477" s="782">
        <v>0</v>
      </c>
    </row>
    <row r="1478" spans="1:21" ht="14.4" customHeight="1" x14ac:dyDescent="0.3">
      <c r="A1478" s="740">
        <v>7</v>
      </c>
      <c r="B1478" s="741" t="s">
        <v>2000</v>
      </c>
      <c r="C1478" s="741" t="s">
        <v>2006</v>
      </c>
      <c r="D1478" s="824" t="s">
        <v>3430</v>
      </c>
      <c r="E1478" s="825" t="s">
        <v>2015</v>
      </c>
      <c r="F1478" s="741" t="s">
        <v>2001</v>
      </c>
      <c r="G1478" s="741" t="s">
        <v>2876</v>
      </c>
      <c r="H1478" s="741" t="s">
        <v>576</v>
      </c>
      <c r="I1478" s="741" t="s">
        <v>2877</v>
      </c>
      <c r="J1478" s="741" t="s">
        <v>2878</v>
      </c>
      <c r="K1478" s="741" t="s">
        <v>2879</v>
      </c>
      <c r="L1478" s="742">
        <v>1112.45</v>
      </c>
      <c r="M1478" s="742">
        <v>3337.3500000000004</v>
      </c>
      <c r="N1478" s="741">
        <v>3</v>
      </c>
      <c r="O1478" s="826">
        <v>1</v>
      </c>
      <c r="P1478" s="742">
        <v>3337.3500000000004</v>
      </c>
      <c r="Q1478" s="759">
        <v>1</v>
      </c>
      <c r="R1478" s="741">
        <v>3</v>
      </c>
      <c r="S1478" s="759">
        <v>1</v>
      </c>
      <c r="T1478" s="826">
        <v>1</v>
      </c>
      <c r="U1478" s="782">
        <v>1</v>
      </c>
    </row>
    <row r="1479" spans="1:21" ht="14.4" customHeight="1" thickBot="1" x14ac:dyDescent="0.35">
      <c r="A1479" s="747">
        <v>7</v>
      </c>
      <c r="B1479" s="748" t="s">
        <v>2000</v>
      </c>
      <c r="C1479" s="748" t="s">
        <v>2006</v>
      </c>
      <c r="D1479" s="827" t="s">
        <v>3430</v>
      </c>
      <c r="E1479" s="828" t="s">
        <v>2015</v>
      </c>
      <c r="F1479" s="748" t="s">
        <v>2001</v>
      </c>
      <c r="G1479" s="748" t="s">
        <v>2876</v>
      </c>
      <c r="H1479" s="748" t="s">
        <v>576</v>
      </c>
      <c r="I1479" s="748" t="s">
        <v>2880</v>
      </c>
      <c r="J1479" s="748" t="s">
        <v>2878</v>
      </c>
      <c r="K1479" s="748" t="s">
        <v>2881</v>
      </c>
      <c r="L1479" s="749">
        <v>2146.12</v>
      </c>
      <c r="M1479" s="749">
        <v>6438.36</v>
      </c>
      <c r="N1479" s="748">
        <v>3</v>
      </c>
      <c r="O1479" s="829">
        <v>1</v>
      </c>
      <c r="P1479" s="749">
        <v>6438.36</v>
      </c>
      <c r="Q1479" s="760">
        <v>1</v>
      </c>
      <c r="R1479" s="748">
        <v>3</v>
      </c>
      <c r="S1479" s="760">
        <v>1</v>
      </c>
      <c r="T1479" s="829">
        <v>1</v>
      </c>
      <c r="U1479" s="78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8" t="s">
        <v>3432</v>
      </c>
      <c r="B1" s="579"/>
      <c r="C1" s="579"/>
      <c r="D1" s="579"/>
      <c r="E1" s="579"/>
      <c r="F1" s="579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0" t="s">
        <v>161</v>
      </c>
      <c r="C3" s="581"/>
      <c r="D3" s="582" t="s">
        <v>160</v>
      </c>
      <c r="E3" s="581"/>
      <c r="F3" s="105" t="s">
        <v>3</v>
      </c>
    </row>
    <row r="4" spans="1:6" ht="14.4" customHeight="1" thickBot="1" x14ac:dyDescent="0.35">
      <c r="A4" s="830" t="s">
        <v>210</v>
      </c>
      <c r="B4" s="755" t="s">
        <v>14</v>
      </c>
      <c r="C4" s="756" t="s">
        <v>2</v>
      </c>
      <c r="D4" s="755" t="s">
        <v>14</v>
      </c>
      <c r="E4" s="756" t="s">
        <v>2</v>
      </c>
      <c r="F4" s="757" t="s">
        <v>14</v>
      </c>
    </row>
    <row r="5" spans="1:6" ht="14.4" customHeight="1" x14ac:dyDescent="0.3">
      <c r="A5" s="832" t="s">
        <v>2016</v>
      </c>
      <c r="B5" s="225">
        <v>753979.41000000015</v>
      </c>
      <c r="C5" s="823">
        <v>0.72879108554743754</v>
      </c>
      <c r="D5" s="225">
        <v>280582.37999999989</v>
      </c>
      <c r="E5" s="823">
        <v>0.27120891445256246</v>
      </c>
      <c r="F5" s="831">
        <v>1034561.79</v>
      </c>
    </row>
    <row r="6" spans="1:6" ht="14.4" customHeight="1" x14ac:dyDescent="0.3">
      <c r="A6" s="769" t="s">
        <v>2030</v>
      </c>
      <c r="B6" s="745">
        <v>525990.01</v>
      </c>
      <c r="C6" s="759">
        <v>0.48172667490776844</v>
      </c>
      <c r="D6" s="745">
        <v>565894.73999999987</v>
      </c>
      <c r="E6" s="759">
        <v>0.51827332509223145</v>
      </c>
      <c r="F6" s="746">
        <v>1091884.75</v>
      </c>
    </row>
    <row r="7" spans="1:6" ht="14.4" customHeight="1" x14ac:dyDescent="0.3">
      <c r="A7" s="769" t="s">
        <v>2040</v>
      </c>
      <c r="B7" s="745">
        <v>453825.7800000002</v>
      </c>
      <c r="C7" s="759">
        <v>0.63742696728101045</v>
      </c>
      <c r="D7" s="745">
        <v>258139.36000000004</v>
      </c>
      <c r="E7" s="759">
        <v>0.3625730327189895</v>
      </c>
      <c r="F7" s="746">
        <v>711965.14000000025</v>
      </c>
    </row>
    <row r="8" spans="1:6" ht="14.4" customHeight="1" x14ac:dyDescent="0.3">
      <c r="A8" s="769" t="s">
        <v>2025</v>
      </c>
      <c r="B8" s="745">
        <v>341672.15999999992</v>
      </c>
      <c r="C8" s="759">
        <v>0.70867808758058359</v>
      </c>
      <c r="D8" s="745">
        <v>140453.87999999998</v>
      </c>
      <c r="E8" s="759">
        <v>0.2913219124194163</v>
      </c>
      <c r="F8" s="746">
        <v>482126.03999999992</v>
      </c>
    </row>
    <row r="9" spans="1:6" ht="14.4" customHeight="1" x14ac:dyDescent="0.3">
      <c r="A9" s="769" t="s">
        <v>2026</v>
      </c>
      <c r="B9" s="745">
        <v>270761.62999999995</v>
      </c>
      <c r="C9" s="759">
        <v>0.76065624494849027</v>
      </c>
      <c r="D9" s="745">
        <v>85196.310000000027</v>
      </c>
      <c r="E9" s="759">
        <v>0.23934375505150984</v>
      </c>
      <c r="F9" s="746">
        <v>355957.93999999994</v>
      </c>
    </row>
    <row r="10" spans="1:6" ht="14.4" customHeight="1" x14ac:dyDescent="0.3">
      <c r="A10" s="769" t="s">
        <v>2013</v>
      </c>
      <c r="B10" s="745">
        <v>222013.04</v>
      </c>
      <c r="C10" s="759">
        <v>0.66525080444923579</v>
      </c>
      <c r="D10" s="745">
        <v>111715.28999999998</v>
      </c>
      <c r="E10" s="759">
        <v>0.33474919555076427</v>
      </c>
      <c r="F10" s="746">
        <v>333728.32999999996</v>
      </c>
    </row>
    <row r="11" spans="1:6" ht="14.4" customHeight="1" x14ac:dyDescent="0.3">
      <c r="A11" s="769" t="s">
        <v>2035</v>
      </c>
      <c r="B11" s="745">
        <v>187099.11000000004</v>
      </c>
      <c r="C11" s="759">
        <v>0.88228041004212476</v>
      </c>
      <c r="D11" s="745">
        <v>24963.980000000003</v>
      </c>
      <c r="E11" s="759">
        <v>0.11771958995787525</v>
      </c>
      <c r="F11" s="746">
        <v>212063.09000000005</v>
      </c>
    </row>
    <row r="12" spans="1:6" ht="14.4" customHeight="1" x14ac:dyDescent="0.3">
      <c r="A12" s="769" t="s">
        <v>2027</v>
      </c>
      <c r="B12" s="745">
        <v>174022.26</v>
      </c>
      <c r="C12" s="759">
        <v>0.69784775591445558</v>
      </c>
      <c r="D12" s="745">
        <v>75347.69</v>
      </c>
      <c r="E12" s="759">
        <v>0.30215224408554436</v>
      </c>
      <c r="F12" s="746">
        <v>249369.95</v>
      </c>
    </row>
    <row r="13" spans="1:6" ht="14.4" customHeight="1" x14ac:dyDescent="0.3">
      <c r="A13" s="769" t="s">
        <v>2015</v>
      </c>
      <c r="B13" s="745">
        <v>26197.480000000003</v>
      </c>
      <c r="C13" s="759">
        <v>0.89366694195620677</v>
      </c>
      <c r="D13" s="745">
        <v>3117.11</v>
      </c>
      <c r="E13" s="759">
        <v>0.1063330580437932</v>
      </c>
      <c r="F13" s="746">
        <v>29314.590000000004</v>
      </c>
    </row>
    <row r="14" spans="1:6" ht="14.4" customHeight="1" x14ac:dyDescent="0.3">
      <c r="A14" s="769" t="s">
        <v>2023</v>
      </c>
      <c r="B14" s="745">
        <v>16300.06</v>
      </c>
      <c r="C14" s="759">
        <v>0.5323595000672795</v>
      </c>
      <c r="D14" s="745">
        <v>14318.460000000001</v>
      </c>
      <c r="E14" s="759">
        <v>0.4676404999327205</v>
      </c>
      <c r="F14" s="746">
        <v>30618.52</v>
      </c>
    </row>
    <row r="15" spans="1:6" ht="14.4" customHeight="1" x14ac:dyDescent="0.3">
      <c r="A15" s="769" t="s">
        <v>2049</v>
      </c>
      <c r="B15" s="745">
        <v>2768.92</v>
      </c>
      <c r="C15" s="759">
        <v>0.947196300046523</v>
      </c>
      <c r="D15" s="745">
        <v>154.36000000000001</v>
      </c>
      <c r="E15" s="759">
        <v>5.2803699953476918E-2</v>
      </c>
      <c r="F15" s="746">
        <v>2923.28</v>
      </c>
    </row>
    <row r="16" spans="1:6" ht="14.4" customHeight="1" x14ac:dyDescent="0.3">
      <c r="A16" s="769" t="s">
        <v>2039</v>
      </c>
      <c r="B16" s="745">
        <v>729.61</v>
      </c>
      <c r="C16" s="759">
        <v>0.68549175091134573</v>
      </c>
      <c r="D16" s="745">
        <v>334.75</v>
      </c>
      <c r="E16" s="759">
        <v>0.31450824908865416</v>
      </c>
      <c r="F16" s="746">
        <v>1064.3600000000001</v>
      </c>
    </row>
    <row r="17" spans="1:6" ht="14.4" customHeight="1" x14ac:dyDescent="0.3">
      <c r="A17" s="769" t="s">
        <v>2021</v>
      </c>
      <c r="B17" s="745">
        <v>646.32000000000005</v>
      </c>
      <c r="C17" s="759">
        <v>0.73806097978759855</v>
      </c>
      <c r="D17" s="745">
        <v>229.38</v>
      </c>
      <c r="E17" s="759">
        <v>0.26193902021240151</v>
      </c>
      <c r="F17" s="746">
        <v>875.7</v>
      </c>
    </row>
    <row r="18" spans="1:6" ht="14.4" customHeight="1" x14ac:dyDescent="0.3">
      <c r="A18" s="769" t="s">
        <v>2038</v>
      </c>
      <c r="B18" s="745">
        <v>256.82</v>
      </c>
      <c r="C18" s="759">
        <v>0.12475226363035788</v>
      </c>
      <c r="D18" s="745">
        <v>1801.8200000000004</v>
      </c>
      <c r="E18" s="759">
        <v>0.87524773636964215</v>
      </c>
      <c r="F18" s="746">
        <v>2058.6400000000003</v>
      </c>
    </row>
    <row r="19" spans="1:6" ht="14.4" customHeight="1" x14ac:dyDescent="0.3">
      <c r="A19" s="769" t="s">
        <v>2033</v>
      </c>
      <c r="B19" s="745">
        <v>131.04</v>
      </c>
      <c r="C19" s="759">
        <v>0.35785679174176638</v>
      </c>
      <c r="D19" s="745">
        <v>235.14</v>
      </c>
      <c r="E19" s="759">
        <v>0.64214320825823368</v>
      </c>
      <c r="F19" s="746">
        <v>366.17999999999995</v>
      </c>
    </row>
    <row r="20" spans="1:6" ht="14.4" customHeight="1" x14ac:dyDescent="0.3">
      <c r="A20" s="769" t="s">
        <v>2020</v>
      </c>
      <c r="B20" s="745">
        <v>105.33</v>
      </c>
      <c r="C20" s="759">
        <v>0.24647244647244648</v>
      </c>
      <c r="D20" s="745">
        <v>322.02</v>
      </c>
      <c r="E20" s="759">
        <v>0.75352755352755352</v>
      </c>
      <c r="F20" s="746">
        <v>427.34999999999997</v>
      </c>
    </row>
    <row r="21" spans="1:6" ht="14.4" customHeight="1" x14ac:dyDescent="0.3">
      <c r="A21" s="769" t="s">
        <v>2042</v>
      </c>
      <c r="B21" s="745">
        <v>72.540000000000006</v>
      </c>
      <c r="C21" s="759">
        <v>1.4734349070419791E-2</v>
      </c>
      <c r="D21" s="745">
        <v>4850.6499999999996</v>
      </c>
      <c r="E21" s="759">
        <v>0.98526565092958018</v>
      </c>
      <c r="F21" s="746">
        <v>4923.1899999999996</v>
      </c>
    </row>
    <row r="22" spans="1:6" ht="14.4" customHeight="1" x14ac:dyDescent="0.3">
      <c r="A22" s="769" t="s">
        <v>2041</v>
      </c>
      <c r="B22" s="745">
        <v>9.4</v>
      </c>
      <c r="C22" s="759">
        <v>3.9984856798914448E-3</v>
      </c>
      <c r="D22" s="745">
        <v>2341.4900000000002</v>
      </c>
      <c r="E22" s="759">
        <v>0.99600151432010853</v>
      </c>
      <c r="F22" s="746">
        <v>2350.8900000000003</v>
      </c>
    </row>
    <row r="23" spans="1:6" ht="14.4" customHeight="1" x14ac:dyDescent="0.3">
      <c r="A23" s="769" t="s">
        <v>2028</v>
      </c>
      <c r="B23" s="745">
        <v>0</v>
      </c>
      <c r="C23" s="759">
        <v>0</v>
      </c>
      <c r="D23" s="745">
        <v>359.20000000000005</v>
      </c>
      <c r="E23" s="759">
        <v>1</v>
      </c>
      <c r="F23" s="746">
        <v>359.20000000000005</v>
      </c>
    </row>
    <row r="24" spans="1:6" ht="14.4" customHeight="1" x14ac:dyDescent="0.3">
      <c r="A24" s="769" t="s">
        <v>2036</v>
      </c>
      <c r="B24" s="745"/>
      <c r="C24" s="759"/>
      <c r="D24" s="745">
        <v>0</v>
      </c>
      <c r="E24" s="759"/>
      <c r="F24" s="746">
        <v>0</v>
      </c>
    </row>
    <row r="25" spans="1:6" ht="14.4" customHeight="1" x14ac:dyDescent="0.3">
      <c r="A25" s="769" t="s">
        <v>2032</v>
      </c>
      <c r="B25" s="745"/>
      <c r="C25" s="759">
        <v>0</v>
      </c>
      <c r="D25" s="745">
        <v>155.58000000000001</v>
      </c>
      <c r="E25" s="759">
        <v>1</v>
      </c>
      <c r="F25" s="746">
        <v>155.58000000000001</v>
      </c>
    </row>
    <row r="26" spans="1:6" ht="14.4" customHeight="1" x14ac:dyDescent="0.3">
      <c r="A26" s="769" t="s">
        <v>2029</v>
      </c>
      <c r="B26" s="745"/>
      <c r="C26" s="759">
        <v>0</v>
      </c>
      <c r="D26" s="745">
        <v>1709.0700000000002</v>
      </c>
      <c r="E26" s="759">
        <v>1</v>
      </c>
      <c r="F26" s="746">
        <v>1709.0700000000002</v>
      </c>
    </row>
    <row r="27" spans="1:6" ht="14.4" customHeight="1" x14ac:dyDescent="0.3">
      <c r="A27" s="769" t="s">
        <v>2034</v>
      </c>
      <c r="B27" s="745">
        <v>0</v>
      </c>
      <c r="C27" s="759">
        <v>0</v>
      </c>
      <c r="D27" s="745">
        <v>308.72000000000003</v>
      </c>
      <c r="E27" s="759">
        <v>1</v>
      </c>
      <c r="F27" s="746">
        <v>308.72000000000003</v>
      </c>
    </row>
    <row r="28" spans="1:6" ht="14.4" customHeight="1" x14ac:dyDescent="0.3">
      <c r="A28" s="769" t="s">
        <v>2012</v>
      </c>
      <c r="B28" s="745">
        <v>0</v>
      </c>
      <c r="C28" s="759">
        <v>0</v>
      </c>
      <c r="D28" s="745">
        <v>4589.3500000000004</v>
      </c>
      <c r="E28" s="759">
        <v>1</v>
      </c>
      <c r="F28" s="746">
        <v>4589.3500000000004</v>
      </c>
    </row>
    <row r="29" spans="1:6" ht="14.4" customHeight="1" x14ac:dyDescent="0.3">
      <c r="A29" s="769" t="s">
        <v>2014</v>
      </c>
      <c r="B29" s="745"/>
      <c r="C29" s="759">
        <v>0</v>
      </c>
      <c r="D29" s="745">
        <v>141.09</v>
      </c>
      <c r="E29" s="759">
        <v>1</v>
      </c>
      <c r="F29" s="746">
        <v>141.09</v>
      </c>
    </row>
    <row r="30" spans="1:6" ht="14.4" customHeight="1" x14ac:dyDescent="0.3">
      <c r="A30" s="769" t="s">
        <v>2031</v>
      </c>
      <c r="B30" s="745">
        <v>0</v>
      </c>
      <c r="C30" s="759">
        <v>0</v>
      </c>
      <c r="D30" s="745">
        <v>120.78</v>
      </c>
      <c r="E30" s="759">
        <v>1</v>
      </c>
      <c r="F30" s="746">
        <v>120.78</v>
      </c>
    </row>
    <row r="31" spans="1:6" ht="14.4" customHeight="1" x14ac:dyDescent="0.3">
      <c r="A31" s="769" t="s">
        <v>2018</v>
      </c>
      <c r="B31" s="745"/>
      <c r="C31" s="759">
        <v>0</v>
      </c>
      <c r="D31" s="745">
        <v>819.07</v>
      </c>
      <c r="E31" s="759">
        <v>1</v>
      </c>
      <c r="F31" s="746">
        <v>819.07</v>
      </c>
    </row>
    <row r="32" spans="1:6" ht="14.4" customHeight="1" x14ac:dyDescent="0.3">
      <c r="A32" s="769" t="s">
        <v>2046</v>
      </c>
      <c r="B32" s="745"/>
      <c r="C32" s="759">
        <v>0</v>
      </c>
      <c r="D32" s="745">
        <v>559.38000000000011</v>
      </c>
      <c r="E32" s="759">
        <v>1</v>
      </c>
      <c r="F32" s="746">
        <v>559.38000000000011</v>
      </c>
    </row>
    <row r="33" spans="1:6" ht="14.4" customHeight="1" x14ac:dyDescent="0.3">
      <c r="A33" s="769" t="s">
        <v>2043</v>
      </c>
      <c r="B33" s="745"/>
      <c r="C33" s="759">
        <v>0</v>
      </c>
      <c r="D33" s="745">
        <v>189.67000000000002</v>
      </c>
      <c r="E33" s="759">
        <v>1</v>
      </c>
      <c r="F33" s="746">
        <v>189.67000000000002</v>
      </c>
    </row>
    <row r="34" spans="1:6" ht="14.4" customHeight="1" x14ac:dyDescent="0.3">
      <c r="A34" s="769" t="s">
        <v>2017</v>
      </c>
      <c r="B34" s="745"/>
      <c r="C34" s="759">
        <v>0</v>
      </c>
      <c r="D34" s="745">
        <v>115.26</v>
      </c>
      <c r="E34" s="759">
        <v>1</v>
      </c>
      <c r="F34" s="746">
        <v>115.26</v>
      </c>
    </row>
    <row r="35" spans="1:6" ht="14.4" customHeight="1" x14ac:dyDescent="0.3">
      <c r="A35" s="769" t="s">
        <v>2048</v>
      </c>
      <c r="B35" s="745">
        <v>0</v>
      </c>
      <c r="C35" s="759"/>
      <c r="D35" s="745">
        <v>0</v>
      </c>
      <c r="E35" s="759"/>
      <c r="F35" s="746">
        <v>0</v>
      </c>
    </row>
    <row r="36" spans="1:6" ht="14.4" customHeight="1" x14ac:dyDescent="0.3">
      <c r="A36" s="769" t="s">
        <v>2047</v>
      </c>
      <c r="B36" s="745"/>
      <c r="C36" s="759">
        <v>0</v>
      </c>
      <c r="D36" s="745">
        <v>141.09</v>
      </c>
      <c r="E36" s="759">
        <v>1</v>
      </c>
      <c r="F36" s="746">
        <v>141.09</v>
      </c>
    </row>
    <row r="37" spans="1:6" ht="14.4" customHeight="1" thickBot="1" x14ac:dyDescent="0.35">
      <c r="A37" s="770" t="s">
        <v>2022</v>
      </c>
      <c r="B37" s="761">
        <v>0</v>
      </c>
      <c r="C37" s="762">
        <v>0</v>
      </c>
      <c r="D37" s="761">
        <v>451.81000000000006</v>
      </c>
      <c r="E37" s="762">
        <v>1</v>
      </c>
      <c r="F37" s="763">
        <v>451.81000000000006</v>
      </c>
    </row>
    <row r="38" spans="1:6" ht="14.4" customHeight="1" thickBot="1" x14ac:dyDescent="0.35">
      <c r="A38" s="764" t="s">
        <v>3</v>
      </c>
      <c r="B38" s="765">
        <v>2976580.9200000004</v>
      </c>
      <c r="C38" s="766">
        <v>0.65329768639482078</v>
      </c>
      <c r="D38" s="765">
        <v>1579658.88</v>
      </c>
      <c r="E38" s="766">
        <v>0.3467023136051795</v>
      </c>
      <c r="F38" s="767">
        <v>4556239.7999999989</v>
      </c>
    </row>
    <row r="39" spans="1:6" ht="14.4" customHeight="1" thickBot="1" x14ac:dyDescent="0.35"/>
    <row r="40" spans="1:6" ht="14.4" customHeight="1" x14ac:dyDescent="0.3">
      <c r="A40" s="832" t="s">
        <v>3433</v>
      </c>
      <c r="B40" s="225">
        <v>957384.16000000015</v>
      </c>
      <c r="C40" s="823">
        <v>0.60363585969061229</v>
      </c>
      <c r="D40" s="225">
        <v>628645.14000000013</v>
      </c>
      <c r="E40" s="823">
        <v>0.39636414030938771</v>
      </c>
      <c r="F40" s="831">
        <v>1586029.3000000003</v>
      </c>
    </row>
    <row r="41" spans="1:6" ht="14.4" customHeight="1" x14ac:dyDescent="0.3">
      <c r="A41" s="769" t="s">
        <v>3434</v>
      </c>
      <c r="B41" s="745">
        <v>930164.41999999923</v>
      </c>
      <c r="C41" s="759">
        <v>0.74191723948372623</v>
      </c>
      <c r="D41" s="745">
        <v>323566.28000000003</v>
      </c>
      <c r="E41" s="759">
        <v>0.25808276051627371</v>
      </c>
      <c r="F41" s="746">
        <v>1253730.6999999993</v>
      </c>
    </row>
    <row r="42" spans="1:6" ht="14.4" customHeight="1" x14ac:dyDescent="0.3">
      <c r="A42" s="769" t="s">
        <v>3435</v>
      </c>
      <c r="B42" s="745">
        <v>554973.91999999969</v>
      </c>
      <c r="C42" s="759">
        <v>0.71769885880518858</v>
      </c>
      <c r="D42" s="745">
        <v>218294.57999999996</v>
      </c>
      <c r="E42" s="759">
        <v>0.28230114119481142</v>
      </c>
      <c r="F42" s="746">
        <v>773268.49999999965</v>
      </c>
    </row>
    <row r="43" spans="1:6" ht="14.4" customHeight="1" x14ac:dyDescent="0.3">
      <c r="A43" s="769" t="s">
        <v>1613</v>
      </c>
      <c r="B43" s="745">
        <v>473674.17000000027</v>
      </c>
      <c r="C43" s="759">
        <v>0.66311351249284678</v>
      </c>
      <c r="D43" s="745">
        <v>240644.21000000005</v>
      </c>
      <c r="E43" s="759">
        <v>0.33688648750715322</v>
      </c>
      <c r="F43" s="746">
        <v>714318.38000000035</v>
      </c>
    </row>
    <row r="44" spans="1:6" ht="14.4" customHeight="1" x14ac:dyDescent="0.3">
      <c r="A44" s="769" t="s">
        <v>3436</v>
      </c>
      <c r="B44" s="745">
        <v>25509.879999999986</v>
      </c>
      <c r="C44" s="759">
        <v>1</v>
      </c>
      <c r="D44" s="745"/>
      <c r="E44" s="759">
        <v>0</v>
      </c>
      <c r="F44" s="746">
        <v>25509.879999999986</v>
      </c>
    </row>
    <row r="45" spans="1:6" ht="14.4" customHeight="1" x14ac:dyDescent="0.3">
      <c r="A45" s="769" t="s">
        <v>3437</v>
      </c>
      <c r="B45" s="745">
        <v>19479.8</v>
      </c>
      <c r="C45" s="759">
        <v>0.20191068760105352</v>
      </c>
      <c r="D45" s="745">
        <v>76997.510000000009</v>
      </c>
      <c r="E45" s="759">
        <v>0.79808931239894643</v>
      </c>
      <c r="F45" s="746">
        <v>96477.310000000012</v>
      </c>
    </row>
    <row r="46" spans="1:6" ht="14.4" customHeight="1" x14ac:dyDescent="0.3">
      <c r="A46" s="769" t="s">
        <v>1564</v>
      </c>
      <c r="B46" s="745">
        <v>4679.78</v>
      </c>
      <c r="C46" s="759">
        <v>0.36842105263157898</v>
      </c>
      <c r="D46" s="745">
        <v>8022.48</v>
      </c>
      <c r="E46" s="759">
        <v>0.63157894736842113</v>
      </c>
      <c r="F46" s="746">
        <v>12702.259999999998</v>
      </c>
    </row>
    <row r="47" spans="1:6" ht="14.4" customHeight="1" x14ac:dyDescent="0.3">
      <c r="A47" s="769" t="s">
        <v>3438</v>
      </c>
      <c r="B47" s="745">
        <v>2291.48</v>
      </c>
      <c r="C47" s="759">
        <v>1</v>
      </c>
      <c r="D47" s="745"/>
      <c r="E47" s="759">
        <v>0</v>
      </c>
      <c r="F47" s="746">
        <v>2291.48</v>
      </c>
    </row>
    <row r="48" spans="1:6" ht="14.4" customHeight="1" x14ac:dyDescent="0.3">
      <c r="A48" s="769" t="s">
        <v>1620</v>
      </c>
      <c r="B48" s="745">
        <v>1446.56</v>
      </c>
      <c r="C48" s="759">
        <v>0.10685158771254019</v>
      </c>
      <c r="D48" s="745">
        <v>12091.469999999996</v>
      </c>
      <c r="E48" s="759">
        <v>0.89314841228745989</v>
      </c>
      <c r="F48" s="746">
        <v>13538.029999999995</v>
      </c>
    </row>
    <row r="49" spans="1:6" ht="14.4" customHeight="1" x14ac:dyDescent="0.3">
      <c r="A49" s="769" t="s">
        <v>1622</v>
      </c>
      <c r="B49" s="745">
        <v>1426.44</v>
      </c>
      <c r="C49" s="759">
        <v>0.4922204163604178</v>
      </c>
      <c r="D49" s="745">
        <v>1471.53</v>
      </c>
      <c r="E49" s="759">
        <v>0.50777958363958209</v>
      </c>
      <c r="F49" s="746">
        <v>2897.9700000000003</v>
      </c>
    </row>
    <row r="50" spans="1:6" ht="14.4" customHeight="1" x14ac:dyDescent="0.3">
      <c r="A50" s="769" t="s">
        <v>3439</v>
      </c>
      <c r="B50" s="745">
        <v>901.92</v>
      </c>
      <c r="C50" s="759">
        <v>7.9831047649731882E-2</v>
      </c>
      <c r="D50" s="745">
        <v>10395.94</v>
      </c>
      <c r="E50" s="759">
        <v>0.92016895235026808</v>
      </c>
      <c r="F50" s="746">
        <v>11297.86</v>
      </c>
    </row>
    <row r="51" spans="1:6" ht="14.4" customHeight="1" x14ac:dyDescent="0.3">
      <c r="A51" s="769" t="s">
        <v>3440</v>
      </c>
      <c r="B51" s="745">
        <v>868.37</v>
      </c>
      <c r="C51" s="759">
        <v>1</v>
      </c>
      <c r="D51" s="745"/>
      <c r="E51" s="759">
        <v>0</v>
      </c>
      <c r="F51" s="746">
        <v>868.37</v>
      </c>
    </row>
    <row r="52" spans="1:6" ht="14.4" customHeight="1" x14ac:dyDescent="0.3">
      <c r="A52" s="769" t="s">
        <v>3441</v>
      </c>
      <c r="B52" s="745">
        <v>724.68</v>
      </c>
      <c r="C52" s="759">
        <v>0.26333231587668421</v>
      </c>
      <c r="D52" s="745">
        <v>2027.28</v>
      </c>
      <c r="E52" s="759">
        <v>0.73666768412331574</v>
      </c>
      <c r="F52" s="746">
        <v>2751.96</v>
      </c>
    </row>
    <row r="53" spans="1:6" ht="14.4" customHeight="1" x14ac:dyDescent="0.3">
      <c r="A53" s="769" t="s">
        <v>3442</v>
      </c>
      <c r="B53" s="745">
        <v>716.16</v>
      </c>
      <c r="C53" s="759">
        <v>1</v>
      </c>
      <c r="D53" s="745"/>
      <c r="E53" s="759">
        <v>0</v>
      </c>
      <c r="F53" s="746">
        <v>716.16</v>
      </c>
    </row>
    <row r="54" spans="1:6" ht="14.4" customHeight="1" x14ac:dyDescent="0.3">
      <c r="A54" s="769" t="s">
        <v>1579</v>
      </c>
      <c r="B54" s="745">
        <v>579.24</v>
      </c>
      <c r="C54" s="759">
        <v>0.92307692307692313</v>
      </c>
      <c r="D54" s="745">
        <v>48.269999999999996</v>
      </c>
      <c r="E54" s="759">
        <v>7.6923076923076913E-2</v>
      </c>
      <c r="F54" s="746">
        <v>627.51</v>
      </c>
    </row>
    <row r="55" spans="1:6" ht="14.4" customHeight="1" x14ac:dyDescent="0.3">
      <c r="A55" s="769" t="s">
        <v>3443</v>
      </c>
      <c r="B55" s="745">
        <v>394.86</v>
      </c>
      <c r="C55" s="759">
        <v>1</v>
      </c>
      <c r="D55" s="745"/>
      <c r="E55" s="759">
        <v>0</v>
      </c>
      <c r="F55" s="746">
        <v>394.86</v>
      </c>
    </row>
    <row r="56" spans="1:6" ht="14.4" customHeight="1" x14ac:dyDescent="0.3">
      <c r="A56" s="769" t="s">
        <v>1602</v>
      </c>
      <c r="B56" s="745">
        <v>338.94</v>
      </c>
      <c r="C56" s="759">
        <v>0.11666506037366964</v>
      </c>
      <c r="D56" s="745">
        <v>2566.3000000000002</v>
      </c>
      <c r="E56" s="759">
        <v>0.88333493962633036</v>
      </c>
      <c r="F56" s="746">
        <v>2905.2400000000002</v>
      </c>
    </row>
    <row r="57" spans="1:6" ht="14.4" customHeight="1" x14ac:dyDescent="0.3">
      <c r="A57" s="769" t="s">
        <v>1575</v>
      </c>
      <c r="B57" s="745">
        <v>236.37</v>
      </c>
      <c r="C57" s="759">
        <v>1</v>
      </c>
      <c r="D57" s="745"/>
      <c r="E57" s="759">
        <v>0</v>
      </c>
      <c r="F57" s="746">
        <v>236.37</v>
      </c>
    </row>
    <row r="58" spans="1:6" ht="14.4" customHeight="1" x14ac:dyDescent="0.3">
      <c r="A58" s="769" t="s">
        <v>3444</v>
      </c>
      <c r="B58" s="745">
        <v>161.06</v>
      </c>
      <c r="C58" s="759">
        <v>0.14285714285714285</v>
      </c>
      <c r="D58" s="745">
        <v>966.36</v>
      </c>
      <c r="E58" s="759">
        <v>0.8571428571428571</v>
      </c>
      <c r="F58" s="746">
        <v>1127.42</v>
      </c>
    </row>
    <row r="59" spans="1:6" ht="14.4" customHeight="1" x14ac:dyDescent="0.3">
      <c r="A59" s="769" t="s">
        <v>3445</v>
      </c>
      <c r="B59" s="745">
        <v>145.09</v>
      </c>
      <c r="C59" s="759">
        <v>0.62866675332553401</v>
      </c>
      <c r="D59" s="745">
        <v>85.7</v>
      </c>
      <c r="E59" s="759">
        <v>0.37133324667446593</v>
      </c>
      <c r="F59" s="746">
        <v>230.79000000000002</v>
      </c>
    </row>
    <row r="60" spans="1:6" ht="14.4" customHeight="1" x14ac:dyDescent="0.3">
      <c r="A60" s="769" t="s">
        <v>3446</v>
      </c>
      <c r="B60" s="745">
        <v>141.08000000000001</v>
      </c>
      <c r="C60" s="759">
        <v>2.9410170565647559E-2</v>
      </c>
      <c r="D60" s="745">
        <v>4655.8999999999996</v>
      </c>
      <c r="E60" s="759">
        <v>0.97058982943435246</v>
      </c>
      <c r="F60" s="746">
        <v>4796.9799999999996</v>
      </c>
    </row>
    <row r="61" spans="1:6" ht="14.4" customHeight="1" x14ac:dyDescent="0.3">
      <c r="A61" s="769" t="s">
        <v>1597</v>
      </c>
      <c r="B61" s="745">
        <v>136.04</v>
      </c>
      <c r="C61" s="759">
        <v>1</v>
      </c>
      <c r="D61" s="745"/>
      <c r="E61" s="759">
        <v>0</v>
      </c>
      <c r="F61" s="746">
        <v>136.04</v>
      </c>
    </row>
    <row r="62" spans="1:6" ht="14.4" customHeight="1" x14ac:dyDescent="0.3">
      <c r="A62" s="769" t="s">
        <v>3447</v>
      </c>
      <c r="B62" s="745">
        <v>82.5</v>
      </c>
      <c r="C62" s="759">
        <v>1</v>
      </c>
      <c r="D62" s="745"/>
      <c r="E62" s="759">
        <v>0</v>
      </c>
      <c r="F62" s="746">
        <v>82.5</v>
      </c>
    </row>
    <row r="63" spans="1:6" ht="14.4" customHeight="1" x14ac:dyDescent="0.3">
      <c r="A63" s="769" t="s">
        <v>1626</v>
      </c>
      <c r="B63" s="745">
        <v>69.16</v>
      </c>
      <c r="C63" s="759">
        <v>7.8956080965373959E-2</v>
      </c>
      <c r="D63" s="745">
        <v>806.76999999999987</v>
      </c>
      <c r="E63" s="759">
        <v>0.92104391903462612</v>
      </c>
      <c r="F63" s="746">
        <v>875.92999999999984</v>
      </c>
    </row>
    <row r="64" spans="1:6" ht="14.4" customHeight="1" x14ac:dyDescent="0.3">
      <c r="A64" s="769" t="s">
        <v>1617</v>
      </c>
      <c r="B64" s="745">
        <v>54.84</v>
      </c>
      <c r="C64" s="759">
        <v>0.51468793993430317</v>
      </c>
      <c r="D64" s="745">
        <v>51.71</v>
      </c>
      <c r="E64" s="759">
        <v>0.48531206006569683</v>
      </c>
      <c r="F64" s="746">
        <v>106.55000000000001</v>
      </c>
    </row>
    <row r="65" spans="1:6" ht="14.4" customHeight="1" x14ac:dyDescent="0.3">
      <c r="A65" s="769" t="s">
        <v>1619</v>
      </c>
      <c r="B65" s="745">
        <v>0</v>
      </c>
      <c r="C65" s="759"/>
      <c r="D65" s="745">
        <v>0</v>
      </c>
      <c r="E65" s="759"/>
      <c r="F65" s="746">
        <v>0</v>
      </c>
    </row>
    <row r="66" spans="1:6" ht="14.4" customHeight="1" x14ac:dyDescent="0.3">
      <c r="A66" s="769" t="s">
        <v>1580</v>
      </c>
      <c r="B66" s="745"/>
      <c r="C66" s="759">
        <v>0</v>
      </c>
      <c r="D66" s="745">
        <v>239.99</v>
      </c>
      <c r="E66" s="759">
        <v>1</v>
      </c>
      <c r="F66" s="746">
        <v>239.99</v>
      </c>
    </row>
    <row r="67" spans="1:6" ht="14.4" customHeight="1" x14ac:dyDescent="0.3">
      <c r="A67" s="769" t="s">
        <v>3448</v>
      </c>
      <c r="B67" s="745"/>
      <c r="C67" s="759">
        <v>0</v>
      </c>
      <c r="D67" s="745">
        <v>1638.14</v>
      </c>
      <c r="E67" s="759">
        <v>1</v>
      </c>
      <c r="F67" s="746">
        <v>1638.14</v>
      </c>
    </row>
    <row r="68" spans="1:6" ht="14.4" customHeight="1" x14ac:dyDescent="0.3">
      <c r="A68" s="769" t="s">
        <v>1566</v>
      </c>
      <c r="B68" s="745"/>
      <c r="C68" s="759">
        <v>0</v>
      </c>
      <c r="D68" s="745">
        <v>3364.75</v>
      </c>
      <c r="E68" s="759">
        <v>1</v>
      </c>
      <c r="F68" s="746">
        <v>3364.75</v>
      </c>
    </row>
    <row r="69" spans="1:6" ht="14.4" customHeight="1" x14ac:dyDescent="0.3">
      <c r="A69" s="769" t="s">
        <v>1625</v>
      </c>
      <c r="B69" s="745"/>
      <c r="C69" s="759">
        <v>0</v>
      </c>
      <c r="D69" s="745">
        <v>1659.6000000000001</v>
      </c>
      <c r="E69" s="759">
        <v>1</v>
      </c>
      <c r="F69" s="746">
        <v>1659.6000000000001</v>
      </c>
    </row>
    <row r="70" spans="1:6" ht="14.4" customHeight="1" x14ac:dyDescent="0.3">
      <c r="A70" s="769" t="s">
        <v>3449</v>
      </c>
      <c r="B70" s="745"/>
      <c r="C70" s="759">
        <v>0</v>
      </c>
      <c r="D70" s="745">
        <v>6004.08</v>
      </c>
      <c r="E70" s="759">
        <v>1</v>
      </c>
      <c r="F70" s="746">
        <v>6004.08</v>
      </c>
    </row>
    <row r="71" spans="1:6" ht="14.4" customHeight="1" x14ac:dyDescent="0.3">
      <c r="A71" s="769" t="s">
        <v>3450</v>
      </c>
      <c r="B71" s="745"/>
      <c r="C71" s="759">
        <v>0</v>
      </c>
      <c r="D71" s="745">
        <v>1021.9000000000001</v>
      </c>
      <c r="E71" s="759">
        <v>1</v>
      </c>
      <c r="F71" s="746">
        <v>1021.9000000000001</v>
      </c>
    </row>
    <row r="72" spans="1:6" ht="14.4" customHeight="1" x14ac:dyDescent="0.3">
      <c r="A72" s="769" t="s">
        <v>1568</v>
      </c>
      <c r="B72" s="745"/>
      <c r="C72" s="759">
        <v>0</v>
      </c>
      <c r="D72" s="745">
        <v>4647.75</v>
      </c>
      <c r="E72" s="759">
        <v>1</v>
      </c>
      <c r="F72" s="746">
        <v>4647.75</v>
      </c>
    </row>
    <row r="73" spans="1:6" ht="14.4" customHeight="1" x14ac:dyDescent="0.3">
      <c r="A73" s="769" t="s">
        <v>3451</v>
      </c>
      <c r="B73" s="745"/>
      <c r="C73" s="759">
        <v>0</v>
      </c>
      <c r="D73" s="745">
        <v>155.58000000000001</v>
      </c>
      <c r="E73" s="759">
        <v>1</v>
      </c>
      <c r="F73" s="746">
        <v>155.58000000000001</v>
      </c>
    </row>
    <row r="74" spans="1:6" ht="14.4" customHeight="1" x14ac:dyDescent="0.3">
      <c r="A74" s="769" t="s">
        <v>1569</v>
      </c>
      <c r="B74" s="745"/>
      <c r="C74" s="759">
        <v>0</v>
      </c>
      <c r="D74" s="745">
        <v>560.61</v>
      </c>
      <c r="E74" s="759">
        <v>1</v>
      </c>
      <c r="F74" s="746">
        <v>560.61</v>
      </c>
    </row>
    <row r="75" spans="1:6" ht="14.4" customHeight="1" x14ac:dyDescent="0.3">
      <c r="A75" s="769" t="s">
        <v>1623</v>
      </c>
      <c r="B75" s="745"/>
      <c r="C75" s="759">
        <v>0</v>
      </c>
      <c r="D75" s="745">
        <v>191.25</v>
      </c>
      <c r="E75" s="759">
        <v>1</v>
      </c>
      <c r="F75" s="746">
        <v>191.25</v>
      </c>
    </row>
    <row r="76" spans="1:6" ht="14.4" customHeight="1" x14ac:dyDescent="0.3">
      <c r="A76" s="769" t="s">
        <v>3452</v>
      </c>
      <c r="B76" s="745">
        <v>0</v>
      </c>
      <c r="C76" s="759">
        <v>0</v>
      </c>
      <c r="D76" s="745">
        <v>3856.2400000000002</v>
      </c>
      <c r="E76" s="759">
        <v>1</v>
      </c>
      <c r="F76" s="746">
        <v>3856.2400000000002</v>
      </c>
    </row>
    <row r="77" spans="1:6" ht="14.4" customHeight="1" x14ac:dyDescent="0.3">
      <c r="A77" s="769" t="s">
        <v>1586</v>
      </c>
      <c r="B77" s="745">
        <v>0</v>
      </c>
      <c r="C77" s="759">
        <v>0</v>
      </c>
      <c r="D77" s="745">
        <v>2315.4</v>
      </c>
      <c r="E77" s="759">
        <v>1</v>
      </c>
      <c r="F77" s="746">
        <v>2315.4</v>
      </c>
    </row>
    <row r="78" spans="1:6" ht="14.4" customHeight="1" x14ac:dyDescent="0.3">
      <c r="A78" s="769" t="s">
        <v>1584</v>
      </c>
      <c r="B78" s="745"/>
      <c r="C78" s="759">
        <v>0</v>
      </c>
      <c r="D78" s="745">
        <v>436.7</v>
      </c>
      <c r="E78" s="759">
        <v>1</v>
      </c>
      <c r="F78" s="746">
        <v>436.7</v>
      </c>
    </row>
    <row r="79" spans="1:6" ht="14.4" customHeight="1" x14ac:dyDescent="0.3">
      <c r="A79" s="769" t="s">
        <v>1565</v>
      </c>
      <c r="B79" s="745">
        <v>0</v>
      </c>
      <c r="C79" s="759"/>
      <c r="D79" s="745">
        <v>0</v>
      </c>
      <c r="E79" s="759"/>
      <c r="F79" s="746">
        <v>0</v>
      </c>
    </row>
    <row r="80" spans="1:6" ht="14.4" customHeight="1" x14ac:dyDescent="0.3">
      <c r="A80" s="769" t="s">
        <v>3453</v>
      </c>
      <c r="B80" s="745"/>
      <c r="C80" s="759">
        <v>0</v>
      </c>
      <c r="D80" s="745">
        <v>322.02</v>
      </c>
      <c r="E80" s="759">
        <v>1</v>
      </c>
      <c r="F80" s="746">
        <v>322.02</v>
      </c>
    </row>
    <row r="81" spans="1:6" ht="14.4" customHeight="1" x14ac:dyDescent="0.3">
      <c r="A81" s="769" t="s">
        <v>3454</v>
      </c>
      <c r="B81" s="745"/>
      <c r="C81" s="759">
        <v>0</v>
      </c>
      <c r="D81" s="745">
        <v>229.38</v>
      </c>
      <c r="E81" s="759">
        <v>1</v>
      </c>
      <c r="F81" s="746">
        <v>229.38</v>
      </c>
    </row>
    <row r="82" spans="1:6" ht="14.4" customHeight="1" x14ac:dyDescent="0.3">
      <c r="A82" s="769" t="s">
        <v>1621</v>
      </c>
      <c r="B82" s="745"/>
      <c r="C82" s="759">
        <v>0</v>
      </c>
      <c r="D82" s="745">
        <v>737.74</v>
      </c>
      <c r="E82" s="759">
        <v>1</v>
      </c>
      <c r="F82" s="746">
        <v>737.74</v>
      </c>
    </row>
    <row r="83" spans="1:6" ht="14.4" customHeight="1" x14ac:dyDescent="0.3">
      <c r="A83" s="769" t="s">
        <v>1609</v>
      </c>
      <c r="B83" s="745"/>
      <c r="C83" s="759"/>
      <c r="D83" s="745">
        <v>0</v>
      </c>
      <c r="E83" s="759"/>
      <c r="F83" s="746">
        <v>0</v>
      </c>
    </row>
    <row r="84" spans="1:6" ht="14.4" customHeight="1" x14ac:dyDescent="0.3">
      <c r="A84" s="769" t="s">
        <v>3455</v>
      </c>
      <c r="B84" s="745"/>
      <c r="C84" s="759">
        <v>0</v>
      </c>
      <c r="D84" s="745">
        <v>305.12</v>
      </c>
      <c r="E84" s="759">
        <v>1</v>
      </c>
      <c r="F84" s="746">
        <v>305.12</v>
      </c>
    </row>
    <row r="85" spans="1:6" ht="14.4" customHeight="1" x14ac:dyDescent="0.3">
      <c r="A85" s="769" t="s">
        <v>3456</v>
      </c>
      <c r="B85" s="745"/>
      <c r="C85" s="759">
        <v>0</v>
      </c>
      <c r="D85" s="745">
        <v>403.45</v>
      </c>
      <c r="E85" s="759">
        <v>1</v>
      </c>
      <c r="F85" s="746">
        <v>403.45</v>
      </c>
    </row>
    <row r="86" spans="1:6" ht="14.4" customHeight="1" x14ac:dyDescent="0.3">
      <c r="A86" s="769" t="s">
        <v>3457</v>
      </c>
      <c r="B86" s="745"/>
      <c r="C86" s="759">
        <v>0</v>
      </c>
      <c r="D86" s="745">
        <v>8215.8700000000008</v>
      </c>
      <c r="E86" s="759">
        <v>1</v>
      </c>
      <c r="F86" s="746">
        <v>8215.8700000000008</v>
      </c>
    </row>
    <row r="87" spans="1:6" ht="14.4" customHeight="1" x14ac:dyDescent="0.3">
      <c r="A87" s="769" t="s">
        <v>3458</v>
      </c>
      <c r="B87" s="745"/>
      <c r="C87" s="759">
        <v>0</v>
      </c>
      <c r="D87" s="745">
        <v>4431.79</v>
      </c>
      <c r="E87" s="759">
        <v>1</v>
      </c>
      <c r="F87" s="746">
        <v>4431.79</v>
      </c>
    </row>
    <row r="88" spans="1:6" ht="14.4" customHeight="1" x14ac:dyDescent="0.3">
      <c r="A88" s="769" t="s">
        <v>3459</v>
      </c>
      <c r="B88" s="745"/>
      <c r="C88" s="759">
        <v>0</v>
      </c>
      <c r="D88" s="745">
        <v>282.5</v>
      </c>
      <c r="E88" s="759">
        <v>1</v>
      </c>
      <c r="F88" s="746">
        <v>282.5</v>
      </c>
    </row>
    <row r="89" spans="1:6" ht="14.4" customHeight="1" x14ac:dyDescent="0.3">
      <c r="A89" s="769" t="s">
        <v>3460</v>
      </c>
      <c r="B89" s="745"/>
      <c r="C89" s="759">
        <v>0</v>
      </c>
      <c r="D89" s="745">
        <v>55.37</v>
      </c>
      <c r="E89" s="759">
        <v>1</v>
      </c>
      <c r="F89" s="746">
        <v>55.37</v>
      </c>
    </row>
    <row r="90" spans="1:6" ht="14.4" customHeight="1" x14ac:dyDescent="0.3">
      <c r="A90" s="769" t="s">
        <v>3461</v>
      </c>
      <c r="B90" s="745"/>
      <c r="C90" s="759">
        <v>0</v>
      </c>
      <c r="D90" s="745">
        <v>26.3</v>
      </c>
      <c r="E90" s="759">
        <v>1</v>
      </c>
      <c r="F90" s="746">
        <v>26.3</v>
      </c>
    </row>
    <row r="91" spans="1:6" ht="14.4" customHeight="1" x14ac:dyDescent="0.3">
      <c r="A91" s="769" t="s">
        <v>3462</v>
      </c>
      <c r="B91" s="745"/>
      <c r="C91" s="759">
        <v>0</v>
      </c>
      <c r="D91" s="745">
        <v>207.45</v>
      </c>
      <c r="E91" s="759">
        <v>1</v>
      </c>
      <c r="F91" s="746">
        <v>207.45</v>
      </c>
    </row>
    <row r="92" spans="1:6" ht="14.4" customHeight="1" x14ac:dyDescent="0.3">
      <c r="A92" s="769" t="s">
        <v>3463</v>
      </c>
      <c r="B92" s="745">
        <v>0</v>
      </c>
      <c r="C92" s="759">
        <v>0</v>
      </c>
      <c r="D92" s="745">
        <v>968.20999999999981</v>
      </c>
      <c r="E92" s="759">
        <v>1</v>
      </c>
      <c r="F92" s="746">
        <v>968.20999999999981</v>
      </c>
    </row>
    <row r="93" spans="1:6" ht="14.4" customHeight="1" x14ac:dyDescent="0.3">
      <c r="A93" s="769" t="s">
        <v>3464</v>
      </c>
      <c r="B93" s="745"/>
      <c r="C93" s="759"/>
      <c r="D93" s="745">
        <v>0</v>
      </c>
      <c r="E93" s="759"/>
      <c r="F93" s="746">
        <v>0</v>
      </c>
    </row>
    <row r="94" spans="1:6" ht="14.4" customHeight="1" x14ac:dyDescent="0.3">
      <c r="A94" s="769" t="s">
        <v>3465</v>
      </c>
      <c r="B94" s="745"/>
      <c r="C94" s="759">
        <v>0</v>
      </c>
      <c r="D94" s="745">
        <v>1439.9</v>
      </c>
      <c r="E94" s="759">
        <v>1</v>
      </c>
      <c r="F94" s="746">
        <v>1439.9</v>
      </c>
    </row>
    <row r="95" spans="1:6" ht="14.4" customHeight="1" x14ac:dyDescent="0.3">
      <c r="A95" s="769" t="s">
        <v>1578</v>
      </c>
      <c r="B95" s="745"/>
      <c r="C95" s="759">
        <v>0</v>
      </c>
      <c r="D95" s="745">
        <v>143.09</v>
      </c>
      <c r="E95" s="759">
        <v>1</v>
      </c>
      <c r="F95" s="746">
        <v>143.09</v>
      </c>
    </row>
    <row r="96" spans="1:6" ht="14.4" customHeight="1" x14ac:dyDescent="0.3">
      <c r="A96" s="769" t="s">
        <v>1628</v>
      </c>
      <c r="B96" s="745"/>
      <c r="C96" s="759">
        <v>0</v>
      </c>
      <c r="D96" s="745">
        <v>1339.37</v>
      </c>
      <c r="E96" s="759">
        <v>1</v>
      </c>
      <c r="F96" s="746">
        <v>1339.37</v>
      </c>
    </row>
    <row r="97" spans="1:6" ht="14.4" customHeight="1" x14ac:dyDescent="0.3">
      <c r="A97" s="769" t="s">
        <v>3466</v>
      </c>
      <c r="B97" s="745"/>
      <c r="C97" s="759">
        <v>0</v>
      </c>
      <c r="D97" s="745">
        <v>640.88</v>
      </c>
      <c r="E97" s="759">
        <v>1</v>
      </c>
      <c r="F97" s="746">
        <v>640.88</v>
      </c>
    </row>
    <row r="98" spans="1:6" ht="14.4" customHeight="1" x14ac:dyDescent="0.3">
      <c r="A98" s="769" t="s">
        <v>3467</v>
      </c>
      <c r="B98" s="745"/>
      <c r="C98" s="759">
        <v>0</v>
      </c>
      <c r="D98" s="745">
        <v>961.68000000000006</v>
      </c>
      <c r="E98" s="759">
        <v>1</v>
      </c>
      <c r="F98" s="746">
        <v>961.68000000000006</v>
      </c>
    </row>
    <row r="99" spans="1:6" ht="14.4" customHeight="1" x14ac:dyDescent="0.3">
      <c r="A99" s="769" t="s">
        <v>1563</v>
      </c>
      <c r="B99" s="745">
        <v>0</v>
      </c>
      <c r="C99" s="759">
        <v>0</v>
      </c>
      <c r="D99" s="745">
        <v>1477.71</v>
      </c>
      <c r="E99" s="759">
        <v>1</v>
      </c>
      <c r="F99" s="746">
        <v>1477.71</v>
      </c>
    </row>
    <row r="100" spans="1:6" ht="14.4" customHeight="1" thickBot="1" x14ac:dyDescent="0.35">
      <c r="A100" s="770" t="s">
        <v>1562</v>
      </c>
      <c r="B100" s="761">
        <v>0</v>
      </c>
      <c r="C100" s="762">
        <v>0</v>
      </c>
      <c r="D100" s="761">
        <v>41.63</v>
      </c>
      <c r="E100" s="762">
        <v>1</v>
      </c>
      <c r="F100" s="763">
        <v>41.63</v>
      </c>
    </row>
    <row r="101" spans="1:6" ht="14.4" customHeight="1" thickBot="1" x14ac:dyDescent="0.35">
      <c r="A101" s="764" t="s">
        <v>3</v>
      </c>
      <c r="B101" s="765">
        <v>2976580.9199999995</v>
      </c>
      <c r="C101" s="766">
        <v>0.65329768639482033</v>
      </c>
      <c r="D101" s="765">
        <v>1579658.8800000006</v>
      </c>
      <c r="E101" s="766">
        <v>0.3467023136051795</v>
      </c>
      <c r="F101" s="767">
        <v>4556239.8000000007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{B64EB910-8C8D-49EB-A2DB-8B4CEF919820}</x14:id>
        </ext>
      </extLst>
    </cfRule>
  </conditionalFormatting>
  <conditionalFormatting sqref="F40:F10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{7A40F307-DBEA-491D-9FA8-827C9431C45A}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4EB910-8C8D-49EB-A2DB-8B4CEF9198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7A40F307-DBEA-491D-9FA8-827C9431C4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F40:F100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9" t="s">
        <v>3504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40"/>
      <c r="M1" s="540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2777</v>
      </c>
      <c r="G3" s="47">
        <f>SUBTOTAL(9,G6:G1048576)</f>
        <v>2976580.9199999976</v>
      </c>
      <c r="H3" s="48">
        <f>IF(M3=0,0,G3/M3)</f>
        <v>0.65329768639481944</v>
      </c>
      <c r="I3" s="47">
        <f>SUBTOTAL(9,I6:I1048576)</f>
        <v>2201</v>
      </c>
      <c r="J3" s="47">
        <f>SUBTOTAL(9,J6:J1048576)</f>
        <v>1579658.8800000001</v>
      </c>
      <c r="K3" s="48">
        <f>IF(M3=0,0,J3/M3)</f>
        <v>0.34670231360517911</v>
      </c>
      <c r="L3" s="47">
        <f>SUBTOTAL(9,L6:L1048576)</f>
        <v>4978</v>
      </c>
      <c r="M3" s="49">
        <f>SUBTOTAL(9,M6:M1048576)</f>
        <v>4556239.8000000045</v>
      </c>
    </row>
    <row r="4" spans="1:13" ht="14.4" customHeight="1" thickBot="1" x14ac:dyDescent="0.35">
      <c r="A4" s="45"/>
      <c r="B4" s="45"/>
      <c r="C4" s="45"/>
      <c r="D4" s="45"/>
      <c r="E4" s="46"/>
      <c r="F4" s="583" t="s">
        <v>161</v>
      </c>
      <c r="G4" s="584"/>
      <c r="H4" s="585"/>
      <c r="I4" s="586" t="s">
        <v>160</v>
      </c>
      <c r="J4" s="584"/>
      <c r="K4" s="585"/>
      <c r="L4" s="587" t="s">
        <v>3</v>
      </c>
      <c r="M4" s="588"/>
    </row>
    <row r="5" spans="1:13" ht="14.4" customHeight="1" thickBot="1" x14ac:dyDescent="0.35">
      <c r="A5" s="830" t="s">
        <v>167</v>
      </c>
      <c r="B5" s="833" t="s">
        <v>163</v>
      </c>
      <c r="C5" s="833" t="s">
        <v>90</v>
      </c>
      <c r="D5" s="833" t="s">
        <v>164</v>
      </c>
      <c r="E5" s="833" t="s">
        <v>165</v>
      </c>
      <c r="F5" s="773" t="s">
        <v>28</v>
      </c>
      <c r="G5" s="773" t="s">
        <v>14</v>
      </c>
      <c r="H5" s="756" t="s">
        <v>166</v>
      </c>
      <c r="I5" s="755" t="s">
        <v>28</v>
      </c>
      <c r="J5" s="773" t="s">
        <v>14</v>
      </c>
      <c r="K5" s="756" t="s">
        <v>166</v>
      </c>
      <c r="L5" s="755" t="s">
        <v>28</v>
      </c>
      <c r="M5" s="774" t="s">
        <v>14</v>
      </c>
    </row>
    <row r="6" spans="1:13" ht="14.4" customHeight="1" x14ac:dyDescent="0.3">
      <c r="A6" s="817" t="s">
        <v>2012</v>
      </c>
      <c r="B6" s="818" t="s">
        <v>1650</v>
      </c>
      <c r="C6" s="818" t="s">
        <v>2547</v>
      </c>
      <c r="D6" s="818" t="s">
        <v>2548</v>
      </c>
      <c r="E6" s="818" t="s">
        <v>2549</v>
      </c>
      <c r="F6" s="225">
        <v>1</v>
      </c>
      <c r="G6" s="225">
        <v>0</v>
      </c>
      <c r="H6" s="823"/>
      <c r="I6" s="225"/>
      <c r="J6" s="225"/>
      <c r="K6" s="823"/>
      <c r="L6" s="225">
        <v>1</v>
      </c>
      <c r="M6" s="831">
        <v>0</v>
      </c>
    </row>
    <row r="7" spans="1:13" ht="14.4" customHeight="1" x14ac:dyDescent="0.3">
      <c r="A7" s="740" t="s">
        <v>2012</v>
      </c>
      <c r="B7" s="741" t="s">
        <v>1666</v>
      </c>
      <c r="C7" s="741" t="s">
        <v>2544</v>
      </c>
      <c r="D7" s="741" t="s">
        <v>2545</v>
      </c>
      <c r="E7" s="741" t="s">
        <v>3468</v>
      </c>
      <c r="F7" s="745"/>
      <c r="G7" s="745"/>
      <c r="H7" s="759">
        <v>0</v>
      </c>
      <c r="I7" s="745">
        <v>3</v>
      </c>
      <c r="J7" s="745">
        <v>4156.8599999999997</v>
      </c>
      <c r="K7" s="759">
        <v>1</v>
      </c>
      <c r="L7" s="745">
        <v>3</v>
      </c>
      <c r="M7" s="746">
        <v>4156.8599999999997</v>
      </c>
    </row>
    <row r="8" spans="1:13" ht="14.4" customHeight="1" x14ac:dyDescent="0.3">
      <c r="A8" s="740" t="s">
        <v>2012</v>
      </c>
      <c r="B8" s="741" t="s">
        <v>1735</v>
      </c>
      <c r="C8" s="741" t="s">
        <v>1742</v>
      </c>
      <c r="D8" s="741" t="s">
        <v>1737</v>
      </c>
      <c r="E8" s="741" t="s">
        <v>1741</v>
      </c>
      <c r="F8" s="745"/>
      <c r="G8" s="745"/>
      <c r="H8" s="759">
        <v>0</v>
      </c>
      <c r="I8" s="745">
        <v>2</v>
      </c>
      <c r="J8" s="745">
        <v>118.54</v>
      </c>
      <c r="K8" s="759">
        <v>1</v>
      </c>
      <c r="L8" s="745">
        <v>2</v>
      </c>
      <c r="M8" s="746">
        <v>118.54</v>
      </c>
    </row>
    <row r="9" spans="1:13" ht="14.4" customHeight="1" x14ac:dyDescent="0.3">
      <c r="A9" s="740" t="s">
        <v>2012</v>
      </c>
      <c r="B9" s="741" t="s">
        <v>1735</v>
      </c>
      <c r="C9" s="741" t="s">
        <v>1743</v>
      </c>
      <c r="D9" s="741" t="s">
        <v>1737</v>
      </c>
      <c r="E9" s="741" t="s">
        <v>1744</v>
      </c>
      <c r="F9" s="745"/>
      <c r="G9" s="745"/>
      <c r="H9" s="759">
        <v>0</v>
      </c>
      <c r="I9" s="745">
        <v>1</v>
      </c>
      <c r="J9" s="745">
        <v>46.07</v>
      </c>
      <c r="K9" s="759">
        <v>1</v>
      </c>
      <c r="L9" s="745">
        <v>1</v>
      </c>
      <c r="M9" s="746">
        <v>46.07</v>
      </c>
    </row>
    <row r="10" spans="1:13" ht="14.4" customHeight="1" x14ac:dyDescent="0.3">
      <c r="A10" s="740" t="s">
        <v>2012</v>
      </c>
      <c r="B10" s="741" t="s">
        <v>1884</v>
      </c>
      <c r="C10" s="741" t="s">
        <v>1885</v>
      </c>
      <c r="D10" s="741" t="s">
        <v>1252</v>
      </c>
      <c r="E10" s="741" t="s">
        <v>1886</v>
      </c>
      <c r="F10" s="745"/>
      <c r="G10" s="745"/>
      <c r="H10" s="759"/>
      <c r="I10" s="745">
        <v>1</v>
      </c>
      <c r="J10" s="745">
        <v>0</v>
      </c>
      <c r="K10" s="759"/>
      <c r="L10" s="745">
        <v>1</v>
      </c>
      <c r="M10" s="746">
        <v>0</v>
      </c>
    </row>
    <row r="11" spans="1:13" ht="14.4" customHeight="1" x14ac:dyDescent="0.3">
      <c r="A11" s="740" t="s">
        <v>2012</v>
      </c>
      <c r="B11" s="741" t="s">
        <v>3469</v>
      </c>
      <c r="C11" s="741" t="s">
        <v>2552</v>
      </c>
      <c r="D11" s="741" t="s">
        <v>2553</v>
      </c>
      <c r="E11" s="741" t="s">
        <v>2554</v>
      </c>
      <c r="F11" s="745"/>
      <c r="G11" s="745"/>
      <c r="H11" s="759"/>
      <c r="I11" s="745">
        <v>1</v>
      </c>
      <c r="J11" s="745">
        <v>0</v>
      </c>
      <c r="K11" s="759"/>
      <c r="L11" s="745">
        <v>1</v>
      </c>
      <c r="M11" s="746">
        <v>0</v>
      </c>
    </row>
    <row r="12" spans="1:13" ht="14.4" customHeight="1" x14ac:dyDescent="0.3">
      <c r="A12" s="740" t="s">
        <v>2012</v>
      </c>
      <c r="B12" s="741" t="s">
        <v>1977</v>
      </c>
      <c r="C12" s="741" t="s">
        <v>1978</v>
      </c>
      <c r="D12" s="741" t="s">
        <v>1979</v>
      </c>
      <c r="E12" s="741" t="s">
        <v>1898</v>
      </c>
      <c r="F12" s="745"/>
      <c r="G12" s="745"/>
      <c r="H12" s="759">
        <v>0</v>
      </c>
      <c r="I12" s="745">
        <v>2</v>
      </c>
      <c r="J12" s="745">
        <v>267.88</v>
      </c>
      <c r="K12" s="759">
        <v>1</v>
      </c>
      <c r="L12" s="745">
        <v>2</v>
      </c>
      <c r="M12" s="746">
        <v>267.88</v>
      </c>
    </row>
    <row r="13" spans="1:13" ht="14.4" customHeight="1" x14ac:dyDescent="0.3">
      <c r="A13" s="740" t="s">
        <v>2013</v>
      </c>
      <c r="B13" s="741" t="s">
        <v>1653</v>
      </c>
      <c r="C13" s="741" t="s">
        <v>1656</v>
      </c>
      <c r="D13" s="741" t="s">
        <v>834</v>
      </c>
      <c r="E13" s="741" t="s">
        <v>1657</v>
      </c>
      <c r="F13" s="745"/>
      <c r="G13" s="745"/>
      <c r="H13" s="759"/>
      <c r="I13" s="745">
        <v>2</v>
      </c>
      <c r="J13" s="745">
        <v>0</v>
      </c>
      <c r="K13" s="759"/>
      <c r="L13" s="745">
        <v>2</v>
      </c>
      <c r="M13" s="746">
        <v>0</v>
      </c>
    </row>
    <row r="14" spans="1:13" ht="14.4" customHeight="1" x14ac:dyDescent="0.3">
      <c r="A14" s="740" t="s">
        <v>2013</v>
      </c>
      <c r="B14" s="741" t="s">
        <v>3470</v>
      </c>
      <c r="C14" s="741" t="s">
        <v>2376</v>
      </c>
      <c r="D14" s="741" t="s">
        <v>1219</v>
      </c>
      <c r="E14" s="741" t="s">
        <v>2375</v>
      </c>
      <c r="F14" s="745">
        <v>2</v>
      </c>
      <c r="G14" s="745">
        <v>55</v>
      </c>
      <c r="H14" s="759">
        <v>1</v>
      </c>
      <c r="I14" s="745"/>
      <c r="J14" s="745"/>
      <c r="K14" s="759">
        <v>0</v>
      </c>
      <c r="L14" s="745">
        <v>2</v>
      </c>
      <c r="M14" s="746">
        <v>55</v>
      </c>
    </row>
    <row r="15" spans="1:13" ht="14.4" customHeight="1" x14ac:dyDescent="0.3">
      <c r="A15" s="740" t="s">
        <v>2013</v>
      </c>
      <c r="B15" s="741" t="s">
        <v>3471</v>
      </c>
      <c r="C15" s="741" t="s">
        <v>2739</v>
      </c>
      <c r="D15" s="741" t="s">
        <v>2740</v>
      </c>
      <c r="E15" s="741" t="s">
        <v>2741</v>
      </c>
      <c r="F15" s="745"/>
      <c r="G15" s="745"/>
      <c r="H15" s="759">
        <v>0</v>
      </c>
      <c r="I15" s="745">
        <v>2</v>
      </c>
      <c r="J15" s="745">
        <v>387.36</v>
      </c>
      <c r="K15" s="759">
        <v>1</v>
      </c>
      <c r="L15" s="745">
        <v>2</v>
      </c>
      <c r="M15" s="746">
        <v>387.36</v>
      </c>
    </row>
    <row r="16" spans="1:13" ht="14.4" customHeight="1" x14ac:dyDescent="0.3">
      <c r="A16" s="740" t="s">
        <v>2013</v>
      </c>
      <c r="B16" s="741" t="s">
        <v>1983</v>
      </c>
      <c r="C16" s="741" t="s">
        <v>1984</v>
      </c>
      <c r="D16" s="741" t="s">
        <v>714</v>
      </c>
      <c r="E16" s="741" t="s">
        <v>1985</v>
      </c>
      <c r="F16" s="745"/>
      <c r="G16" s="745"/>
      <c r="H16" s="759">
        <v>0</v>
      </c>
      <c r="I16" s="745">
        <v>21</v>
      </c>
      <c r="J16" s="745">
        <v>1016.82</v>
      </c>
      <c r="K16" s="759">
        <v>1</v>
      </c>
      <c r="L16" s="745">
        <v>21</v>
      </c>
      <c r="M16" s="746">
        <v>1016.82</v>
      </c>
    </row>
    <row r="17" spans="1:13" ht="14.4" customHeight="1" x14ac:dyDescent="0.3">
      <c r="A17" s="740" t="s">
        <v>2013</v>
      </c>
      <c r="B17" s="741" t="s">
        <v>3472</v>
      </c>
      <c r="C17" s="741" t="s">
        <v>2760</v>
      </c>
      <c r="D17" s="741" t="s">
        <v>2761</v>
      </c>
      <c r="E17" s="741" t="s">
        <v>2762</v>
      </c>
      <c r="F17" s="745">
        <v>11</v>
      </c>
      <c r="G17" s="745">
        <v>36900.490000000005</v>
      </c>
      <c r="H17" s="759">
        <v>1</v>
      </c>
      <c r="I17" s="745"/>
      <c r="J17" s="745"/>
      <c r="K17" s="759">
        <v>0</v>
      </c>
      <c r="L17" s="745">
        <v>11</v>
      </c>
      <c r="M17" s="746">
        <v>36900.490000000005</v>
      </c>
    </row>
    <row r="18" spans="1:13" ht="14.4" customHeight="1" x14ac:dyDescent="0.3">
      <c r="A18" s="740" t="s">
        <v>2013</v>
      </c>
      <c r="B18" s="741" t="s">
        <v>3472</v>
      </c>
      <c r="C18" s="741" t="s">
        <v>2763</v>
      </c>
      <c r="D18" s="741" t="s">
        <v>2761</v>
      </c>
      <c r="E18" s="741" t="s">
        <v>2764</v>
      </c>
      <c r="F18" s="745">
        <v>7</v>
      </c>
      <c r="G18" s="745">
        <v>6359.71</v>
      </c>
      <c r="H18" s="759">
        <v>1</v>
      </c>
      <c r="I18" s="745"/>
      <c r="J18" s="745"/>
      <c r="K18" s="759">
        <v>0</v>
      </c>
      <c r="L18" s="745">
        <v>7</v>
      </c>
      <c r="M18" s="746">
        <v>6359.71</v>
      </c>
    </row>
    <row r="19" spans="1:13" ht="14.4" customHeight="1" x14ac:dyDescent="0.3">
      <c r="A19" s="740" t="s">
        <v>2013</v>
      </c>
      <c r="B19" s="741" t="s">
        <v>3472</v>
      </c>
      <c r="C19" s="741" t="s">
        <v>2767</v>
      </c>
      <c r="D19" s="741" t="s">
        <v>2761</v>
      </c>
      <c r="E19" s="741" t="s">
        <v>2768</v>
      </c>
      <c r="F19" s="745">
        <v>12</v>
      </c>
      <c r="G19" s="745">
        <v>20127.599999999999</v>
      </c>
      <c r="H19" s="759">
        <v>1</v>
      </c>
      <c r="I19" s="745"/>
      <c r="J19" s="745"/>
      <c r="K19" s="759">
        <v>0</v>
      </c>
      <c r="L19" s="745">
        <v>12</v>
      </c>
      <c r="M19" s="746">
        <v>20127.599999999999</v>
      </c>
    </row>
    <row r="20" spans="1:13" ht="14.4" customHeight="1" x14ac:dyDescent="0.3">
      <c r="A20" s="740" t="s">
        <v>2013</v>
      </c>
      <c r="B20" s="741" t="s">
        <v>3472</v>
      </c>
      <c r="C20" s="741" t="s">
        <v>2769</v>
      </c>
      <c r="D20" s="741" t="s">
        <v>2770</v>
      </c>
      <c r="E20" s="741" t="s">
        <v>2768</v>
      </c>
      <c r="F20" s="745">
        <v>5</v>
      </c>
      <c r="G20" s="745">
        <v>8386.5</v>
      </c>
      <c r="H20" s="759">
        <v>1</v>
      </c>
      <c r="I20" s="745"/>
      <c r="J20" s="745"/>
      <c r="K20" s="759">
        <v>0</v>
      </c>
      <c r="L20" s="745">
        <v>5</v>
      </c>
      <c r="M20" s="746">
        <v>8386.5</v>
      </c>
    </row>
    <row r="21" spans="1:13" ht="14.4" customHeight="1" x14ac:dyDescent="0.3">
      <c r="A21" s="740" t="s">
        <v>2013</v>
      </c>
      <c r="B21" s="741" t="s">
        <v>3472</v>
      </c>
      <c r="C21" s="741" t="s">
        <v>2771</v>
      </c>
      <c r="D21" s="741" t="s">
        <v>2770</v>
      </c>
      <c r="E21" s="741" t="s">
        <v>2764</v>
      </c>
      <c r="F21" s="745">
        <v>9</v>
      </c>
      <c r="G21" s="745">
        <v>8176.7699999999995</v>
      </c>
      <c r="H21" s="759">
        <v>1</v>
      </c>
      <c r="I21" s="745"/>
      <c r="J21" s="745"/>
      <c r="K21" s="759">
        <v>0</v>
      </c>
      <c r="L21" s="745">
        <v>9</v>
      </c>
      <c r="M21" s="746">
        <v>8176.7699999999995</v>
      </c>
    </row>
    <row r="22" spans="1:13" ht="14.4" customHeight="1" x14ac:dyDescent="0.3">
      <c r="A22" s="740" t="s">
        <v>2013</v>
      </c>
      <c r="B22" s="741" t="s">
        <v>3472</v>
      </c>
      <c r="C22" s="741" t="s">
        <v>2772</v>
      </c>
      <c r="D22" s="741" t="s">
        <v>2773</v>
      </c>
      <c r="E22" s="741" t="s">
        <v>2762</v>
      </c>
      <c r="F22" s="745"/>
      <c r="G22" s="745"/>
      <c r="H22" s="759">
        <v>0</v>
      </c>
      <c r="I22" s="745">
        <v>4</v>
      </c>
      <c r="J22" s="745">
        <v>13418.36</v>
      </c>
      <c r="K22" s="759">
        <v>1</v>
      </c>
      <c r="L22" s="745">
        <v>4</v>
      </c>
      <c r="M22" s="746">
        <v>13418.36</v>
      </c>
    </row>
    <row r="23" spans="1:13" ht="14.4" customHeight="1" x14ac:dyDescent="0.3">
      <c r="A23" s="740" t="s">
        <v>2013</v>
      </c>
      <c r="B23" s="741" t="s">
        <v>3472</v>
      </c>
      <c r="C23" s="741" t="s">
        <v>2774</v>
      </c>
      <c r="D23" s="741" t="s">
        <v>2773</v>
      </c>
      <c r="E23" s="741" t="s">
        <v>2766</v>
      </c>
      <c r="F23" s="745"/>
      <c r="G23" s="745"/>
      <c r="H23" s="759">
        <v>0</v>
      </c>
      <c r="I23" s="745">
        <v>21</v>
      </c>
      <c r="J23" s="745">
        <v>12257.7</v>
      </c>
      <c r="K23" s="759">
        <v>1</v>
      </c>
      <c r="L23" s="745">
        <v>21</v>
      </c>
      <c r="M23" s="746">
        <v>12257.7</v>
      </c>
    </row>
    <row r="24" spans="1:13" ht="14.4" customHeight="1" x14ac:dyDescent="0.3">
      <c r="A24" s="740" t="s">
        <v>2013</v>
      </c>
      <c r="B24" s="741" t="s">
        <v>3472</v>
      </c>
      <c r="C24" s="741" t="s">
        <v>2775</v>
      </c>
      <c r="D24" s="741" t="s">
        <v>2773</v>
      </c>
      <c r="E24" s="741" t="s">
        <v>2764</v>
      </c>
      <c r="F24" s="745"/>
      <c r="G24" s="745"/>
      <c r="H24" s="759">
        <v>0</v>
      </c>
      <c r="I24" s="745">
        <v>18</v>
      </c>
      <c r="J24" s="745">
        <v>16353.539999999999</v>
      </c>
      <c r="K24" s="759">
        <v>1</v>
      </c>
      <c r="L24" s="745">
        <v>18</v>
      </c>
      <c r="M24" s="746">
        <v>16353.539999999999</v>
      </c>
    </row>
    <row r="25" spans="1:13" ht="14.4" customHeight="1" x14ac:dyDescent="0.3">
      <c r="A25" s="740" t="s">
        <v>2013</v>
      </c>
      <c r="B25" s="741" t="s">
        <v>3473</v>
      </c>
      <c r="C25" s="741" t="s">
        <v>2667</v>
      </c>
      <c r="D25" s="741" t="s">
        <v>2668</v>
      </c>
      <c r="E25" s="741" t="s">
        <v>2669</v>
      </c>
      <c r="F25" s="745">
        <v>6</v>
      </c>
      <c r="G25" s="745">
        <v>1396.08</v>
      </c>
      <c r="H25" s="759">
        <v>1</v>
      </c>
      <c r="I25" s="745"/>
      <c r="J25" s="745"/>
      <c r="K25" s="759">
        <v>0</v>
      </c>
      <c r="L25" s="745">
        <v>6</v>
      </c>
      <c r="M25" s="746">
        <v>1396.08</v>
      </c>
    </row>
    <row r="26" spans="1:13" ht="14.4" customHeight="1" x14ac:dyDescent="0.3">
      <c r="A26" s="740" t="s">
        <v>2013</v>
      </c>
      <c r="B26" s="741" t="s">
        <v>3473</v>
      </c>
      <c r="C26" s="741" t="s">
        <v>2670</v>
      </c>
      <c r="D26" s="741" t="s">
        <v>2671</v>
      </c>
      <c r="E26" s="741" t="s">
        <v>2672</v>
      </c>
      <c r="F26" s="745">
        <v>12</v>
      </c>
      <c r="G26" s="745">
        <v>17450.760000000002</v>
      </c>
      <c r="H26" s="759">
        <v>1</v>
      </c>
      <c r="I26" s="745"/>
      <c r="J26" s="745"/>
      <c r="K26" s="759">
        <v>0</v>
      </c>
      <c r="L26" s="745">
        <v>12</v>
      </c>
      <c r="M26" s="746">
        <v>17450.760000000002</v>
      </c>
    </row>
    <row r="27" spans="1:13" ht="14.4" customHeight="1" x14ac:dyDescent="0.3">
      <c r="A27" s="740" t="s">
        <v>2013</v>
      </c>
      <c r="B27" s="741" t="s">
        <v>3473</v>
      </c>
      <c r="C27" s="741" t="s">
        <v>2673</v>
      </c>
      <c r="D27" s="741" t="s">
        <v>2668</v>
      </c>
      <c r="E27" s="741" t="s">
        <v>2674</v>
      </c>
      <c r="F27" s="745">
        <v>12</v>
      </c>
      <c r="G27" s="745">
        <v>17450.760000000002</v>
      </c>
      <c r="H27" s="759">
        <v>1</v>
      </c>
      <c r="I27" s="745"/>
      <c r="J27" s="745"/>
      <c r="K27" s="759">
        <v>0</v>
      </c>
      <c r="L27" s="745">
        <v>12</v>
      </c>
      <c r="M27" s="746">
        <v>17450.760000000002</v>
      </c>
    </row>
    <row r="28" spans="1:13" ht="14.4" customHeight="1" x14ac:dyDescent="0.3">
      <c r="A28" s="740" t="s">
        <v>2013</v>
      </c>
      <c r="B28" s="741" t="s">
        <v>3473</v>
      </c>
      <c r="C28" s="741" t="s">
        <v>2675</v>
      </c>
      <c r="D28" s="741" t="s">
        <v>2676</v>
      </c>
      <c r="E28" s="741" t="s">
        <v>2677</v>
      </c>
      <c r="F28" s="745">
        <v>6</v>
      </c>
      <c r="G28" s="745">
        <v>11633.82</v>
      </c>
      <c r="H28" s="759">
        <v>1</v>
      </c>
      <c r="I28" s="745"/>
      <c r="J28" s="745"/>
      <c r="K28" s="759">
        <v>0</v>
      </c>
      <c r="L28" s="745">
        <v>6</v>
      </c>
      <c r="M28" s="746">
        <v>11633.82</v>
      </c>
    </row>
    <row r="29" spans="1:13" ht="14.4" customHeight="1" x14ac:dyDescent="0.3">
      <c r="A29" s="740" t="s">
        <v>2013</v>
      </c>
      <c r="B29" s="741" t="s">
        <v>3473</v>
      </c>
      <c r="C29" s="741" t="s">
        <v>2678</v>
      </c>
      <c r="D29" s="741" t="s">
        <v>2676</v>
      </c>
      <c r="E29" s="741" t="s">
        <v>2679</v>
      </c>
      <c r="F29" s="745">
        <v>6</v>
      </c>
      <c r="G29" s="745">
        <v>5816.88</v>
      </c>
      <c r="H29" s="759">
        <v>1</v>
      </c>
      <c r="I29" s="745"/>
      <c r="J29" s="745"/>
      <c r="K29" s="759">
        <v>0</v>
      </c>
      <c r="L29" s="745">
        <v>6</v>
      </c>
      <c r="M29" s="746">
        <v>5816.88</v>
      </c>
    </row>
    <row r="30" spans="1:13" ht="14.4" customHeight="1" x14ac:dyDescent="0.3">
      <c r="A30" s="740" t="s">
        <v>2013</v>
      </c>
      <c r="B30" s="741" t="s">
        <v>3473</v>
      </c>
      <c r="C30" s="741" t="s">
        <v>2680</v>
      </c>
      <c r="D30" s="741" t="s">
        <v>2681</v>
      </c>
      <c r="E30" s="741" t="s">
        <v>2682</v>
      </c>
      <c r="F30" s="745"/>
      <c r="G30" s="745"/>
      <c r="H30" s="759">
        <v>0</v>
      </c>
      <c r="I30" s="745">
        <v>18</v>
      </c>
      <c r="J30" s="745">
        <v>8725.5</v>
      </c>
      <c r="K30" s="759">
        <v>1</v>
      </c>
      <c r="L30" s="745">
        <v>18</v>
      </c>
      <c r="M30" s="746">
        <v>8725.5</v>
      </c>
    </row>
    <row r="31" spans="1:13" ht="14.4" customHeight="1" x14ac:dyDescent="0.3">
      <c r="A31" s="740" t="s">
        <v>2013</v>
      </c>
      <c r="B31" s="741" t="s">
        <v>3473</v>
      </c>
      <c r="C31" s="741" t="s">
        <v>2683</v>
      </c>
      <c r="D31" s="741" t="s">
        <v>2671</v>
      </c>
      <c r="E31" s="741" t="s">
        <v>2684</v>
      </c>
      <c r="F31" s="745">
        <v>2</v>
      </c>
      <c r="G31" s="745">
        <v>0</v>
      </c>
      <c r="H31" s="759"/>
      <c r="I31" s="745"/>
      <c r="J31" s="745"/>
      <c r="K31" s="759"/>
      <c r="L31" s="745">
        <v>2</v>
      </c>
      <c r="M31" s="746">
        <v>0</v>
      </c>
    </row>
    <row r="32" spans="1:13" ht="14.4" customHeight="1" x14ac:dyDescent="0.3">
      <c r="A32" s="740" t="s">
        <v>2013</v>
      </c>
      <c r="B32" s="741" t="s">
        <v>3473</v>
      </c>
      <c r="C32" s="741" t="s">
        <v>2685</v>
      </c>
      <c r="D32" s="741" t="s">
        <v>2681</v>
      </c>
      <c r="E32" s="741" t="s">
        <v>2686</v>
      </c>
      <c r="F32" s="745"/>
      <c r="G32" s="745"/>
      <c r="H32" s="759">
        <v>0</v>
      </c>
      <c r="I32" s="745">
        <v>6</v>
      </c>
      <c r="J32" s="745">
        <v>5816.88</v>
      </c>
      <c r="K32" s="759">
        <v>1</v>
      </c>
      <c r="L32" s="745">
        <v>6</v>
      </c>
      <c r="M32" s="746">
        <v>5816.88</v>
      </c>
    </row>
    <row r="33" spans="1:13" ht="14.4" customHeight="1" x14ac:dyDescent="0.3">
      <c r="A33" s="740" t="s">
        <v>2013</v>
      </c>
      <c r="B33" s="741" t="s">
        <v>3473</v>
      </c>
      <c r="C33" s="741" t="s">
        <v>2687</v>
      </c>
      <c r="D33" s="741" t="s">
        <v>2681</v>
      </c>
      <c r="E33" s="741" t="s">
        <v>2688</v>
      </c>
      <c r="F33" s="745"/>
      <c r="G33" s="745"/>
      <c r="H33" s="759">
        <v>0</v>
      </c>
      <c r="I33" s="745">
        <v>2</v>
      </c>
      <c r="J33" s="745">
        <v>484.74</v>
      </c>
      <c r="K33" s="759">
        <v>1</v>
      </c>
      <c r="L33" s="745">
        <v>2</v>
      </c>
      <c r="M33" s="746">
        <v>484.74</v>
      </c>
    </row>
    <row r="34" spans="1:13" ht="14.4" customHeight="1" x14ac:dyDescent="0.3">
      <c r="A34" s="740" t="s">
        <v>2013</v>
      </c>
      <c r="B34" s="741" t="s">
        <v>3474</v>
      </c>
      <c r="C34" s="741" t="s">
        <v>2642</v>
      </c>
      <c r="D34" s="741" t="s">
        <v>2643</v>
      </c>
      <c r="E34" s="741" t="s">
        <v>2644</v>
      </c>
      <c r="F34" s="745">
        <v>23</v>
      </c>
      <c r="G34" s="745">
        <v>17342.919999999998</v>
      </c>
      <c r="H34" s="759">
        <v>1</v>
      </c>
      <c r="I34" s="745"/>
      <c r="J34" s="745"/>
      <c r="K34" s="759">
        <v>0</v>
      </c>
      <c r="L34" s="745">
        <v>23</v>
      </c>
      <c r="M34" s="746">
        <v>17342.919999999998</v>
      </c>
    </row>
    <row r="35" spans="1:13" ht="14.4" customHeight="1" x14ac:dyDescent="0.3">
      <c r="A35" s="740" t="s">
        <v>2013</v>
      </c>
      <c r="B35" s="741" t="s">
        <v>3474</v>
      </c>
      <c r="C35" s="741" t="s">
        <v>2645</v>
      </c>
      <c r="D35" s="741" t="s">
        <v>2643</v>
      </c>
      <c r="E35" s="741" t="s">
        <v>2646</v>
      </c>
      <c r="F35" s="745">
        <v>23</v>
      </c>
      <c r="G35" s="745">
        <v>34685.839999999997</v>
      </c>
      <c r="H35" s="759">
        <v>1</v>
      </c>
      <c r="I35" s="745"/>
      <c r="J35" s="745"/>
      <c r="K35" s="759">
        <v>0</v>
      </c>
      <c r="L35" s="745">
        <v>23</v>
      </c>
      <c r="M35" s="746">
        <v>34685.839999999997</v>
      </c>
    </row>
    <row r="36" spans="1:13" ht="14.4" customHeight="1" x14ac:dyDescent="0.3">
      <c r="A36" s="740" t="s">
        <v>2013</v>
      </c>
      <c r="B36" s="741" t="s">
        <v>3474</v>
      </c>
      <c r="C36" s="741" t="s">
        <v>2647</v>
      </c>
      <c r="D36" s="741" t="s">
        <v>2648</v>
      </c>
      <c r="E36" s="741" t="s">
        <v>2644</v>
      </c>
      <c r="F36" s="745">
        <v>12</v>
      </c>
      <c r="G36" s="745">
        <v>7755.84</v>
      </c>
      <c r="H36" s="759">
        <v>1</v>
      </c>
      <c r="I36" s="745"/>
      <c r="J36" s="745"/>
      <c r="K36" s="759">
        <v>0</v>
      </c>
      <c r="L36" s="745">
        <v>12</v>
      </c>
      <c r="M36" s="746">
        <v>7755.84</v>
      </c>
    </row>
    <row r="37" spans="1:13" ht="14.4" customHeight="1" x14ac:dyDescent="0.3">
      <c r="A37" s="740" t="s">
        <v>2013</v>
      </c>
      <c r="B37" s="741" t="s">
        <v>3474</v>
      </c>
      <c r="C37" s="741" t="s">
        <v>2649</v>
      </c>
      <c r="D37" s="741" t="s">
        <v>2650</v>
      </c>
      <c r="E37" s="741" t="s">
        <v>2644</v>
      </c>
      <c r="F37" s="745"/>
      <c r="G37" s="745"/>
      <c r="H37" s="759">
        <v>0</v>
      </c>
      <c r="I37" s="745">
        <v>4</v>
      </c>
      <c r="J37" s="745">
        <v>3016.16</v>
      </c>
      <c r="K37" s="759">
        <v>1</v>
      </c>
      <c r="L37" s="745">
        <v>4</v>
      </c>
      <c r="M37" s="746">
        <v>3016.16</v>
      </c>
    </row>
    <row r="38" spans="1:13" ht="14.4" customHeight="1" x14ac:dyDescent="0.3">
      <c r="A38" s="740" t="s">
        <v>2013</v>
      </c>
      <c r="B38" s="741" t="s">
        <v>3474</v>
      </c>
      <c r="C38" s="741" t="s">
        <v>2651</v>
      </c>
      <c r="D38" s="741" t="s">
        <v>2650</v>
      </c>
      <c r="E38" s="741" t="s">
        <v>2652</v>
      </c>
      <c r="F38" s="745"/>
      <c r="G38" s="745"/>
      <c r="H38" s="759">
        <v>0</v>
      </c>
      <c r="I38" s="745">
        <v>6</v>
      </c>
      <c r="J38" s="745">
        <v>6786.36</v>
      </c>
      <c r="K38" s="759">
        <v>1</v>
      </c>
      <c r="L38" s="745">
        <v>6</v>
      </c>
      <c r="M38" s="746">
        <v>6786.36</v>
      </c>
    </row>
    <row r="39" spans="1:13" ht="14.4" customHeight="1" x14ac:dyDescent="0.3">
      <c r="A39" s="740" t="s">
        <v>2013</v>
      </c>
      <c r="B39" s="741" t="s">
        <v>1637</v>
      </c>
      <c r="C39" s="741" t="s">
        <v>1844</v>
      </c>
      <c r="D39" s="741" t="s">
        <v>1845</v>
      </c>
      <c r="E39" s="741" t="s">
        <v>1846</v>
      </c>
      <c r="F39" s="745"/>
      <c r="G39" s="745"/>
      <c r="H39" s="759"/>
      <c r="I39" s="745">
        <v>51</v>
      </c>
      <c r="J39" s="745">
        <v>0</v>
      </c>
      <c r="K39" s="759"/>
      <c r="L39" s="745">
        <v>51</v>
      </c>
      <c r="M39" s="746">
        <v>0</v>
      </c>
    </row>
    <row r="40" spans="1:13" ht="14.4" customHeight="1" x14ac:dyDescent="0.3">
      <c r="A40" s="740" t="s">
        <v>2013</v>
      </c>
      <c r="B40" s="741" t="s">
        <v>3475</v>
      </c>
      <c r="C40" s="741" t="s">
        <v>2328</v>
      </c>
      <c r="D40" s="741" t="s">
        <v>2329</v>
      </c>
      <c r="E40" s="741" t="s">
        <v>2330</v>
      </c>
      <c r="F40" s="745">
        <v>2</v>
      </c>
      <c r="G40" s="745">
        <v>120.78</v>
      </c>
      <c r="H40" s="759">
        <v>1</v>
      </c>
      <c r="I40" s="745"/>
      <c r="J40" s="745"/>
      <c r="K40" s="759">
        <v>0</v>
      </c>
      <c r="L40" s="745">
        <v>2</v>
      </c>
      <c r="M40" s="746">
        <v>120.78</v>
      </c>
    </row>
    <row r="41" spans="1:13" ht="14.4" customHeight="1" x14ac:dyDescent="0.3">
      <c r="A41" s="740" t="s">
        <v>2013</v>
      </c>
      <c r="B41" s="741" t="s">
        <v>3476</v>
      </c>
      <c r="C41" s="741" t="s">
        <v>2723</v>
      </c>
      <c r="D41" s="741" t="s">
        <v>2724</v>
      </c>
      <c r="E41" s="741" t="s">
        <v>2725</v>
      </c>
      <c r="F41" s="745"/>
      <c r="G41" s="745"/>
      <c r="H41" s="759">
        <v>0</v>
      </c>
      <c r="I41" s="745">
        <v>6</v>
      </c>
      <c r="J41" s="745">
        <v>621.76</v>
      </c>
      <c r="K41" s="759">
        <v>1</v>
      </c>
      <c r="L41" s="745">
        <v>6</v>
      </c>
      <c r="M41" s="746">
        <v>621.76</v>
      </c>
    </row>
    <row r="42" spans="1:13" ht="14.4" customHeight="1" x14ac:dyDescent="0.3">
      <c r="A42" s="740" t="s">
        <v>2013</v>
      </c>
      <c r="B42" s="741" t="s">
        <v>3477</v>
      </c>
      <c r="C42" s="741" t="s">
        <v>2689</v>
      </c>
      <c r="D42" s="741" t="s">
        <v>2690</v>
      </c>
      <c r="E42" s="741" t="s">
        <v>2140</v>
      </c>
      <c r="F42" s="745">
        <v>1</v>
      </c>
      <c r="G42" s="745">
        <v>848.49</v>
      </c>
      <c r="H42" s="759">
        <v>1</v>
      </c>
      <c r="I42" s="745"/>
      <c r="J42" s="745"/>
      <c r="K42" s="759">
        <v>0</v>
      </c>
      <c r="L42" s="745">
        <v>1</v>
      </c>
      <c r="M42" s="746">
        <v>848.49</v>
      </c>
    </row>
    <row r="43" spans="1:13" ht="14.4" customHeight="1" x14ac:dyDescent="0.3">
      <c r="A43" s="740" t="s">
        <v>2013</v>
      </c>
      <c r="B43" s="741" t="s">
        <v>3477</v>
      </c>
      <c r="C43" s="741" t="s">
        <v>2691</v>
      </c>
      <c r="D43" s="741" t="s">
        <v>2139</v>
      </c>
      <c r="E43" s="741" t="s">
        <v>2692</v>
      </c>
      <c r="F43" s="745"/>
      <c r="G43" s="745"/>
      <c r="H43" s="759">
        <v>0</v>
      </c>
      <c r="I43" s="745">
        <v>5</v>
      </c>
      <c r="J43" s="745">
        <v>2685.6</v>
      </c>
      <c r="K43" s="759">
        <v>1</v>
      </c>
      <c r="L43" s="745">
        <v>5</v>
      </c>
      <c r="M43" s="746">
        <v>2685.6</v>
      </c>
    </row>
    <row r="44" spans="1:13" ht="14.4" customHeight="1" x14ac:dyDescent="0.3">
      <c r="A44" s="740" t="s">
        <v>2013</v>
      </c>
      <c r="B44" s="741" t="s">
        <v>3477</v>
      </c>
      <c r="C44" s="741" t="s">
        <v>2693</v>
      </c>
      <c r="D44" s="741" t="s">
        <v>2139</v>
      </c>
      <c r="E44" s="741" t="s">
        <v>2694</v>
      </c>
      <c r="F44" s="745"/>
      <c r="G44" s="745"/>
      <c r="H44" s="759">
        <v>0</v>
      </c>
      <c r="I44" s="745">
        <v>2</v>
      </c>
      <c r="J44" s="745">
        <v>848.48</v>
      </c>
      <c r="K44" s="759">
        <v>1</v>
      </c>
      <c r="L44" s="745">
        <v>2</v>
      </c>
      <c r="M44" s="746">
        <v>848.48</v>
      </c>
    </row>
    <row r="45" spans="1:13" ht="14.4" customHeight="1" x14ac:dyDescent="0.3">
      <c r="A45" s="740" t="s">
        <v>2013</v>
      </c>
      <c r="B45" s="741" t="s">
        <v>3477</v>
      </c>
      <c r="C45" s="741" t="s">
        <v>2138</v>
      </c>
      <c r="D45" s="741" t="s">
        <v>2139</v>
      </c>
      <c r="E45" s="741" t="s">
        <v>2140</v>
      </c>
      <c r="F45" s="745"/>
      <c r="G45" s="745"/>
      <c r="H45" s="759">
        <v>0</v>
      </c>
      <c r="I45" s="745">
        <v>3</v>
      </c>
      <c r="J45" s="745">
        <v>2545.4700000000003</v>
      </c>
      <c r="K45" s="759">
        <v>1</v>
      </c>
      <c r="L45" s="745">
        <v>3</v>
      </c>
      <c r="M45" s="746">
        <v>2545.4700000000003</v>
      </c>
    </row>
    <row r="46" spans="1:13" ht="14.4" customHeight="1" x14ac:dyDescent="0.3">
      <c r="A46" s="740" t="s">
        <v>2013</v>
      </c>
      <c r="B46" s="741" t="s">
        <v>1858</v>
      </c>
      <c r="C46" s="741" t="s">
        <v>2777</v>
      </c>
      <c r="D46" s="741" t="s">
        <v>2778</v>
      </c>
      <c r="E46" s="741" t="s">
        <v>2779</v>
      </c>
      <c r="F46" s="745">
        <v>5</v>
      </c>
      <c r="G46" s="745">
        <v>5978.75</v>
      </c>
      <c r="H46" s="759">
        <v>1</v>
      </c>
      <c r="I46" s="745"/>
      <c r="J46" s="745"/>
      <c r="K46" s="759">
        <v>0</v>
      </c>
      <c r="L46" s="745">
        <v>5</v>
      </c>
      <c r="M46" s="746">
        <v>5978.75</v>
      </c>
    </row>
    <row r="47" spans="1:13" ht="14.4" customHeight="1" x14ac:dyDescent="0.3">
      <c r="A47" s="740" t="s">
        <v>2013</v>
      </c>
      <c r="B47" s="741" t="s">
        <v>1858</v>
      </c>
      <c r="C47" s="741" t="s">
        <v>2782</v>
      </c>
      <c r="D47" s="741" t="s">
        <v>1860</v>
      </c>
      <c r="E47" s="741" t="s">
        <v>2783</v>
      </c>
      <c r="F47" s="745"/>
      <c r="G47" s="745"/>
      <c r="H47" s="759">
        <v>0</v>
      </c>
      <c r="I47" s="745">
        <v>6</v>
      </c>
      <c r="J47" s="745">
        <v>3587.2799999999997</v>
      </c>
      <c r="K47" s="759">
        <v>1</v>
      </c>
      <c r="L47" s="745">
        <v>6</v>
      </c>
      <c r="M47" s="746">
        <v>3587.2799999999997</v>
      </c>
    </row>
    <row r="48" spans="1:13" ht="14.4" customHeight="1" x14ac:dyDescent="0.3">
      <c r="A48" s="740" t="s">
        <v>2013</v>
      </c>
      <c r="B48" s="741" t="s">
        <v>1858</v>
      </c>
      <c r="C48" s="741" t="s">
        <v>2784</v>
      </c>
      <c r="D48" s="741" t="s">
        <v>2785</v>
      </c>
      <c r="E48" s="741" t="s">
        <v>2783</v>
      </c>
      <c r="F48" s="745">
        <v>1</v>
      </c>
      <c r="G48" s="745">
        <v>857.75</v>
      </c>
      <c r="H48" s="759">
        <v>1</v>
      </c>
      <c r="I48" s="745"/>
      <c r="J48" s="745"/>
      <c r="K48" s="759">
        <v>0</v>
      </c>
      <c r="L48" s="745">
        <v>1</v>
      </c>
      <c r="M48" s="746">
        <v>857.75</v>
      </c>
    </row>
    <row r="49" spans="1:13" ht="14.4" customHeight="1" x14ac:dyDescent="0.3">
      <c r="A49" s="740" t="s">
        <v>2013</v>
      </c>
      <c r="B49" s="741" t="s">
        <v>1858</v>
      </c>
      <c r="C49" s="741" t="s">
        <v>2786</v>
      </c>
      <c r="D49" s="741" t="s">
        <v>2785</v>
      </c>
      <c r="E49" s="741" t="s">
        <v>2779</v>
      </c>
      <c r="F49" s="745">
        <v>8</v>
      </c>
      <c r="G49" s="745">
        <v>13723.2</v>
      </c>
      <c r="H49" s="759">
        <v>1</v>
      </c>
      <c r="I49" s="745"/>
      <c r="J49" s="745"/>
      <c r="K49" s="759">
        <v>0</v>
      </c>
      <c r="L49" s="745">
        <v>8</v>
      </c>
      <c r="M49" s="746">
        <v>13723.2</v>
      </c>
    </row>
    <row r="50" spans="1:13" ht="14.4" customHeight="1" x14ac:dyDescent="0.3">
      <c r="A50" s="740" t="s">
        <v>2013</v>
      </c>
      <c r="B50" s="741" t="s">
        <v>1858</v>
      </c>
      <c r="C50" s="741" t="s">
        <v>2787</v>
      </c>
      <c r="D50" s="741" t="s">
        <v>2788</v>
      </c>
      <c r="E50" s="741" t="s">
        <v>2779</v>
      </c>
      <c r="F50" s="745">
        <v>3</v>
      </c>
      <c r="G50" s="745">
        <v>5146.4400000000005</v>
      </c>
      <c r="H50" s="759">
        <v>1</v>
      </c>
      <c r="I50" s="745"/>
      <c r="J50" s="745"/>
      <c r="K50" s="759">
        <v>0</v>
      </c>
      <c r="L50" s="745">
        <v>3</v>
      </c>
      <c r="M50" s="746">
        <v>5146.4400000000005</v>
      </c>
    </row>
    <row r="51" spans="1:13" ht="14.4" customHeight="1" x14ac:dyDescent="0.3">
      <c r="A51" s="740" t="s">
        <v>2013</v>
      </c>
      <c r="B51" s="741" t="s">
        <v>1858</v>
      </c>
      <c r="C51" s="741" t="s">
        <v>2789</v>
      </c>
      <c r="D51" s="741" t="s">
        <v>1860</v>
      </c>
      <c r="E51" s="741" t="s">
        <v>2779</v>
      </c>
      <c r="F51" s="745"/>
      <c r="G51" s="745"/>
      <c r="H51" s="759">
        <v>0</v>
      </c>
      <c r="I51" s="745">
        <v>19</v>
      </c>
      <c r="J51" s="745">
        <v>22719.25</v>
      </c>
      <c r="K51" s="759">
        <v>1</v>
      </c>
      <c r="L51" s="745">
        <v>19</v>
      </c>
      <c r="M51" s="746">
        <v>22719.25</v>
      </c>
    </row>
    <row r="52" spans="1:13" ht="14.4" customHeight="1" x14ac:dyDescent="0.3">
      <c r="A52" s="740" t="s">
        <v>2013</v>
      </c>
      <c r="B52" s="741" t="s">
        <v>1858</v>
      </c>
      <c r="C52" s="741" t="s">
        <v>2792</v>
      </c>
      <c r="D52" s="741" t="s">
        <v>1860</v>
      </c>
      <c r="E52" s="741" t="s">
        <v>2793</v>
      </c>
      <c r="F52" s="745"/>
      <c r="G52" s="745"/>
      <c r="H52" s="759">
        <v>0</v>
      </c>
      <c r="I52" s="745">
        <v>3</v>
      </c>
      <c r="J52" s="745">
        <v>7174.4400000000005</v>
      </c>
      <c r="K52" s="759">
        <v>1</v>
      </c>
      <c r="L52" s="745">
        <v>3</v>
      </c>
      <c r="M52" s="746">
        <v>7174.4400000000005</v>
      </c>
    </row>
    <row r="53" spans="1:13" ht="14.4" customHeight="1" x14ac:dyDescent="0.3">
      <c r="A53" s="740" t="s">
        <v>2013</v>
      </c>
      <c r="B53" s="741" t="s">
        <v>1884</v>
      </c>
      <c r="C53" s="741" t="s">
        <v>2855</v>
      </c>
      <c r="D53" s="741" t="s">
        <v>2856</v>
      </c>
      <c r="E53" s="741" t="s">
        <v>2189</v>
      </c>
      <c r="F53" s="745">
        <v>1</v>
      </c>
      <c r="G53" s="745">
        <v>0</v>
      </c>
      <c r="H53" s="759"/>
      <c r="I53" s="745"/>
      <c r="J53" s="745"/>
      <c r="K53" s="759"/>
      <c r="L53" s="745">
        <v>1</v>
      </c>
      <c r="M53" s="746">
        <v>0</v>
      </c>
    </row>
    <row r="54" spans="1:13" ht="14.4" customHeight="1" x14ac:dyDescent="0.3">
      <c r="A54" s="740" t="s">
        <v>2013</v>
      </c>
      <c r="B54" s="741" t="s">
        <v>1884</v>
      </c>
      <c r="C54" s="741" t="s">
        <v>2857</v>
      </c>
      <c r="D54" s="741" t="s">
        <v>2532</v>
      </c>
      <c r="E54" s="741" t="s">
        <v>2189</v>
      </c>
      <c r="F54" s="745">
        <v>1</v>
      </c>
      <c r="G54" s="745">
        <v>0</v>
      </c>
      <c r="H54" s="759"/>
      <c r="I54" s="745"/>
      <c r="J54" s="745"/>
      <c r="K54" s="759"/>
      <c r="L54" s="745">
        <v>1</v>
      </c>
      <c r="M54" s="746">
        <v>0</v>
      </c>
    </row>
    <row r="55" spans="1:13" ht="14.4" customHeight="1" x14ac:dyDescent="0.3">
      <c r="A55" s="740" t="s">
        <v>2013</v>
      </c>
      <c r="B55" s="741" t="s">
        <v>1884</v>
      </c>
      <c r="C55" s="741" t="s">
        <v>2550</v>
      </c>
      <c r="D55" s="741" t="s">
        <v>2188</v>
      </c>
      <c r="E55" s="741" t="s">
        <v>1706</v>
      </c>
      <c r="F55" s="745">
        <v>2</v>
      </c>
      <c r="G55" s="745">
        <v>0</v>
      </c>
      <c r="H55" s="759"/>
      <c r="I55" s="745"/>
      <c r="J55" s="745"/>
      <c r="K55" s="759"/>
      <c r="L55" s="745">
        <v>2</v>
      </c>
      <c r="M55" s="746">
        <v>0</v>
      </c>
    </row>
    <row r="56" spans="1:13" ht="14.4" customHeight="1" x14ac:dyDescent="0.3">
      <c r="A56" s="740" t="s">
        <v>2013</v>
      </c>
      <c r="B56" s="741" t="s">
        <v>1884</v>
      </c>
      <c r="C56" s="741" t="s">
        <v>2858</v>
      </c>
      <c r="D56" s="741" t="s">
        <v>2188</v>
      </c>
      <c r="E56" s="741" t="s">
        <v>1888</v>
      </c>
      <c r="F56" s="745">
        <v>1</v>
      </c>
      <c r="G56" s="745">
        <v>0</v>
      </c>
      <c r="H56" s="759"/>
      <c r="I56" s="745"/>
      <c r="J56" s="745"/>
      <c r="K56" s="759"/>
      <c r="L56" s="745">
        <v>1</v>
      </c>
      <c r="M56" s="746">
        <v>0</v>
      </c>
    </row>
    <row r="57" spans="1:13" ht="14.4" customHeight="1" x14ac:dyDescent="0.3">
      <c r="A57" s="740" t="s">
        <v>2013</v>
      </c>
      <c r="B57" s="741" t="s">
        <v>1889</v>
      </c>
      <c r="C57" s="741" t="s">
        <v>1891</v>
      </c>
      <c r="D57" s="741" t="s">
        <v>774</v>
      </c>
      <c r="E57" s="741" t="s">
        <v>1892</v>
      </c>
      <c r="F57" s="745"/>
      <c r="G57" s="745"/>
      <c r="H57" s="759">
        <v>0</v>
      </c>
      <c r="I57" s="745">
        <v>9</v>
      </c>
      <c r="J57" s="745">
        <v>766.43999999999994</v>
      </c>
      <c r="K57" s="759">
        <v>1</v>
      </c>
      <c r="L57" s="745">
        <v>9</v>
      </c>
      <c r="M57" s="746">
        <v>766.43999999999994</v>
      </c>
    </row>
    <row r="58" spans="1:13" ht="14.4" customHeight="1" x14ac:dyDescent="0.3">
      <c r="A58" s="740" t="s">
        <v>2013</v>
      </c>
      <c r="B58" s="741" t="s">
        <v>1899</v>
      </c>
      <c r="C58" s="741" t="s">
        <v>2664</v>
      </c>
      <c r="D58" s="741" t="s">
        <v>2665</v>
      </c>
      <c r="E58" s="741" t="s">
        <v>1706</v>
      </c>
      <c r="F58" s="745">
        <v>3</v>
      </c>
      <c r="G58" s="745">
        <v>396</v>
      </c>
      <c r="H58" s="759">
        <v>1</v>
      </c>
      <c r="I58" s="745"/>
      <c r="J58" s="745"/>
      <c r="K58" s="759">
        <v>0</v>
      </c>
      <c r="L58" s="745">
        <v>3</v>
      </c>
      <c r="M58" s="746">
        <v>396</v>
      </c>
    </row>
    <row r="59" spans="1:13" ht="14.4" customHeight="1" x14ac:dyDescent="0.3">
      <c r="A59" s="740" t="s">
        <v>2013</v>
      </c>
      <c r="B59" s="741" t="s">
        <v>3478</v>
      </c>
      <c r="C59" s="741" t="s">
        <v>2850</v>
      </c>
      <c r="D59" s="741" t="s">
        <v>2851</v>
      </c>
      <c r="E59" s="741" t="s">
        <v>2852</v>
      </c>
      <c r="F59" s="745"/>
      <c r="G59" s="745"/>
      <c r="H59" s="759">
        <v>0</v>
      </c>
      <c r="I59" s="745">
        <v>3</v>
      </c>
      <c r="J59" s="745">
        <v>1200.51</v>
      </c>
      <c r="K59" s="759">
        <v>1</v>
      </c>
      <c r="L59" s="745">
        <v>3</v>
      </c>
      <c r="M59" s="746">
        <v>1200.51</v>
      </c>
    </row>
    <row r="60" spans="1:13" ht="14.4" customHeight="1" x14ac:dyDescent="0.3">
      <c r="A60" s="740" t="s">
        <v>2013</v>
      </c>
      <c r="B60" s="741" t="s">
        <v>3478</v>
      </c>
      <c r="C60" s="741" t="s">
        <v>2853</v>
      </c>
      <c r="D60" s="741" t="s">
        <v>2851</v>
      </c>
      <c r="E60" s="741" t="s">
        <v>2854</v>
      </c>
      <c r="F60" s="745"/>
      <c r="G60" s="745"/>
      <c r="H60" s="759">
        <v>0</v>
      </c>
      <c r="I60" s="745">
        <v>1</v>
      </c>
      <c r="J60" s="745">
        <v>533.42999999999995</v>
      </c>
      <c r="K60" s="759">
        <v>1</v>
      </c>
      <c r="L60" s="745">
        <v>1</v>
      </c>
      <c r="M60" s="746">
        <v>533.42999999999995</v>
      </c>
    </row>
    <row r="61" spans="1:13" ht="14.4" customHeight="1" x14ac:dyDescent="0.3">
      <c r="A61" s="740" t="s">
        <v>2013</v>
      </c>
      <c r="B61" s="741" t="s">
        <v>3479</v>
      </c>
      <c r="C61" s="741" t="s">
        <v>2661</v>
      </c>
      <c r="D61" s="741" t="s">
        <v>2662</v>
      </c>
      <c r="E61" s="741" t="s">
        <v>2663</v>
      </c>
      <c r="F61" s="745"/>
      <c r="G61" s="745"/>
      <c r="H61" s="759">
        <v>0</v>
      </c>
      <c r="I61" s="745">
        <v>1</v>
      </c>
      <c r="J61" s="745">
        <v>561.76</v>
      </c>
      <c r="K61" s="759">
        <v>1</v>
      </c>
      <c r="L61" s="745">
        <v>1</v>
      </c>
      <c r="M61" s="746">
        <v>561.76</v>
      </c>
    </row>
    <row r="62" spans="1:13" ht="14.4" customHeight="1" x14ac:dyDescent="0.3">
      <c r="A62" s="740" t="s">
        <v>2013</v>
      </c>
      <c r="B62" s="741" t="s">
        <v>1917</v>
      </c>
      <c r="C62" s="741" t="s">
        <v>2056</v>
      </c>
      <c r="D62" s="741" t="s">
        <v>1919</v>
      </c>
      <c r="E62" s="741" t="s">
        <v>1716</v>
      </c>
      <c r="F62" s="745"/>
      <c r="G62" s="745"/>
      <c r="H62" s="759">
        <v>0</v>
      </c>
      <c r="I62" s="745">
        <v>1</v>
      </c>
      <c r="J62" s="745">
        <v>207.45</v>
      </c>
      <c r="K62" s="759">
        <v>1</v>
      </c>
      <c r="L62" s="745">
        <v>1</v>
      </c>
      <c r="M62" s="746">
        <v>207.45</v>
      </c>
    </row>
    <row r="63" spans="1:13" ht="14.4" customHeight="1" x14ac:dyDescent="0.3">
      <c r="A63" s="740" t="s">
        <v>2013</v>
      </c>
      <c r="B63" s="741" t="s">
        <v>3480</v>
      </c>
      <c r="C63" s="741" t="s">
        <v>2861</v>
      </c>
      <c r="D63" s="741" t="s">
        <v>2557</v>
      </c>
      <c r="E63" s="741"/>
      <c r="F63" s="745">
        <v>3</v>
      </c>
      <c r="G63" s="745">
        <v>0</v>
      </c>
      <c r="H63" s="759"/>
      <c r="I63" s="745"/>
      <c r="J63" s="745"/>
      <c r="K63" s="759"/>
      <c r="L63" s="745">
        <v>3</v>
      </c>
      <c r="M63" s="746">
        <v>0</v>
      </c>
    </row>
    <row r="64" spans="1:13" ht="14.4" customHeight="1" x14ac:dyDescent="0.3">
      <c r="A64" s="740" t="s">
        <v>2013</v>
      </c>
      <c r="B64" s="741" t="s">
        <v>3480</v>
      </c>
      <c r="C64" s="741" t="s">
        <v>2862</v>
      </c>
      <c r="D64" s="741" t="s">
        <v>2863</v>
      </c>
      <c r="E64" s="741" t="s">
        <v>2398</v>
      </c>
      <c r="F64" s="745">
        <v>10</v>
      </c>
      <c r="G64" s="745">
        <v>503.2</v>
      </c>
      <c r="H64" s="759">
        <v>1</v>
      </c>
      <c r="I64" s="745"/>
      <c r="J64" s="745"/>
      <c r="K64" s="759">
        <v>0</v>
      </c>
      <c r="L64" s="745">
        <v>10</v>
      </c>
      <c r="M64" s="746">
        <v>503.2</v>
      </c>
    </row>
    <row r="65" spans="1:13" ht="14.4" customHeight="1" x14ac:dyDescent="0.3">
      <c r="A65" s="740" t="s">
        <v>2013</v>
      </c>
      <c r="B65" s="741" t="s">
        <v>3480</v>
      </c>
      <c r="C65" s="741" t="s">
        <v>2868</v>
      </c>
      <c r="D65" s="741" t="s">
        <v>2869</v>
      </c>
      <c r="E65" s="741" t="s">
        <v>2870</v>
      </c>
      <c r="F65" s="745">
        <v>9</v>
      </c>
      <c r="G65" s="745">
        <v>899.46</v>
      </c>
      <c r="H65" s="759">
        <v>1</v>
      </c>
      <c r="I65" s="745"/>
      <c r="J65" s="745"/>
      <c r="K65" s="759">
        <v>0</v>
      </c>
      <c r="L65" s="745">
        <v>9</v>
      </c>
      <c r="M65" s="746">
        <v>899.46</v>
      </c>
    </row>
    <row r="66" spans="1:13" ht="14.4" customHeight="1" x14ac:dyDescent="0.3">
      <c r="A66" s="740" t="s">
        <v>2014</v>
      </c>
      <c r="B66" s="741" t="s">
        <v>3481</v>
      </c>
      <c r="C66" s="741" t="s">
        <v>2201</v>
      </c>
      <c r="D66" s="741" t="s">
        <v>2202</v>
      </c>
      <c r="E66" s="741" t="s">
        <v>2203</v>
      </c>
      <c r="F66" s="745"/>
      <c r="G66" s="745"/>
      <c r="H66" s="759">
        <v>0</v>
      </c>
      <c r="I66" s="745">
        <v>1</v>
      </c>
      <c r="J66" s="745">
        <v>141.09</v>
      </c>
      <c r="K66" s="759">
        <v>1</v>
      </c>
      <c r="L66" s="745">
        <v>1</v>
      </c>
      <c r="M66" s="746">
        <v>141.09</v>
      </c>
    </row>
    <row r="67" spans="1:13" ht="14.4" customHeight="1" x14ac:dyDescent="0.3">
      <c r="A67" s="740" t="s">
        <v>2015</v>
      </c>
      <c r="B67" s="741" t="s">
        <v>3473</v>
      </c>
      <c r="C67" s="741" t="s">
        <v>2958</v>
      </c>
      <c r="D67" s="741" t="s">
        <v>2668</v>
      </c>
      <c r="E67" s="741" t="s">
        <v>2959</v>
      </c>
      <c r="F67" s="745">
        <v>4</v>
      </c>
      <c r="G67" s="745">
        <v>3877.92</v>
      </c>
      <c r="H67" s="759">
        <v>1</v>
      </c>
      <c r="I67" s="745"/>
      <c r="J67" s="745"/>
      <c r="K67" s="759">
        <v>0</v>
      </c>
      <c r="L67" s="745">
        <v>4</v>
      </c>
      <c r="M67" s="746">
        <v>3877.92</v>
      </c>
    </row>
    <row r="68" spans="1:13" ht="14.4" customHeight="1" x14ac:dyDescent="0.3">
      <c r="A68" s="740" t="s">
        <v>2015</v>
      </c>
      <c r="B68" s="741" t="s">
        <v>3474</v>
      </c>
      <c r="C68" s="741" t="s">
        <v>2642</v>
      </c>
      <c r="D68" s="741" t="s">
        <v>2643</v>
      </c>
      <c r="E68" s="741" t="s">
        <v>2644</v>
      </c>
      <c r="F68" s="745">
        <v>5</v>
      </c>
      <c r="G68" s="745">
        <v>3770.2</v>
      </c>
      <c r="H68" s="759">
        <v>1</v>
      </c>
      <c r="I68" s="745"/>
      <c r="J68" s="745"/>
      <c r="K68" s="759">
        <v>0</v>
      </c>
      <c r="L68" s="745">
        <v>5</v>
      </c>
      <c r="M68" s="746">
        <v>3770.2</v>
      </c>
    </row>
    <row r="69" spans="1:13" ht="14.4" customHeight="1" x14ac:dyDescent="0.3">
      <c r="A69" s="740" t="s">
        <v>2015</v>
      </c>
      <c r="B69" s="741" t="s">
        <v>3474</v>
      </c>
      <c r="C69" s="741" t="s">
        <v>2947</v>
      </c>
      <c r="D69" s="741" t="s">
        <v>2643</v>
      </c>
      <c r="E69" s="741" t="s">
        <v>2652</v>
      </c>
      <c r="F69" s="745">
        <v>4</v>
      </c>
      <c r="G69" s="745">
        <v>4524.24</v>
      </c>
      <c r="H69" s="759">
        <v>1</v>
      </c>
      <c r="I69" s="745"/>
      <c r="J69" s="745"/>
      <c r="K69" s="759">
        <v>0</v>
      </c>
      <c r="L69" s="745">
        <v>4</v>
      </c>
      <c r="M69" s="746">
        <v>4524.24</v>
      </c>
    </row>
    <row r="70" spans="1:13" ht="14.4" customHeight="1" x14ac:dyDescent="0.3">
      <c r="A70" s="740" t="s">
        <v>2015</v>
      </c>
      <c r="B70" s="741" t="s">
        <v>1637</v>
      </c>
      <c r="C70" s="741" t="s">
        <v>1844</v>
      </c>
      <c r="D70" s="741" t="s">
        <v>1845</v>
      </c>
      <c r="E70" s="741" t="s">
        <v>1846</v>
      </c>
      <c r="F70" s="745"/>
      <c r="G70" s="745"/>
      <c r="H70" s="759"/>
      <c r="I70" s="745">
        <v>4</v>
      </c>
      <c r="J70" s="745">
        <v>0</v>
      </c>
      <c r="K70" s="759"/>
      <c r="L70" s="745">
        <v>4</v>
      </c>
      <c r="M70" s="746">
        <v>0</v>
      </c>
    </row>
    <row r="71" spans="1:13" ht="14.4" customHeight="1" x14ac:dyDescent="0.3">
      <c r="A71" s="740" t="s">
        <v>2015</v>
      </c>
      <c r="B71" s="741" t="s">
        <v>1858</v>
      </c>
      <c r="C71" s="741" t="s">
        <v>2782</v>
      </c>
      <c r="D71" s="741" t="s">
        <v>1860</v>
      </c>
      <c r="E71" s="741" t="s">
        <v>2783</v>
      </c>
      <c r="F71" s="745"/>
      <c r="G71" s="745"/>
      <c r="H71" s="759">
        <v>0</v>
      </c>
      <c r="I71" s="745">
        <v>5</v>
      </c>
      <c r="J71" s="745">
        <v>2989.4</v>
      </c>
      <c r="K71" s="759">
        <v>1</v>
      </c>
      <c r="L71" s="745">
        <v>5</v>
      </c>
      <c r="M71" s="746">
        <v>2989.4</v>
      </c>
    </row>
    <row r="72" spans="1:13" ht="14.4" customHeight="1" x14ac:dyDescent="0.3">
      <c r="A72" s="740" t="s">
        <v>2015</v>
      </c>
      <c r="B72" s="741" t="s">
        <v>1858</v>
      </c>
      <c r="C72" s="741" t="s">
        <v>2786</v>
      </c>
      <c r="D72" s="741" t="s">
        <v>2785</v>
      </c>
      <c r="E72" s="741" t="s">
        <v>2779</v>
      </c>
      <c r="F72" s="745">
        <v>8</v>
      </c>
      <c r="G72" s="745">
        <v>13723.2</v>
      </c>
      <c r="H72" s="759">
        <v>1</v>
      </c>
      <c r="I72" s="745"/>
      <c r="J72" s="745"/>
      <c r="K72" s="759">
        <v>0</v>
      </c>
      <c r="L72" s="745">
        <v>8</v>
      </c>
      <c r="M72" s="746">
        <v>13723.2</v>
      </c>
    </row>
    <row r="73" spans="1:13" ht="14.4" customHeight="1" x14ac:dyDescent="0.3">
      <c r="A73" s="740" t="s">
        <v>2015</v>
      </c>
      <c r="B73" s="741" t="s">
        <v>1889</v>
      </c>
      <c r="C73" s="741" t="s">
        <v>1890</v>
      </c>
      <c r="D73" s="741" t="s">
        <v>772</v>
      </c>
      <c r="E73" s="741" t="s">
        <v>1706</v>
      </c>
      <c r="F73" s="745"/>
      <c r="G73" s="745"/>
      <c r="H73" s="759">
        <v>0</v>
      </c>
      <c r="I73" s="745">
        <v>3</v>
      </c>
      <c r="J73" s="745">
        <v>127.71000000000001</v>
      </c>
      <c r="K73" s="759">
        <v>1</v>
      </c>
      <c r="L73" s="745">
        <v>3</v>
      </c>
      <c r="M73" s="746">
        <v>127.71000000000001</v>
      </c>
    </row>
    <row r="74" spans="1:13" ht="14.4" customHeight="1" x14ac:dyDescent="0.3">
      <c r="A74" s="740" t="s">
        <v>2015</v>
      </c>
      <c r="B74" s="741" t="s">
        <v>3480</v>
      </c>
      <c r="C74" s="741" t="s">
        <v>2862</v>
      </c>
      <c r="D74" s="741" t="s">
        <v>2863</v>
      </c>
      <c r="E74" s="741" t="s">
        <v>2398</v>
      </c>
      <c r="F74" s="745">
        <v>6</v>
      </c>
      <c r="G74" s="745">
        <v>301.92</v>
      </c>
      <c r="H74" s="759">
        <v>1</v>
      </c>
      <c r="I74" s="745"/>
      <c r="J74" s="745"/>
      <c r="K74" s="759">
        <v>0</v>
      </c>
      <c r="L74" s="745">
        <v>6</v>
      </c>
      <c r="M74" s="746">
        <v>301.92</v>
      </c>
    </row>
    <row r="75" spans="1:13" ht="14.4" customHeight="1" x14ac:dyDescent="0.3">
      <c r="A75" s="740" t="s">
        <v>2016</v>
      </c>
      <c r="B75" s="741" t="s">
        <v>1650</v>
      </c>
      <c r="C75" s="741" t="s">
        <v>3406</v>
      </c>
      <c r="D75" s="741" t="s">
        <v>2161</v>
      </c>
      <c r="E75" s="741" t="s">
        <v>2164</v>
      </c>
      <c r="F75" s="745"/>
      <c r="G75" s="745"/>
      <c r="H75" s="759">
        <v>0</v>
      </c>
      <c r="I75" s="745">
        <v>2</v>
      </c>
      <c r="J75" s="745">
        <v>160.53</v>
      </c>
      <c r="K75" s="759">
        <v>1</v>
      </c>
      <c r="L75" s="745">
        <v>2</v>
      </c>
      <c r="M75" s="746">
        <v>160.53</v>
      </c>
    </row>
    <row r="76" spans="1:13" ht="14.4" customHeight="1" x14ac:dyDescent="0.3">
      <c r="A76" s="740" t="s">
        <v>2016</v>
      </c>
      <c r="B76" s="741" t="s">
        <v>1653</v>
      </c>
      <c r="C76" s="741" t="s">
        <v>3392</v>
      </c>
      <c r="D76" s="741" t="s">
        <v>3393</v>
      </c>
      <c r="E76" s="741" t="s">
        <v>3394</v>
      </c>
      <c r="F76" s="745">
        <v>2</v>
      </c>
      <c r="G76" s="745">
        <v>0</v>
      </c>
      <c r="H76" s="759"/>
      <c r="I76" s="745"/>
      <c r="J76" s="745"/>
      <c r="K76" s="759"/>
      <c r="L76" s="745">
        <v>2</v>
      </c>
      <c r="M76" s="746">
        <v>0</v>
      </c>
    </row>
    <row r="77" spans="1:13" ht="14.4" customHeight="1" x14ac:dyDescent="0.3">
      <c r="A77" s="740" t="s">
        <v>2016</v>
      </c>
      <c r="B77" s="741" t="s">
        <v>1735</v>
      </c>
      <c r="C77" s="741" t="s">
        <v>3401</v>
      </c>
      <c r="D77" s="741" t="s">
        <v>1737</v>
      </c>
      <c r="E77" s="741" t="s">
        <v>3402</v>
      </c>
      <c r="F77" s="745"/>
      <c r="G77" s="745"/>
      <c r="H77" s="759">
        <v>0</v>
      </c>
      <c r="I77" s="745">
        <v>1</v>
      </c>
      <c r="J77" s="745">
        <v>118.54</v>
      </c>
      <c r="K77" s="759">
        <v>1</v>
      </c>
      <c r="L77" s="745">
        <v>1</v>
      </c>
      <c r="M77" s="746">
        <v>118.54</v>
      </c>
    </row>
    <row r="78" spans="1:13" ht="14.4" customHeight="1" x14ac:dyDescent="0.3">
      <c r="A78" s="740" t="s">
        <v>2016</v>
      </c>
      <c r="B78" s="741" t="s">
        <v>3481</v>
      </c>
      <c r="C78" s="741" t="s">
        <v>2256</v>
      </c>
      <c r="D78" s="741" t="s">
        <v>2202</v>
      </c>
      <c r="E78" s="741" t="s">
        <v>2257</v>
      </c>
      <c r="F78" s="745"/>
      <c r="G78" s="745"/>
      <c r="H78" s="759">
        <v>0</v>
      </c>
      <c r="I78" s="745">
        <v>2</v>
      </c>
      <c r="J78" s="745">
        <v>141.08000000000001</v>
      </c>
      <c r="K78" s="759">
        <v>1</v>
      </c>
      <c r="L78" s="745">
        <v>2</v>
      </c>
      <c r="M78" s="746">
        <v>141.08000000000001</v>
      </c>
    </row>
    <row r="79" spans="1:13" ht="14.4" customHeight="1" x14ac:dyDescent="0.3">
      <c r="A79" s="740" t="s">
        <v>2016</v>
      </c>
      <c r="B79" s="741" t="s">
        <v>3471</v>
      </c>
      <c r="C79" s="741" t="s">
        <v>3200</v>
      </c>
      <c r="D79" s="741" t="s">
        <v>2740</v>
      </c>
      <c r="E79" s="741" t="s">
        <v>3201</v>
      </c>
      <c r="F79" s="745"/>
      <c r="G79" s="745"/>
      <c r="H79" s="759">
        <v>0</v>
      </c>
      <c r="I79" s="745">
        <v>18</v>
      </c>
      <c r="J79" s="745">
        <v>1743.12</v>
      </c>
      <c r="K79" s="759">
        <v>1</v>
      </c>
      <c r="L79" s="745">
        <v>18</v>
      </c>
      <c r="M79" s="746">
        <v>1743.12</v>
      </c>
    </row>
    <row r="80" spans="1:13" ht="14.4" customHeight="1" x14ac:dyDescent="0.3">
      <c r="A80" s="740" t="s">
        <v>2016</v>
      </c>
      <c r="B80" s="741" t="s">
        <v>3471</v>
      </c>
      <c r="C80" s="741" t="s">
        <v>2739</v>
      </c>
      <c r="D80" s="741" t="s">
        <v>2740</v>
      </c>
      <c r="E80" s="741" t="s">
        <v>2741</v>
      </c>
      <c r="F80" s="745"/>
      <c r="G80" s="745"/>
      <c r="H80" s="759">
        <v>0</v>
      </c>
      <c r="I80" s="745">
        <v>5</v>
      </c>
      <c r="J80" s="745">
        <v>968.4</v>
      </c>
      <c r="K80" s="759">
        <v>1</v>
      </c>
      <c r="L80" s="745">
        <v>5</v>
      </c>
      <c r="M80" s="746">
        <v>968.4</v>
      </c>
    </row>
    <row r="81" spans="1:13" ht="14.4" customHeight="1" x14ac:dyDescent="0.3">
      <c r="A81" s="740" t="s">
        <v>2016</v>
      </c>
      <c r="B81" s="741" t="s">
        <v>1983</v>
      </c>
      <c r="C81" s="741" t="s">
        <v>2377</v>
      </c>
      <c r="D81" s="741" t="s">
        <v>714</v>
      </c>
      <c r="E81" s="741" t="s">
        <v>2378</v>
      </c>
      <c r="F81" s="745"/>
      <c r="G81" s="745"/>
      <c r="H81" s="759">
        <v>0</v>
      </c>
      <c r="I81" s="745">
        <v>1</v>
      </c>
      <c r="J81" s="745">
        <v>24.22</v>
      </c>
      <c r="K81" s="759">
        <v>1</v>
      </c>
      <c r="L81" s="745">
        <v>1</v>
      </c>
      <c r="M81" s="746">
        <v>24.22</v>
      </c>
    </row>
    <row r="82" spans="1:13" ht="14.4" customHeight="1" x14ac:dyDescent="0.3">
      <c r="A82" s="740" t="s">
        <v>2016</v>
      </c>
      <c r="B82" s="741" t="s">
        <v>1983</v>
      </c>
      <c r="C82" s="741" t="s">
        <v>1984</v>
      </c>
      <c r="D82" s="741" t="s">
        <v>714</v>
      </c>
      <c r="E82" s="741" t="s">
        <v>1985</v>
      </c>
      <c r="F82" s="745"/>
      <c r="G82" s="745"/>
      <c r="H82" s="759">
        <v>0</v>
      </c>
      <c r="I82" s="745">
        <v>2</v>
      </c>
      <c r="J82" s="745">
        <v>96.84</v>
      </c>
      <c r="K82" s="759">
        <v>1</v>
      </c>
      <c r="L82" s="745">
        <v>2</v>
      </c>
      <c r="M82" s="746">
        <v>96.84</v>
      </c>
    </row>
    <row r="83" spans="1:13" ht="14.4" customHeight="1" x14ac:dyDescent="0.3">
      <c r="A83" s="740" t="s">
        <v>2016</v>
      </c>
      <c r="B83" s="741" t="s">
        <v>3472</v>
      </c>
      <c r="C83" s="741" t="s">
        <v>2760</v>
      </c>
      <c r="D83" s="741" t="s">
        <v>2761</v>
      </c>
      <c r="E83" s="741" t="s">
        <v>2762</v>
      </c>
      <c r="F83" s="745">
        <v>23</v>
      </c>
      <c r="G83" s="745">
        <v>77155.569999999992</v>
      </c>
      <c r="H83" s="759">
        <v>1</v>
      </c>
      <c r="I83" s="745"/>
      <c r="J83" s="745"/>
      <c r="K83" s="759">
        <v>0</v>
      </c>
      <c r="L83" s="745">
        <v>23</v>
      </c>
      <c r="M83" s="746">
        <v>77155.569999999992</v>
      </c>
    </row>
    <row r="84" spans="1:13" ht="14.4" customHeight="1" x14ac:dyDescent="0.3">
      <c r="A84" s="740" t="s">
        <v>2016</v>
      </c>
      <c r="B84" s="741" t="s">
        <v>3472</v>
      </c>
      <c r="C84" s="741" t="s">
        <v>2763</v>
      </c>
      <c r="D84" s="741" t="s">
        <v>2761</v>
      </c>
      <c r="E84" s="741" t="s">
        <v>2764</v>
      </c>
      <c r="F84" s="745">
        <v>37</v>
      </c>
      <c r="G84" s="745">
        <v>33615.61</v>
      </c>
      <c r="H84" s="759">
        <v>1</v>
      </c>
      <c r="I84" s="745"/>
      <c r="J84" s="745"/>
      <c r="K84" s="759">
        <v>0</v>
      </c>
      <c r="L84" s="745">
        <v>37</v>
      </c>
      <c r="M84" s="746">
        <v>33615.61</v>
      </c>
    </row>
    <row r="85" spans="1:13" ht="14.4" customHeight="1" x14ac:dyDescent="0.3">
      <c r="A85" s="740" t="s">
        <v>2016</v>
      </c>
      <c r="B85" s="741" t="s">
        <v>3472</v>
      </c>
      <c r="C85" s="741" t="s">
        <v>2765</v>
      </c>
      <c r="D85" s="741" t="s">
        <v>2761</v>
      </c>
      <c r="E85" s="741" t="s">
        <v>2766</v>
      </c>
      <c r="F85" s="745">
        <v>5</v>
      </c>
      <c r="G85" s="745">
        <v>2918.5</v>
      </c>
      <c r="H85" s="759">
        <v>1</v>
      </c>
      <c r="I85" s="745"/>
      <c r="J85" s="745"/>
      <c r="K85" s="759">
        <v>0</v>
      </c>
      <c r="L85" s="745">
        <v>5</v>
      </c>
      <c r="M85" s="746">
        <v>2918.5</v>
      </c>
    </row>
    <row r="86" spans="1:13" ht="14.4" customHeight="1" x14ac:dyDescent="0.3">
      <c r="A86" s="740" t="s">
        <v>2016</v>
      </c>
      <c r="B86" s="741" t="s">
        <v>3472</v>
      </c>
      <c r="C86" s="741" t="s">
        <v>2767</v>
      </c>
      <c r="D86" s="741" t="s">
        <v>2761</v>
      </c>
      <c r="E86" s="741" t="s">
        <v>2768</v>
      </c>
      <c r="F86" s="745">
        <v>46</v>
      </c>
      <c r="G86" s="745">
        <v>77155.799999999988</v>
      </c>
      <c r="H86" s="759">
        <v>1</v>
      </c>
      <c r="I86" s="745"/>
      <c r="J86" s="745"/>
      <c r="K86" s="759">
        <v>0</v>
      </c>
      <c r="L86" s="745">
        <v>46</v>
      </c>
      <c r="M86" s="746">
        <v>77155.799999999988</v>
      </c>
    </row>
    <row r="87" spans="1:13" ht="14.4" customHeight="1" x14ac:dyDescent="0.3">
      <c r="A87" s="740" t="s">
        <v>2016</v>
      </c>
      <c r="B87" s="741" t="s">
        <v>3472</v>
      </c>
      <c r="C87" s="741" t="s">
        <v>2769</v>
      </c>
      <c r="D87" s="741" t="s">
        <v>2770</v>
      </c>
      <c r="E87" s="741" t="s">
        <v>2768</v>
      </c>
      <c r="F87" s="745">
        <v>3</v>
      </c>
      <c r="G87" s="745">
        <v>5031.8999999999996</v>
      </c>
      <c r="H87" s="759">
        <v>1</v>
      </c>
      <c r="I87" s="745"/>
      <c r="J87" s="745"/>
      <c r="K87" s="759">
        <v>0</v>
      </c>
      <c r="L87" s="745">
        <v>3</v>
      </c>
      <c r="M87" s="746">
        <v>5031.8999999999996</v>
      </c>
    </row>
    <row r="88" spans="1:13" ht="14.4" customHeight="1" x14ac:dyDescent="0.3">
      <c r="A88" s="740" t="s">
        <v>2016</v>
      </c>
      <c r="B88" s="741" t="s">
        <v>3472</v>
      </c>
      <c r="C88" s="741" t="s">
        <v>2771</v>
      </c>
      <c r="D88" s="741" t="s">
        <v>2770</v>
      </c>
      <c r="E88" s="741" t="s">
        <v>2764</v>
      </c>
      <c r="F88" s="745">
        <v>10</v>
      </c>
      <c r="G88" s="745">
        <v>9085.2999999999993</v>
      </c>
      <c r="H88" s="759">
        <v>1</v>
      </c>
      <c r="I88" s="745"/>
      <c r="J88" s="745"/>
      <c r="K88" s="759">
        <v>0</v>
      </c>
      <c r="L88" s="745">
        <v>10</v>
      </c>
      <c r="M88" s="746">
        <v>9085.2999999999993</v>
      </c>
    </row>
    <row r="89" spans="1:13" ht="14.4" customHeight="1" x14ac:dyDescent="0.3">
      <c r="A89" s="740" t="s">
        <v>2016</v>
      </c>
      <c r="B89" s="741" t="s">
        <v>3472</v>
      </c>
      <c r="C89" s="741" t="s">
        <v>2772</v>
      </c>
      <c r="D89" s="741" t="s">
        <v>2773</v>
      </c>
      <c r="E89" s="741" t="s">
        <v>2762</v>
      </c>
      <c r="F89" s="745"/>
      <c r="G89" s="745"/>
      <c r="H89" s="759">
        <v>0</v>
      </c>
      <c r="I89" s="745">
        <v>11</v>
      </c>
      <c r="J89" s="745">
        <v>36900.490000000005</v>
      </c>
      <c r="K89" s="759">
        <v>1</v>
      </c>
      <c r="L89" s="745">
        <v>11</v>
      </c>
      <c r="M89" s="746">
        <v>36900.490000000005</v>
      </c>
    </row>
    <row r="90" spans="1:13" ht="14.4" customHeight="1" x14ac:dyDescent="0.3">
      <c r="A90" s="740" t="s">
        <v>2016</v>
      </c>
      <c r="B90" s="741" t="s">
        <v>3472</v>
      </c>
      <c r="C90" s="741" t="s">
        <v>3111</v>
      </c>
      <c r="D90" s="741" t="s">
        <v>2773</v>
      </c>
      <c r="E90" s="741" t="s">
        <v>3112</v>
      </c>
      <c r="F90" s="745">
        <v>3</v>
      </c>
      <c r="G90" s="745">
        <v>0</v>
      </c>
      <c r="H90" s="759"/>
      <c r="I90" s="745"/>
      <c r="J90" s="745"/>
      <c r="K90" s="759"/>
      <c r="L90" s="745">
        <v>3</v>
      </c>
      <c r="M90" s="746">
        <v>0</v>
      </c>
    </row>
    <row r="91" spans="1:13" ht="14.4" customHeight="1" x14ac:dyDescent="0.3">
      <c r="A91" s="740" t="s">
        <v>2016</v>
      </c>
      <c r="B91" s="741" t="s">
        <v>3472</v>
      </c>
      <c r="C91" s="741" t="s">
        <v>2774</v>
      </c>
      <c r="D91" s="741" t="s">
        <v>2773</v>
      </c>
      <c r="E91" s="741" t="s">
        <v>2766</v>
      </c>
      <c r="F91" s="745"/>
      <c r="G91" s="745"/>
      <c r="H91" s="759">
        <v>0</v>
      </c>
      <c r="I91" s="745">
        <v>41</v>
      </c>
      <c r="J91" s="745">
        <v>23931.700000000004</v>
      </c>
      <c r="K91" s="759">
        <v>1</v>
      </c>
      <c r="L91" s="745">
        <v>41</v>
      </c>
      <c r="M91" s="746">
        <v>23931.700000000004</v>
      </c>
    </row>
    <row r="92" spans="1:13" ht="14.4" customHeight="1" x14ac:dyDescent="0.3">
      <c r="A92" s="740" t="s">
        <v>2016</v>
      </c>
      <c r="B92" s="741" t="s">
        <v>3472</v>
      </c>
      <c r="C92" s="741" t="s">
        <v>2775</v>
      </c>
      <c r="D92" s="741" t="s">
        <v>2773</v>
      </c>
      <c r="E92" s="741" t="s">
        <v>2764</v>
      </c>
      <c r="F92" s="745"/>
      <c r="G92" s="745"/>
      <c r="H92" s="759">
        <v>0</v>
      </c>
      <c r="I92" s="745">
        <v>29</v>
      </c>
      <c r="J92" s="745">
        <v>26347.370000000003</v>
      </c>
      <c r="K92" s="759">
        <v>1</v>
      </c>
      <c r="L92" s="745">
        <v>29</v>
      </c>
      <c r="M92" s="746">
        <v>26347.370000000003</v>
      </c>
    </row>
    <row r="93" spans="1:13" ht="14.4" customHeight="1" x14ac:dyDescent="0.3">
      <c r="A93" s="740" t="s">
        <v>2016</v>
      </c>
      <c r="B93" s="741" t="s">
        <v>3472</v>
      </c>
      <c r="C93" s="741" t="s">
        <v>2923</v>
      </c>
      <c r="D93" s="741" t="s">
        <v>2773</v>
      </c>
      <c r="E93" s="741" t="s">
        <v>2768</v>
      </c>
      <c r="F93" s="745"/>
      <c r="G93" s="745"/>
      <c r="H93" s="759">
        <v>0</v>
      </c>
      <c r="I93" s="745">
        <v>12</v>
      </c>
      <c r="J93" s="745">
        <v>20127.599999999999</v>
      </c>
      <c r="K93" s="759">
        <v>1</v>
      </c>
      <c r="L93" s="745">
        <v>12</v>
      </c>
      <c r="M93" s="746">
        <v>20127.599999999999</v>
      </c>
    </row>
    <row r="94" spans="1:13" ht="14.4" customHeight="1" x14ac:dyDescent="0.3">
      <c r="A94" s="740" t="s">
        <v>2016</v>
      </c>
      <c r="B94" s="741" t="s">
        <v>3472</v>
      </c>
      <c r="C94" s="741" t="s">
        <v>3027</v>
      </c>
      <c r="D94" s="741" t="s">
        <v>2773</v>
      </c>
      <c r="E94" s="741" t="s">
        <v>3028</v>
      </c>
      <c r="F94" s="745">
        <v>3</v>
      </c>
      <c r="G94" s="745">
        <v>0</v>
      </c>
      <c r="H94" s="759"/>
      <c r="I94" s="745"/>
      <c r="J94" s="745"/>
      <c r="K94" s="759"/>
      <c r="L94" s="745">
        <v>3</v>
      </c>
      <c r="M94" s="746">
        <v>0</v>
      </c>
    </row>
    <row r="95" spans="1:13" ht="14.4" customHeight="1" x14ac:dyDescent="0.3">
      <c r="A95" s="740" t="s">
        <v>2016</v>
      </c>
      <c r="B95" s="741" t="s">
        <v>3473</v>
      </c>
      <c r="C95" s="741" t="s">
        <v>2949</v>
      </c>
      <c r="D95" s="741" t="s">
        <v>2671</v>
      </c>
      <c r="E95" s="741" t="s">
        <v>2950</v>
      </c>
      <c r="F95" s="745">
        <v>12</v>
      </c>
      <c r="G95" s="745">
        <v>23267.64</v>
      </c>
      <c r="H95" s="759">
        <v>1</v>
      </c>
      <c r="I95" s="745"/>
      <c r="J95" s="745"/>
      <c r="K95" s="759">
        <v>0</v>
      </c>
      <c r="L95" s="745">
        <v>12</v>
      </c>
      <c r="M95" s="746">
        <v>23267.64</v>
      </c>
    </row>
    <row r="96" spans="1:13" ht="14.4" customHeight="1" x14ac:dyDescent="0.3">
      <c r="A96" s="740" t="s">
        <v>2016</v>
      </c>
      <c r="B96" s="741" t="s">
        <v>3473</v>
      </c>
      <c r="C96" s="741" t="s">
        <v>2954</v>
      </c>
      <c r="D96" s="741" t="s">
        <v>2668</v>
      </c>
      <c r="E96" s="741" t="s">
        <v>2955</v>
      </c>
      <c r="F96" s="745">
        <v>8</v>
      </c>
      <c r="G96" s="745">
        <v>15511.76</v>
      </c>
      <c r="H96" s="759">
        <v>1</v>
      </c>
      <c r="I96" s="745"/>
      <c r="J96" s="745"/>
      <c r="K96" s="759">
        <v>0</v>
      </c>
      <c r="L96" s="745">
        <v>8</v>
      </c>
      <c r="M96" s="746">
        <v>15511.76</v>
      </c>
    </row>
    <row r="97" spans="1:13" ht="14.4" customHeight="1" x14ac:dyDescent="0.3">
      <c r="A97" s="740" t="s">
        <v>2016</v>
      </c>
      <c r="B97" s="741" t="s">
        <v>3473</v>
      </c>
      <c r="C97" s="741" t="s">
        <v>2673</v>
      </c>
      <c r="D97" s="741" t="s">
        <v>2668</v>
      </c>
      <c r="E97" s="741" t="s">
        <v>2674</v>
      </c>
      <c r="F97" s="745">
        <v>12</v>
      </c>
      <c r="G97" s="745">
        <v>17450.760000000002</v>
      </c>
      <c r="H97" s="759">
        <v>1</v>
      </c>
      <c r="I97" s="745"/>
      <c r="J97" s="745"/>
      <c r="K97" s="759">
        <v>0</v>
      </c>
      <c r="L97" s="745">
        <v>12</v>
      </c>
      <c r="M97" s="746">
        <v>17450.760000000002</v>
      </c>
    </row>
    <row r="98" spans="1:13" ht="14.4" customHeight="1" x14ac:dyDescent="0.3">
      <c r="A98" s="740" t="s">
        <v>2016</v>
      </c>
      <c r="B98" s="741" t="s">
        <v>3473</v>
      </c>
      <c r="C98" s="741" t="s">
        <v>2956</v>
      </c>
      <c r="D98" s="741" t="s">
        <v>2668</v>
      </c>
      <c r="E98" s="741" t="s">
        <v>2957</v>
      </c>
      <c r="F98" s="745">
        <v>6</v>
      </c>
      <c r="G98" s="745">
        <v>2908.5</v>
      </c>
      <c r="H98" s="759">
        <v>1</v>
      </c>
      <c r="I98" s="745"/>
      <c r="J98" s="745"/>
      <c r="K98" s="759">
        <v>0</v>
      </c>
      <c r="L98" s="745">
        <v>6</v>
      </c>
      <c r="M98" s="746">
        <v>2908.5</v>
      </c>
    </row>
    <row r="99" spans="1:13" ht="14.4" customHeight="1" x14ac:dyDescent="0.3">
      <c r="A99" s="740" t="s">
        <v>2016</v>
      </c>
      <c r="B99" s="741" t="s">
        <v>3473</v>
      </c>
      <c r="C99" s="741" t="s">
        <v>2958</v>
      </c>
      <c r="D99" s="741" t="s">
        <v>2668</v>
      </c>
      <c r="E99" s="741" t="s">
        <v>2959</v>
      </c>
      <c r="F99" s="745">
        <v>6</v>
      </c>
      <c r="G99" s="745">
        <v>5816.88</v>
      </c>
      <c r="H99" s="759">
        <v>1</v>
      </c>
      <c r="I99" s="745"/>
      <c r="J99" s="745"/>
      <c r="K99" s="759">
        <v>0</v>
      </c>
      <c r="L99" s="745">
        <v>6</v>
      </c>
      <c r="M99" s="746">
        <v>5816.88</v>
      </c>
    </row>
    <row r="100" spans="1:13" ht="14.4" customHeight="1" x14ac:dyDescent="0.3">
      <c r="A100" s="740" t="s">
        <v>2016</v>
      </c>
      <c r="B100" s="741" t="s">
        <v>3473</v>
      </c>
      <c r="C100" s="741" t="s">
        <v>2675</v>
      </c>
      <c r="D100" s="741" t="s">
        <v>2676</v>
      </c>
      <c r="E100" s="741" t="s">
        <v>2677</v>
      </c>
      <c r="F100" s="745">
        <v>35</v>
      </c>
      <c r="G100" s="745">
        <v>67863.95</v>
      </c>
      <c r="H100" s="759">
        <v>1</v>
      </c>
      <c r="I100" s="745"/>
      <c r="J100" s="745"/>
      <c r="K100" s="759">
        <v>0</v>
      </c>
      <c r="L100" s="745">
        <v>35</v>
      </c>
      <c r="M100" s="746">
        <v>67863.95</v>
      </c>
    </row>
    <row r="101" spans="1:13" ht="14.4" customHeight="1" x14ac:dyDescent="0.3">
      <c r="A101" s="740" t="s">
        <v>2016</v>
      </c>
      <c r="B101" s="741" t="s">
        <v>3473</v>
      </c>
      <c r="C101" s="741" t="s">
        <v>2960</v>
      </c>
      <c r="D101" s="741" t="s">
        <v>2676</v>
      </c>
      <c r="E101" s="741" t="s">
        <v>2961</v>
      </c>
      <c r="F101" s="745">
        <v>18</v>
      </c>
      <c r="G101" s="745">
        <v>8725.5</v>
      </c>
      <c r="H101" s="759">
        <v>1</v>
      </c>
      <c r="I101" s="745"/>
      <c r="J101" s="745"/>
      <c r="K101" s="759">
        <v>0</v>
      </c>
      <c r="L101" s="745">
        <v>18</v>
      </c>
      <c r="M101" s="746">
        <v>8725.5</v>
      </c>
    </row>
    <row r="102" spans="1:13" ht="14.4" customHeight="1" x14ac:dyDescent="0.3">
      <c r="A102" s="740" t="s">
        <v>2016</v>
      </c>
      <c r="B102" s="741" t="s">
        <v>3473</v>
      </c>
      <c r="C102" s="741" t="s">
        <v>2678</v>
      </c>
      <c r="D102" s="741" t="s">
        <v>2676</v>
      </c>
      <c r="E102" s="741" t="s">
        <v>2679</v>
      </c>
      <c r="F102" s="745">
        <v>18</v>
      </c>
      <c r="G102" s="745">
        <v>17450.64</v>
      </c>
      <c r="H102" s="759">
        <v>1</v>
      </c>
      <c r="I102" s="745"/>
      <c r="J102" s="745"/>
      <c r="K102" s="759">
        <v>0</v>
      </c>
      <c r="L102" s="745">
        <v>18</v>
      </c>
      <c r="M102" s="746">
        <v>17450.64</v>
      </c>
    </row>
    <row r="103" spans="1:13" ht="14.4" customHeight="1" x14ac:dyDescent="0.3">
      <c r="A103" s="740" t="s">
        <v>2016</v>
      </c>
      <c r="B103" s="741" t="s">
        <v>3473</v>
      </c>
      <c r="C103" s="741" t="s">
        <v>2680</v>
      </c>
      <c r="D103" s="741" t="s">
        <v>2681</v>
      </c>
      <c r="E103" s="741" t="s">
        <v>2682</v>
      </c>
      <c r="F103" s="745"/>
      <c r="G103" s="745"/>
      <c r="H103" s="759">
        <v>0</v>
      </c>
      <c r="I103" s="745">
        <v>31</v>
      </c>
      <c r="J103" s="745">
        <v>15027.25</v>
      </c>
      <c r="K103" s="759">
        <v>1</v>
      </c>
      <c r="L103" s="745">
        <v>31</v>
      </c>
      <c r="M103" s="746">
        <v>15027.25</v>
      </c>
    </row>
    <row r="104" spans="1:13" ht="14.4" customHeight="1" x14ac:dyDescent="0.3">
      <c r="A104" s="740" t="s">
        <v>2016</v>
      </c>
      <c r="B104" s="741" t="s">
        <v>3473</v>
      </c>
      <c r="C104" s="741" t="s">
        <v>3168</v>
      </c>
      <c r="D104" s="741" t="s">
        <v>2676</v>
      </c>
      <c r="E104" s="741" t="s">
        <v>3169</v>
      </c>
      <c r="F104" s="745">
        <v>21</v>
      </c>
      <c r="G104" s="745">
        <v>0</v>
      </c>
      <c r="H104" s="759"/>
      <c r="I104" s="745"/>
      <c r="J104" s="745"/>
      <c r="K104" s="759"/>
      <c r="L104" s="745">
        <v>21</v>
      </c>
      <c r="M104" s="746">
        <v>0</v>
      </c>
    </row>
    <row r="105" spans="1:13" ht="14.4" customHeight="1" x14ac:dyDescent="0.3">
      <c r="A105" s="740" t="s">
        <v>2016</v>
      </c>
      <c r="B105" s="741" t="s">
        <v>3473</v>
      </c>
      <c r="C105" s="741" t="s">
        <v>2685</v>
      </c>
      <c r="D105" s="741" t="s">
        <v>2681</v>
      </c>
      <c r="E105" s="741" t="s">
        <v>2686</v>
      </c>
      <c r="F105" s="745"/>
      <c r="G105" s="745"/>
      <c r="H105" s="759">
        <v>0</v>
      </c>
      <c r="I105" s="745">
        <v>32</v>
      </c>
      <c r="J105" s="745">
        <v>31023.360000000001</v>
      </c>
      <c r="K105" s="759">
        <v>1</v>
      </c>
      <c r="L105" s="745">
        <v>32</v>
      </c>
      <c r="M105" s="746">
        <v>31023.360000000001</v>
      </c>
    </row>
    <row r="106" spans="1:13" ht="14.4" customHeight="1" x14ac:dyDescent="0.3">
      <c r="A106" s="740" t="s">
        <v>2016</v>
      </c>
      <c r="B106" s="741" t="s">
        <v>3473</v>
      </c>
      <c r="C106" s="741" t="s">
        <v>3091</v>
      </c>
      <c r="D106" s="741" t="s">
        <v>2681</v>
      </c>
      <c r="E106" s="741" t="s">
        <v>2950</v>
      </c>
      <c r="F106" s="745"/>
      <c r="G106" s="745"/>
      <c r="H106" s="759">
        <v>0</v>
      </c>
      <c r="I106" s="745">
        <v>16</v>
      </c>
      <c r="J106" s="745">
        <v>31023.52</v>
      </c>
      <c r="K106" s="759">
        <v>1</v>
      </c>
      <c r="L106" s="745">
        <v>16</v>
      </c>
      <c r="M106" s="746">
        <v>31023.52</v>
      </c>
    </row>
    <row r="107" spans="1:13" ht="14.4" customHeight="1" x14ac:dyDescent="0.3">
      <c r="A107" s="740" t="s">
        <v>2016</v>
      </c>
      <c r="B107" s="741" t="s">
        <v>3473</v>
      </c>
      <c r="C107" s="741" t="s">
        <v>2964</v>
      </c>
      <c r="D107" s="741" t="s">
        <v>2681</v>
      </c>
      <c r="E107" s="741" t="s">
        <v>2672</v>
      </c>
      <c r="F107" s="745"/>
      <c r="G107" s="745"/>
      <c r="H107" s="759">
        <v>0</v>
      </c>
      <c r="I107" s="745">
        <v>10</v>
      </c>
      <c r="J107" s="745">
        <v>14542.3</v>
      </c>
      <c r="K107" s="759">
        <v>1</v>
      </c>
      <c r="L107" s="745">
        <v>10</v>
      </c>
      <c r="M107" s="746">
        <v>14542.3</v>
      </c>
    </row>
    <row r="108" spans="1:13" ht="14.4" customHeight="1" x14ac:dyDescent="0.3">
      <c r="A108" s="740" t="s">
        <v>2016</v>
      </c>
      <c r="B108" s="741" t="s">
        <v>3474</v>
      </c>
      <c r="C108" s="741" t="s">
        <v>2642</v>
      </c>
      <c r="D108" s="741" t="s">
        <v>2643</v>
      </c>
      <c r="E108" s="741" t="s">
        <v>2644</v>
      </c>
      <c r="F108" s="745">
        <v>43</v>
      </c>
      <c r="G108" s="745">
        <v>32423.719999999994</v>
      </c>
      <c r="H108" s="759">
        <v>0.91489361702127669</v>
      </c>
      <c r="I108" s="745">
        <v>4</v>
      </c>
      <c r="J108" s="745">
        <v>3016.16</v>
      </c>
      <c r="K108" s="759">
        <v>8.510638297872343E-2</v>
      </c>
      <c r="L108" s="745">
        <v>47</v>
      </c>
      <c r="M108" s="746">
        <v>35439.87999999999</v>
      </c>
    </row>
    <row r="109" spans="1:13" ht="14.4" customHeight="1" x14ac:dyDescent="0.3">
      <c r="A109" s="740" t="s">
        <v>2016</v>
      </c>
      <c r="B109" s="741" t="s">
        <v>3474</v>
      </c>
      <c r="C109" s="741" t="s">
        <v>2947</v>
      </c>
      <c r="D109" s="741" t="s">
        <v>2643</v>
      </c>
      <c r="E109" s="741" t="s">
        <v>2652</v>
      </c>
      <c r="F109" s="745">
        <v>11</v>
      </c>
      <c r="G109" s="745">
        <v>12441.659999999998</v>
      </c>
      <c r="H109" s="759">
        <v>1</v>
      </c>
      <c r="I109" s="745"/>
      <c r="J109" s="745"/>
      <c r="K109" s="759">
        <v>0</v>
      </c>
      <c r="L109" s="745">
        <v>11</v>
      </c>
      <c r="M109" s="746">
        <v>12441.659999999998</v>
      </c>
    </row>
    <row r="110" spans="1:13" ht="14.4" customHeight="1" x14ac:dyDescent="0.3">
      <c r="A110" s="740" t="s">
        <v>2016</v>
      </c>
      <c r="B110" s="741" t="s">
        <v>3474</v>
      </c>
      <c r="C110" s="741" t="s">
        <v>2645</v>
      </c>
      <c r="D110" s="741" t="s">
        <v>2643</v>
      </c>
      <c r="E110" s="741" t="s">
        <v>2646</v>
      </c>
      <c r="F110" s="745">
        <v>44</v>
      </c>
      <c r="G110" s="745">
        <v>66355.51999999999</v>
      </c>
      <c r="H110" s="759">
        <v>0.8979591836734695</v>
      </c>
      <c r="I110" s="745">
        <v>5</v>
      </c>
      <c r="J110" s="745">
        <v>7540.4</v>
      </c>
      <c r="K110" s="759">
        <v>0.10204081632653063</v>
      </c>
      <c r="L110" s="745">
        <v>49</v>
      </c>
      <c r="M110" s="746">
        <v>73895.919999999984</v>
      </c>
    </row>
    <row r="111" spans="1:13" ht="14.4" customHeight="1" x14ac:dyDescent="0.3">
      <c r="A111" s="740" t="s">
        <v>2016</v>
      </c>
      <c r="B111" s="741" t="s">
        <v>3474</v>
      </c>
      <c r="C111" s="741" t="s">
        <v>3149</v>
      </c>
      <c r="D111" s="741" t="s">
        <v>2648</v>
      </c>
      <c r="E111" s="741" t="s">
        <v>2646</v>
      </c>
      <c r="F111" s="745">
        <v>24</v>
      </c>
      <c r="G111" s="745">
        <v>31023.600000000002</v>
      </c>
      <c r="H111" s="759">
        <v>1</v>
      </c>
      <c r="I111" s="745"/>
      <c r="J111" s="745"/>
      <c r="K111" s="759">
        <v>0</v>
      </c>
      <c r="L111" s="745">
        <v>24</v>
      </c>
      <c r="M111" s="746">
        <v>31023.600000000002</v>
      </c>
    </row>
    <row r="112" spans="1:13" ht="14.4" customHeight="1" x14ac:dyDescent="0.3">
      <c r="A112" s="740" t="s">
        <v>2016</v>
      </c>
      <c r="B112" s="741" t="s">
        <v>3474</v>
      </c>
      <c r="C112" s="741" t="s">
        <v>2647</v>
      </c>
      <c r="D112" s="741" t="s">
        <v>2648</v>
      </c>
      <c r="E112" s="741" t="s">
        <v>2644</v>
      </c>
      <c r="F112" s="745">
        <v>26</v>
      </c>
      <c r="G112" s="745">
        <v>16804.32</v>
      </c>
      <c r="H112" s="759">
        <v>1</v>
      </c>
      <c r="I112" s="745"/>
      <c r="J112" s="745"/>
      <c r="K112" s="759">
        <v>0</v>
      </c>
      <c r="L112" s="745">
        <v>26</v>
      </c>
      <c r="M112" s="746">
        <v>16804.32</v>
      </c>
    </row>
    <row r="113" spans="1:13" ht="14.4" customHeight="1" x14ac:dyDescent="0.3">
      <c r="A113" s="740" t="s">
        <v>2016</v>
      </c>
      <c r="B113" s="741" t="s">
        <v>3474</v>
      </c>
      <c r="C113" s="741" t="s">
        <v>2649</v>
      </c>
      <c r="D113" s="741" t="s">
        <v>2650</v>
      </c>
      <c r="E113" s="741" t="s">
        <v>2644</v>
      </c>
      <c r="F113" s="745"/>
      <c r="G113" s="745"/>
      <c r="H113" s="759">
        <v>0</v>
      </c>
      <c r="I113" s="745">
        <v>8</v>
      </c>
      <c r="J113" s="745">
        <v>6032.32</v>
      </c>
      <c r="K113" s="759">
        <v>1</v>
      </c>
      <c r="L113" s="745">
        <v>8</v>
      </c>
      <c r="M113" s="746">
        <v>6032.32</v>
      </c>
    </row>
    <row r="114" spans="1:13" ht="14.4" customHeight="1" x14ac:dyDescent="0.3">
      <c r="A114" s="740" t="s">
        <v>2016</v>
      </c>
      <c r="B114" s="741" t="s">
        <v>3474</v>
      </c>
      <c r="C114" s="741" t="s">
        <v>2651</v>
      </c>
      <c r="D114" s="741" t="s">
        <v>2650</v>
      </c>
      <c r="E114" s="741" t="s">
        <v>2652</v>
      </c>
      <c r="F114" s="745"/>
      <c r="G114" s="745"/>
      <c r="H114" s="759">
        <v>0</v>
      </c>
      <c r="I114" s="745">
        <v>1</v>
      </c>
      <c r="J114" s="745">
        <v>1131.06</v>
      </c>
      <c r="K114" s="759">
        <v>1</v>
      </c>
      <c r="L114" s="745">
        <v>1</v>
      </c>
      <c r="M114" s="746">
        <v>1131.06</v>
      </c>
    </row>
    <row r="115" spans="1:13" ht="14.4" customHeight="1" x14ac:dyDescent="0.3">
      <c r="A115" s="740" t="s">
        <v>2016</v>
      </c>
      <c r="B115" s="741" t="s">
        <v>3474</v>
      </c>
      <c r="C115" s="741" t="s">
        <v>3150</v>
      </c>
      <c r="D115" s="741" t="s">
        <v>2650</v>
      </c>
      <c r="E115" s="741" t="s">
        <v>2646</v>
      </c>
      <c r="F115" s="745"/>
      <c r="G115" s="745"/>
      <c r="H115" s="759">
        <v>0</v>
      </c>
      <c r="I115" s="745">
        <v>4</v>
      </c>
      <c r="J115" s="745">
        <v>6032.32</v>
      </c>
      <c r="K115" s="759">
        <v>1</v>
      </c>
      <c r="L115" s="745">
        <v>4</v>
      </c>
      <c r="M115" s="746">
        <v>6032.32</v>
      </c>
    </row>
    <row r="116" spans="1:13" ht="14.4" customHeight="1" x14ac:dyDescent="0.3">
      <c r="A116" s="740" t="s">
        <v>2016</v>
      </c>
      <c r="B116" s="741" t="s">
        <v>1637</v>
      </c>
      <c r="C116" s="741" t="s">
        <v>1844</v>
      </c>
      <c r="D116" s="741" t="s">
        <v>1845</v>
      </c>
      <c r="E116" s="741" t="s">
        <v>1846</v>
      </c>
      <c r="F116" s="745"/>
      <c r="G116" s="745"/>
      <c r="H116" s="759"/>
      <c r="I116" s="745">
        <v>73</v>
      </c>
      <c r="J116" s="745">
        <v>0</v>
      </c>
      <c r="K116" s="759"/>
      <c r="L116" s="745">
        <v>73</v>
      </c>
      <c r="M116" s="746">
        <v>0</v>
      </c>
    </row>
    <row r="117" spans="1:13" ht="14.4" customHeight="1" x14ac:dyDescent="0.3">
      <c r="A117" s="740" t="s">
        <v>2016</v>
      </c>
      <c r="B117" s="741" t="s">
        <v>3475</v>
      </c>
      <c r="C117" s="741" t="s">
        <v>3338</v>
      </c>
      <c r="D117" s="741" t="s">
        <v>2604</v>
      </c>
      <c r="E117" s="741" t="s">
        <v>3339</v>
      </c>
      <c r="F117" s="745"/>
      <c r="G117" s="745"/>
      <c r="H117" s="759">
        <v>0</v>
      </c>
      <c r="I117" s="745">
        <v>3</v>
      </c>
      <c r="J117" s="745">
        <v>362.31</v>
      </c>
      <c r="K117" s="759">
        <v>1</v>
      </c>
      <c r="L117" s="745">
        <v>3</v>
      </c>
      <c r="M117" s="746">
        <v>362.31</v>
      </c>
    </row>
    <row r="118" spans="1:13" ht="14.4" customHeight="1" x14ac:dyDescent="0.3">
      <c r="A118" s="740" t="s">
        <v>2016</v>
      </c>
      <c r="B118" s="741" t="s">
        <v>3475</v>
      </c>
      <c r="C118" s="741" t="s">
        <v>2328</v>
      </c>
      <c r="D118" s="741" t="s">
        <v>2329</v>
      </c>
      <c r="E118" s="741" t="s">
        <v>2330</v>
      </c>
      <c r="F118" s="745">
        <v>5</v>
      </c>
      <c r="G118" s="745">
        <v>301.95000000000005</v>
      </c>
      <c r="H118" s="759">
        <v>1</v>
      </c>
      <c r="I118" s="745"/>
      <c r="J118" s="745"/>
      <c r="K118" s="759">
        <v>0</v>
      </c>
      <c r="L118" s="745">
        <v>5</v>
      </c>
      <c r="M118" s="746">
        <v>301.95000000000005</v>
      </c>
    </row>
    <row r="119" spans="1:13" ht="14.4" customHeight="1" x14ac:dyDescent="0.3">
      <c r="A119" s="740" t="s">
        <v>2016</v>
      </c>
      <c r="B119" s="741" t="s">
        <v>3475</v>
      </c>
      <c r="C119" s="741" t="s">
        <v>2603</v>
      </c>
      <c r="D119" s="741" t="s">
        <v>2604</v>
      </c>
      <c r="E119" s="741" t="s">
        <v>2605</v>
      </c>
      <c r="F119" s="745"/>
      <c r="G119" s="745"/>
      <c r="H119" s="759">
        <v>0</v>
      </c>
      <c r="I119" s="745">
        <v>2</v>
      </c>
      <c r="J119" s="745">
        <v>120.78</v>
      </c>
      <c r="K119" s="759">
        <v>1</v>
      </c>
      <c r="L119" s="745">
        <v>2</v>
      </c>
      <c r="M119" s="746">
        <v>120.78</v>
      </c>
    </row>
    <row r="120" spans="1:13" ht="14.4" customHeight="1" x14ac:dyDescent="0.3">
      <c r="A120" s="740" t="s">
        <v>2016</v>
      </c>
      <c r="B120" s="741" t="s">
        <v>3475</v>
      </c>
      <c r="C120" s="741" t="s">
        <v>3340</v>
      </c>
      <c r="D120" s="741" t="s">
        <v>2604</v>
      </c>
      <c r="E120" s="741" t="s">
        <v>3341</v>
      </c>
      <c r="F120" s="745">
        <v>2</v>
      </c>
      <c r="G120" s="745">
        <v>0</v>
      </c>
      <c r="H120" s="759"/>
      <c r="I120" s="745"/>
      <c r="J120" s="745"/>
      <c r="K120" s="759"/>
      <c r="L120" s="745">
        <v>2</v>
      </c>
      <c r="M120" s="746">
        <v>0</v>
      </c>
    </row>
    <row r="121" spans="1:13" ht="14.4" customHeight="1" x14ac:dyDescent="0.3">
      <c r="A121" s="740" t="s">
        <v>2016</v>
      </c>
      <c r="B121" s="741" t="s">
        <v>3476</v>
      </c>
      <c r="C121" s="741" t="s">
        <v>2723</v>
      </c>
      <c r="D121" s="741" t="s">
        <v>2724</v>
      </c>
      <c r="E121" s="741" t="s">
        <v>2725</v>
      </c>
      <c r="F121" s="745"/>
      <c r="G121" s="745"/>
      <c r="H121" s="759">
        <v>0</v>
      </c>
      <c r="I121" s="745">
        <v>4</v>
      </c>
      <c r="J121" s="745">
        <v>411.6</v>
      </c>
      <c r="K121" s="759">
        <v>1</v>
      </c>
      <c r="L121" s="745">
        <v>4</v>
      </c>
      <c r="M121" s="746">
        <v>411.6</v>
      </c>
    </row>
    <row r="122" spans="1:13" ht="14.4" customHeight="1" x14ac:dyDescent="0.3">
      <c r="A122" s="740" t="s">
        <v>2016</v>
      </c>
      <c r="B122" s="741" t="s">
        <v>3476</v>
      </c>
      <c r="C122" s="741" t="s">
        <v>3188</v>
      </c>
      <c r="D122" s="741" t="s">
        <v>3189</v>
      </c>
      <c r="E122" s="741" t="s">
        <v>2992</v>
      </c>
      <c r="F122" s="745"/>
      <c r="G122" s="745"/>
      <c r="H122" s="759">
        <v>0</v>
      </c>
      <c r="I122" s="745">
        <v>2</v>
      </c>
      <c r="J122" s="745">
        <v>140.1</v>
      </c>
      <c r="K122" s="759">
        <v>1</v>
      </c>
      <c r="L122" s="745">
        <v>2</v>
      </c>
      <c r="M122" s="746">
        <v>140.1</v>
      </c>
    </row>
    <row r="123" spans="1:13" ht="14.4" customHeight="1" x14ac:dyDescent="0.3">
      <c r="A123" s="740" t="s">
        <v>2016</v>
      </c>
      <c r="B123" s="741" t="s">
        <v>3482</v>
      </c>
      <c r="C123" s="741" t="s">
        <v>3396</v>
      </c>
      <c r="D123" s="741" t="s">
        <v>3397</v>
      </c>
      <c r="E123" s="741" t="s">
        <v>3398</v>
      </c>
      <c r="F123" s="745"/>
      <c r="G123" s="745"/>
      <c r="H123" s="759">
        <v>0</v>
      </c>
      <c r="I123" s="745">
        <v>1</v>
      </c>
      <c r="J123" s="745">
        <v>55.37</v>
      </c>
      <c r="K123" s="759">
        <v>1</v>
      </c>
      <c r="L123" s="745">
        <v>1</v>
      </c>
      <c r="M123" s="746">
        <v>55.37</v>
      </c>
    </row>
    <row r="124" spans="1:13" ht="14.4" customHeight="1" x14ac:dyDescent="0.3">
      <c r="A124" s="740" t="s">
        <v>2016</v>
      </c>
      <c r="B124" s="741" t="s">
        <v>3477</v>
      </c>
      <c r="C124" s="741" t="s">
        <v>3377</v>
      </c>
      <c r="D124" s="741" t="s">
        <v>2698</v>
      </c>
      <c r="E124" s="741" t="s">
        <v>2140</v>
      </c>
      <c r="F124" s="745">
        <v>5</v>
      </c>
      <c r="G124" s="745">
        <v>4242.45</v>
      </c>
      <c r="H124" s="759">
        <v>1</v>
      </c>
      <c r="I124" s="745"/>
      <c r="J124" s="745"/>
      <c r="K124" s="759">
        <v>0</v>
      </c>
      <c r="L124" s="745">
        <v>5</v>
      </c>
      <c r="M124" s="746">
        <v>4242.45</v>
      </c>
    </row>
    <row r="125" spans="1:13" ht="14.4" customHeight="1" x14ac:dyDescent="0.3">
      <c r="A125" s="740" t="s">
        <v>2016</v>
      </c>
      <c r="B125" s="741" t="s">
        <v>3477</v>
      </c>
      <c r="C125" s="741" t="s">
        <v>2691</v>
      </c>
      <c r="D125" s="741" t="s">
        <v>2139</v>
      </c>
      <c r="E125" s="741" t="s">
        <v>2692</v>
      </c>
      <c r="F125" s="745"/>
      <c r="G125" s="745"/>
      <c r="H125" s="759">
        <v>0</v>
      </c>
      <c r="I125" s="745">
        <v>5</v>
      </c>
      <c r="J125" s="745">
        <v>2685.6000000000004</v>
      </c>
      <c r="K125" s="759">
        <v>1</v>
      </c>
      <c r="L125" s="745">
        <v>5</v>
      </c>
      <c r="M125" s="746">
        <v>2685.6000000000004</v>
      </c>
    </row>
    <row r="126" spans="1:13" ht="14.4" customHeight="1" x14ac:dyDescent="0.3">
      <c r="A126" s="740" t="s">
        <v>2016</v>
      </c>
      <c r="B126" s="741" t="s">
        <v>3477</v>
      </c>
      <c r="C126" s="741" t="s">
        <v>2138</v>
      </c>
      <c r="D126" s="741" t="s">
        <v>2139</v>
      </c>
      <c r="E126" s="741" t="s">
        <v>2140</v>
      </c>
      <c r="F126" s="745"/>
      <c r="G126" s="745"/>
      <c r="H126" s="759">
        <v>0</v>
      </c>
      <c r="I126" s="745">
        <v>12</v>
      </c>
      <c r="J126" s="745">
        <v>10181.879999999999</v>
      </c>
      <c r="K126" s="759">
        <v>1</v>
      </c>
      <c r="L126" s="745">
        <v>12</v>
      </c>
      <c r="M126" s="746">
        <v>10181.879999999999</v>
      </c>
    </row>
    <row r="127" spans="1:13" ht="14.4" customHeight="1" x14ac:dyDescent="0.3">
      <c r="A127" s="740" t="s">
        <v>2016</v>
      </c>
      <c r="B127" s="741" t="s">
        <v>1858</v>
      </c>
      <c r="C127" s="741" t="s">
        <v>3031</v>
      </c>
      <c r="D127" s="741" t="s">
        <v>2778</v>
      </c>
      <c r="E127" s="741" t="s">
        <v>2783</v>
      </c>
      <c r="F127" s="745">
        <v>2</v>
      </c>
      <c r="G127" s="745">
        <v>1195.76</v>
      </c>
      <c r="H127" s="759">
        <v>1</v>
      </c>
      <c r="I127" s="745"/>
      <c r="J127" s="745"/>
      <c r="K127" s="759">
        <v>0</v>
      </c>
      <c r="L127" s="745">
        <v>2</v>
      </c>
      <c r="M127" s="746">
        <v>1195.76</v>
      </c>
    </row>
    <row r="128" spans="1:13" ht="14.4" customHeight="1" x14ac:dyDescent="0.3">
      <c r="A128" s="740" t="s">
        <v>2016</v>
      </c>
      <c r="B128" s="741" t="s">
        <v>1858</v>
      </c>
      <c r="C128" s="741" t="s">
        <v>2777</v>
      </c>
      <c r="D128" s="741" t="s">
        <v>2778</v>
      </c>
      <c r="E128" s="741" t="s">
        <v>2779</v>
      </c>
      <c r="F128" s="745">
        <v>9</v>
      </c>
      <c r="G128" s="745">
        <v>10761.75</v>
      </c>
      <c r="H128" s="759">
        <v>1</v>
      </c>
      <c r="I128" s="745"/>
      <c r="J128" s="745"/>
      <c r="K128" s="759">
        <v>0</v>
      </c>
      <c r="L128" s="745">
        <v>9</v>
      </c>
      <c r="M128" s="746">
        <v>10761.75</v>
      </c>
    </row>
    <row r="129" spans="1:13" ht="14.4" customHeight="1" x14ac:dyDescent="0.3">
      <c r="A129" s="740" t="s">
        <v>2016</v>
      </c>
      <c r="B129" s="741" t="s">
        <v>1858</v>
      </c>
      <c r="C129" s="741" t="s">
        <v>3407</v>
      </c>
      <c r="D129" s="741" t="s">
        <v>3336</v>
      </c>
      <c r="E129" s="741" t="s">
        <v>2779</v>
      </c>
      <c r="F129" s="745">
        <v>3</v>
      </c>
      <c r="G129" s="745">
        <v>3587.25</v>
      </c>
      <c r="H129" s="759">
        <v>1</v>
      </c>
      <c r="I129" s="745"/>
      <c r="J129" s="745"/>
      <c r="K129" s="759">
        <v>0</v>
      </c>
      <c r="L129" s="745">
        <v>3</v>
      </c>
      <c r="M129" s="746">
        <v>3587.25</v>
      </c>
    </row>
    <row r="130" spans="1:13" ht="14.4" customHeight="1" x14ac:dyDescent="0.3">
      <c r="A130" s="740" t="s">
        <v>2016</v>
      </c>
      <c r="B130" s="741" t="s">
        <v>1858</v>
      </c>
      <c r="C130" s="741" t="s">
        <v>2782</v>
      </c>
      <c r="D130" s="741" t="s">
        <v>1860</v>
      </c>
      <c r="E130" s="741" t="s">
        <v>2783</v>
      </c>
      <c r="F130" s="745"/>
      <c r="G130" s="745"/>
      <c r="H130" s="759">
        <v>0</v>
      </c>
      <c r="I130" s="745">
        <v>18</v>
      </c>
      <c r="J130" s="745">
        <v>10761.839999999998</v>
      </c>
      <c r="K130" s="759">
        <v>1</v>
      </c>
      <c r="L130" s="745">
        <v>18</v>
      </c>
      <c r="M130" s="746">
        <v>10761.839999999998</v>
      </c>
    </row>
    <row r="131" spans="1:13" ht="14.4" customHeight="1" x14ac:dyDescent="0.3">
      <c r="A131" s="740" t="s">
        <v>2016</v>
      </c>
      <c r="B131" s="741" t="s">
        <v>1858</v>
      </c>
      <c r="C131" s="741" t="s">
        <v>2786</v>
      </c>
      <c r="D131" s="741" t="s">
        <v>2785</v>
      </c>
      <c r="E131" s="741" t="s">
        <v>2779</v>
      </c>
      <c r="F131" s="745">
        <v>47</v>
      </c>
      <c r="G131" s="745">
        <v>80623.799999999988</v>
      </c>
      <c r="H131" s="759">
        <v>1</v>
      </c>
      <c r="I131" s="745"/>
      <c r="J131" s="745"/>
      <c r="K131" s="759">
        <v>0</v>
      </c>
      <c r="L131" s="745">
        <v>47</v>
      </c>
      <c r="M131" s="746">
        <v>80623.799999999988</v>
      </c>
    </row>
    <row r="132" spans="1:13" ht="14.4" customHeight="1" x14ac:dyDescent="0.3">
      <c r="A132" s="740" t="s">
        <v>2016</v>
      </c>
      <c r="B132" s="741" t="s">
        <v>1858</v>
      </c>
      <c r="C132" s="741" t="s">
        <v>3041</v>
      </c>
      <c r="D132" s="741" t="s">
        <v>2788</v>
      </c>
      <c r="E132" s="741" t="s">
        <v>2783</v>
      </c>
      <c r="F132" s="745">
        <v>4</v>
      </c>
      <c r="G132" s="745">
        <v>5144.76</v>
      </c>
      <c r="H132" s="759">
        <v>1</v>
      </c>
      <c r="I132" s="745"/>
      <c r="J132" s="745"/>
      <c r="K132" s="759">
        <v>0</v>
      </c>
      <c r="L132" s="745">
        <v>4</v>
      </c>
      <c r="M132" s="746">
        <v>5144.76</v>
      </c>
    </row>
    <row r="133" spans="1:13" ht="14.4" customHeight="1" x14ac:dyDescent="0.3">
      <c r="A133" s="740" t="s">
        <v>2016</v>
      </c>
      <c r="B133" s="741" t="s">
        <v>1858</v>
      </c>
      <c r="C133" s="741" t="s">
        <v>2787</v>
      </c>
      <c r="D133" s="741" t="s">
        <v>2788</v>
      </c>
      <c r="E133" s="741" t="s">
        <v>2779</v>
      </c>
      <c r="F133" s="745">
        <v>68</v>
      </c>
      <c r="G133" s="745">
        <v>116652.64000000001</v>
      </c>
      <c r="H133" s="759">
        <v>1</v>
      </c>
      <c r="I133" s="745"/>
      <c r="J133" s="745"/>
      <c r="K133" s="759">
        <v>0</v>
      </c>
      <c r="L133" s="745">
        <v>68</v>
      </c>
      <c r="M133" s="746">
        <v>116652.64000000001</v>
      </c>
    </row>
    <row r="134" spans="1:13" ht="14.4" customHeight="1" x14ac:dyDescent="0.3">
      <c r="A134" s="740" t="s">
        <v>2016</v>
      </c>
      <c r="B134" s="741" t="s">
        <v>1858</v>
      </c>
      <c r="C134" s="741" t="s">
        <v>2789</v>
      </c>
      <c r="D134" s="741" t="s">
        <v>1860</v>
      </c>
      <c r="E134" s="741" t="s">
        <v>2779</v>
      </c>
      <c r="F134" s="745"/>
      <c r="G134" s="745"/>
      <c r="H134" s="759">
        <v>0</v>
      </c>
      <c r="I134" s="745">
        <v>15</v>
      </c>
      <c r="J134" s="745">
        <v>17936.25</v>
      </c>
      <c r="K134" s="759">
        <v>1</v>
      </c>
      <c r="L134" s="745">
        <v>15</v>
      </c>
      <c r="M134" s="746">
        <v>17936.25</v>
      </c>
    </row>
    <row r="135" spans="1:13" ht="14.4" customHeight="1" x14ac:dyDescent="0.3">
      <c r="A135" s="740" t="s">
        <v>2016</v>
      </c>
      <c r="B135" s="741" t="s">
        <v>1858</v>
      </c>
      <c r="C135" s="741" t="s">
        <v>2792</v>
      </c>
      <c r="D135" s="741" t="s">
        <v>1860</v>
      </c>
      <c r="E135" s="741" t="s">
        <v>2793</v>
      </c>
      <c r="F135" s="745"/>
      <c r="G135" s="745"/>
      <c r="H135" s="759">
        <v>0</v>
      </c>
      <c r="I135" s="745">
        <v>1</v>
      </c>
      <c r="J135" s="745">
        <v>2391.48</v>
      </c>
      <c r="K135" s="759">
        <v>1</v>
      </c>
      <c r="L135" s="745">
        <v>1</v>
      </c>
      <c r="M135" s="746">
        <v>2391.48</v>
      </c>
    </row>
    <row r="136" spans="1:13" ht="14.4" customHeight="1" x14ac:dyDescent="0.3">
      <c r="A136" s="740" t="s">
        <v>2016</v>
      </c>
      <c r="B136" s="741" t="s">
        <v>1884</v>
      </c>
      <c r="C136" s="741" t="s">
        <v>1887</v>
      </c>
      <c r="D136" s="741" t="s">
        <v>1252</v>
      </c>
      <c r="E136" s="741" t="s">
        <v>1888</v>
      </c>
      <c r="F136" s="745"/>
      <c r="G136" s="745"/>
      <c r="H136" s="759"/>
      <c r="I136" s="745">
        <v>14</v>
      </c>
      <c r="J136" s="745">
        <v>0</v>
      </c>
      <c r="K136" s="759"/>
      <c r="L136" s="745">
        <v>14</v>
      </c>
      <c r="M136" s="746">
        <v>0</v>
      </c>
    </row>
    <row r="137" spans="1:13" ht="14.4" customHeight="1" x14ac:dyDescent="0.3">
      <c r="A137" s="740" t="s">
        <v>2016</v>
      </c>
      <c r="B137" s="741" t="s">
        <v>1884</v>
      </c>
      <c r="C137" s="741" t="s">
        <v>2187</v>
      </c>
      <c r="D137" s="741" t="s">
        <v>2188</v>
      </c>
      <c r="E137" s="741" t="s">
        <v>2189</v>
      </c>
      <c r="F137" s="745">
        <v>5</v>
      </c>
      <c r="G137" s="745">
        <v>0</v>
      </c>
      <c r="H137" s="759"/>
      <c r="I137" s="745"/>
      <c r="J137" s="745"/>
      <c r="K137" s="759"/>
      <c r="L137" s="745">
        <v>5</v>
      </c>
      <c r="M137" s="746">
        <v>0</v>
      </c>
    </row>
    <row r="138" spans="1:13" ht="14.4" customHeight="1" x14ac:dyDescent="0.3">
      <c r="A138" s="740" t="s">
        <v>2016</v>
      </c>
      <c r="B138" s="741" t="s">
        <v>1884</v>
      </c>
      <c r="C138" s="741" t="s">
        <v>3250</v>
      </c>
      <c r="D138" s="741" t="s">
        <v>2188</v>
      </c>
      <c r="E138" s="741" t="s">
        <v>1886</v>
      </c>
      <c r="F138" s="745">
        <v>1</v>
      </c>
      <c r="G138" s="745">
        <v>0</v>
      </c>
      <c r="H138" s="759"/>
      <c r="I138" s="745"/>
      <c r="J138" s="745"/>
      <c r="K138" s="759"/>
      <c r="L138" s="745">
        <v>1</v>
      </c>
      <c r="M138" s="746">
        <v>0</v>
      </c>
    </row>
    <row r="139" spans="1:13" ht="14.4" customHeight="1" x14ac:dyDescent="0.3">
      <c r="A139" s="740" t="s">
        <v>2016</v>
      </c>
      <c r="B139" s="741" t="s">
        <v>1884</v>
      </c>
      <c r="C139" s="741" t="s">
        <v>3345</v>
      </c>
      <c r="D139" s="741" t="s">
        <v>2532</v>
      </c>
      <c r="E139" s="741" t="s">
        <v>2189</v>
      </c>
      <c r="F139" s="745">
        <v>2</v>
      </c>
      <c r="G139" s="745">
        <v>0</v>
      </c>
      <c r="H139" s="759"/>
      <c r="I139" s="745"/>
      <c r="J139" s="745"/>
      <c r="K139" s="759"/>
      <c r="L139" s="745">
        <v>2</v>
      </c>
      <c r="M139" s="746">
        <v>0</v>
      </c>
    </row>
    <row r="140" spans="1:13" ht="14.4" customHeight="1" x14ac:dyDescent="0.3">
      <c r="A140" s="740" t="s">
        <v>2016</v>
      </c>
      <c r="B140" s="741" t="s">
        <v>1889</v>
      </c>
      <c r="C140" s="741" t="s">
        <v>1890</v>
      </c>
      <c r="D140" s="741" t="s">
        <v>772</v>
      </c>
      <c r="E140" s="741" t="s">
        <v>1706</v>
      </c>
      <c r="F140" s="745"/>
      <c r="G140" s="745"/>
      <c r="H140" s="759">
        <v>0</v>
      </c>
      <c r="I140" s="745">
        <v>32</v>
      </c>
      <c r="J140" s="745">
        <v>1573.02</v>
      </c>
      <c r="K140" s="759">
        <v>1</v>
      </c>
      <c r="L140" s="745">
        <v>32</v>
      </c>
      <c r="M140" s="746">
        <v>1573.02</v>
      </c>
    </row>
    <row r="141" spans="1:13" ht="14.4" customHeight="1" x14ac:dyDescent="0.3">
      <c r="A141" s="740" t="s">
        <v>2016</v>
      </c>
      <c r="B141" s="741" t="s">
        <v>1889</v>
      </c>
      <c r="C141" s="741" t="s">
        <v>1891</v>
      </c>
      <c r="D141" s="741" t="s">
        <v>774</v>
      </c>
      <c r="E141" s="741" t="s">
        <v>1892</v>
      </c>
      <c r="F141" s="745"/>
      <c r="G141" s="745"/>
      <c r="H141" s="759">
        <v>0</v>
      </c>
      <c r="I141" s="745">
        <v>11</v>
      </c>
      <c r="J141" s="745">
        <v>1030.44</v>
      </c>
      <c r="K141" s="759">
        <v>1</v>
      </c>
      <c r="L141" s="745">
        <v>11</v>
      </c>
      <c r="M141" s="746">
        <v>1030.44</v>
      </c>
    </row>
    <row r="142" spans="1:13" ht="14.4" customHeight="1" x14ac:dyDescent="0.3">
      <c r="A142" s="740" t="s">
        <v>2016</v>
      </c>
      <c r="B142" s="741" t="s">
        <v>1889</v>
      </c>
      <c r="C142" s="741" t="s">
        <v>1893</v>
      </c>
      <c r="D142" s="741" t="s">
        <v>774</v>
      </c>
      <c r="E142" s="741" t="s">
        <v>1894</v>
      </c>
      <c r="F142" s="745"/>
      <c r="G142" s="745"/>
      <c r="H142" s="759">
        <v>0</v>
      </c>
      <c r="I142" s="745">
        <v>3</v>
      </c>
      <c r="J142" s="745">
        <v>510.96</v>
      </c>
      <c r="K142" s="759">
        <v>1</v>
      </c>
      <c r="L142" s="745">
        <v>3</v>
      </c>
      <c r="M142" s="746">
        <v>510.96</v>
      </c>
    </row>
    <row r="143" spans="1:13" ht="14.4" customHeight="1" x14ac:dyDescent="0.3">
      <c r="A143" s="740" t="s">
        <v>2016</v>
      </c>
      <c r="B143" s="741" t="s">
        <v>1899</v>
      </c>
      <c r="C143" s="741" t="s">
        <v>2664</v>
      </c>
      <c r="D143" s="741" t="s">
        <v>2665</v>
      </c>
      <c r="E143" s="741" t="s">
        <v>1706</v>
      </c>
      <c r="F143" s="745">
        <v>3</v>
      </c>
      <c r="G143" s="745">
        <v>255.48</v>
      </c>
      <c r="H143" s="759">
        <v>1</v>
      </c>
      <c r="I143" s="745"/>
      <c r="J143" s="745"/>
      <c r="K143" s="759">
        <v>0</v>
      </c>
      <c r="L143" s="745">
        <v>3</v>
      </c>
      <c r="M143" s="746">
        <v>255.48</v>
      </c>
    </row>
    <row r="144" spans="1:13" ht="14.4" customHeight="1" x14ac:dyDescent="0.3">
      <c r="A144" s="740" t="s">
        <v>2016</v>
      </c>
      <c r="B144" s="741" t="s">
        <v>3478</v>
      </c>
      <c r="C144" s="741" t="s">
        <v>3244</v>
      </c>
      <c r="D144" s="741" t="s">
        <v>3245</v>
      </c>
      <c r="E144" s="741" t="s">
        <v>3246</v>
      </c>
      <c r="F144" s="745">
        <v>3</v>
      </c>
      <c r="G144" s="745">
        <v>450.96</v>
      </c>
      <c r="H144" s="759">
        <v>1</v>
      </c>
      <c r="I144" s="745"/>
      <c r="J144" s="745"/>
      <c r="K144" s="759">
        <v>0</v>
      </c>
      <c r="L144" s="745">
        <v>3</v>
      </c>
      <c r="M144" s="746">
        <v>450.96</v>
      </c>
    </row>
    <row r="145" spans="1:13" ht="14.4" customHeight="1" x14ac:dyDescent="0.3">
      <c r="A145" s="740" t="s">
        <v>2016</v>
      </c>
      <c r="B145" s="741" t="s">
        <v>3478</v>
      </c>
      <c r="C145" s="741" t="s">
        <v>3247</v>
      </c>
      <c r="D145" s="741" t="s">
        <v>2851</v>
      </c>
      <c r="E145" s="741" t="s">
        <v>3248</v>
      </c>
      <c r="F145" s="745"/>
      <c r="G145" s="745"/>
      <c r="H145" s="759">
        <v>0</v>
      </c>
      <c r="I145" s="745">
        <v>20</v>
      </c>
      <c r="J145" s="745">
        <v>1610.6</v>
      </c>
      <c r="K145" s="759">
        <v>1</v>
      </c>
      <c r="L145" s="745">
        <v>20</v>
      </c>
      <c r="M145" s="746">
        <v>1610.6</v>
      </c>
    </row>
    <row r="146" spans="1:13" ht="14.4" customHeight="1" x14ac:dyDescent="0.3">
      <c r="A146" s="740" t="s">
        <v>2016</v>
      </c>
      <c r="B146" s="741" t="s">
        <v>3478</v>
      </c>
      <c r="C146" s="741" t="s">
        <v>3065</v>
      </c>
      <c r="D146" s="741" t="s">
        <v>2851</v>
      </c>
      <c r="E146" s="741" t="s">
        <v>3066</v>
      </c>
      <c r="F146" s="745"/>
      <c r="G146" s="745"/>
      <c r="H146" s="759">
        <v>0</v>
      </c>
      <c r="I146" s="745">
        <v>19</v>
      </c>
      <c r="J146" s="745">
        <v>3060.1399999999994</v>
      </c>
      <c r="K146" s="759">
        <v>1</v>
      </c>
      <c r="L146" s="745">
        <v>19</v>
      </c>
      <c r="M146" s="746">
        <v>3060.1399999999994</v>
      </c>
    </row>
    <row r="147" spans="1:13" ht="14.4" customHeight="1" x14ac:dyDescent="0.3">
      <c r="A147" s="740" t="s">
        <v>2016</v>
      </c>
      <c r="B147" s="741" t="s">
        <v>3478</v>
      </c>
      <c r="C147" s="741" t="s">
        <v>2850</v>
      </c>
      <c r="D147" s="741" t="s">
        <v>2851</v>
      </c>
      <c r="E147" s="741" t="s">
        <v>2852</v>
      </c>
      <c r="F147" s="745"/>
      <c r="G147" s="745"/>
      <c r="H147" s="759">
        <v>0</v>
      </c>
      <c r="I147" s="745">
        <v>1</v>
      </c>
      <c r="J147" s="745">
        <v>400.17</v>
      </c>
      <c r="K147" s="759">
        <v>1</v>
      </c>
      <c r="L147" s="745">
        <v>1</v>
      </c>
      <c r="M147" s="746">
        <v>400.17</v>
      </c>
    </row>
    <row r="148" spans="1:13" ht="14.4" customHeight="1" x14ac:dyDescent="0.3">
      <c r="A148" s="740" t="s">
        <v>2016</v>
      </c>
      <c r="B148" s="741" t="s">
        <v>3478</v>
      </c>
      <c r="C148" s="741" t="s">
        <v>3413</v>
      </c>
      <c r="D148" s="741" t="s">
        <v>2851</v>
      </c>
      <c r="E148" s="741" t="s">
        <v>3066</v>
      </c>
      <c r="F148" s="745">
        <v>3</v>
      </c>
      <c r="G148" s="745">
        <v>0</v>
      </c>
      <c r="H148" s="759"/>
      <c r="I148" s="745"/>
      <c r="J148" s="745"/>
      <c r="K148" s="759"/>
      <c r="L148" s="745">
        <v>3</v>
      </c>
      <c r="M148" s="746">
        <v>0</v>
      </c>
    </row>
    <row r="149" spans="1:13" ht="14.4" customHeight="1" x14ac:dyDescent="0.3">
      <c r="A149" s="740" t="s">
        <v>2016</v>
      </c>
      <c r="B149" s="741" t="s">
        <v>1911</v>
      </c>
      <c r="C149" s="741" t="s">
        <v>1915</v>
      </c>
      <c r="D149" s="741" t="s">
        <v>1246</v>
      </c>
      <c r="E149" s="741" t="s">
        <v>1916</v>
      </c>
      <c r="F149" s="745"/>
      <c r="G149" s="745"/>
      <c r="H149" s="759">
        <v>0</v>
      </c>
      <c r="I149" s="745">
        <v>1</v>
      </c>
      <c r="J149" s="745">
        <v>207.45</v>
      </c>
      <c r="K149" s="759">
        <v>1</v>
      </c>
      <c r="L149" s="745">
        <v>1</v>
      </c>
      <c r="M149" s="746">
        <v>207.45</v>
      </c>
    </row>
    <row r="150" spans="1:13" ht="14.4" customHeight="1" x14ac:dyDescent="0.3">
      <c r="A150" s="740" t="s">
        <v>2016</v>
      </c>
      <c r="B150" s="741" t="s">
        <v>3483</v>
      </c>
      <c r="C150" s="741" t="s">
        <v>3399</v>
      </c>
      <c r="D150" s="741" t="s">
        <v>3103</v>
      </c>
      <c r="E150" s="741" t="s">
        <v>3400</v>
      </c>
      <c r="F150" s="745"/>
      <c r="G150" s="745"/>
      <c r="H150" s="759">
        <v>0</v>
      </c>
      <c r="I150" s="745">
        <v>1</v>
      </c>
      <c r="J150" s="745">
        <v>207.45</v>
      </c>
      <c r="K150" s="759">
        <v>1</v>
      </c>
      <c r="L150" s="745">
        <v>1</v>
      </c>
      <c r="M150" s="746">
        <v>207.45</v>
      </c>
    </row>
    <row r="151" spans="1:13" ht="14.4" customHeight="1" x14ac:dyDescent="0.3">
      <c r="A151" s="740" t="s">
        <v>2016</v>
      </c>
      <c r="B151" s="741" t="s">
        <v>3484</v>
      </c>
      <c r="C151" s="741" t="s">
        <v>3404</v>
      </c>
      <c r="D151" s="741" t="s">
        <v>3405</v>
      </c>
      <c r="E151" s="741" t="s">
        <v>2390</v>
      </c>
      <c r="F151" s="745"/>
      <c r="G151" s="745"/>
      <c r="H151" s="759">
        <v>0</v>
      </c>
      <c r="I151" s="745">
        <v>1</v>
      </c>
      <c r="J151" s="745">
        <v>207.45</v>
      </c>
      <c r="K151" s="759">
        <v>1</v>
      </c>
      <c r="L151" s="745">
        <v>1</v>
      </c>
      <c r="M151" s="746">
        <v>207.45</v>
      </c>
    </row>
    <row r="152" spans="1:13" ht="14.4" customHeight="1" x14ac:dyDescent="0.3">
      <c r="A152" s="740" t="s">
        <v>2016</v>
      </c>
      <c r="B152" s="741" t="s">
        <v>1917</v>
      </c>
      <c r="C152" s="741" t="s">
        <v>2056</v>
      </c>
      <c r="D152" s="741" t="s">
        <v>1919</v>
      </c>
      <c r="E152" s="741" t="s">
        <v>1716</v>
      </c>
      <c r="F152" s="745"/>
      <c r="G152" s="745"/>
      <c r="H152" s="759">
        <v>0</v>
      </c>
      <c r="I152" s="745">
        <v>1</v>
      </c>
      <c r="J152" s="745">
        <v>207.45</v>
      </c>
      <c r="K152" s="759">
        <v>1</v>
      </c>
      <c r="L152" s="745">
        <v>1</v>
      </c>
      <c r="M152" s="746">
        <v>207.45</v>
      </c>
    </row>
    <row r="153" spans="1:13" ht="14.4" customHeight="1" x14ac:dyDescent="0.3">
      <c r="A153" s="740" t="s">
        <v>2016</v>
      </c>
      <c r="B153" s="741" t="s">
        <v>1977</v>
      </c>
      <c r="C153" s="741" t="s">
        <v>1978</v>
      </c>
      <c r="D153" s="741" t="s">
        <v>1979</v>
      </c>
      <c r="E153" s="741" t="s">
        <v>1898</v>
      </c>
      <c r="F153" s="745"/>
      <c r="G153" s="745"/>
      <c r="H153" s="759">
        <v>0</v>
      </c>
      <c r="I153" s="745">
        <v>1</v>
      </c>
      <c r="J153" s="745">
        <v>133.94</v>
      </c>
      <c r="K153" s="759">
        <v>1</v>
      </c>
      <c r="L153" s="745">
        <v>1</v>
      </c>
      <c r="M153" s="746">
        <v>133.94</v>
      </c>
    </row>
    <row r="154" spans="1:13" ht="14.4" customHeight="1" x14ac:dyDescent="0.3">
      <c r="A154" s="740" t="s">
        <v>2016</v>
      </c>
      <c r="B154" s="741" t="s">
        <v>3480</v>
      </c>
      <c r="C154" s="741" t="s">
        <v>2397</v>
      </c>
      <c r="D154" s="741" t="s">
        <v>2195</v>
      </c>
      <c r="E154" s="741" t="s">
        <v>2398</v>
      </c>
      <c r="F154" s="745">
        <v>3</v>
      </c>
      <c r="G154" s="745">
        <v>150.96</v>
      </c>
      <c r="H154" s="759">
        <v>1</v>
      </c>
      <c r="I154" s="745"/>
      <c r="J154" s="745"/>
      <c r="K154" s="759">
        <v>0</v>
      </c>
      <c r="L154" s="745">
        <v>3</v>
      </c>
      <c r="M154" s="746">
        <v>150.96</v>
      </c>
    </row>
    <row r="155" spans="1:13" ht="14.4" customHeight="1" x14ac:dyDescent="0.3">
      <c r="A155" s="740" t="s">
        <v>2016</v>
      </c>
      <c r="B155" s="741" t="s">
        <v>3480</v>
      </c>
      <c r="C155" s="741" t="s">
        <v>2861</v>
      </c>
      <c r="D155" s="741" t="s">
        <v>2557</v>
      </c>
      <c r="E155" s="741"/>
      <c r="F155" s="745">
        <v>2</v>
      </c>
      <c r="G155" s="745">
        <v>0</v>
      </c>
      <c r="H155" s="759"/>
      <c r="I155" s="745"/>
      <c r="J155" s="745"/>
      <c r="K155" s="759"/>
      <c r="L155" s="745">
        <v>2</v>
      </c>
      <c r="M155" s="746">
        <v>0</v>
      </c>
    </row>
    <row r="156" spans="1:13" ht="14.4" customHeight="1" x14ac:dyDescent="0.3">
      <c r="A156" s="740" t="s">
        <v>2016</v>
      </c>
      <c r="B156" s="741" t="s">
        <v>3480</v>
      </c>
      <c r="C156" s="741" t="s">
        <v>2862</v>
      </c>
      <c r="D156" s="741" t="s">
        <v>2863</v>
      </c>
      <c r="E156" s="741" t="s">
        <v>2398</v>
      </c>
      <c r="F156" s="745">
        <v>23</v>
      </c>
      <c r="G156" s="745">
        <v>1157.3600000000001</v>
      </c>
      <c r="H156" s="759">
        <v>1</v>
      </c>
      <c r="I156" s="745"/>
      <c r="J156" s="745"/>
      <c r="K156" s="759">
        <v>0</v>
      </c>
      <c r="L156" s="745">
        <v>23</v>
      </c>
      <c r="M156" s="746">
        <v>1157.3600000000001</v>
      </c>
    </row>
    <row r="157" spans="1:13" ht="14.4" customHeight="1" x14ac:dyDescent="0.3">
      <c r="A157" s="740" t="s">
        <v>2016</v>
      </c>
      <c r="B157" s="741" t="s">
        <v>3480</v>
      </c>
      <c r="C157" s="741" t="s">
        <v>3132</v>
      </c>
      <c r="D157" s="741" t="s">
        <v>2195</v>
      </c>
      <c r="E157" s="741" t="s">
        <v>3133</v>
      </c>
      <c r="F157" s="745">
        <v>1</v>
      </c>
      <c r="G157" s="745">
        <v>150.94</v>
      </c>
      <c r="H157" s="759">
        <v>1</v>
      </c>
      <c r="I157" s="745"/>
      <c r="J157" s="745"/>
      <c r="K157" s="759">
        <v>0</v>
      </c>
      <c r="L157" s="745">
        <v>1</v>
      </c>
      <c r="M157" s="746">
        <v>150.94</v>
      </c>
    </row>
    <row r="158" spans="1:13" ht="14.4" customHeight="1" x14ac:dyDescent="0.3">
      <c r="A158" s="740" t="s">
        <v>2016</v>
      </c>
      <c r="B158" s="741" t="s">
        <v>3480</v>
      </c>
      <c r="C158" s="741" t="s">
        <v>2868</v>
      </c>
      <c r="D158" s="741" t="s">
        <v>2869</v>
      </c>
      <c r="E158" s="741" t="s">
        <v>2870</v>
      </c>
      <c r="F158" s="745">
        <v>63</v>
      </c>
      <c r="G158" s="745">
        <v>6296.2199999999993</v>
      </c>
      <c r="H158" s="759">
        <v>1</v>
      </c>
      <c r="I158" s="745"/>
      <c r="J158" s="745"/>
      <c r="K158" s="759">
        <v>0</v>
      </c>
      <c r="L158" s="745">
        <v>63</v>
      </c>
      <c r="M158" s="746">
        <v>6296.2199999999993</v>
      </c>
    </row>
    <row r="159" spans="1:13" ht="14.4" customHeight="1" x14ac:dyDescent="0.3">
      <c r="A159" s="740" t="s">
        <v>2016</v>
      </c>
      <c r="B159" s="741" t="s">
        <v>3480</v>
      </c>
      <c r="C159" s="741" t="s">
        <v>3134</v>
      </c>
      <c r="D159" s="741" t="s">
        <v>2195</v>
      </c>
      <c r="E159" s="741" t="s">
        <v>3135</v>
      </c>
      <c r="F159" s="745">
        <v>1</v>
      </c>
      <c r="G159" s="745">
        <v>0</v>
      </c>
      <c r="H159" s="759"/>
      <c r="I159" s="745"/>
      <c r="J159" s="745"/>
      <c r="K159" s="759"/>
      <c r="L159" s="745">
        <v>1</v>
      </c>
      <c r="M159" s="746">
        <v>0</v>
      </c>
    </row>
    <row r="160" spans="1:13" ht="14.4" customHeight="1" x14ac:dyDescent="0.3">
      <c r="A160" s="740" t="s">
        <v>2016</v>
      </c>
      <c r="B160" s="741" t="s">
        <v>3485</v>
      </c>
      <c r="C160" s="741" t="s">
        <v>3074</v>
      </c>
      <c r="D160" s="741" t="s">
        <v>3075</v>
      </c>
      <c r="E160" s="741" t="s">
        <v>3076</v>
      </c>
      <c r="F160" s="745"/>
      <c r="G160" s="745"/>
      <c r="H160" s="759">
        <v>0</v>
      </c>
      <c r="I160" s="745">
        <v>7</v>
      </c>
      <c r="J160" s="745">
        <v>457.52</v>
      </c>
      <c r="K160" s="759">
        <v>1</v>
      </c>
      <c r="L160" s="745">
        <v>7</v>
      </c>
      <c r="M160" s="746">
        <v>457.52</v>
      </c>
    </row>
    <row r="161" spans="1:13" ht="14.4" customHeight="1" x14ac:dyDescent="0.3">
      <c r="A161" s="740" t="s">
        <v>2017</v>
      </c>
      <c r="B161" s="741" t="s">
        <v>1917</v>
      </c>
      <c r="C161" s="741" t="s">
        <v>2629</v>
      </c>
      <c r="D161" s="741" t="s">
        <v>1919</v>
      </c>
      <c r="E161" s="741" t="s">
        <v>2630</v>
      </c>
      <c r="F161" s="745"/>
      <c r="G161" s="745"/>
      <c r="H161" s="759">
        <v>0</v>
      </c>
      <c r="I161" s="745">
        <v>1</v>
      </c>
      <c r="J161" s="745">
        <v>115.26</v>
      </c>
      <c r="K161" s="759">
        <v>1</v>
      </c>
      <c r="L161" s="745">
        <v>1</v>
      </c>
      <c r="M161" s="746">
        <v>115.26</v>
      </c>
    </row>
    <row r="162" spans="1:13" ht="14.4" customHeight="1" x14ac:dyDescent="0.3">
      <c r="A162" s="740" t="s">
        <v>2018</v>
      </c>
      <c r="B162" s="741" t="s">
        <v>3486</v>
      </c>
      <c r="C162" s="741" t="s">
        <v>2070</v>
      </c>
      <c r="D162" s="741" t="s">
        <v>2071</v>
      </c>
      <c r="E162" s="741" t="s">
        <v>2072</v>
      </c>
      <c r="F162" s="745"/>
      <c r="G162" s="745"/>
      <c r="H162" s="759">
        <v>0</v>
      </c>
      <c r="I162" s="745">
        <v>1</v>
      </c>
      <c r="J162" s="745">
        <v>819.07</v>
      </c>
      <c r="K162" s="759">
        <v>1</v>
      </c>
      <c r="L162" s="745">
        <v>1</v>
      </c>
      <c r="M162" s="746">
        <v>819.07</v>
      </c>
    </row>
    <row r="163" spans="1:13" ht="14.4" customHeight="1" x14ac:dyDescent="0.3">
      <c r="A163" s="740" t="s">
        <v>2020</v>
      </c>
      <c r="B163" s="741" t="s">
        <v>1700</v>
      </c>
      <c r="C163" s="741" t="s">
        <v>2074</v>
      </c>
      <c r="D163" s="741" t="s">
        <v>2075</v>
      </c>
      <c r="E163" s="741" t="s">
        <v>1703</v>
      </c>
      <c r="F163" s="745">
        <v>3</v>
      </c>
      <c r="G163" s="745">
        <v>105.33</v>
      </c>
      <c r="H163" s="759">
        <v>1</v>
      </c>
      <c r="I163" s="745"/>
      <c r="J163" s="745"/>
      <c r="K163" s="759">
        <v>0</v>
      </c>
      <c r="L163" s="745">
        <v>3</v>
      </c>
      <c r="M163" s="746">
        <v>105.33</v>
      </c>
    </row>
    <row r="164" spans="1:13" ht="14.4" customHeight="1" x14ac:dyDescent="0.3">
      <c r="A164" s="740" t="s">
        <v>2020</v>
      </c>
      <c r="B164" s="741" t="s">
        <v>3487</v>
      </c>
      <c r="C164" s="741" t="s">
        <v>2085</v>
      </c>
      <c r="D164" s="741" t="s">
        <v>2086</v>
      </c>
      <c r="E164" s="741" t="s">
        <v>2087</v>
      </c>
      <c r="F164" s="745"/>
      <c r="G164" s="745"/>
      <c r="H164" s="759">
        <v>0</v>
      </c>
      <c r="I164" s="745">
        <v>3</v>
      </c>
      <c r="J164" s="745">
        <v>322.02</v>
      </c>
      <c r="K164" s="759">
        <v>1</v>
      </c>
      <c r="L164" s="745">
        <v>3</v>
      </c>
      <c r="M164" s="746">
        <v>322.02</v>
      </c>
    </row>
    <row r="165" spans="1:13" ht="14.4" customHeight="1" x14ac:dyDescent="0.3">
      <c r="A165" s="740" t="s">
        <v>2020</v>
      </c>
      <c r="B165" s="741" t="s">
        <v>1884</v>
      </c>
      <c r="C165" s="741" t="s">
        <v>1885</v>
      </c>
      <c r="D165" s="741" t="s">
        <v>1252</v>
      </c>
      <c r="E165" s="741" t="s">
        <v>1886</v>
      </c>
      <c r="F165" s="745"/>
      <c r="G165" s="745"/>
      <c r="H165" s="759"/>
      <c r="I165" s="745">
        <v>2</v>
      </c>
      <c r="J165" s="745">
        <v>0</v>
      </c>
      <c r="K165" s="759"/>
      <c r="L165" s="745">
        <v>2</v>
      </c>
      <c r="M165" s="746">
        <v>0</v>
      </c>
    </row>
    <row r="166" spans="1:13" ht="14.4" customHeight="1" x14ac:dyDescent="0.3">
      <c r="A166" s="740" t="s">
        <v>2021</v>
      </c>
      <c r="B166" s="741" t="s">
        <v>3488</v>
      </c>
      <c r="C166" s="741" t="s">
        <v>2566</v>
      </c>
      <c r="D166" s="741" t="s">
        <v>2567</v>
      </c>
      <c r="E166" s="741" t="s">
        <v>2568</v>
      </c>
      <c r="F166" s="745"/>
      <c r="G166" s="745"/>
      <c r="H166" s="759">
        <v>0</v>
      </c>
      <c r="I166" s="745">
        <v>1</v>
      </c>
      <c r="J166" s="745">
        <v>229.38</v>
      </c>
      <c r="K166" s="759">
        <v>1</v>
      </c>
      <c r="L166" s="745">
        <v>1</v>
      </c>
      <c r="M166" s="746">
        <v>229.38</v>
      </c>
    </row>
    <row r="167" spans="1:13" ht="14.4" customHeight="1" x14ac:dyDescent="0.3">
      <c r="A167" s="740" t="s">
        <v>2021</v>
      </c>
      <c r="B167" s="741" t="s">
        <v>3474</v>
      </c>
      <c r="C167" s="741" t="s">
        <v>2647</v>
      </c>
      <c r="D167" s="741" t="s">
        <v>2648</v>
      </c>
      <c r="E167" s="741" t="s">
        <v>2644</v>
      </c>
      <c r="F167" s="745">
        <v>1</v>
      </c>
      <c r="G167" s="745">
        <v>646.32000000000005</v>
      </c>
      <c r="H167" s="759">
        <v>1</v>
      </c>
      <c r="I167" s="745"/>
      <c r="J167" s="745"/>
      <c r="K167" s="759">
        <v>0</v>
      </c>
      <c r="L167" s="745">
        <v>1</v>
      </c>
      <c r="M167" s="746">
        <v>646.32000000000005</v>
      </c>
    </row>
    <row r="168" spans="1:13" ht="14.4" customHeight="1" x14ac:dyDescent="0.3">
      <c r="A168" s="740" t="s">
        <v>2022</v>
      </c>
      <c r="B168" s="741" t="s">
        <v>1713</v>
      </c>
      <c r="C168" s="741" t="s">
        <v>1715</v>
      </c>
      <c r="D168" s="741" t="s">
        <v>1090</v>
      </c>
      <c r="E168" s="741" t="s">
        <v>1716</v>
      </c>
      <c r="F168" s="745"/>
      <c r="G168" s="745"/>
      <c r="H168" s="759">
        <v>0</v>
      </c>
      <c r="I168" s="745">
        <v>1</v>
      </c>
      <c r="J168" s="745">
        <v>143.09</v>
      </c>
      <c r="K168" s="759">
        <v>1</v>
      </c>
      <c r="L168" s="745">
        <v>1</v>
      </c>
      <c r="M168" s="746">
        <v>143.09</v>
      </c>
    </row>
    <row r="169" spans="1:13" ht="14.4" customHeight="1" x14ac:dyDescent="0.3">
      <c r="A169" s="740" t="s">
        <v>2022</v>
      </c>
      <c r="B169" s="741" t="s">
        <v>1749</v>
      </c>
      <c r="C169" s="741" t="s">
        <v>2119</v>
      </c>
      <c r="D169" s="741" t="s">
        <v>1347</v>
      </c>
      <c r="E169" s="741" t="s">
        <v>2120</v>
      </c>
      <c r="F169" s="745"/>
      <c r="G169" s="745"/>
      <c r="H169" s="759">
        <v>0</v>
      </c>
      <c r="I169" s="745">
        <v>2</v>
      </c>
      <c r="J169" s="745">
        <v>308.72000000000003</v>
      </c>
      <c r="K169" s="759">
        <v>1</v>
      </c>
      <c r="L169" s="745">
        <v>2</v>
      </c>
      <c r="M169" s="746">
        <v>308.72000000000003</v>
      </c>
    </row>
    <row r="170" spans="1:13" ht="14.4" customHeight="1" x14ac:dyDescent="0.3">
      <c r="A170" s="740" t="s">
        <v>2022</v>
      </c>
      <c r="B170" s="741" t="s">
        <v>3489</v>
      </c>
      <c r="C170" s="741" t="s">
        <v>2890</v>
      </c>
      <c r="D170" s="741" t="s">
        <v>2524</v>
      </c>
      <c r="E170" s="741" t="s">
        <v>2083</v>
      </c>
      <c r="F170" s="745">
        <v>2</v>
      </c>
      <c r="G170" s="745">
        <v>0</v>
      </c>
      <c r="H170" s="759"/>
      <c r="I170" s="745"/>
      <c r="J170" s="745"/>
      <c r="K170" s="759"/>
      <c r="L170" s="745">
        <v>2</v>
      </c>
      <c r="M170" s="746">
        <v>0</v>
      </c>
    </row>
    <row r="171" spans="1:13" ht="14.4" customHeight="1" x14ac:dyDescent="0.3">
      <c r="A171" s="740" t="s">
        <v>2023</v>
      </c>
      <c r="B171" s="741" t="s">
        <v>1735</v>
      </c>
      <c r="C171" s="741" t="s">
        <v>2906</v>
      </c>
      <c r="D171" s="741" t="s">
        <v>1737</v>
      </c>
      <c r="E171" s="741" t="s">
        <v>2907</v>
      </c>
      <c r="F171" s="745"/>
      <c r="G171" s="745"/>
      <c r="H171" s="759">
        <v>0</v>
      </c>
      <c r="I171" s="745">
        <v>1</v>
      </c>
      <c r="J171" s="745">
        <v>94.28</v>
      </c>
      <c r="K171" s="759">
        <v>1</v>
      </c>
      <c r="L171" s="745">
        <v>1</v>
      </c>
      <c r="M171" s="746">
        <v>94.28</v>
      </c>
    </row>
    <row r="172" spans="1:13" ht="14.4" customHeight="1" x14ac:dyDescent="0.3">
      <c r="A172" s="740" t="s">
        <v>2023</v>
      </c>
      <c r="B172" s="741" t="s">
        <v>1983</v>
      </c>
      <c r="C172" s="741" t="s">
        <v>1984</v>
      </c>
      <c r="D172" s="741" t="s">
        <v>714</v>
      </c>
      <c r="E172" s="741" t="s">
        <v>1985</v>
      </c>
      <c r="F172" s="745"/>
      <c r="G172" s="745"/>
      <c r="H172" s="759">
        <v>0</v>
      </c>
      <c r="I172" s="745">
        <v>5</v>
      </c>
      <c r="J172" s="745">
        <v>242.1</v>
      </c>
      <c r="K172" s="759">
        <v>1</v>
      </c>
      <c r="L172" s="745">
        <v>5</v>
      </c>
      <c r="M172" s="746">
        <v>242.1</v>
      </c>
    </row>
    <row r="173" spans="1:13" ht="14.4" customHeight="1" x14ac:dyDescent="0.3">
      <c r="A173" s="740" t="s">
        <v>2023</v>
      </c>
      <c r="B173" s="741" t="s">
        <v>1983</v>
      </c>
      <c r="C173" s="741" t="s">
        <v>2920</v>
      </c>
      <c r="D173" s="741" t="s">
        <v>2921</v>
      </c>
      <c r="E173" s="741" t="s">
        <v>2922</v>
      </c>
      <c r="F173" s="745">
        <v>1</v>
      </c>
      <c r="G173" s="745">
        <v>48.42</v>
      </c>
      <c r="H173" s="759">
        <v>1</v>
      </c>
      <c r="I173" s="745"/>
      <c r="J173" s="745"/>
      <c r="K173" s="759">
        <v>0</v>
      </c>
      <c r="L173" s="745">
        <v>1</v>
      </c>
      <c r="M173" s="746">
        <v>48.42</v>
      </c>
    </row>
    <row r="174" spans="1:13" ht="14.4" customHeight="1" x14ac:dyDescent="0.3">
      <c r="A174" s="740" t="s">
        <v>2023</v>
      </c>
      <c r="B174" s="741" t="s">
        <v>3472</v>
      </c>
      <c r="C174" s="741" t="s">
        <v>2763</v>
      </c>
      <c r="D174" s="741" t="s">
        <v>2761</v>
      </c>
      <c r="E174" s="741" t="s">
        <v>2764</v>
      </c>
      <c r="F174" s="745">
        <v>2</v>
      </c>
      <c r="G174" s="745">
        <v>1817.06</v>
      </c>
      <c r="H174" s="759">
        <v>1</v>
      </c>
      <c r="I174" s="745"/>
      <c r="J174" s="745"/>
      <c r="K174" s="759">
        <v>0</v>
      </c>
      <c r="L174" s="745">
        <v>2</v>
      </c>
      <c r="M174" s="746">
        <v>1817.06</v>
      </c>
    </row>
    <row r="175" spans="1:13" ht="14.4" customHeight="1" x14ac:dyDescent="0.3">
      <c r="A175" s="740" t="s">
        <v>2023</v>
      </c>
      <c r="B175" s="741" t="s">
        <v>3472</v>
      </c>
      <c r="C175" s="741" t="s">
        <v>2772</v>
      </c>
      <c r="D175" s="741" t="s">
        <v>2773</v>
      </c>
      <c r="E175" s="741" t="s">
        <v>2762</v>
      </c>
      <c r="F175" s="745"/>
      <c r="G175" s="745"/>
      <c r="H175" s="759">
        <v>0</v>
      </c>
      <c r="I175" s="745">
        <v>1</v>
      </c>
      <c r="J175" s="745">
        <v>3354.59</v>
      </c>
      <c r="K175" s="759">
        <v>1</v>
      </c>
      <c r="L175" s="745">
        <v>1</v>
      </c>
      <c r="M175" s="746">
        <v>3354.59</v>
      </c>
    </row>
    <row r="176" spans="1:13" ht="14.4" customHeight="1" x14ac:dyDescent="0.3">
      <c r="A176" s="740" t="s">
        <v>2023</v>
      </c>
      <c r="B176" s="741" t="s">
        <v>3472</v>
      </c>
      <c r="C176" s="741" t="s">
        <v>2774</v>
      </c>
      <c r="D176" s="741" t="s">
        <v>2773</v>
      </c>
      <c r="E176" s="741" t="s">
        <v>2766</v>
      </c>
      <c r="F176" s="745"/>
      <c r="G176" s="745"/>
      <c r="H176" s="759">
        <v>0</v>
      </c>
      <c r="I176" s="745">
        <v>2</v>
      </c>
      <c r="J176" s="745">
        <v>1167.4000000000001</v>
      </c>
      <c r="K176" s="759">
        <v>1</v>
      </c>
      <c r="L176" s="745">
        <v>2</v>
      </c>
      <c r="M176" s="746">
        <v>1167.4000000000001</v>
      </c>
    </row>
    <row r="177" spans="1:13" ht="14.4" customHeight="1" x14ac:dyDescent="0.3">
      <c r="A177" s="740" t="s">
        <v>2023</v>
      </c>
      <c r="B177" s="741" t="s">
        <v>3472</v>
      </c>
      <c r="C177" s="741" t="s">
        <v>2775</v>
      </c>
      <c r="D177" s="741" t="s">
        <v>2773</v>
      </c>
      <c r="E177" s="741" t="s">
        <v>2764</v>
      </c>
      <c r="F177" s="745"/>
      <c r="G177" s="745"/>
      <c r="H177" s="759">
        <v>0</v>
      </c>
      <c r="I177" s="745">
        <v>3</v>
      </c>
      <c r="J177" s="745">
        <v>2725.59</v>
      </c>
      <c r="K177" s="759">
        <v>1</v>
      </c>
      <c r="L177" s="745">
        <v>3</v>
      </c>
      <c r="M177" s="746">
        <v>2725.59</v>
      </c>
    </row>
    <row r="178" spans="1:13" ht="14.4" customHeight="1" x14ac:dyDescent="0.3">
      <c r="A178" s="740" t="s">
        <v>2023</v>
      </c>
      <c r="B178" s="741" t="s">
        <v>3472</v>
      </c>
      <c r="C178" s="741" t="s">
        <v>2923</v>
      </c>
      <c r="D178" s="741" t="s">
        <v>2773</v>
      </c>
      <c r="E178" s="741" t="s">
        <v>2768</v>
      </c>
      <c r="F178" s="745"/>
      <c r="G178" s="745"/>
      <c r="H178" s="759">
        <v>0</v>
      </c>
      <c r="I178" s="745">
        <v>1</v>
      </c>
      <c r="J178" s="745">
        <v>1677.3</v>
      </c>
      <c r="K178" s="759">
        <v>1</v>
      </c>
      <c r="L178" s="745">
        <v>1</v>
      </c>
      <c r="M178" s="746">
        <v>1677.3</v>
      </c>
    </row>
    <row r="179" spans="1:13" ht="14.4" customHeight="1" x14ac:dyDescent="0.3">
      <c r="A179" s="740" t="s">
        <v>2023</v>
      </c>
      <c r="B179" s="741" t="s">
        <v>3473</v>
      </c>
      <c r="C179" s="741" t="s">
        <v>2670</v>
      </c>
      <c r="D179" s="741" t="s">
        <v>2671</v>
      </c>
      <c r="E179" s="741" t="s">
        <v>2672</v>
      </c>
      <c r="F179" s="745">
        <v>6</v>
      </c>
      <c r="G179" s="745">
        <v>8725.380000000001</v>
      </c>
      <c r="H179" s="759">
        <v>1</v>
      </c>
      <c r="I179" s="745"/>
      <c r="J179" s="745"/>
      <c r="K179" s="759">
        <v>0</v>
      </c>
      <c r="L179" s="745">
        <v>6</v>
      </c>
      <c r="M179" s="746">
        <v>8725.380000000001</v>
      </c>
    </row>
    <row r="180" spans="1:13" ht="14.4" customHeight="1" x14ac:dyDescent="0.3">
      <c r="A180" s="740" t="s">
        <v>2023</v>
      </c>
      <c r="B180" s="741" t="s">
        <v>3473</v>
      </c>
      <c r="C180" s="741" t="s">
        <v>2904</v>
      </c>
      <c r="D180" s="741" t="s">
        <v>2905</v>
      </c>
      <c r="E180" s="741" t="s">
        <v>2682</v>
      </c>
      <c r="F180" s="745">
        <v>4</v>
      </c>
      <c r="G180" s="745">
        <v>1939</v>
      </c>
      <c r="H180" s="759">
        <v>1</v>
      </c>
      <c r="I180" s="745"/>
      <c r="J180" s="745"/>
      <c r="K180" s="759">
        <v>0</v>
      </c>
      <c r="L180" s="745">
        <v>4</v>
      </c>
      <c r="M180" s="746">
        <v>1939</v>
      </c>
    </row>
    <row r="181" spans="1:13" ht="14.4" customHeight="1" x14ac:dyDescent="0.3">
      <c r="A181" s="740" t="s">
        <v>2023</v>
      </c>
      <c r="B181" s="741" t="s">
        <v>3473</v>
      </c>
      <c r="C181" s="741" t="s">
        <v>2687</v>
      </c>
      <c r="D181" s="741" t="s">
        <v>2681</v>
      </c>
      <c r="E181" s="741" t="s">
        <v>2688</v>
      </c>
      <c r="F181" s="745"/>
      <c r="G181" s="745"/>
      <c r="H181" s="759">
        <v>0</v>
      </c>
      <c r="I181" s="745">
        <v>1</v>
      </c>
      <c r="J181" s="745">
        <v>242.37</v>
      </c>
      <c r="K181" s="759">
        <v>1</v>
      </c>
      <c r="L181" s="745">
        <v>1</v>
      </c>
      <c r="M181" s="746">
        <v>242.37</v>
      </c>
    </row>
    <row r="182" spans="1:13" ht="14.4" customHeight="1" x14ac:dyDescent="0.3">
      <c r="A182" s="740" t="s">
        <v>2023</v>
      </c>
      <c r="B182" s="741" t="s">
        <v>3474</v>
      </c>
      <c r="C182" s="741" t="s">
        <v>2642</v>
      </c>
      <c r="D182" s="741" t="s">
        <v>2643</v>
      </c>
      <c r="E182" s="741" t="s">
        <v>2644</v>
      </c>
      <c r="F182" s="745">
        <v>5</v>
      </c>
      <c r="G182" s="745">
        <v>3770.2</v>
      </c>
      <c r="H182" s="759">
        <v>1</v>
      </c>
      <c r="I182" s="745"/>
      <c r="J182" s="745"/>
      <c r="K182" s="759">
        <v>0</v>
      </c>
      <c r="L182" s="745">
        <v>5</v>
      </c>
      <c r="M182" s="746">
        <v>3770.2</v>
      </c>
    </row>
    <row r="183" spans="1:13" ht="14.4" customHeight="1" x14ac:dyDescent="0.3">
      <c r="A183" s="740" t="s">
        <v>2023</v>
      </c>
      <c r="B183" s="741" t="s">
        <v>1637</v>
      </c>
      <c r="C183" s="741" t="s">
        <v>1844</v>
      </c>
      <c r="D183" s="741" t="s">
        <v>1845</v>
      </c>
      <c r="E183" s="741" t="s">
        <v>1846</v>
      </c>
      <c r="F183" s="745"/>
      <c r="G183" s="745"/>
      <c r="H183" s="759"/>
      <c r="I183" s="745">
        <v>4</v>
      </c>
      <c r="J183" s="745">
        <v>0</v>
      </c>
      <c r="K183" s="759"/>
      <c r="L183" s="745">
        <v>4</v>
      </c>
      <c r="M183" s="746">
        <v>0</v>
      </c>
    </row>
    <row r="184" spans="1:13" ht="14.4" customHeight="1" x14ac:dyDescent="0.3">
      <c r="A184" s="740" t="s">
        <v>2023</v>
      </c>
      <c r="B184" s="741" t="s">
        <v>3477</v>
      </c>
      <c r="C184" s="741" t="s">
        <v>2693</v>
      </c>
      <c r="D184" s="741" t="s">
        <v>2139</v>
      </c>
      <c r="E184" s="741" t="s">
        <v>2694</v>
      </c>
      <c r="F184" s="745"/>
      <c r="G184" s="745"/>
      <c r="H184" s="759">
        <v>0</v>
      </c>
      <c r="I184" s="745">
        <v>1</v>
      </c>
      <c r="J184" s="745">
        <v>424.24</v>
      </c>
      <c r="K184" s="759">
        <v>1</v>
      </c>
      <c r="L184" s="745">
        <v>1</v>
      </c>
      <c r="M184" s="746">
        <v>424.24</v>
      </c>
    </row>
    <row r="185" spans="1:13" ht="14.4" customHeight="1" x14ac:dyDescent="0.3">
      <c r="A185" s="740" t="s">
        <v>2023</v>
      </c>
      <c r="B185" s="741" t="s">
        <v>1858</v>
      </c>
      <c r="C185" s="741" t="s">
        <v>2789</v>
      </c>
      <c r="D185" s="741" t="s">
        <v>1860</v>
      </c>
      <c r="E185" s="741" t="s">
        <v>2779</v>
      </c>
      <c r="F185" s="745"/>
      <c r="G185" s="745"/>
      <c r="H185" s="759">
        <v>0</v>
      </c>
      <c r="I185" s="745">
        <v>3</v>
      </c>
      <c r="J185" s="745">
        <v>3587.25</v>
      </c>
      <c r="K185" s="759">
        <v>1</v>
      </c>
      <c r="L185" s="745">
        <v>3</v>
      </c>
      <c r="M185" s="746">
        <v>3587.25</v>
      </c>
    </row>
    <row r="186" spans="1:13" ht="14.4" customHeight="1" x14ac:dyDescent="0.3">
      <c r="A186" s="740" t="s">
        <v>2023</v>
      </c>
      <c r="B186" s="741" t="s">
        <v>1889</v>
      </c>
      <c r="C186" s="741" t="s">
        <v>2902</v>
      </c>
      <c r="D186" s="741" t="s">
        <v>774</v>
      </c>
      <c r="E186" s="741" t="s">
        <v>1892</v>
      </c>
      <c r="F186" s="745"/>
      <c r="G186" s="745"/>
      <c r="H186" s="759">
        <v>0</v>
      </c>
      <c r="I186" s="745">
        <v>3</v>
      </c>
      <c r="J186" s="745">
        <v>255.48</v>
      </c>
      <c r="K186" s="759">
        <v>1</v>
      </c>
      <c r="L186" s="745">
        <v>3</v>
      </c>
      <c r="M186" s="746">
        <v>255.48</v>
      </c>
    </row>
    <row r="187" spans="1:13" ht="14.4" customHeight="1" x14ac:dyDescent="0.3">
      <c r="A187" s="740" t="s">
        <v>2023</v>
      </c>
      <c r="B187" s="741" t="s">
        <v>1889</v>
      </c>
      <c r="C187" s="741" t="s">
        <v>1891</v>
      </c>
      <c r="D187" s="741" t="s">
        <v>774</v>
      </c>
      <c r="E187" s="741" t="s">
        <v>1892</v>
      </c>
      <c r="F187" s="745"/>
      <c r="G187" s="745"/>
      <c r="H187" s="759">
        <v>0</v>
      </c>
      <c r="I187" s="745">
        <v>2</v>
      </c>
      <c r="J187" s="745">
        <v>264</v>
      </c>
      <c r="K187" s="759">
        <v>1</v>
      </c>
      <c r="L187" s="745">
        <v>2</v>
      </c>
      <c r="M187" s="746">
        <v>264</v>
      </c>
    </row>
    <row r="188" spans="1:13" ht="14.4" customHeight="1" x14ac:dyDescent="0.3">
      <c r="A188" s="740" t="s">
        <v>2023</v>
      </c>
      <c r="B188" s="741" t="s">
        <v>3490</v>
      </c>
      <c r="C188" s="741" t="s">
        <v>2925</v>
      </c>
      <c r="D188" s="741" t="s">
        <v>2926</v>
      </c>
      <c r="E188" s="741" t="s">
        <v>2927</v>
      </c>
      <c r="F188" s="745"/>
      <c r="G188" s="745"/>
      <c r="H188" s="759">
        <v>0</v>
      </c>
      <c r="I188" s="745">
        <v>1</v>
      </c>
      <c r="J188" s="745">
        <v>283.86</v>
      </c>
      <c r="K188" s="759">
        <v>1</v>
      </c>
      <c r="L188" s="745">
        <v>1</v>
      </c>
      <c r="M188" s="746">
        <v>283.86</v>
      </c>
    </row>
    <row r="189" spans="1:13" ht="14.4" customHeight="1" x14ac:dyDescent="0.3">
      <c r="A189" s="740" t="s">
        <v>2025</v>
      </c>
      <c r="B189" s="741" t="s">
        <v>1939</v>
      </c>
      <c r="C189" s="741" t="s">
        <v>3020</v>
      </c>
      <c r="D189" s="741" t="s">
        <v>3021</v>
      </c>
      <c r="E189" s="741" t="s">
        <v>3022</v>
      </c>
      <c r="F189" s="745">
        <v>2</v>
      </c>
      <c r="G189" s="745">
        <v>1337.08</v>
      </c>
      <c r="H189" s="759">
        <v>1</v>
      </c>
      <c r="I189" s="745"/>
      <c r="J189" s="745"/>
      <c r="K189" s="759">
        <v>0</v>
      </c>
      <c r="L189" s="745">
        <v>2</v>
      </c>
      <c r="M189" s="746">
        <v>1337.08</v>
      </c>
    </row>
    <row r="190" spans="1:13" ht="14.4" customHeight="1" x14ac:dyDescent="0.3">
      <c r="A190" s="740" t="s">
        <v>2025</v>
      </c>
      <c r="B190" s="741" t="s">
        <v>3491</v>
      </c>
      <c r="C190" s="741" t="s">
        <v>3004</v>
      </c>
      <c r="D190" s="741" t="s">
        <v>3005</v>
      </c>
      <c r="E190" s="741" t="s">
        <v>3006</v>
      </c>
      <c r="F190" s="745"/>
      <c r="G190" s="745"/>
      <c r="H190" s="759">
        <v>0</v>
      </c>
      <c r="I190" s="745">
        <v>2</v>
      </c>
      <c r="J190" s="745">
        <v>305.12</v>
      </c>
      <c r="K190" s="759">
        <v>1</v>
      </c>
      <c r="L190" s="745">
        <v>2</v>
      </c>
      <c r="M190" s="746">
        <v>305.12</v>
      </c>
    </row>
    <row r="191" spans="1:13" ht="14.4" customHeight="1" x14ac:dyDescent="0.3">
      <c r="A191" s="740" t="s">
        <v>2025</v>
      </c>
      <c r="B191" s="741" t="s">
        <v>1749</v>
      </c>
      <c r="C191" s="741" t="s">
        <v>2119</v>
      </c>
      <c r="D191" s="741" t="s">
        <v>1347</v>
      </c>
      <c r="E191" s="741" t="s">
        <v>2120</v>
      </c>
      <c r="F191" s="745"/>
      <c r="G191" s="745"/>
      <c r="H191" s="759">
        <v>0</v>
      </c>
      <c r="I191" s="745">
        <v>1</v>
      </c>
      <c r="J191" s="745">
        <v>154.36000000000001</v>
      </c>
      <c r="K191" s="759">
        <v>1</v>
      </c>
      <c r="L191" s="745">
        <v>1</v>
      </c>
      <c r="M191" s="746">
        <v>154.36000000000001</v>
      </c>
    </row>
    <row r="192" spans="1:13" ht="14.4" customHeight="1" x14ac:dyDescent="0.3">
      <c r="A192" s="740" t="s">
        <v>2025</v>
      </c>
      <c r="B192" s="741" t="s">
        <v>3492</v>
      </c>
      <c r="C192" s="741" t="s">
        <v>2985</v>
      </c>
      <c r="D192" s="741" t="s">
        <v>2986</v>
      </c>
      <c r="E192" s="741" t="s">
        <v>2987</v>
      </c>
      <c r="F192" s="745">
        <v>1</v>
      </c>
      <c r="G192" s="745">
        <v>868.37</v>
      </c>
      <c r="H192" s="759">
        <v>1</v>
      </c>
      <c r="I192" s="745"/>
      <c r="J192" s="745"/>
      <c r="K192" s="759">
        <v>0</v>
      </c>
      <c r="L192" s="745">
        <v>1</v>
      </c>
      <c r="M192" s="746">
        <v>868.37</v>
      </c>
    </row>
    <row r="193" spans="1:13" ht="14.4" customHeight="1" x14ac:dyDescent="0.3">
      <c r="A193" s="740" t="s">
        <v>2025</v>
      </c>
      <c r="B193" s="741" t="s">
        <v>3472</v>
      </c>
      <c r="C193" s="741" t="s">
        <v>2760</v>
      </c>
      <c r="D193" s="741" t="s">
        <v>2761</v>
      </c>
      <c r="E193" s="741" t="s">
        <v>2762</v>
      </c>
      <c r="F193" s="745">
        <v>13</v>
      </c>
      <c r="G193" s="745">
        <v>43609.67</v>
      </c>
      <c r="H193" s="759">
        <v>1</v>
      </c>
      <c r="I193" s="745"/>
      <c r="J193" s="745"/>
      <c r="K193" s="759">
        <v>0</v>
      </c>
      <c r="L193" s="745">
        <v>13</v>
      </c>
      <c r="M193" s="746">
        <v>43609.67</v>
      </c>
    </row>
    <row r="194" spans="1:13" ht="14.4" customHeight="1" x14ac:dyDescent="0.3">
      <c r="A194" s="740" t="s">
        <v>2025</v>
      </c>
      <c r="B194" s="741" t="s">
        <v>3472</v>
      </c>
      <c r="C194" s="741" t="s">
        <v>2763</v>
      </c>
      <c r="D194" s="741" t="s">
        <v>2761</v>
      </c>
      <c r="E194" s="741" t="s">
        <v>2764</v>
      </c>
      <c r="F194" s="745">
        <v>5</v>
      </c>
      <c r="G194" s="745">
        <v>4542.6499999999996</v>
      </c>
      <c r="H194" s="759">
        <v>1</v>
      </c>
      <c r="I194" s="745"/>
      <c r="J194" s="745"/>
      <c r="K194" s="759">
        <v>0</v>
      </c>
      <c r="L194" s="745">
        <v>5</v>
      </c>
      <c r="M194" s="746">
        <v>4542.6499999999996</v>
      </c>
    </row>
    <row r="195" spans="1:13" ht="14.4" customHeight="1" x14ac:dyDescent="0.3">
      <c r="A195" s="740" t="s">
        <v>2025</v>
      </c>
      <c r="B195" s="741" t="s">
        <v>3472</v>
      </c>
      <c r="C195" s="741" t="s">
        <v>2765</v>
      </c>
      <c r="D195" s="741" t="s">
        <v>2761</v>
      </c>
      <c r="E195" s="741" t="s">
        <v>2766</v>
      </c>
      <c r="F195" s="745">
        <v>3</v>
      </c>
      <c r="G195" s="745">
        <v>1751.1000000000001</v>
      </c>
      <c r="H195" s="759">
        <v>1</v>
      </c>
      <c r="I195" s="745"/>
      <c r="J195" s="745"/>
      <c r="K195" s="759">
        <v>0</v>
      </c>
      <c r="L195" s="745">
        <v>3</v>
      </c>
      <c r="M195" s="746">
        <v>1751.1000000000001</v>
      </c>
    </row>
    <row r="196" spans="1:13" ht="14.4" customHeight="1" x14ac:dyDescent="0.3">
      <c r="A196" s="740" t="s">
        <v>2025</v>
      </c>
      <c r="B196" s="741" t="s">
        <v>3472</v>
      </c>
      <c r="C196" s="741" t="s">
        <v>3023</v>
      </c>
      <c r="D196" s="741" t="s">
        <v>2761</v>
      </c>
      <c r="E196" s="741" t="s">
        <v>3024</v>
      </c>
      <c r="F196" s="745">
        <v>3</v>
      </c>
      <c r="G196" s="745">
        <v>0</v>
      </c>
      <c r="H196" s="759"/>
      <c r="I196" s="745"/>
      <c r="J196" s="745"/>
      <c r="K196" s="759"/>
      <c r="L196" s="745">
        <v>3</v>
      </c>
      <c r="M196" s="746">
        <v>0</v>
      </c>
    </row>
    <row r="197" spans="1:13" ht="14.4" customHeight="1" x14ac:dyDescent="0.3">
      <c r="A197" s="740" t="s">
        <v>2025</v>
      </c>
      <c r="B197" s="741" t="s">
        <v>3472</v>
      </c>
      <c r="C197" s="741" t="s">
        <v>2767</v>
      </c>
      <c r="D197" s="741" t="s">
        <v>2761</v>
      </c>
      <c r="E197" s="741" t="s">
        <v>2768</v>
      </c>
      <c r="F197" s="745">
        <v>18</v>
      </c>
      <c r="G197" s="745">
        <v>30191.399999999994</v>
      </c>
      <c r="H197" s="759">
        <v>1</v>
      </c>
      <c r="I197" s="745"/>
      <c r="J197" s="745"/>
      <c r="K197" s="759">
        <v>0</v>
      </c>
      <c r="L197" s="745">
        <v>18</v>
      </c>
      <c r="M197" s="746">
        <v>30191.399999999994</v>
      </c>
    </row>
    <row r="198" spans="1:13" ht="14.4" customHeight="1" x14ac:dyDescent="0.3">
      <c r="A198" s="740" t="s">
        <v>2025</v>
      </c>
      <c r="B198" s="741" t="s">
        <v>3472</v>
      </c>
      <c r="C198" s="741" t="s">
        <v>2769</v>
      </c>
      <c r="D198" s="741" t="s">
        <v>2770</v>
      </c>
      <c r="E198" s="741" t="s">
        <v>2768</v>
      </c>
      <c r="F198" s="745">
        <v>5</v>
      </c>
      <c r="G198" s="745">
        <v>8386.5</v>
      </c>
      <c r="H198" s="759">
        <v>1</v>
      </c>
      <c r="I198" s="745"/>
      <c r="J198" s="745"/>
      <c r="K198" s="759">
        <v>0</v>
      </c>
      <c r="L198" s="745">
        <v>5</v>
      </c>
      <c r="M198" s="746">
        <v>8386.5</v>
      </c>
    </row>
    <row r="199" spans="1:13" ht="14.4" customHeight="1" x14ac:dyDescent="0.3">
      <c r="A199" s="740" t="s">
        <v>2025</v>
      </c>
      <c r="B199" s="741" t="s">
        <v>3472</v>
      </c>
      <c r="C199" s="741" t="s">
        <v>2772</v>
      </c>
      <c r="D199" s="741" t="s">
        <v>2773</v>
      </c>
      <c r="E199" s="741" t="s">
        <v>2762</v>
      </c>
      <c r="F199" s="745"/>
      <c r="G199" s="745"/>
      <c r="H199" s="759">
        <v>0</v>
      </c>
      <c r="I199" s="745">
        <v>4</v>
      </c>
      <c r="J199" s="745">
        <v>13418.36</v>
      </c>
      <c r="K199" s="759">
        <v>1</v>
      </c>
      <c r="L199" s="745">
        <v>4</v>
      </c>
      <c r="M199" s="746">
        <v>13418.36</v>
      </c>
    </row>
    <row r="200" spans="1:13" ht="14.4" customHeight="1" x14ac:dyDescent="0.3">
      <c r="A200" s="740" t="s">
        <v>2025</v>
      </c>
      <c r="B200" s="741" t="s">
        <v>3472</v>
      </c>
      <c r="C200" s="741" t="s">
        <v>3029</v>
      </c>
      <c r="D200" s="741" t="s">
        <v>2773</v>
      </c>
      <c r="E200" s="741" t="s">
        <v>3030</v>
      </c>
      <c r="F200" s="745">
        <v>3</v>
      </c>
      <c r="G200" s="745">
        <v>0</v>
      </c>
      <c r="H200" s="759"/>
      <c r="I200" s="745"/>
      <c r="J200" s="745"/>
      <c r="K200" s="759"/>
      <c r="L200" s="745">
        <v>3</v>
      </c>
      <c r="M200" s="746">
        <v>0</v>
      </c>
    </row>
    <row r="201" spans="1:13" ht="14.4" customHeight="1" x14ac:dyDescent="0.3">
      <c r="A201" s="740" t="s">
        <v>2025</v>
      </c>
      <c r="B201" s="741" t="s">
        <v>3472</v>
      </c>
      <c r="C201" s="741" t="s">
        <v>2774</v>
      </c>
      <c r="D201" s="741" t="s">
        <v>2773</v>
      </c>
      <c r="E201" s="741" t="s">
        <v>2766</v>
      </c>
      <c r="F201" s="745"/>
      <c r="G201" s="745"/>
      <c r="H201" s="759">
        <v>0</v>
      </c>
      <c r="I201" s="745">
        <v>4</v>
      </c>
      <c r="J201" s="745">
        <v>2334.8000000000002</v>
      </c>
      <c r="K201" s="759">
        <v>1</v>
      </c>
      <c r="L201" s="745">
        <v>4</v>
      </c>
      <c r="M201" s="746">
        <v>2334.8000000000002</v>
      </c>
    </row>
    <row r="202" spans="1:13" ht="14.4" customHeight="1" x14ac:dyDescent="0.3">
      <c r="A202" s="740" t="s">
        <v>2025</v>
      </c>
      <c r="B202" s="741" t="s">
        <v>3472</v>
      </c>
      <c r="C202" s="741" t="s">
        <v>2775</v>
      </c>
      <c r="D202" s="741" t="s">
        <v>2773</v>
      </c>
      <c r="E202" s="741" t="s">
        <v>2764</v>
      </c>
      <c r="F202" s="745"/>
      <c r="G202" s="745"/>
      <c r="H202" s="759">
        <v>0</v>
      </c>
      <c r="I202" s="745">
        <v>12</v>
      </c>
      <c r="J202" s="745">
        <v>10902.36</v>
      </c>
      <c r="K202" s="759">
        <v>1</v>
      </c>
      <c r="L202" s="745">
        <v>12</v>
      </c>
      <c r="M202" s="746">
        <v>10902.36</v>
      </c>
    </row>
    <row r="203" spans="1:13" ht="14.4" customHeight="1" x14ac:dyDescent="0.3">
      <c r="A203" s="740" t="s">
        <v>2025</v>
      </c>
      <c r="B203" s="741" t="s">
        <v>3472</v>
      </c>
      <c r="C203" s="741" t="s">
        <v>2923</v>
      </c>
      <c r="D203" s="741" t="s">
        <v>2773</v>
      </c>
      <c r="E203" s="741" t="s">
        <v>2768</v>
      </c>
      <c r="F203" s="745"/>
      <c r="G203" s="745"/>
      <c r="H203" s="759">
        <v>0</v>
      </c>
      <c r="I203" s="745">
        <v>21</v>
      </c>
      <c r="J203" s="745">
        <v>35223.300000000003</v>
      </c>
      <c r="K203" s="759">
        <v>1</v>
      </c>
      <c r="L203" s="745">
        <v>21</v>
      </c>
      <c r="M203" s="746">
        <v>35223.300000000003</v>
      </c>
    </row>
    <row r="204" spans="1:13" ht="14.4" customHeight="1" x14ac:dyDescent="0.3">
      <c r="A204" s="740" t="s">
        <v>2025</v>
      </c>
      <c r="B204" s="741" t="s">
        <v>3472</v>
      </c>
      <c r="C204" s="741" t="s">
        <v>3027</v>
      </c>
      <c r="D204" s="741" t="s">
        <v>2773</v>
      </c>
      <c r="E204" s="741" t="s">
        <v>3028</v>
      </c>
      <c r="F204" s="745">
        <v>2</v>
      </c>
      <c r="G204" s="745">
        <v>0</v>
      </c>
      <c r="H204" s="759"/>
      <c r="I204" s="745"/>
      <c r="J204" s="745"/>
      <c r="K204" s="759"/>
      <c r="L204" s="745">
        <v>2</v>
      </c>
      <c r="M204" s="746">
        <v>0</v>
      </c>
    </row>
    <row r="205" spans="1:13" ht="14.4" customHeight="1" x14ac:dyDescent="0.3">
      <c r="A205" s="740" t="s">
        <v>2025</v>
      </c>
      <c r="B205" s="741" t="s">
        <v>3472</v>
      </c>
      <c r="C205" s="741" t="s">
        <v>3025</v>
      </c>
      <c r="D205" s="741" t="s">
        <v>2761</v>
      </c>
      <c r="E205" s="741" t="s">
        <v>3026</v>
      </c>
      <c r="F205" s="745">
        <v>1</v>
      </c>
      <c r="G205" s="745">
        <v>0</v>
      </c>
      <c r="H205" s="759"/>
      <c r="I205" s="745"/>
      <c r="J205" s="745"/>
      <c r="K205" s="759"/>
      <c r="L205" s="745">
        <v>1</v>
      </c>
      <c r="M205" s="746">
        <v>0</v>
      </c>
    </row>
    <row r="206" spans="1:13" ht="14.4" customHeight="1" x14ac:dyDescent="0.3">
      <c r="A206" s="740" t="s">
        <v>2025</v>
      </c>
      <c r="B206" s="741" t="s">
        <v>3473</v>
      </c>
      <c r="C206" s="741" t="s">
        <v>2667</v>
      </c>
      <c r="D206" s="741" t="s">
        <v>2668</v>
      </c>
      <c r="E206" s="741" t="s">
        <v>2669</v>
      </c>
      <c r="F206" s="745">
        <v>6</v>
      </c>
      <c r="G206" s="745">
        <v>1396.08</v>
      </c>
      <c r="H206" s="759">
        <v>1</v>
      </c>
      <c r="I206" s="745"/>
      <c r="J206" s="745"/>
      <c r="K206" s="759">
        <v>0</v>
      </c>
      <c r="L206" s="745">
        <v>6</v>
      </c>
      <c r="M206" s="746">
        <v>1396.08</v>
      </c>
    </row>
    <row r="207" spans="1:13" ht="14.4" customHeight="1" x14ac:dyDescent="0.3">
      <c r="A207" s="740" t="s">
        <v>2025</v>
      </c>
      <c r="B207" s="741" t="s">
        <v>3473</v>
      </c>
      <c r="C207" s="741" t="s">
        <v>2670</v>
      </c>
      <c r="D207" s="741" t="s">
        <v>2671</v>
      </c>
      <c r="E207" s="741" t="s">
        <v>2672</v>
      </c>
      <c r="F207" s="745">
        <v>8</v>
      </c>
      <c r="G207" s="745">
        <v>11633.84</v>
      </c>
      <c r="H207" s="759">
        <v>1</v>
      </c>
      <c r="I207" s="745"/>
      <c r="J207" s="745"/>
      <c r="K207" s="759">
        <v>0</v>
      </c>
      <c r="L207" s="745">
        <v>8</v>
      </c>
      <c r="M207" s="746">
        <v>11633.84</v>
      </c>
    </row>
    <row r="208" spans="1:13" ht="14.4" customHeight="1" x14ac:dyDescent="0.3">
      <c r="A208" s="740" t="s">
        <v>2025</v>
      </c>
      <c r="B208" s="741" t="s">
        <v>3473</v>
      </c>
      <c r="C208" s="741" t="s">
        <v>2949</v>
      </c>
      <c r="D208" s="741" t="s">
        <v>2671</v>
      </c>
      <c r="E208" s="741" t="s">
        <v>2950</v>
      </c>
      <c r="F208" s="745">
        <v>6</v>
      </c>
      <c r="G208" s="745">
        <v>11633.82</v>
      </c>
      <c r="H208" s="759">
        <v>1</v>
      </c>
      <c r="I208" s="745"/>
      <c r="J208" s="745"/>
      <c r="K208" s="759">
        <v>0</v>
      </c>
      <c r="L208" s="745">
        <v>6</v>
      </c>
      <c r="M208" s="746">
        <v>11633.82</v>
      </c>
    </row>
    <row r="209" spans="1:13" ht="14.4" customHeight="1" x14ac:dyDescent="0.3">
      <c r="A209" s="740" t="s">
        <v>2025</v>
      </c>
      <c r="B209" s="741" t="s">
        <v>3473</v>
      </c>
      <c r="C209" s="741" t="s">
        <v>2954</v>
      </c>
      <c r="D209" s="741" t="s">
        <v>2668</v>
      </c>
      <c r="E209" s="741" t="s">
        <v>2955</v>
      </c>
      <c r="F209" s="745">
        <v>14</v>
      </c>
      <c r="G209" s="745">
        <v>27145.579999999998</v>
      </c>
      <c r="H209" s="759">
        <v>1</v>
      </c>
      <c r="I209" s="745"/>
      <c r="J209" s="745"/>
      <c r="K209" s="759">
        <v>0</v>
      </c>
      <c r="L209" s="745">
        <v>14</v>
      </c>
      <c r="M209" s="746">
        <v>27145.579999999998</v>
      </c>
    </row>
    <row r="210" spans="1:13" ht="14.4" customHeight="1" x14ac:dyDescent="0.3">
      <c r="A210" s="740" t="s">
        <v>2025</v>
      </c>
      <c r="B210" s="741" t="s">
        <v>3473</v>
      </c>
      <c r="C210" s="741" t="s">
        <v>2673</v>
      </c>
      <c r="D210" s="741" t="s">
        <v>2668</v>
      </c>
      <c r="E210" s="741" t="s">
        <v>2674</v>
      </c>
      <c r="F210" s="745">
        <v>27</v>
      </c>
      <c r="G210" s="745">
        <v>39264.210000000006</v>
      </c>
      <c r="H210" s="759">
        <v>1</v>
      </c>
      <c r="I210" s="745"/>
      <c r="J210" s="745"/>
      <c r="K210" s="759">
        <v>0</v>
      </c>
      <c r="L210" s="745">
        <v>27</v>
      </c>
      <c r="M210" s="746">
        <v>39264.210000000006</v>
      </c>
    </row>
    <row r="211" spans="1:13" ht="14.4" customHeight="1" x14ac:dyDescent="0.3">
      <c r="A211" s="740" t="s">
        <v>2025</v>
      </c>
      <c r="B211" s="741" t="s">
        <v>3473</v>
      </c>
      <c r="C211" s="741" t="s">
        <v>2956</v>
      </c>
      <c r="D211" s="741" t="s">
        <v>2668</v>
      </c>
      <c r="E211" s="741" t="s">
        <v>2957</v>
      </c>
      <c r="F211" s="745">
        <v>37</v>
      </c>
      <c r="G211" s="745">
        <v>17935.75</v>
      </c>
      <c r="H211" s="759">
        <v>1</v>
      </c>
      <c r="I211" s="745"/>
      <c r="J211" s="745"/>
      <c r="K211" s="759">
        <v>0</v>
      </c>
      <c r="L211" s="745">
        <v>37</v>
      </c>
      <c r="M211" s="746">
        <v>17935.75</v>
      </c>
    </row>
    <row r="212" spans="1:13" ht="14.4" customHeight="1" x14ac:dyDescent="0.3">
      <c r="A212" s="740" t="s">
        <v>2025</v>
      </c>
      <c r="B212" s="741" t="s">
        <v>3473</v>
      </c>
      <c r="C212" s="741" t="s">
        <v>2958</v>
      </c>
      <c r="D212" s="741" t="s">
        <v>2668</v>
      </c>
      <c r="E212" s="741" t="s">
        <v>2959</v>
      </c>
      <c r="F212" s="745">
        <v>10</v>
      </c>
      <c r="G212" s="745">
        <v>9694.7999999999993</v>
      </c>
      <c r="H212" s="759">
        <v>1</v>
      </c>
      <c r="I212" s="745"/>
      <c r="J212" s="745"/>
      <c r="K212" s="759">
        <v>0</v>
      </c>
      <c r="L212" s="745">
        <v>10</v>
      </c>
      <c r="M212" s="746">
        <v>9694.7999999999993</v>
      </c>
    </row>
    <row r="213" spans="1:13" ht="14.4" customHeight="1" x14ac:dyDescent="0.3">
      <c r="A213" s="740" t="s">
        <v>2025</v>
      </c>
      <c r="B213" s="741" t="s">
        <v>3473</v>
      </c>
      <c r="C213" s="741" t="s">
        <v>2960</v>
      </c>
      <c r="D213" s="741" t="s">
        <v>2676</v>
      </c>
      <c r="E213" s="741" t="s">
        <v>2961</v>
      </c>
      <c r="F213" s="745">
        <v>7</v>
      </c>
      <c r="G213" s="745">
        <v>3393.25</v>
      </c>
      <c r="H213" s="759">
        <v>1</v>
      </c>
      <c r="I213" s="745"/>
      <c r="J213" s="745"/>
      <c r="K213" s="759">
        <v>0</v>
      </c>
      <c r="L213" s="745">
        <v>7</v>
      </c>
      <c r="M213" s="746">
        <v>3393.25</v>
      </c>
    </row>
    <row r="214" spans="1:13" ht="14.4" customHeight="1" x14ac:dyDescent="0.3">
      <c r="A214" s="740" t="s">
        <v>2025</v>
      </c>
      <c r="B214" s="741" t="s">
        <v>3473</v>
      </c>
      <c r="C214" s="741" t="s">
        <v>2678</v>
      </c>
      <c r="D214" s="741" t="s">
        <v>2676</v>
      </c>
      <c r="E214" s="741" t="s">
        <v>2679</v>
      </c>
      <c r="F214" s="745">
        <v>2</v>
      </c>
      <c r="G214" s="745">
        <v>1938.96</v>
      </c>
      <c r="H214" s="759">
        <v>1</v>
      </c>
      <c r="I214" s="745"/>
      <c r="J214" s="745"/>
      <c r="K214" s="759">
        <v>0</v>
      </c>
      <c r="L214" s="745">
        <v>2</v>
      </c>
      <c r="M214" s="746">
        <v>1938.96</v>
      </c>
    </row>
    <row r="215" spans="1:13" ht="14.4" customHeight="1" x14ac:dyDescent="0.3">
      <c r="A215" s="740" t="s">
        <v>2025</v>
      </c>
      <c r="B215" s="741" t="s">
        <v>3473</v>
      </c>
      <c r="C215" s="741" t="s">
        <v>2680</v>
      </c>
      <c r="D215" s="741" t="s">
        <v>2681</v>
      </c>
      <c r="E215" s="741" t="s">
        <v>2682</v>
      </c>
      <c r="F215" s="745"/>
      <c r="G215" s="745"/>
      <c r="H215" s="759">
        <v>0</v>
      </c>
      <c r="I215" s="745">
        <v>21</v>
      </c>
      <c r="J215" s="745">
        <v>10179.75</v>
      </c>
      <c r="K215" s="759">
        <v>1</v>
      </c>
      <c r="L215" s="745">
        <v>21</v>
      </c>
      <c r="M215" s="746">
        <v>10179.75</v>
      </c>
    </row>
    <row r="216" spans="1:13" ht="14.4" customHeight="1" x14ac:dyDescent="0.3">
      <c r="A216" s="740" t="s">
        <v>2025</v>
      </c>
      <c r="B216" s="741" t="s">
        <v>3473</v>
      </c>
      <c r="C216" s="741" t="s">
        <v>2685</v>
      </c>
      <c r="D216" s="741" t="s">
        <v>2681</v>
      </c>
      <c r="E216" s="741" t="s">
        <v>2686</v>
      </c>
      <c r="F216" s="745"/>
      <c r="G216" s="745"/>
      <c r="H216" s="759">
        <v>0</v>
      </c>
      <c r="I216" s="745">
        <v>10</v>
      </c>
      <c r="J216" s="745">
        <v>9694.7999999999993</v>
      </c>
      <c r="K216" s="759">
        <v>1</v>
      </c>
      <c r="L216" s="745">
        <v>10</v>
      </c>
      <c r="M216" s="746">
        <v>9694.7999999999993</v>
      </c>
    </row>
    <row r="217" spans="1:13" ht="14.4" customHeight="1" x14ac:dyDescent="0.3">
      <c r="A217" s="740" t="s">
        <v>2025</v>
      </c>
      <c r="B217" s="741" t="s">
        <v>3473</v>
      </c>
      <c r="C217" s="741" t="s">
        <v>2964</v>
      </c>
      <c r="D217" s="741" t="s">
        <v>2681</v>
      </c>
      <c r="E217" s="741" t="s">
        <v>2672</v>
      </c>
      <c r="F217" s="745"/>
      <c r="G217" s="745"/>
      <c r="H217" s="759">
        <v>0</v>
      </c>
      <c r="I217" s="745">
        <v>2</v>
      </c>
      <c r="J217" s="745">
        <v>2908.46</v>
      </c>
      <c r="K217" s="759">
        <v>1</v>
      </c>
      <c r="L217" s="745">
        <v>2</v>
      </c>
      <c r="M217" s="746">
        <v>2908.46</v>
      </c>
    </row>
    <row r="218" spans="1:13" ht="14.4" customHeight="1" x14ac:dyDescent="0.3">
      <c r="A218" s="740" t="s">
        <v>2025</v>
      </c>
      <c r="B218" s="741" t="s">
        <v>3474</v>
      </c>
      <c r="C218" s="741" t="s">
        <v>2642</v>
      </c>
      <c r="D218" s="741" t="s">
        <v>2643</v>
      </c>
      <c r="E218" s="741" t="s">
        <v>2644</v>
      </c>
      <c r="F218" s="745">
        <v>47</v>
      </c>
      <c r="G218" s="745">
        <v>35439.879999999997</v>
      </c>
      <c r="H218" s="759">
        <v>0.82456140350877194</v>
      </c>
      <c r="I218" s="745">
        <v>10</v>
      </c>
      <c r="J218" s="745">
        <v>7540.4</v>
      </c>
      <c r="K218" s="759">
        <v>0.17543859649122806</v>
      </c>
      <c r="L218" s="745">
        <v>57</v>
      </c>
      <c r="M218" s="746">
        <v>42980.28</v>
      </c>
    </row>
    <row r="219" spans="1:13" ht="14.4" customHeight="1" x14ac:dyDescent="0.3">
      <c r="A219" s="740" t="s">
        <v>2025</v>
      </c>
      <c r="B219" s="741" t="s">
        <v>3474</v>
      </c>
      <c r="C219" s="741" t="s">
        <v>2947</v>
      </c>
      <c r="D219" s="741" t="s">
        <v>2643</v>
      </c>
      <c r="E219" s="741" t="s">
        <v>2652</v>
      </c>
      <c r="F219" s="745">
        <v>38</v>
      </c>
      <c r="G219" s="745">
        <v>42980.28</v>
      </c>
      <c r="H219" s="759">
        <v>1</v>
      </c>
      <c r="I219" s="745"/>
      <c r="J219" s="745"/>
      <c r="K219" s="759">
        <v>0</v>
      </c>
      <c r="L219" s="745">
        <v>38</v>
      </c>
      <c r="M219" s="746">
        <v>42980.28</v>
      </c>
    </row>
    <row r="220" spans="1:13" ht="14.4" customHeight="1" x14ac:dyDescent="0.3">
      <c r="A220" s="740" t="s">
        <v>2025</v>
      </c>
      <c r="B220" s="741" t="s">
        <v>3474</v>
      </c>
      <c r="C220" s="741" t="s">
        <v>2645</v>
      </c>
      <c r="D220" s="741" t="s">
        <v>2643</v>
      </c>
      <c r="E220" s="741" t="s">
        <v>2646</v>
      </c>
      <c r="F220" s="745">
        <v>6</v>
      </c>
      <c r="G220" s="745">
        <v>9048.48</v>
      </c>
      <c r="H220" s="759">
        <v>0.5</v>
      </c>
      <c r="I220" s="745">
        <v>6</v>
      </c>
      <c r="J220" s="745">
        <v>9048.48</v>
      </c>
      <c r="K220" s="759">
        <v>0.5</v>
      </c>
      <c r="L220" s="745">
        <v>12</v>
      </c>
      <c r="M220" s="746">
        <v>18096.96</v>
      </c>
    </row>
    <row r="221" spans="1:13" ht="14.4" customHeight="1" x14ac:dyDescent="0.3">
      <c r="A221" s="740" t="s">
        <v>2025</v>
      </c>
      <c r="B221" s="741" t="s">
        <v>3474</v>
      </c>
      <c r="C221" s="741" t="s">
        <v>2647</v>
      </c>
      <c r="D221" s="741" t="s">
        <v>2648</v>
      </c>
      <c r="E221" s="741" t="s">
        <v>2644</v>
      </c>
      <c r="F221" s="745">
        <v>3</v>
      </c>
      <c r="G221" s="745">
        <v>1938.96</v>
      </c>
      <c r="H221" s="759">
        <v>1</v>
      </c>
      <c r="I221" s="745"/>
      <c r="J221" s="745"/>
      <c r="K221" s="759">
        <v>0</v>
      </c>
      <c r="L221" s="745">
        <v>3</v>
      </c>
      <c r="M221" s="746">
        <v>1938.96</v>
      </c>
    </row>
    <row r="222" spans="1:13" ht="14.4" customHeight="1" x14ac:dyDescent="0.3">
      <c r="A222" s="740" t="s">
        <v>2025</v>
      </c>
      <c r="B222" s="741" t="s">
        <v>1637</v>
      </c>
      <c r="C222" s="741" t="s">
        <v>1844</v>
      </c>
      <c r="D222" s="741" t="s">
        <v>1845</v>
      </c>
      <c r="E222" s="741" t="s">
        <v>1846</v>
      </c>
      <c r="F222" s="745"/>
      <c r="G222" s="745"/>
      <c r="H222" s="759"/>
      <c r="I222" s="745">
        <v>14</v>
      </c>
      <c r="J222" s="745">
        <v>0</v>
      </c>
      <c r="K222" s="759"/>
      <c r="L222" s="745">
        <v>14</v>
      </c>
      <c r="M222" s="746">
        <v>0</v>
      </c>
    </row>
    <row r="223" spans="1:13" ht="14.4" customHeight="1" x14ac:dyDescent="0.3">
      <c r="A223" s="740" t="s">
        <v>2025</v>
      </c>
      <c r="B223" s="741" t="s">
        <v>3475</v>
      </c>
      <c r="C223" s="741" t="s">
        <v>3051</v>
      </c>
      <c r="D223" s="741" t="s">
        <v>3052</v>
      </c>
      <c r="E223" s="741" t="s">
        <v>3053</v>
      </c>
      <c r="F223" s="745">
        <v>1</v>
      </c>
      <c r="G223" s="745">
        <v>20.13</v>
      </c>
      <c r="H223" s="759">
        <v>1</v>
      </c>
      <c r="I223" s="745"/>
      <c r="J223" s="745"/>
      <c r="K223" s="759">
        <v>0</v>
      </c>
      <c r="L223" s="745">
        <v>1</v>
      </c>
      <c r="M223" s="746">
        <v>20.13</v>
      </c>
    </row>
    <row r="224" spans="1:13" ht="14.4" customHeight="1" x14ac:dyDescent="0.3">
      <c r="A224" s="740" t="s">
        <v>2025</v>
      </c>
      <c r="B224" s="741" t="s">
        <v>3475</v>
      </c>
      <c r="C224" s="741" t="s">
        <v>3054</v>
      </c>
      <c r="D224" s="741" t="s">
        <v>2604</v>
      </c>
      <c r="E224" s="741" t="s">
        <v>3055</v>
      </c>
      <c r="F224" s="745">
        <v>2</v>
      </c>
      <c r="G224" s="745">
        <v>40.26</v>
      </c>
      <c r="H224" s="759">
        <v>1</v>
      </c>
      <c r="I224" s="745"/>
      <c r="J224" s="745"/>
      <c r="K224" s="759">
        <v>0</v>
      </c>
      <c r="L224" s="745">
        <v>2</v>
      </c>
      <c r="M224" s="746">
        <v>40.26</v>
      </c>
    </row>
    <row r="225" spans="1:13" ht="14.4" customHeight="1" x14ac:dyDescent="0.3">
      <c r="A225" s="740" t="s">
        <v>2025</v>
      </c>
      <c r="B225" s="741" t="s">
        <v>3477</v>
      </c>
      <c r="C225" s="741" t="s">
        <v>2693</v>
      </c>
      <c r="D225" s="741" t="s">
        <v>2139</v>
      </c>
      <c r="E225" s="741" t="s">
        <v>2694</v>
      </c>
      <c r="F225" s="745"/>
      <c r="G225" s="745"/>
      <c r="H225" s="759">
        <v>0</v>
      </c>
      <c r="I225" s="745">
        <v>1</v>
      </c>
      <c r="J225" s="745">
        <v>424.24</v>
      </c>
      <c r="K225" s="759">
        <v>1</v>
      </c>
      <c r="L225" s="745">
        <v>1</v>
      </c>
      <c r="M225" s="746">
        <v>424.24</v>
      </c>
    </row>
    <row r="226" spans="1:13" ht="14.4" customHeight="1" x14ac:dyDescent="0.3">
      <c r="A226" s="740" t="s">
        <v>2025</v>
      </c>
      <c r="B226" s="741" t="s">
        <v>3477</v>
      </c>
      <c r="C226" s="741" t="s">
        <v>2138</v>
      </c>
      <c r="D226" s="741" t="s">
        <v>2139</v>
      </c>
      <c r="E226" s="741" t="s">
        <v>2140</v>
      </c>
      <c r="F226" s="745"/>
      <c r="G226" s="745"/>
      <c r="H226" s="759">
        <v>0</v>
      </c>
      <c r="I226" s="745">
        <v>11</v>
      </c>
      <c r="J226" s="745">
        <v>9333.3900000000012</v>
      </c>
      <c r="K226" s="759">
        <v>1</v>
      </c>
      <c r="L226" s="745">
        <v>11</v>
      </c>
      <c r="M226" s="746">
        <v>9333.3900000000012</v>
      </c>
    </row>
    <row r="227" spans="1:13" ht="14.4" customHeight="1" x14ac:dyDescent="0.3">
      <c r="A227" s="740" t="s">
        <v>2025</v>
      </c>
      <c r="B227" s="741" t="s">
        <v>3477</v>
      </c>
      <c r="C227" s="741" t="s">
        <v>2695</v>
      </c>
      <c r="D227" s="741" t="s">
        <v>2139</v>
      </c>
      <c r="E227" s="741" t="s">
        <v>2696</v>
      </c>
      <c r="F227" s="745"/>
      <c r="G227" s="745"/>
      <c r="H227" s="759">
        <v>0</v>
      </c>
      <c r="I227" s="745">
        <v>5</v>
      </c>
      <c r="J227" s="745">
        <v>2390.35</v>
      </c>
      <c r="K227" s="759">
        <v>1</v>
      </c>
      <c r="L227" s="745">
        <v>5</v>
      </c>
      <c r="M227" s="746">
        <v>2390.35</v>
      </c>
    </row>
    <row r="228" spans="1:13" ht="14.4" customHeight="1" x14ac:dyDescent="0.3">
      <c r="A228" s="740" t="s">
        <v>2025</v>
      </c>
      <c r="B228" s="741" t="s">
        <v>3477</v>
      </c>
      <c r="C228" s="741" t="s">
        <v>2969</v>
      </c>
      <c r="D228" s="741" t="s">
        <v>2970</v>
      </c>
      <c r="E228" s="741" t="s">
        <v>2971</v>
      </c>
      <c r="F228" s="745">
        <v>2</v>
      </c>
      <c r="G228" s="745">
        <v>1696.98</v>
      </c>
      <c r="H228" s="759">
        <v>1</v>
      </c>
      <c r="I228" s="745"/>
      <c r="J228" s="745"/>
      <c r="K228" s="759">
        <v>0</v>
      </c>
      <c r="L228" s="745">
        <v>2</v>
      </c>
      <c r="M228" s="746">
        <v>1696.98</v>
      </c>
    </row>
    <row r="229" spans="1:13" ht="14.4" customHeight="1" x14ac:dyDescent="0.3">
      <c r="A229" s="740" t="s">
        <v>2025</v>
      </c>
      <c r="B229" s="741" t="s">
        <v>3477</v>
      </c>
      <c r="C229" s="741" t="s">
        <v>2975</v>
      </c>
      <c r="D229" s="741" t="s">
        <v>2976</v>
      </c>
      <c r="E229" s="741" t="s">
        <v>2140</v>
      </c>
      <c r="F229" s="745">
        <v>2</v>
      </c>
      <c r="G229" s="745">
        <v>1696.98</v>
      </c>
      <c r="H229" s="759">
        <v>1</v>
      </c>
      <c r="I229" s="745"/>
      <c r="J229" s="745"/>
      <c r="K229" s="759">
        <v>0</v>
      </c>
      <c r="L229" s="745">
        <v>2</v>
      </c>
      <c r="M229" s="746">
        <v>1696.98</v>
      </c>
    </row>
    <row r="230" spans="1:13" ht="14.4" customHeight="1" x14ac:dyDescent="0.3">
      <c r="A230" s="740" t="s">
        <v>2025</v>
      </c>
      <c r="B230" s="741" t="s">
        <v>3477</v>
      </c>
      <c r="C230" s="741" t="s">
        <v>2972</v>
      </c>
      <c r="D230" s="741" t="s">
        <v>2973</v>
      </c>
      <c r="E230" s="741" t="s">
        <v>2974</v>
      </c>
      <c r="F230" s="745">
        <v>1</v>
      </c>
      <c r="G230" s="745">
        <v>0</v>
      </c>
      <c r="H230" s="759"/>
      <c r="I230" s="745"/>
      <c r="J230" s="745"/>
      <c r="K230" s="759"/>
      <c r="L230" s="745">
        <v>1</v>
      </c>
      <c r="M230" s="746">
        <v>0</v>
      </c>
    </row>
    <row r="231" spans="1:13" ht="14.4" customHeight="1" x14ac:dyDescent="0.3">
      <c r="A231" s="740" t="s">
        <v>2025</v>
      </c>
      <c r="B231" s="741" t="s">
        <v>1858</v>
      </c>
      <c r="C231" s="741" t="s">
        <v>3035</v>
      </c>
      <c r="D231" s="741" t="s">
        <v>2778</v>
      </c>
      <c r="E231" s="741" t="s">
        <v>3036</v>
      </c>
      <c r="F231" s="745">
        <v>6</v>
      </c>
      <c r="G231" s="745">
        <v>7174.5</v>
      </c>
      <c r="H231" s="759">
        <v>1</v>
      </c>
      <c r="I231" s="745"/>
      <c r="J231" s="745"/>
      <c r="K231" s="759">
        <v>0</v>
      </c>
      <c r="L231" s="745">
        <v>6</v>
      </c>
      <c r="M231" s="746">
        <v>7174.5</v>
      </c>
    </row>
    <row r="232" spans="1:13" ht="14.4" customHeight="1" x14ac:dyDescent="0.3">
      <c r="A232" s="740" t="s">
        <v>2025</v>
      </c>
      <c r="B232" s="741" t="s">
        <v>1858</v>
      </c>
      <c r="C232" s="741" t="s">
        <v>3032</v>
      </c>
      <c r="D232" s="741" t="s">
        <v>2778</v>
      </c>
      <c r="E232" s="741" t="s">
        <v>1861</v>
      </c>
      <c r="F232" s="745">
        <v>4</v>
      </c>
      <c r="G232" s="745">
        <v>1195.76</v>
      </c>
      <c r="H232" s="759">
        <v>1</v>
      </c>
      <c r="I232" s="745"/>
      <c r="J232" s="745"/>
      <c r="K232" s="759">
        <v>0</v>
      </c>
      <c r="L232" s="745">
        <v>4</v>
      </c>
      <c r="M232" s="746">
        <v>1195.76</v>
      </c>
    </row>
    <row r="233" spans="1:13" ht="14.4" customHeight="1" x14ac:dyDescent="0.3">
      <c r="A233" s="740" t="s">
        <v>2025</v>
      </c>
      <c r="B233" s="741" t="s">
        <v>1858</v>
      </c>
      <c r="C233" s="741" t="s">
        <v>2777</v>
      </c>
      <c r="D233" s="741" t="s">
        <v>2778</v>
      </c>
      <c r="E233" s="741" t="s">
        <v>2779</v>
      </c>
      <c r="F233" s="745">
        <v>12</v>
      </c>
      <c r="G233" s="745">
        <v>14349</v>
      </c>
      <c r="H233" s="759">
        <v>1</v>
      </c>
      <c r="I233" s="745"/>
      <c r="J233" s="745"/>
      <c r="K233" s="759">
        <v>0</v>
      </c>
      <c r="L233" s="745">
        <v>12</v>
      </c>
      <c r="M233" s="746">
        <v>14349</v>
      </c>
    </row>
    <row r="234" spans="1:13" ht="14.4" customHeight="1" x14ac:dyDescent="0.3">
      <c r="A234" s="740" t="s">
        <v>2025</v>
      </c>
      <c r="B234" s="741" t="s">
        <v>1858</v>
      </c>
      <c r="C234" s="741" t="s">
        <v>3033</v>
      </c>
      <c r="D234" s="741" t="s">
        <v>2778</v>
      </c>
      <c r="E234" s="741" t="s">
        <v>3034</v>
      </c>
      <c r="F234" s="745">
        <v>2</v>
      </c>
      <c r="G234" s="745">
        <v>0</v>
      </c>
      <c r="H234" s="759"/>
      <c r="I234" s="745"/>
      <c r="J234" s="745"/>
      <c r="K234" s="759"/>
      <c r="L234" s="745">
        <v>2</v>
      </c>
      <c r="M234" s="746">
        <v>0</v>
      </c>
    </row>
    <row r="235" spans="1:13" ht="14.4" customHeight="1" x14ac:dyDescent="0.3">
      <c r="A235" s="740" t="s">
        <v>2025</v>
      </c>
      <c r="B235" s="741" t="s">
        <v>1858</v>
      </c>
      <c r="C235" s="741" t="s">
        <v>3039</v>
      </c>
      <c r="D235" s="741" t="s">
        <v>2785</v>
      </c>
      <c r="E235" s="741" t="s">
        <v>3040</v>
      </c>
      <c r="F235" s="745">
        <v>1</v>
      </c>
      <c r="G235" s="745">
        <v>0</v>
      </c>
      <c r="H235" s="759"/>
      <c r="I235" s="745"/>
      <c r="J235" s="745"/>
      <c r="K235" s="759"/>
      <c r="L235" s="745">
        <v>1</v>
      </c>
      <c r="M235" s="746">
        <v>0</v>
      </c>
    </row>
    <row r="236" spans="1:13" ht="14.4" customHeight="1" x14ac:dyDescent="0.3">
      <c r="A236" s="740" t="s">
        <v>2025</v>
      </c>
      <c r="B236" s="741" t="s">
        <v>1858</v>
      </c>
      <c r="C236" s="741" t="s">
        <v>3041</v>
      </c>
      <c r="D236" s="741" t="s">
        <v>2788</v>
      </c>
      <c r="E236" s="741" t="s">
        <v>2783</v>
      </c>
      <c r="F236" s="745">
        <v>3</v>
      </c>
      <c r="G236" s="745">
        <v>3858.57</v>
      </c>
      <c r="H236" s="759">
        <v>1</v>
      </c>
      <c r="I236" s="745"/>
      <c r="J236" s="745"/>
      <c r="K236" s="759">
        <v>0</v>
      </c>
      <c r="L236" s="745">
        <v>3</v>
      </c>
      <c r="M236" s="746">
        <v>3858.57</v>
      </c>
    </row>
    <row r="237" spans="1:13" ht="14.4" customHeight="1" x14ac:dyDescent="0.3">
      <c r="A237" s="740" t="s">
        <v>2025</v>
      </c>
      <c r="B237" s="741" t="s">
        <v>1858</v>
      </c>
      <c r="C237" s="741" t="s">
        <v>3042</v>
      </c>
      <c r="D237" s="741" t="s">
        <v>2785</v>
      </c>
      <c r="E237" s="741" t="s">
        <v>3043</v>
      </c>
      <c r="F237" s="745">
        <v>2</v>
      </c>
      <c r="G237" s="745">
        <v>0</v>
      </c>
      <c r="H237" s="759"/>
      <c r="I237" s="745"/>
      <c r="J237" s="745"/>
      <c r="K237" s="759"/>
      <c r="L237" s="745">
        <v>2</v>
      </c>
      <c r="M237" s="746">
        <v>0</v>
      </c>
    </row>
    <row r="238" spans="1:13" ht="14.4" customHeight="1" x14ac:dyDescent="0.3">
      <c r="A238" s="740" t="s">
        <v>2025</v>
      </c>
      <c r="B238" s="741" t="s">
        <v>1858</v>
      </c>
      <c r="C238" s="741" t="s">
        <v>2787</v>
      </c>
      <c r="D238" s="741" t="s">
        <v>2788</v>
      </c>
      <c r="E238" s="741" t="s">
        <v>2779</v>
      </c>
      <c r="F238" s="745">
        <v>3</v>
      </c>
      <c r="G238" s="745">
        <v>5146.4400000000005</v>
      </c>
      <c r="H238" s="759">
        <v>1</v>
      </c>
      <c r="I238" s="745"/>
      <c r="J238" s="745"/>
      <c r="K238" s="759">
        <v>0</v>
      </c>
      <c r="L238" s="745">
        <v>3</v>
      </c>
      <c r="M238" s="746">
        <v>5146.4400000000005</v>
      </c>
    </row>
    <row r="239" spans="1:13" ht="14.4" customHeight="1" x14ac:dyDescent="0.3">
      <c r="A239" s="740" t="s">
        <v>2025</v>
      </c>
      <c r="B239" s="741" t="s">
        <v>1858</v>
      </c>
      <c r="C239" s="741" t="s">
        <v>2789</v>
      </c>
      <c r="D239" s="741" t="s">
        <v>1860</v>
      </c>
      <c r="E239" s="741" t="s">
        <v>2779</v>
      </c>
      <c r="F239" s="745"/>
      <c r="G239" s="745"/>
      <c r="H239" s="759">
        <v>0</v>
      </c>
      <c r="I239" s="745">
        <v>8</v>
      </c>
      <c r="J239" s="745">
        <v>9566</v>
      </c>
      <c r="K239" s="759">
        <v>1</v>
      </c>
      <c r="L239" s="745">
        <v>8</v>
      </c>
      <c r="M239" s="746">
        <v>9566</v>
      </c>
    </row>
    <row r="240" spans="1:13" ht="14.4" customHeight="1" x14ac:dyDescent="0.3">
      <c r="A240" s="740" t="s">
        <v>2025</v>
      </c>
      <c r="B240" s="741" t="s">
        <v>1858</v>
      </c>
      <c r="C240" s="741" t="s">
        <v>2792</v>
      </c>
      <c r="D240" s="741" t="s">
        <v>1860</v>
      </c>
      <c r="E240" s="741" t="s">
        <v>2793</v>
      </c>
      <c r="F240" s="745"/>
      <c r="G240" s="745"/>
      <c r="H240" s="759">
        <v>0</v>
      </c>
      <c r="I240" s="745">
        <v>6</v>
      </c>
      <c r="J240" s="745">
        <v>14348.880000000001</v>
      </c>
      <c r="K240" s="759">
        <v>1</v>
      </c>
      <c r="L240" s="745">
        <v>6</v>
      </c>
      <c r="M240" s="746">
        <v>14348.880000000001</v>
      </c>
    </row>
    <row r="241" spans="1:13" ht="14.4" customHeight="1" x14ac:dyDescent="0.3">
      <c r="A241" s="740" t="s">
        <v>2025</v>
      </c>
      <c r="B241" s="741" t="s">
        <v>1876</v>
      </c>
      <c r="C241" s="741" t="s">
        <v>2937</v>
      </c>
      <c r="D241" s="741" t="s">
        <v>2938</v>
      </c>
      <c r="E241" s="741" t="s">
        <v>2939</v>
      </c>
      <c r="F241" s="745"/>
      <c r="G241" s="745"/>
      <c r="H241" s="759">
        <v>0</v>
      </c>
      <c r="I241" s="745">
        <v>1</v>
      </c>
      <c r="J241" s="745">
        <v>14.11</v>
      </c>
      <c r="K241" s="759">
        <v>1</v>
      </c>
      <c r="L241" s="745">
        <v>1</v>
      </c>
      <c r="M241" s="746">
        <v>14.11</v>
      </c>
    </row>
    <row r="242" spans="1:13" ht="14.4" customHeight="1" x14ac:dyDescent="0.3">
      <c r="A242" s="740" t="s">
        <v>2025</v>
      </c>
      <c r="B242" s="741" t="s">
        <v>1876</v>
      </c>
      <c r="C242" s="741" t="s">
        <v>1877</v>
      </c>
      <c r="D242" s="741" t="s">
        <v>1878</v>
      </c>
      <c r="E242" s="741" t="s">
        <v>1879</v>
      </c>
      <c r="F242" s="745"/>
      <c r="G242" s="745"/>
      <c r="H242" s="759">
        <v>0</v>
      </c>
      <c r="I242" s="745">
        <v>2</v>
      </c>
      <c r="J242" s="745">
        <v>9.4</v>
      </c>
      <c r="K242" s="759">
        <v>1</v>
      </c>
      <c r="L242" s="745">
        <v>2</v>
      </c>
      <c r="M242" s="746">
        <v>9.4</v>
      </c>
    </row>
    <row r="243" spans="1:13" ht="14.4" customHeight="1" x14ac:dyDescent="0.3">
      <c r="A243" s="740" t="s">
        <v>2025</v>
      </c>
      <c r="B243" s="741" t="s">
        <v>1884</v>
      </c>
      <c r="C243" s="741" t="s">
        <v>2187</v>
      </c>
      <c r="D243" s="741" t="s">
        <v>2188</v>
      </c>
      <c r="E243" s="741" t="s">
        <v>2189</v>
      </c>
      <c r="F243" s="745">
        <v>1</v>
      </c>
      <c r="G243" s="745">
        <v>0</v>
      </c>
      <c r="H243" s="759"/>
      <c r="I243" s="745"/>
      <c r="J243" s="745"/>
      <c r="K243" s="759"/>
      <c r="L243" s="745">
        <v>1</v>
      </c>
      <c r="M243" s="746">
        <v>0</v>
      </c>
    </row>
    <row r="244" spans="1:13" ht="14.4" customHeight="1" x14ac:dyDescent="0.3">
      <c r="A244" s="740" t="s">
        <v>2025</v>
      </c>
      <c r="B244" s="741" t="s">
        <v>1889</v>
      </c>
      <c r="C244" s="741" t="s">
        <v>1890</v>
      </c>
      <c r="D244" s="741" t="s">
        <v>772</v>
      </c>
      <c r="E244" s="741" t="s">
        <v>1706</v>
      </c>
      <c r="F244" s="745"/>
      <c r="G244" s="745"/>
      <c r="H244" s="759">
        <v>0</v>
      </c>
      <c r="I244" s="745">
        <v>22</v>
      </c>
      <c r="J244" s="745">
        <v>1077.06</v>
      </c>
      <c r="K244" s="759">
        <v>1</v>
      </c>
      <c r="L244" s="745">
        <v>22</v>
      </c>
      <c r="M244" s="746">
        <v>1077.06</v>
      </c>
    </row>
    <row r="245" spans="1:13" ht="14.4" customHeight="1" x14ac:dyDescent="0.3">
      <c r="A245" s="740" t="s">
        <v>2025</v>
      </c>
      <c r="B245" s="741" t="s">
        <v>3493</v>
      </c>
      <c r="C245" s="741" t="s">
        <v>3008</v>
      </c>
      <c r="D245" s="741" t="s">
        <v>3009</v>
      </c>
      <c r="E245" s="741" t="s">
        <v>3010</v>
      </c>
      <c r="F245" s="745"/>
      <c r="G245" s="745"/>
      <c r="H245" s="759">
        <v>0</v>
      </c>
      <c r="I245" s="745">
        <v>6</v>
      </c>
      <c r="J245" s="745">
        <v>966.36</v>
      </c>
      <c r="K245" s="759">
        <v>1</v>
      </c>
      <c r="L245" s="745">
        <v>6</v>
      </c>
      <c r="M245" s="746">
        <v>966.36</v>
      </c>
    </row>
    <row r="246" spans="1:13" ht="14.4" customHeight="1" x14ac:dyDescent="0.3">
      <c r="A246" s="740" t="s">
        <v>2025</v>
      </c>
      <c r="B246" s="741" t="s">
        <v>3478</v>
      </c>
      <c r="C246" s="741" t="s">
        <v>3065</v>
      </c>
      <c r="D246" s="741" t="s">
        <v>2851</v>
      </c>
      <c r="E246" s="741" t="s">
        <v>3066</v>
      </c>
      <c r="F246" s="745"/>
      <c r="G246" s="745"/>
      <c r="H246" s="759">
        <v>0</v>
      </c>
      <c r="I246" s="745">
        <v>3</v>
      </c>
      <c r="J246" s="745">
        <v>483.18</v>
      </c>
      <c r="K246" s="759">
        <v>1</v>
      </c>
      <c r="L246" s="745">
        <v>3</v>
      </c>
      <c r="M246" s="746">
        <v>483.18</v>
      </c>
    </row>
    <row r="247" spans="1:13" ht="14.4" customHeight="1" x14ac:dyDescent="0.3">
      <c r="A247" s="740" t="s">
        <v>2025</v>
      </c>
      <c r="B247" s="741" t="s">
        <v>3494</v>
      </c>
      <c r="C247" s="741" t="s">
        <v>2941</v>
      </c>
      <c r="D247" s="741" t="s">
        <v>2942</v>
      </c>
      <c r="E247" s="741" t="s">
        <v>2943</v>
      </c>
      <c r="F247" s="745">
        <v>3</v>
      </c>
      <c r="G247" s="745">
        <v>394.86</v>
      </c>
      <c r="H247" s="759">
        <v>1</v>
      </c>
      <c r="I247" s="745"/>
      <c r="J247" s="745"/>
      <c r="K247" s="759">
        <v>0</v>
      </c>
      <c r="L247" s="745">
        <v>3</v>
      </c>
      <c r="M247" s="746">
        <v>394.86</v>
      </c>
    </row>
    <row r="248" spans="1:13" ht="14.4" customHeight="1" x14ac:dyDescent="0.3">
      <c r="A248" s="740" t="s">
        <v>2025</v>
      </c>
      <c r="B248" s="741" t="s">
        <v>1917</v>
      </c>
      <c r="C248" s="741" t="s">
        <v>2948</v>
      </c>
      <c r="D248" s="741" t="s">
        <v>2607</v>
      </c>
      <c r="E248" s="741" t="s">
        <v>1703</v>
      </c>
      <c r="F248" s="745">
        <v>1</v>
      </c>
      <c r="G248" s="745">
        <v>69.16</v>
      </c>
      <c r="H248" s="759">
        <v>1</v>
      </c>
      <c r="I248" s="745"/>
      <c r="J248" s="745"/>
      <c r="K248" s="759">
        <v>0</v>
      </c>
      <c r="L248" s="745">
        <v>1</v>
      </c>
      <c r="M248" s="746">
        <v>69.16</v>
      </c>
    </row>
    <row r="249" spans="1:13" ht="14.4" customHeight="1" x14ac:dyDescent="0.3">
      <c r="A249" s="740" t="s">
        <v>2025</v>
      </c>
      <c r="B249" s="741" t="s">
        <v>3480</v>
      </c>
      <c r="C249" s="741" t="s">
        <v>2868</v>
      </c>
      <c r="D249" s="741" t="s">
        <v>2869</v>
      </c>
      <c r="E249" s="741" t="s">
        <v>2870</v>
      </c>
      <c r="F249" s="745">
        <v>19</v>
      </c>
      <c r="G249" s="745">
        <v>1898.8599999999997</v>
      </c>
      <c r="H249" s="759">
        <v>1</v>
      </c>
      <c r="I249" s="745"/>
      <c r="J249" s="745"/>
      <c r="K249" s="759">
        <v>0</v>
      </c>
      <c r="L249" s="745">
        <v>19</v>
      </c>
      <c r="M249" s="746">
        <v>1898.8599999999997</v>
      </c>
    </row>
    <row r="250" spans="1:13" ht="14.4" customHeight="1" x14ac:dyDescent="0.3">
      <c r="A250" s="740" t="s">
        <v>2025</v>
      </c>
      <c r="B250" s="741" t="s">
        <v>3485</v>
      </c>
      <c r="C250" s="741" t="s">
        <v>3074</v>
      </c>
      <c r="D250" s="741" t="s">
        <v>3075</v>
      </c>
      <c r="E250" s="741" t="s">
        <v>3076</v>
      </c>
      <c r="F250" s="745"/>
      <c r="G250" s="745"/>
      <c r="H250" s="759">
        <v>0</v>
      </c>
      <c r="I250" s="745">
        <v>2</v>
      </c>
      <c r="J250" s="745">
        <v>130.72</v>
      </c>
      <c r="K250" s="759">
        <v>1</v>
      </c>
      <c r="L250" s="745">
        <v>2</v>
      </c>
      <c r="M250" s="746">
        <v>130.72</v>
      </c>
    </row>
    <row r="251" spans="1:13" ht="14.4" customHeight="1" x14ac:dyDescent="0.3">
      <c r="A251" s="740" t="s">
        <v>2026</v>
      </c>
      <c r="B251" s="741" t="s">
        <v>1650</v>
      </c>
      <c r="C251" s="741" t="s">
        <v>2160</v>
      </c>
      <c r="D251" s="741" t="s">
        <v>2161</v>
      </c>
      <c r="E251" s="741" t="s">
        <v>2162</v>
      </c>
      <c r="F251" s="745"/>
      <c r="G251" s="745"/>
      <c r="H251" s="759">
        <v>0</v>
      </c>
      <c r="I251" s="745">
        <v>4</v>
      </c>
      <c r="J251" s="745">
        <v>823.36</v>
      </c>
      <c r="K251" s="759">
        <v>1</v>
      </c>
      <c r="L251" s="745">
        <v>4</v>
      </c>
      <c r="M251" s="746">
        <v>823.36</v>
      </c>
    </row>
    <row r="252" spans="1:13" ht="14.4" customHeight="1" x14ac:dyDescent="0.3">
      <c r="A252" s="740" t="s">
        <v>2026</v>
      </c>
      <c r="B252" s="741" t="s">
        <v>1650</v>
      </c>
      <c r="C252" s="741" t="s">
        <v>2163</v>
      </c>
      <c r="D252" s="741" t="s">
        <v>2161</v>
      </c>
      <c r="E252" s="741" t="s">
        <v>2164</v>
      </c>
      <c r="F252" s="745"/>
      <c r="G252" s="745"/>
      <c r="H252" s="759">
        <v>0</v>
      </c>
      <c r="I252" s="745">
        <v>2</v>
      </c>
      <c r="J252" s="745">
        <v>205.86</v>
      </c>
      <c r="K252" s="759">
        <v>1</v>
      </c>
      <c r="L252" s="745">
        <v>2</v>
      </c>
      <c r="M252" s="746">
        <v>205.86</v>
      </c>
    </row>
    <row r="253" spans="1:13" ht="14.4" customHeight="1" x14ac:dyDescent="0.3">
      <c r="A253" s="740" t="s">
        <v>2026</v>
      </c>
      <c r="B253" s="741" t="s">
        <v>1650</v>
      </c>
      <c r="C253" s="741" t="s">
        <v>2165</v>
      </c>
      <c r="D253" s="741" t="s">
        <v>2161</v>
      </c>
      <c r="E253" s="741" t="s">
        <v>2162</v>
      </c>
      <c r="F253" s="745"/>
      <c r="G253" s="745"/>
      <c r="H253" s="759">
        <v>0</v>
      </c>
      <c r="I253" s="745">
        <v>2</v>
      </c>
      <c r="J253" s="745">
        <v>230.36</v>
      </c>
      <c r="K253" s="759">
        <v>1</v>
      </c>
      <c r="L253" s="745">
        <v>2</v>
      </c>
      <c r="M253" s="746">
        <v>230.36</v>
      </c>
    </row>
    <row r="254" spans="1:13" ht="14.4" customHeight="1" x14ac:dyDescent="0.3">
      <c r="A254" s="740" t="s">
        <v>2026</v>
      </c>
      <c r="B254" s="741" t="s">
        <v>1939</v>
      </c>
      <c r="C254" s="741" t="s">
        <v>3020</v>
      </c>
      <c r="D254" s="741" t="s">
        <v>3021</v>
      </c>
      <c r="E254" s="741" t="s">
        <v>3022</v>
      </c>
      <c r="F254" s="745">
        <v>2</v>
      </c>
      <c r="G254" s="745">
        <v>1337.08</v>
      </c>
      <c r="H254" s="759">
        <v>1</v>
      </c>
      <c r="I254" s="745"/>
      <c r="J254" s="745"/>
      <c r="K254" s="759">
        <v>0</v>
      </c>
      <c r="L254" s="745">
        <v>2</v>
      </c>
      <c r="M254" s="746">
        <v>1337.08</v>
      </c>
    </row>
    <row r="255" spans="1:13" ht="14.4" customHeight="1" x14ac:dyDescent="0.3">
      <c r="A255" s="740" t="s">
        <v>2026</v>
      </c>
      <c r="B255" s="741" t="s">
        <v>1666</v>
      </c>
      <c r="C255" s="741" t="s">
        <v>1669</v>
      </c>
      <c r="D255" s="741" t="s">
        <v>895</v>
      </c>
      <c r="E255" s="741" t="s">
        <v>1670</v>
      </c>
      <c r="F255" s="745"/>
      <c r="G255" s="745"/>
      <c r="H255" s="759">
        <v>0</v>
      </c>
      <c r="I255" s="745">
        <v>1</v>
      </c>
      <c r="J255" s="745">
        <v>490.89</v>
      </c>
      <c r="K255" s="759">
        <v>1</v>
      </c>
      <c r="L255" s="745">
        <v>1</v>
      </c>
      <c r="M255" s="746">
        <v>490.89</v>
      </c>
    </row>
    <row r="256" spans="1:13" ht="14.4" customHeight="1" x14ac:dyDescent="0.3">
      <c r="A256" s="740" t="s">
        <v>2026</v>
      </c>
      <c r="B256" s="741" t="s">
        <v>3486</v>
      </c>
      <c r="C256" s="741" t="s">
        <v>2070</v>
      </c>
      <c r="D256" s="741" t="s">
        <v>2071</v>
      </c>
      <c r="E256" s="741" t="s">
        <v>2072</v>
      </c>
      <c r="F256" s="745"/>
      <c r="G256" s="745"/>
      <c r="H256" s="759">
        <v>0</v>
      </c>
      <c r="I256" s="745">
        <v>1</v>
      </c>
      <c r="J256" s="745">
        <v>819.07</v>
      </c>
      <c r="K256" s="759">
        <v>1</v>
      </c>
      <c r="L256" s="745">
        <v>1</v>
      </c>
      <c r="M256" s="746">
        <v>819.07</v>
      </c>
    </row>
    <row r="257" spans="1:13" ht="14.4" customHeight="1" x14ac:dyDescent="0.3">
      <c r="A257" s="740" t="s">
        <v>2026</v>
      </c>
      <c r="B257" s="741" t="s">
        <v>1749</v>
      </c>
      <c r="C257" s="741" t="s">
        <v>2119</v>
      </c>
      <c r="D257" s="741" t="s">
        <v>1347</v>
      </c>
      <c r="E257" s="741" t="s">
        <v>2120</v>
      </c>
      <c r="F257" s="745"/>
      <c r="G257" s="745"/>
      <c r="H257" s="759">
        <v>0</v>
      </c>
      <c r="I257" s="745">
        <v>5</v>
      </c>
      <c r="J257" s="745">
        <v>771.80000000000007</v>
      </c>
      <c r="K257" s="759">
        <v>1</v>
      </c>
      <c r="L257" s="745">
        <v>5</v>
      </c>
      <c r="M257" s="746">
        <v>771.80000000000007</v>
      </c>
    </row>
    <row r="258" spans="1:13" ht="14.4" customHeight="1" x14ac:dyDescent="0.3">
      <c r="A258" s="740" t="s">
        <v>2026</v>
      </c>
      <c r="B258" s="741" t="s">
        <v>3481</v>
      </c>
      <c r="C258" s="741" t="s">
        <v>2122</v>
      </c>
      <c r="D258" s="741" t="s">
        <v>2123</v>
      </c>
      <c r="E258" s="741" t="s">
        <v>2124</v>
      </c>
      <c r="F258" s="745">
        <v>2</v>
      </c>
      <c r="G258" s="745">
        <v>141.08000000000001</v>
      </c>
      <c r="H258" s="759">
        <v>1</v>
      </c>
      <c r="I258" s="745"/>
      <c r="J258" s="745"/>
      <c r="K258" s="759">
        <v>0</v>
      </c>
      <c r="L258" s="745">
        <v>2</v>
      </c>
      <c r="M258" s="746">
        <v>141.08000000000001</v>
      </c>
    </row>
    <row r="259" spans="1:13" ht="14.4" customHeight="1" x14ac:dyDescent="0.3">
      <c r="A259" s="740" t="s">
        <v>2026</v>
      </c>
      <c r="B259" s="741" t="s">
        <v>1983</v>
      </c>
      <c r="C259" s="741" t="s">
        <v>1984</v>
      </c>
      <c r="D259" s="741" t="s">
        <v>714</v>
      </c>
      <c r="E259" s="741" t="s">
        <v>1985</v>
      </c>
      <c r="F259" s="745"/>
      <c r="G259" s="745"/>
      <c r="H259" s="759">
        <v>0</v>
      </c>
      <c r="I259" s="745">
        <v>12</v>
      </c>
      <c r="J259" s="745">
        <v>581.04</v>
      </c>
      <c r="K259" s="759">
        <v>1</v>
      </c>
      <c r="L259" s="745">
        <v>12</v>
      </c>
      <c r="M259" s="746">
        <v>581.04</v>
      </c>
    </row>
    <row r="260" spans="1:13" ht="14.4" customHeight="1" x14ac:dyDescent="0.3">
      <c r="A260" s="740" t="s">
        <v>2026</v>
      </c>
      <c r="B260" s="741" t="s">
        <v>3472</v>
      </c>
      <c r="C260" s="741" t="s">
        <v>3107</v>
      </c>
      <c r="D260" s="741" t="s">
        <v>2761</v>
      </c>
      <c r="E260" s="741" t="s">
        <v>3108</v>
      </c>
      <c r="F260" s="745">
        <v>9</v>
      </c>
      <c r="G260" s="745">
        <v>0</v>
      </c>
      <c r="H260" s="759"/>
      <c r="I260" s="745"/>
      <c r="J260" s="745"/>
      <c r="K260" s="759"/>
      <c r="L260" s="745">
        <v>9</v>
      </c>
      <c r="M260" s="746">
        <v>0</v>
      </c>
    </row>
    <row r="261" spans="1:13" ht="14.4" customHeight="1" x14ac:dyDescent="0.3">
      <c r="A261" s="740" t="s">
        <v>2026</v>
      </c>
      <c r="B261" s="741" t="s">
        <v>3472</v>
      </c>
      <c r="C261" s="741" t="s">
        <v>2760</v>
      </c>
      <c r="D261" s="741" t="s">
        <v>2761</v>
      </c>
      <c r="E261" s="741" t="s">
        <v>2762</v>
      </c>
      <c r="F261" s="745">
        <v>24</v>
      </c>
      <c r="G261" s="745">
        <v>80510.16</v>
      </c>
      <c r="H261" s="759">
        <v>1</v>
      </c>
      <c r="I261" s="745"/>
      <c r="J261" s="745"/>
      <c r="K261" s="759">
        <v>0</v>
      </c>
      <c r="L261" s="745">
        <v>24</v>
      </c>
      <c r="M261" s="746">
        <v>80510.16</v>
      </c>
    </row>
    <row r="262" spans="1:13" ht="14.4" customHeight="1" x14ac:dyDescent="0.3">
      <c r="A262" s="740" t="s">
        <v>2026</v>
      </c>
      <c r="B262" s="741" t="s">
        <v>3472</v>
      </c>
      <c r="C262" s="741" t="s">
        <v>3109</v>
      </c>
      <c r="D262" s="741" t="s">
        <v>2761</v>
      </c>
      <c r="E262" s="741" t="s">
        <v>3110</v>
      </c>
      <c r="F262" s="745">
        <v>24</v>
      </c>
      <c r="G262" s="745">
        <v>0</v>
      </c>
      <c r="H262" s="759"/>
      <c r="I262" s="745"/>
      <c r="J262" s="745"/>
      <c r="K262" s="759"/>
      <c r="L262" s="745">
        <v>24</v>
      </c>
      <c r="M262" s="746">
        <v>0</v>
      </c>
    </row>
    <row r="263" spans="1:13" ht="14.4" customHeight="1" x14ac:dyDescent="0.3">
      <c r="A263" s="740" t="s">
        <v>2026</v>
      </c>
      <c r="B263" s="741" t="s">
        <v>3472</v>
      </c>
      <c r="C263" s="741" t="s">
        <v>2763</v>
      </c>
      <c r="D263" s="741" t="s">
        <v>2761</v>
      </c>
      <c r="E263" s="741" t="s">
        <v>2764</v>
      </c>
      <c r="F263" s="745">
        <v>18</v>
      </c>
      <c r="G263" s="745">
        <v>16353.539999999999</v>
      </c>
      <c r="H263" s="759">
        <v>1</v>
      </c>
      <c r="I263" s="745"/>
      <c r="J263" s="745"/>
      <c r="K263" s="759">
        <v>0</v>
      </c>
      <c r="L263" s="745">
        <v>18</v>
      </c>
      <c r="M263" s="746">
        <v>16353.539999999999</v>
      </c>
    </row>
    <row r="264" spans="1:13" ht="14.4" customHeight="1" x14ac:dyDescent="0.3">
      <c r="A264" s="740" t="s">
        <v>2026</v>
      </c>
      <c r="B264" s="741" t="s">
        <v>3472</v>
      </c>
      <c r="C264" s="741" t="s">
        <v>2765</v>
      </c>
      <c r="D264" s="741" t="s">
        <v>2761</v>
      </c>
      <c r="E264" s="741" t="s">
        <v>2766</v>
      </c>
      <c r="F264" s="745">
        <v>16</v>
      </c>
      <c r="G264" s="745">
        <v>9339.2000000000007</v>
      </c>
      <c r="H264" s="759">
        <v>1</v>
      </c>
      <c r="I264" s="745"/>
      <c r="J264" s="745"/>
      <c r="K264" s="759">
        <v>0</v>
      </c>
      <c r="L264" s="745">
        <v>16</v>
      </c>
      <c r="M264" s="746">
        <v>9339.2000000000007</v>
      </c>
    </row>
    <row r="265" spans="1:13" ht="14.4" customHeight="1" x14ac:dyDescent="0.3">
      <c r="A265" s="740" t="s">
        <v>2026</v>
      </c>
      <c r="B265" s="741" t="s">
        <v>3472</v>
      </c>
      <c r="C265" s="741" t="s">
        <v>3023</v>
      </c>
      <c r="D265" s="741" t="s">
        <v>2761</v>
      </c>
      <c r="E265" s="741" t="s">
        <v>3024</v>
      </c>
      <c r="F265" s="745">
        <v>9</v>
      </c>
      <c r="G265" s="745">
        <v>0</v>
      </c>
      <c r="H265" s="759"/>
      <c r="I265" s="745"/>
      <c r="J265" s="745"/>
      <c r="K265" s="759"/>
      <c r="L265" s="745">
        <v>9</v>
      </c>
      <c r="M265" s="746">
        <v>0</v>
      </c>
    </row>
    <row r="266" spans="1:13" ht="14.4" customHeight="1" x14ac:dyDescent="0.3">
      <c r="A266" s="740" t="s">
        <v>2026</v>
      </c>
      <c r="B266" s="741" t="s">
        <v>3472</v>
      </c>
      <c r="C266" s="741" t="s">
        <v>2767</v>
      </c>
      <c r="D266" s="741" t="s">
        <v>2761</v>
      </c>
      <c r="E266" s="741" t="s">
        <v>2768</v>
      </c>
      <c r="F266" s="745">
        <v>24</v>
      </c>
      <c r="G266" s="745">
        <v>40255.199999999997</v>
      </c>
      <c r="H266" s="759">
        <v>1</v>
      </c>
      <c r="I266" s="745"/>
      <c r="J266" s="745"/>
      <c r="K266" s="759">
        <v>0</v>
      </c>
      <c r="L266" s="745">
        <v>24</v>
      </c>
      <c r="M266" s="746">
        <v>40255.199999999997</v>
      </c>
    </row>
    <row r="267" spans="1:13" ht="14.4" customHeight="1" x14ac:dyDescent="0.3">
      <c r="A267" s="740" t="s">
        <v>2026</v>
      </c>
      <c r="B267" s="741" t="s">
        <v>3472</v>
      </c>
      <c r="C267" s="741" t="s">
        <v>2774</v>
      </c>
      <c r="D267" s="741" t="s">
        <v>2773</v>
      </c>
      <c r="E267" s="741" t="s">
        <v>2766</v>
      </c>
      <c r="F267" s="745"/>
      <c r="G267" s="745"/>
      <c r="H267" s="759">
        <v>0</v>
      </c>
      <c r="I267" s="745">
        <v>3</v>
      </c>
      <c r="J267" s="745">
        <v>1751.1000000000001</v>
      </c>
      <c r="K267" s="759">
        <v>1</v>
      </c>
      <c r="L267" s="745">
        <v>3</v>
      </c>
      <c r="M267" s="746">
        <v>1751.1000000000001</v>
      </c>
    </row>
    <row r="268" spans="1:13" ht="14.4" customHeight="1" x14ac:dyDescent="0.3">
      <c r="A268" s="740" t="s">
        <v>2026</v>
      </c>
      <c r="B268" s="741" t="s">
        <v>3472</v>
      </c>
      <c r="C268" s="741" t="s">
        <v>2775</v>
      </c>
      <c r="D268" s="741" t="s">
        <v>2773</v>
      </c>
      <c r="E268" s="741" t="s">
        <v>2764</v>
      </c>
      <c r="F268" s="745"/>
      <c r="G268" s="745"/>
      <c r="H268" s="759">
        <v>0</v>
      </c>
      <c r="I268" s="745">
        <v>2</v>
      </c>
      <c r="J268" s="745">
        <v>1817.06</v>
      </c>
      <c r="K268" s="759">
        <v>1</v>
      </c>
      <c r="L268" s="745">
        <v>2</v>
      </c>
      <c r="M268" s="746">
        <v>1817.06</v>
      </c>
    </row>
    <row r="269" spans="1:13" ht="14.4" customHeight="1" x14ac:dyDescent="0.3">
      <c r="A269" s="740" t="s">
        <v>2026</v>
      </c>
      <c r="B269" s="741" t="s">
        <v>3472</v>
      </c>
      <c r="C269" s="741" t="s">
        <v>2923</v>
      </c>
      <c r="D269" s="741" t="s">
        <v>2773</v>
      </c>
      <c r="E269" s="741" t="s">
        <v>2768</v>
      </c>
      <c r="F269" s="745"/>
      <c r="G269" s="745"/>
      <c r="H269" s="759">
        <v>0</v>
      </c>
      <c r="I269" s="745">
        <v>3</v>
      </c>
      <c r="J269" s="745">
        <v>5031.8999999999996</v>
      </c>
      <c r="K269" s="759">
        <v>1</v>
      </c>
      <c r="L269" s="745">
        <v>3</v>
      </c>
      <c r="M269" s="746">
        <v>5031.8999999999996</v>
      </c>
    </row>
    <row r="270" spans="1:13" ht="14.4" customHeight="1" x14ac:dyDescent="0.3">
      <c r="A270" s="740" t="s">
        <v>2026</v>
      </c>
      <c r="B270" s="741" t="s">
        <v>3473</v>
      </c>
      <c r="C270" s="741" t="s">
        <v>2667</v>
      </c>
      <c r="D270" s="741" t="s">
        <v>2668</v>
      </c>
      <c r="E270" s="741" t="s">
        <v>2669</v>
      </c>
      <c r="F270" s="745">
        <v>12</v>
      </c>
      <c r="G270" s="745">
        <v>2792.16</v>
      </c>
      <c r="H270" s="759">
        <v>1</v>
      </c>
      <c r="I270" s="745"/>
      <c r="J270" s="745"/>
      <c r="K270" s="759">
        <v>0</v>
      </c>
      <c r="L270" s="745">
        <v>12</v>
      </c>
      <c r="M270" s="746">
        <v>2792.16</v>
      </c>
    </row>
    <row r="271" spans="1:13" ht="14.4" customHeight="1" x14ac:dyDescent="0.3">
      <c r="A271" s="740" t="s">
        <v>2026</v>
      </c>
      <c r="B271" s="741" t="s">
        <v>3473</v>
      </c>
      <c r="C271" s="741" t="s">
        <v>2949</v>
      </c>
      <c r="D271" s="741" t="s">
        <v>2671</v>
      </c>
      <c r="E271" s="741" t="s">
        <v>2950</v>
      </c>
      <c r="F271" s="745">
        <v>6</v>
      </c>
      <c r="G271" s="745">
        <v>11633.82</v>
      </c>
      <c r="H271" s="759">
        <v>1</v>
      </c>
      <c r="I271" s="745"/>
      <c r="J271" s="745"/>
      <c r="K271" s="759">
        <v>0</v>
      </c>
      <c r="L271" s="745">
        <v>6</v>
      </c>
      <c r="M271" s="746">
        <v>11633.82</v>
      </c>
    </row>
    <row r="272" spans="1:13" ht="14.4" customHeight="1" x14ac:dyDescent="0.3">
      <c r="A272" s="740" t="s">
        <v>2026</v>
      </c>
      <c r="B272" s="741" t="s">
        <v>3473</v>
      </c>
      <c r="C272" s="741" t="s">
        <v>2673</v>
      </c>
      <c r="D272" s="741" t="s">
        <v>2668</v>
      </c>
      <c r="E272" s="741" t="s">
        <v>2674</v>
      </c>
      <c r="F272" s="745">
        <v>6</v>
      </c>
      <c r="G272" s="745">
        <v>8725.380000000001</v>
      </c>
      <c r="H272" s="759">
        <v>1</v>
      </c>
      <c r="I272" s="745"/>
      <c r="J272" s="745"/>
      <c r="K272" s="759">
        <v>0</v>
      </c>
      <c r="L272" s="745">
        <v>6</v>
      </c>
      <c r="M272" s="746">
        <v>8725.380000000001</v>
      </c>
    </row>
    <row r="273" spans="1:13" ht="14.4" customHeight="1" x14ac:dyDescent="0.3">
      <c r="A273" s="740" t="s">
        <v>2026</v>
      </c>
      <c r="B273" s="741" t="s">
        <v>3473</v>
      </c>
      <c r="C273" s="741" t="s">
        <v>2956</v>
      </c>
      <c r="D273" s="741" t="s">
        <v>2668</v>
      </c>
      <c r="E273" s="741" t="s">
        <v>2957</v>
      </c>
      <c r="F273" s="745">
        <v>24</v>
      </c>
      <c r="G273" s="745">
        <v>11634</v>
      </c>
      <c r="H273" s="759">
        <v>1</v>
      </c>
      <c r="I273" s="745"/>
      <c r="J273" s="745"/>
      <c r="K273" s="759">
        <v>0</v>
      </c>
      <c r="L273" s="745">
        <v>24</v>
      </c>
      <c r="M273" s="746">
        <v>11634</v>
      </c>
    </row>
    <row r="274" spans="1:13" ht="14.4" customHeight="1" x14ac:dyDescent="0.3">
      <c r="A274" s="740" t="s">
        <v>2026</v>
      </c>
      <c r="B274" s="741" t="s">
        <v>3473</v>
      </c>
      <c r="C274" s="741" t="s">
        <v>2678</v>
      </c>
      <c r="D274" s="741" t="s">
        <v>2676</v>
      </c>
      <c r="E274" s="741" t="s">
        <v>2679</v>
      </c>
      <c r="F274" s="745">
        <v>12</v>
      </c>
      <c r="G274" s="745">
        <v>11633.76</v>
      </c>
      <c r="H274" s="759">
        <v>1</v>
      </c>
      <c r="I274" s="745"/>
      <c r="J274" s="745"/>
      <c r="K274" s="759">
        <v>0</v>
      </c>
      <c r="L274" s="745">
        <v>12</v>
      </c>
      <c r="M274" s="746">
        <v>11633.76</v>
      </c>
    </row>
    <row r="275" spans="1:13" ht="14.4" customHeight="1" x14ac:dyDescent="0.3">
      <c r="A275" s="740" t="s">
        <v>2026</v>
      </c>
      <c r="B275" s="741" t="s">
        <v>3473</v>
      </c>
      <c r="C275" s="741" t="s">
        <v>2680</v>
      </c>
      <c r="D275" s="741" t="s">
        <v>2681</v>
      </c>
      <c r="E275" s="741" t="s">
        <v>2682</v>
      </c>
      <c r="F275" s="745"/>
      <c r="G275" s="745"/>
      <c r="H275" s="759">
        <v>0</v>
      </c>
      <c r="I275" s="745">
        <v>1</v>
      </c>
      <c r="J275" s="745">
        <v>484.75</v>
      </c>
      <c r="K275" s="759">
        <v>1</v>
      </c>
      <c r="L275" s="745">
        <v>1</v>
      </c>
      <c r="M275" s="746">
        <v>484.75</v>
      </c>
    </row>
    <row r="276" spans="1:13" ht="14.4" customHeight="1" x14ac:dyDescent="0.3">
      <c r="A276" s="740" t="s">
        <v>2026</v>
      </c>
      <c r="B276" s="741" t="s">
        <v>3473</v>
      </c>
      <c r="C276" s="741" t="s">
        <v>3091</v>
      </c>
      <c r="D276" s="741" t="s">
        <v>2681</v>
      </c>
      <c r="E276" s="741" t="s">
        <v>2950</v>
      </c>
      <c r="F276" s="745"/>
      <c r="G276" s="745"/>
      <c r="H276" s="759">
        <v>0</v>
      </c>
      <c r="I276" s="745">
        <v>6</v>
      </c>
      <c r="J276" s="745">
        <v>11633.82</v>
      </c>
      <c r="K276" s="759">
        <v>1</v>
      </c>
      <c r="L276" s="745">
        <v>6</v>
      </c>
      <c r="M276" s="746">
        <v>11633.82</v>
      </c>
    </row>
    <row r="277" spans="1:13" ht="14.4" customHeight="1" x14ac:dyDescent="0.3">
      <c r="A277" s="740" t="s">
        <v>2026</v>
      </c>
      <c r="B277" s="741" t="s">
        <v>3474</v>
      </c>
      <c r="C277" s="741" t="s">
        <v>2947</v>
      </c>
      <c r="D277" s="741" t="s">
        <v>2643</v>
      </c>
      <c r="E277" s="741" t="s">
        <v>2652</v>
      </c>
      <c r="F277" s="745">
        <v>12</v>
      </c>
      <c r="G277" s="745">
        <v>13572.72</v>
      </c>
      <c r="H277" s="759">
        <v>0.5</v>
      </c>
      <c r="I277" s="745">
        <v>12</v>
      </c>
      <c r="J277" s="745">
        <v>13572.72</v>
      </c>
      <c r="K277" s="759">
        <v>0.5</v>
      </c>
      <c r="L277" s="745">
        <v>24</v>
      </c>
      <c r="M277" s="746">
        <v>27145.439999999999</v>
      </c>
    </row>
    <row r="278" spans="1:13" ht="14.4" customHeight="1" x14ac:dyDescent="0.3">
      <c r="A278" s="740" t="s">
        <v>2026</v>
      </c>
      <c r="B278" s="741" t="s">
        <v>3474</v>
      </c>
      <c r="C278" s="741" t="s">
        <v>2645</v>
      </c>
      <c r="D278" s="741" t="s">
        <v>2643</v>
      </c>
      <c r="E278" s="741" t="s">
        <v>2646</v>
      </c>
      <c r="F278" s="745">
        <v>6</v>
      </c>
      <c r="G278" s="745">
        <v>9048.48</v>
      </c>
      <c r="H278" s="759">
        <v>0.33333333333333331</v>
      </c>
      <c r="I278" s="745">
        <v>12</v>
      </c>
      <c r="J278" s="745">
        <v>18096.96</v>
      </c>
      <c r="K278" s="759">
        <v>0.66666666666666663</v>
      </c>
      <c r="L278" s="745">
        <v>18</v>
      </c>
      <c r="M278" s="746">
        <v>27145.439999999999</v>
      </c>
    </row>
    <row r="279" spans="1:13" ht="14.4" customHeight="1" x14ac:dyDescent="0.3">
      <c r="A279" s="740" t="s">
        <v>2026</v>
      </c>
      <c r="B279" s="741" t="s">
        <v>3474</v>
      </c>
      <c r="C279" s="741" t="s">
        <v>3079</v>
      </c>
      <c r="D279" s="741" t="s">
        <v>2643</v>
      </c>
      <c r="E279" s="741" t="s">
        <v>3080</v>
      </c>
      <c r="F279" s="745">
        <v>6</v>
      </c>
      <c r="G279" s="745">
        <v>13572.78</v>
      </c>
      <c r="H279" s="759">
        <v>1</v>
      </c>
      <c r="I279" s="745"/>
      <c r="J279" s="745"/>
      <c r="K279" s="759">
        <v>0</v>
      </c>
      <c r="L279" s="745">
        <v>6</v>
      </c>
      <c r="M279" s="746">
        <v>13572.78</v>
      </c>
    </row>
    <row r="280" spans="1:13" ht="14.4" customHeight="1" x14ac:dyDescent="0.3">
      <c r="A280" s="740" t="s">
        <v>2026</v>
      </c>
      <c r="B280" s="741" t="s">
        <v>3474</v>
      </c>
      <c r="C280" s="741" t="s">
        <v>2651</v>
      </c>
      <c r="D280" s="741" t="s">
        <v>2650</v>
      </c>
      <c r="E280" s="741" t="s">
        <v>2652</v>
      </c>
      <c r="F280" s="745"/>
      <c r="G280" s="745"/>
      <c r="H280" s="759">
        <v>0</v>
      </c>
      <c r="I280" s="745">
        <v>2</v>
      </c>
      <c r="J280" s="745">
        <v>2262.12</v>
      </c>
      <c r="K280" s="759">
        <v>1</v>
      </c>
      <c r="L280" s="745">
        <v>2</v>
      </c>
      <c r="M280" s="746">
        <v>2262.12</v>
      </c>
    </row>
    <row r="281" spans="1:13" ht="14.4" customHeight="1" x14ac:dyDescent="0.3">
      <c r="A281" s="740" t="s">
        <v>2026</v>
      </c>
      <c r="B281" s="741" t="s">
        <v>1637</v>
      </c>
      <c r="C281" s="741" t="s">
        <v>1844</v>
      </c>
      <c r="D281" s="741" t="s">
        <v>1845</v>
      </c>
      <c r="E281" s="741" t="s">
        <v>1846</v>
      </c>
      <c r="F281" s="745"/>
      <c r="G281" s="745"/>
      <c r="H281" s="759"/>
      <c r="I281" s="745">
        <v>4</v>
      </c>
      <c r="J281" s="745">
        <v>0</v>
      </c>
      <c r="K281" s="759"/>
      <c r="L281" s="745">
        <v>4</v>
      </c>
      <c r="M281" s="746">
        <v>0</v>
      </c>
    </row>
    <row r="282" spans="1:13" ht="14.4" customHeight="1" x14ac:dyDescent="0.3">
      <c r="A282" s="740" t="s">
        <v>2026</v>
      </c>
      <c r="B282" s="741" t="s">
        <v>3475</v>
      </c>
      <c r="C282" s="741" t="s">
        <v>3121</v>
      </c>
      <c r="D282" s="741" t="s">
        <v>3122</v>
      </c>
      <c r="E282" s="741" t="s">
        <v>3123</v>
      </c>
      <c r="F282" s="745"/>
      <c r="G282" s="745"/>
      <c r="H282" s="759">
        <v>0</v>
      </c>
      <c r="I282" s="745">
        <v>2</v>
      </c>
      <c r="J282" s="745">
        <v>819.54</v>
      </c>
      <c r="K282" s="759">
        <v>1</v>
      </c>
      <c r="L282" s="745">
        <v>2</v>
      </c>
      <c r="M282" s="746">
        <v>819.54</v>
      </c>
    </row>
    <row r="283" spans="1:13" ht="14.4" customHeight="1" x14ac:dyDescent="0.3">
      <c r="A283" s="740" t="s">
        <v>2026</v>
      </c>
      <c r="B283" s="741" t="s">
        <v>3477</v>
      </c>
      <c r="C283" s="741" t="s">
        <v>3094</v>
      </c>
      <c r="D283" s="741" t="s">
        <v>3095</v>
      </c>
      <c r="E283" s="741" t="s">
        <v>3096</v>
      </c>
      <c r="F283" s="745">
        <v>2</v>
      </c>
      <c r="G283" s="745">
        <v>1912.26</v>
      </c>
      <c r="H283" s="759">
        <v>1</v>
      </c>
      <c r="I283" s="745"/>
      <c r="J283" s="745"/>
      <c r="K283" s="759">
        <v>0</v>
      </c>
      <c r="L283" s="745">
        <v>2</v>
      </c>
      <c r="M283" s="746">
        <v>1912.26</v>
      </c>
    </row>
    <row r="284" spans="1:13" ht="14.4" customHeight="1" x14ac:dyDescent="0.3">
      <c r="A284" s="740" t="s">
        <v>2026</v>
      </c>
      <c r="B284" s="741" t="s">
        <v>3477</v>
      </c>
      <c r="C284" s="741" t="s">
        <v>2138</v>
      </c>
      <c r="D284" s="741" t="s">
        <v>2139</v>
      </c>
      <c r="E284" s="741" t="s">
        <v>2140</v>
      </c>
      <c r="F284" s="745"/>
      <c r="G284" s="745"/>
      <c r="H284" s="759">
        <v>0</v>
      </c>
      <c r="I284" s="745">
        <v>17</v>
      </c>
      <c r="J284" s="745">
        <v>14424.329999999998</v>
      </c>
      <c r="K284" s="759">
        <v>1</v>
      </c>
      <c r="L284" s="745">
        <v>17</v>
      </c>
      <c r="M284" s="746">
        <v>14424.329999999998</v>
      </c>
    </row>
    <row r="285" spans="1:13" ht="14.4" customHeight="1" x14ac:dyDescent="0.3">
      <c r="A285" s="740" t="s">
        <v>2026</v>
      </c>
      <c r="B285" s="741" t="s">
        <v>3477</v>
      </c>
      <c r="C285" s="741" t="s">
        <v>3092</v>
      </c>
      <c r="D285" s="741" t="s">
        <v>2139</v>
      </c>
      <c r="E285" s="741" t="s">
        <v>3093</v>
      </c>
      <c r="F285" s="745">
        <v>3</v>
      </c>
      <c r="G285" s="745">
        <v>0</v>
      </c>
      <c r="H285" s="759"/>
      <c r="I285" s="745"/>
      <c r="J285" s="745"/>
      <c r="K285" s="759"/>
      <c r="L285" s="745">
        <v>3</v>
      </c>
      <c r="M285" s="746">
        <v>0</v>
      </c>
    </row>
    <row r="286" spans="1:13" ht="14.4" customHeight="1" x14ac:dyDescent="0.3">
      <c r="A286" s="740" t="s">
        <v>2026</v>
      </c>
      <c r="B286" s="741" t="s">
        <v>3477</v>
      </c>
      <c r="C286" s="741" t="s">
        <v>2141</v>
      </c>
      <c r="D286" s="741" t="s">
        <v>2139</v>
      </c>
      <c r="E286" s="741" t="s">
        <v>2140</v>
      </c>
      <c r="F286" s="745">
        <v>3</v>
      </c>
      <c r="G286" s="745">
        <v>2545.4700000000003</v>
      </c>
      <c r="H286" s="759">
        <v>1</v>
      </c>
      <c r="I286" s="745"/>
      <c r="J286" s="745"/>
      <c r="K286" s="759">
        <v>0</v>
      </c>
      <c r="L286" s="745">
        <v>3</v>
      </c>
      <c r="M286" s="746">
        <v>2545.4700000000003</v>
      </c>
    </row>
    <row r="287" spans="1:13" ht="14.4" customHeight="1" x14ac:dyDescent="0.3">
      <c r="A287" s="740" t="s">
        <v>2026</v>
      </c>
      <c r="B287" s="741" t="s">
        <v>1858</v>
      </c>
      <c r="C287" s="741" t="s">
        <v>3114</v>
      </c>
      <c r="D287" s="741" t="s">
        <v>2778</v>
      </c>
      <c r="E287" s="741" t="s">
        <v>3115</v>
      </c>
      <c r="F287" s="745">
        <v>2</v>
      </c>
      <c r="G287" s="745">
        <v>4782.9799999999996</v>
      </c>
      <c r="H287" s="759">
        <v>1</v>
      </c>
      <c r="I287" s="745"/>
      <c r="J287" s="745"/>
      <c r="K287" s="759">
        <v>0</v>
      </c>
      <c r="L287" s="745">
        <v>2</v>
      </c>
      <c r="M287" s="746">
        <v>4782.9799999999996</v>
      </c>
    </row>
    <row r="288" spans="1:13" ht="14.4" customHeight="1" x14ac:dyDescent="0.3">
      <c r="A288" s="740" t="s">
        <v>2026</v>
      </c>
      <c r="B288" s="741" t="s">
        <v>1858</v>
      </c>
      <c r="C288" s="741" t="s">
        <v>3031</v>
      </c>
      <c r="D288" s="741" t="s">
        <v>2778</v>
      </c>
      <c r="E288" s="741" t="s">
        <v>2783</v>
      </c>
      <c r="F288" s="745">
        <v>2</v>
      </c>
      <c r="G288" s="745">
        <v>1195.76</v>
      </c>
      <c r="H288" s="759">
        <v>1</v>
      </c>
      <c r="I288" s="745"/>
      <c r="J288" s="745"/>
      <c r="K288" s="759">
        <v>0</v>
      </c>
      <c r="L288" s="745">
        <v>2</v>
      </c>
      <c r="M288" s="746">
        <v>1195.76</v>
      </c>
    </row>
    <row r="289" spans="1:13" ht="14.4" customHeight="1" x14ac:dyDescent="0.3">
      <c r="A289" s="740" t="s">
        <v>2026</v>
      </c>
      <c r="B289" s="741" t="s">
        <v>1858</v>
      </c>
      <c r="C289" s="741" t="s">
        <v>2777</v>
      </c>
      <c r="D289" s="741" t="s">
        <v>2778</v>
      </c>
      <c r="E289" s="741" t="s">
        <v>2779</v>
      </c>
      <c r="F289" s="745">
        <v>3</v>
      </c>
      <c r="G289" s="745">
        <v>3587.25</v>
      </c>
      <c r="H289" s="759">
        <v>1</v>
      </c>
      <c r="I289" s="745"/>
      <c r="J289" s="745"/>
      <c r="K289" s="759">
        <v>0</v>
      </c>
      <c r="L289" s="745">
        <v>3</v>
      </c>
      <c r="M289" s="746">
        <v>3587.25</v>
      </c>
    </row>
    <row r="290" spans="1:13" ht="14.4" customHeight="1" x14ac:dyDescent="0.3">
      <c r="A290" s="740" t="s">
        <v>2026</v>
      </c>
      <c r="B290" s="741" t="s">
        <v>1858</v>
      </c>
      <c r="C290" s="741" t="s">
        <v>2782</v>
      </c>
      <c r="D290" s="741" t="s">
        <v>1860</v>
      </c>
      <c r="E290" s="741" t="s">
        <v>2783</v>
      </c>
      <c r="F290" s="745"/>
      <c r="G290" s="745"/>
      <c r="H290" s="759">
        <v>0</v>
      </c>
      <c r="I290" s="745">
        <v>2</v>
      </c>
      <c r="J290" s="745">
        <v>1195.76</v>
      </c>
      <c r="K290" s="759">
        <v>1</v>
      </c>
      <c r="L290" s="745">
        <v>2</v>
      </c>
      <c r="M290" s="746">
        <v>1195.76</v>
      </c>
    </row>
    <row r="291" spans="1:13" ht="14.4" customHeight="1" x14ac:dyDescent="0.3">
      <c r="A291" s="740" t="s">
        <v>2026</v>
      </c>
      <c r="B291" s="741" t="s">
        <v>1858</v>
      </c>
      <c r="C291" s="741" t="s">
        <v>2786</v>
      </c>
      <c r="D291" s="741" t="s">
        <v>2785</v>
      </c>
      <c r="E291" s="741" t="s">
        <v>2779</v>
      </c>
      <c r="F291" s="745">
        <v>6</v>
      </c>
      <c r="G291" s="745">
        <v>10292.400000000001</v>
      </c>
      <c r="H291" s="759">
        <v>1</v>
      </c>
      <c r="I291" s="745"/>
      <c r="J291" s="745"/>
      <c r="K291" s="759">
        <v>0</v>
      </c>
      <c r="L291" s="745">
        <v>6</v>
      </c>
      <c r="M291" s="746">
        <v>10292.400000000001</v>
      </c>
    </row>
    <row r="292" spans="1:13" ht="14.4" customHeight="1" x14ac:dyDescent="0.3">
      <c r="A292" s="740" t="s">
        <v>2026</v>
      </c>
      <c r="B292" s="741" t="s">
        <v>1858</v>
      </c>
      <c r="C292" s="741" t="s">
        <v>3041</v>
      </c>
      <c r="D292" s="741" t="s">
        <v>2788</v>
      </c>
      <c r="E292" s="741" t="s">
        <v>2783</v>
      </c>
      <c r="F292" s="745">
        <v>7</v>
      </c>
      <c r="G292" s="745">
        <v>9003.3300000000017</v>
      </c>
      <c r="H292" s="759">
        <v>1</v>
      </c>
      <c r="I292" s="745"/>
      <c r="J292" s="745"/>
      <c r="K292" s="759">
        <v>0</v>
      </c>
      <c r="L292" s="745">
        <v>7</v>
      </c>
      <c r="M292" s="746">
        <v>9003.3300000000017</v>
      </c>
    </row>
    <row r="293" spans="1:13" ht="14.4" customHeight="1" x14ac:dyDescent="0.3">
      <c r="A293" s="740" t="s">
        <v>2026</v>
      </c>
      <c r="B293" s="741" t="s">
        <v>1858</v>
      </c>
      <c r="C293" s="741" t="s">
        <v>2787</v>
      </c>
      <c r="D293" s="741" t="s">
        <v>2788</v>
      </c>
      <c r="E293" s="741" t="s">
        <v>2779</v>
      </c>
      <c r="F293" s="745">
        <v>3</v>
      </c>
      <c r="G293" s="745">
        <v>5146.4400000000005</v>
      </c>
      <c r="H293" s="759">
        <v>1</v>
      </c>
      <c r="I293" s="745"/>
      <c r="J293" s="745"/>
      <c r="K293" s="759">
        <v>0</v>
      </c>
      <c r="L293" s="745">
        <v>3</v>
      </c>
      <c r="M293" s="746">
        <v>5146.4400000000005</v>
      </c>
    </row>
    <row r="294" spans="1:13" ht="14.4" customHeight="1" x14ac:dyDescent="0.3">
      <c r="A294" s="740" t="s">
        <v>2026</v>
      </c>
      <c r="B294" s="741" t="s">
        <v>1858</v>
      </c>
      <c r="C294" s="741" t="s">
        <v>2789</v>
      </c>
      <c r="D294" s="741" t="s">
        <v>1860</v>
      </c>
      <c r="E294" s="741" t="s">
        <v>2779</v>
      </c>
      <c r="F294" s="745"/>
      <c r="G294" s="745"/>
      <c r="H294" s="759">
        <v>0</v>
      </c>
      <c r="I294" s="745">
        <v>3</v>
      </c>
      <c r="J294" s="745">
        <v>3587.25</v>
      </c>
      <c r="K294" s="759">
        <v>1</v>
      </c>
      <c r="L294" s="745">
        <v>3</v>
      </c>
      <c r="M294" s="746">
        <v>3587.25</v>
      </c>
    </row>
    <row r="295" spans="1:13" ht="14.4" customHeight="1" x14ac:dyDescent="0.3">
      <c r="A295" s="740" t="s">
        <v>2026</v>
      </c>
      <c r="B295" s="741" t="s">
        <v>1884</v>
      </c>
      <c r="C295" s="741" t="s">
        <v>1887</v>
      </c>
      <c r="D295" s="741" t="s">
        <v>1252</v>
      </c>
      <c r="E295" s="741" t="s">
        <v>1888</v>
      </c>
      <c r="F295" s="745"/>
      <c r="G295" s="745"/>
      <c r="H295" s="759"/>
      <c r="I295" s="745">
        <v>1</v>
      </c>
      <c r="J295" s="745">
        <v>0</v>
      </c>
      <c r="K295" s="759"/>
      <c r="L295" s="745">
        <v>1</v>
      </c>
      <c r="M295" s="746">
        <v>0</v>
      </c>
    </row>
    <row r="296" spans="1:13" ht="14.4" customHeight="1" x14ac:dyDescent="0.3">
      <c r="A296" s="740" t="s">
        <v>2026</v>
      </c>
      <c r="B296" s="741" t="s">
        <v>1884</v>
      </c>
      <c r="C296" s="741" t="s">
        <v>2187</v>
      </c>
      <c r="D296" s="741" t="s">
        <v>2188</v>
      </c>
      <c r="E296" s="741" t="s">
        <v>2189</v>
      </c>
      <c r="F296" s="745">
        <v>1</v>
      </c>
      <c r="G296" s="745">
        <v>0</v>
      </c>
      <c r="H296" s="759"/>
      <c r="I296" s="745"/>
      <c r="J296" s="745"/>
      <c r="K296" s="759"/>
      <c r="L296" s="745">
        <v>1</v>
      </c>
      <c r="M296" s="746">
        <v>0</v>
      </c>
    </row>
    <row r="297" spans="1:13" ht="14.4" customHeight="1" x14ac:dyDescent="0.3">
      <c r="A297" s="740" t="s">
        <v>2026</v>
      </c>
      <c r="B297" s="741" t="s">
        <v>1889</v>
      </c>
      <c r="C297" s="741" t="s">
        <v>2902</v>
      </c>
      <c r="D297" s="741" t="s">
        <v>774</v>
      </c>
      <c r="E297" s="741" t="s">
        <v>1892</v>
      </c>
      <c r="F297" s="745"/>
      <c r="G297" s="745"/>
      <c r="H297" s="759">
        <v>0</v>
      </c>
      <c r="I297" s="745">
        <v>3</v>
      </c>
      <c r="J297" s="745">
        <v>255.48</v>
      </c>
      <c r="K297" s="759">
        <v>1</v>
      </c>
      <c r="L297" s="745">
        <v>3</v>
      </c>
      <c r="M297" s="746">
        <v>255.48</v>
      </c>
    </row>
    <row r="298" spans="1:13" ht="14.4" customHeight="1" x14ac:dyDescent="0.3">
      <c r="A298" s="740" t="s">
        <v>2026</v>
      </c>
      <c r="B298" s="741" t="s">
        <v>1889</v>
      </c>
      <c r="C298" s="741" t="s">
        <v>1890</v>
      </c>
      <c r="D298" s="741" t="s">
        <v>772</v>
      </c>
      <c r="E298" s="741" t="s">
        <v>1706</v>
      </c>
      <c r="F298" s="745"/>
      <c r="G298" s="745"/>
      <c r="H298" s="759">
        <v>0</v>
      </c>
      <c r="I298" s="745">
        <v>25</v>
      </c>
      <c r="J298" s="745">
        <v>1181.3499999999999</v>
      </c>
      <c r="K298" s="759">
        <v>1</v>
      </c>
      <c r="L298" s="745">
        <v>25</v>
      </c>
      <c r="M298" s="746">
        <v>1181.3499999999999</v>
      </c>
    </row>
    <row r="299" spans="1:13" ht="14.4" customHeight="1" x14ac:dyDescent="0.3">
      <c r="A299" s="740" t="s">
        <v>2026</v>
      </c>
      <c r="B299" s="741" t="s">
        <v>1889</v>
      </c>
      <c r="C299" s="741" t="s">
        <v>1891</v>
      </c>
      <c r="D299" s="741" t="s">
        <v>774</v>
      </c>
      <c r="E299" s="741" t="s">
        <v>1892</v>
      </c>
      <c r="F299" s="745"/>
      <c r="G299" s="745"/>
      <c r="H299" s="759">
        <v>0</v>
      </c>
      <c r="I299" s="745">
        <v>3</v>
      </c>
      <c r="J299" s="745">
        <v>255.48</v>
      </c>
      <c r="K299" s="759">
        <v>1</v>
      </c>
      <c r="L299" s="745">
        <v>3</v>
      </c>
      <c r="M299" s="746">
        <v>255.48</v>
      </c>
    </row>
    <row r="300" spans="1:13" ht="14.4" customHeight="1" x14ac:dyDescent="0.3">
      <c r="A300" s="740" t="s">
        <v>2026</v>
      </c>
      <c r="B300" s="741" t="s">
        <v>1889</v>
      </c>
      <c r="C300" s="741" t="s">
        <v>2126</v>
      </c>
      <c r="D300" s="741" t="s">
        <v>1144</v>
      </c>
      <c r="E300" s="741" t="s">
        <v>2127</v>
      </c>
      <c r="F300" s="745">
        <v>13</v>
      </c>
      <c r="G300" s="745">
        <v>1208.1200000000001</v>
      </c>
      <c r="H300" s="759">
        <v>1</v>
      </c>
      <c r="I300" s="745"/>
      <c r="J300" s="745"/>
      <c r="K300" s="759">
        <v>0</v>
      </c>
      <c r="L300" s="745">
        <v>13</v>
      </c>
      <c r="M300" s="746">
        <v>1208.1200000000001</v>
      </c>
    </row>
    <row r="301" spans="1:13" ht="14.4" customHeight="1" x14ac:dyDescent="0.3">
      <c r="A301" s="740" t="s">
        <v>2026</v>
      </c>
      <c r="B301" s="741" t="s">
        <v>1889</v>
      </c>
      <c r="C301" s="741" t="s">
        <v>2128</v>
      </c>
      <c r="D301" s="741" t="s">
        <v>1144</v>
      </c>
      <c r="E301" s="741" t="s">
        <v>2127</v>
      </c>
      <c r="F301" s="745">
        <v>3</v>
      </c>
      <c r="G301" s="745">
        <v>238.44</v>
      </c>
      <c r="H301" s="759">
        <v>1</v>
      </c>
      <c r="I301" s="745"/>
      <c r="J301" s="745"/>
      <c r="K301" s="759">
        <v>0</v>
      </c>
      <c r="L301" s="745">
        <v>3</v>
      </c>
      <c r="M301" s="746">
        <v>238.44</v>
      </c>
    </row>
    <row r="302" spans="1:13" ht="14.4" customHeight="1" x14ac:dyDescent="0.3">
      <c r="A302" s="740" t="s">
        <v>2026</v>
      </c>
      <c r="B302" s="741" t="s">
        <v>3490</v>
      </c>
      <c r="C302" s="741" t="s">
        <v>3113</v>
      </c>
      <c r="D302" s="741" t="s">
        <v>2926</v>
      </c>
      <c r="E302" s="741" t="s">
        <v>1892</v>
      </c>
      <c r="F302" s="745"/>
      <c r="G302" s="745"/>
      <c r="H302" s="759">
        <v>0</v>
      </c>
      <c r="I302" s="745">
        <v>2</v>
      </c>
      <c r="J302" s="745">
        <v>170.32</v>
      </c>
      <c r="K302" s="759">
        <v>1</v>
      </c>
      <c r="L302" s="745">
        <v>2</v>
      </c>
      <c r="M302" s="746">
        <v>170.32</v>
      </c>
    </row>
    <row r="303" spans="1:13" ht="14.4" customHeight="1" x14ac:dyDescent="0.3">
      <c r="A303" s="740" t="s">
        <v>2026</v>
      </c>
      <c r="B303" s="741" t="s">
        <v>3490</v>
      </c>
      <c r="C303" s="741" t="s">
        <v>2925</v>
      </c>
      <c r="D303" s="741" t="s">
        <v>2926</v>
      </c>
      <c r="E303" s="741" t="s">
        <v>2927</v>
      </c>
      <c r="F303" s="745"/>
      <c r="G303" s="745"/>
      <c r="H303" s="759">
        <v>0</v>
      </c>
      <c r="I303" s="745">
        <v>2</v>
      </c>
      <c r="J303" s="745">
        <v>567.72</v>
      </c>
      <c r="K303" s="759">
        <v>1</v>
      </c>
      <c r="L303" s="745">
        <v>2</v>
      </c>
      <c r="M303" s="746">
        <v>567.72</v>
      </c>
    </row>
    <row r="304" spans="1:13" ht="14.4" customHeight="1" x14ac:dyDescent="0.3">
      <c r="A304" s="740" t="s">
        <v>2026</v>
      </c>
      <c r="B304" s="741" t="s">
        <v>1895</v>
      </c>
      <c r="C304" s="741" t="s">
        <v>3119</v>
      </c>
      <c r="D304" s="741" t="s">
        <v>1897</v>
      </c>
      <c r="E304" s="741" t="s">
        <v>3120</v>
      </c>
      <c r="F304" s="745"/>
      <c r="G304" s="745"/>
      <c r="H304" s="759">
        <v>0</v>
      </c>
      <c r="I304" s="745">
        <v>2</v>
      </c>
      <c r="J304" s="745">
        <v>491.82</v>
      </c>
      <c r="K304" s="759">
        <v>1</v>
      </c>
      <c r="L304" s="745">
        <v>2</v>
      </c>
      <c r="M304" s="746">
        <v>491.82</v>
      </c>
    </row>
    <row r="305" spans="1:13" ht="14.4" customHeight="1" x14ac:dyDescent="0.3">
      <c r="A305" s="740" t="s">
        <v>2026</v>
      </c>
      <c r="B305" s="741" t="s">
        <v>3479</v>
      </c>
      <c r="C305" s="741" t="s">
        <v>2661</v>
      </c>
      <c r="D305" s="741" t="s">
        <v>2662</v>
      </c>
      <c r="E305" s="741" t="s">
        <v>2663</v>
      </c>
      <c r="F305" s="745"/>
      <c r="G305" s="745"/>
      <c r="H305" s="759">
        <v>0</v>
      </c>
      <c r="I305" s="745">
        <v>4</v>
      </c>
      <c r="J305" s="745">
        <v>2247.04</v>
      </c>
      <c r="K305" s="759">
        <v>1</v>
      </c>
      <c r="L305" s="745">
        <v>4</v>
      </c>
      <c r="M305" s="746">
        <v>2247.04</v>
      </c>
    </row>
    <row r="306" spans="1:13" ht="14.4" customHeight="1" x14ac:dyDescent="0.3">
      <c r="A306" s="740" t="s">
        <v>2026</v>
      </c>
      <c r="B306" s="741" t="s">
        <v>3483</v>
      </c>
      <c r="C306" s="741" t="s">
        <v>3102</v>
      </c>
      <c r="D306" s="741" t="s">
        <v>3103</v>
      </c>
      <c r="E306" s="741" t="s">
        <v>3104</v>
      </c>
      <c r="F306" s="745"/>
      <c r="G306" s="745"/>
      <c r="H306" s="759">
        <v>0</v>
      </c>
      <c r="I306" s="745">
        <v>4</v>
      </c>
      <c r="J306" s="745">
        <v>276.64</v>
      </c>
      <c r="K306" s="759">
        <v>1</v>
      </c>
      <c r="L306" s="745">
        <v>4</v>
      </c>
      <c r="M306" s="746">
        <v>276.64</v>
      </c>
    </row>
    <row r="307" spans="1:13" ht="14.4" customHeight="1" x14ac:dyDescent="0.3">
      <c r="A307" s="740" t="s">
        <v>2026</v>
      </c>
      <c r="B307" s="741" t="s">
        <v>1977</v>
      </c>
      <c r="C307" s="741" t="s">
        <v>2191</v>
      </c>
      <c r="D307" s="741" t="s">
        <v>1979</v>
      </c>
      <c r="E307" s="741" t="s">
        <v>2192</v>
      </c>
      <c r="F307" s="745"/>
      <c r="G307" s="745"/>
      <c r="H307" s="759">
        <v>0</v>
      </c>
      <c r="I307" s="745">
        <v>3</v>
      </c>
      <c r="J307" s="745">
        <v>160.71</v>
      </c>
      <c r="K307" s="759">
        <v>1</v>
      </c>
      <c r="L307" s="745">
        <v>3</v>
      </c>
      <c r="M307" s="746">
        <v>160.71</v>
      </c>
    </row>
    <row r="308" spans="1:13" ht="14.4" customHeight="1" x14ac:dyDescent="0.3">
      <c r="A308" s="740" t="s">
        <v>2026</v>
      </c>
      <c r="B308" s="741" t="s">
        <v>1977</v>
      </c>
      <c r="C308" s="741" t="s">
        <v>1978</v>
      </c>
      <c r="D308" s="741" t="s">
        <v>1979</v>
      </c>
      <c r="E308" s="741" t="s">
        <v>1898</v>
      </c>
      <c r="F308" s="745"/>
      <c r="G308" s="745"/>
      <c r="H308" s="759">
        <v>0</v>
      </c>
      <c r="I308" s="745">
        <v>3</v>
      </c>
      <c r="J308" s="745">
        <v>401.82</v>
      </c>
      <c r="K308" s="759">
        <v>1</v>
      </c>
      <c r="L308" s="745">
        <v>3</v>
      </c>
      <c r="M308" s="746">
        <v>401.82</v>
      </c>
    </row>
    <row r="309" spans="1:13" ht="14.4" customHeight="1" x14ac:dyDescent="0.3">
      <c r="A309" s="740" t="s">
        <v>2026</v>
      </c>
      <c r="B309" s="741" t="s">
        <v>3480</v>
      </c>
      <c r="C309" s="741" t="s">
        <v>2868</v>
      </c>
      <c r="D309" s="741" t="s">
        <v>2869</v>
      </c>
      <c r="E309" s="741" t="s">
        <v>2870</v>
      </c>
      <c r="F309" s="745">
        <v>3</v>
      </c>
      <c r="G309" s="745">
        <v>299.82</v>
      </c>
      <c r="H309" s="759">
        <v>1</v>
      </c>
      <c r="I309" s="745"/>
      <c r="J309" s="745"/>
      <c r="K309" s="759">
        <v>0</v>
      </c>
      <c r="L309" s="745">
        <v>3</v>
      </c>
      <c r="M309" s="746">
        <v>299.82</v>
      </c>
    </row>
    <row r="310" spans="1:13" ht="14.4" customHeight="1" x14ac:dyDescent="0.3">
      <c r="A310" s="740" t="s">
        <v>2026</v>
      </c>
      <c r="B310" s="741" t="s">
        <v>3485</v>
      </c>
      <c r="C310" s="741" t="s">
        <v>3074</v>
      </c>
      <c r="D310" s="741" t="s">
        <v>3075</v>
      </c>
      <c r="E310" s="741" t="s">
        <v>3076</v>
      </c>
      <c r="F310" s="745"/>
      <c r="G310" s="745"/>
      <c r="H310" s="759">
        <v>0</v>
      </c>
      <c r="I310" s="745">
        <v>9</v>
      </c>
      <c r="J310" s="745">
        <v>588.24</v>
      </c>
      <c r="K310" s="759">
        <v>1</v>
      </c>
      <c r="L310" s="745">
        <v>9</v>
      </c>
      <c r="M310" s="746">
        <v>588.24</v>
      </c>
    </row>
    <row r="311" spans="1:13" ht="14.4" customHeight="1" x14ac:dyDescent="0.3">
      <c r="A311" s="740" t="s">
        <v>2027</v>
      </c>
      <c r="B311" s="741" t="s">
        <v>1650</v>
      </c>
      <c r="C311" s="741" t="s">
        <v>3406</v>
      </c>
      <c r="D311" s="741" t="s">
        <v>2161</v>
      </c>
      <c r="E311" s="741" t="s">
        <v>2164</v>
      </c>
      <c r="F311" s="745"/>
      <c r="G311" s="745"/>
      <c r="H311" s="759">
        <v>0</v>
      </c>
      <c r="I311" s="745">
        <v>1</v>
      </c>
      <c r="J311" s="745">
        <v>57.6</v>
      </c>
      <c r="K311" s="759">
        <v>1</v>
      </c>
      <c r="L311" s="745">
        <v>1</v>
      </c>
      <c r="M311" s="746">
        <v>57.6</v>
      </c>
    </row>
    <row r="312" spans="1:13" ht="14.4" customHeight="1" x14ac:dyDescent="0.3">
      <c r="A312" s="740" t="s">
        <v>2027</v>
      </c>
      <c r="B312" s="741" t="s">
        <v>1653</v>
      </c>
      <c r="C312" s="741" t="s">
        <v>3392</v>
      </c>
      <c r="D312" s="741" t="s">
        <v>3393</v>
      </c>
      <c r="E312" s="741" t="s">
        <v>3394</v>
      </c>
      <c r="F312" s="745">
        <v>1</v>
      </c>
      <c r="G312" s="745">
        <v>0</v>
      </c>
      <c r="H312" s="759"/>
      <c r="I312" s="745"/>
      <c r="J312" s="745"/>
      <c r="K312" s="759"/>
      <c r="L312" s="745">
        <v>1</v>
      </c>
      <c r="M312" s="746">
        <v>0</v>
      </c>
    </row>
    <row r="313" spans="1:13" ht="14.4" customHeight="1" x14ac:dyDescent="0.3">
      <c r="A313" s="740" t="s">
        <v>2027</v>
      </c>
      <c r="B313" s="741" t="s">
        <v>3471</v>
      </c>
      <c r="C313" s="741" t="s">
        <v>2739</v>
      </c>
      <c r="D313" s="741" t="s">
        <v>2740</v>
      </c>
      <c r="E313" s="741" t="s">
        <v>2741</v>
      </c>
      <c r="F313" s="745"/>
      <c r="G313" s="745"/>
      <c r="H313" s="759">
        <v>0</v>
      </c>
      <c r="I313" s="745">
        <v>1</v>
      </c>
      <c r="J313" s="745">
        <v>193.68</v>
      </c>
      <c r="K313" s="759">
        <v>1</v>
      </c>
      <c r="L313" s="745">
        <v>1</v>
      </c>
      <c r="M313" s="746">
        <v>193.68</v>
      </c>
    </row>
    <row r="314" spans="1:13" ht="14.4" customHeight="1" x14ac:dyDescent="0.3">
      <c r="A314" s="740" t="s">
        <v>2027</v>
      </c>
      <c r="B314" s="741" t="s">
        <v>3472</v>
      </c>
      <c r="C314" s="741" t="s">
        <v>2760</v>
      </c>
      <c r="D314" s="741" t="s">
        <v>2761</v>
      </c>
      <c r="E314" s="741" t="s">
        <v>2762</v>
      </c>
      <c r="F314" s="745">
        <v>8</v>
      </c>
      <c r="G314" s="745">
        <v>26836.720000000001</v>
      </c>
      <c r="H314" s="759">
        <v>1</v>
      </c>
      <c r="I314" s="745"/>
      <c r="J314" s="745"/>
      <c r="K314" s="759">
        <v>0</v>
      </c>
      <c r="L314" s="745">
        <v>8</v>
      </c>
      <c r="M314" s="746">
        <v>26836.720000000001</v>
      </c>
    </row>
    <row r="315" spans="1:13" ht="14.4" customHeight="1" x14ac:dyDescent="0.3">
      <c r="A315" s="740" t="s">
        <v>2027</v>
      </c>
      <c r="B315" s="741" t="s">
        <v>3472</v>
      </c>
      <c r="C315" s="741" t="s">
        <v>2763</v>
      </c>
      <c r="D315" s="741" t="s">
        <v>2761</v>
      </c>
      <c r="E315" s="741" t="s">
        <v>2764</v>
      </c>
      <c r="F315" s="745">
        <v>1</v>
      </c>
      <c r="G315" s="745">
        <v>908.53</v>
      </c>
      <c r="H315" s="759">
        <v>1</v>
      </c>
      <c r="I315" s="745"/>
      <c r="J315" s="745"/>
      <c r="K315" s="759">
        <v>0</v>
      </c>
      <c r="L315" s="745">
        <v>1</v>
      </c>
      <c r="M315" s="746">
        <v>908.53</v>
      </c>
    </row>
    <row r="316" spans="1:13" ht="14.4" customHeight="1" x14ac:dyDescent="0.3">
      <c r="A316" s="740" t="s">
        <v>2027</v>
      </c>
      <c r="B316" s="741" t="s">
        <v>3472</v>
      </c>
      <c r="C316" s="741" t="s">
        <v>2765</v>
      </c>
      <c r="D316" s="741" t="s">
        <v>2761</v>
      </c>
      <c r="E316" s="741" t="s">
        <v>2766</v>
      </c>
      <c r="F316" s="745">
        <v>3</v>
      </c>
      <c r="G316" s="745">
        <v>1751.1000000000001</v>
      </c>
      <c r="H316" s="759">
        <v>1</v>
      </c>
      <c r="I316" s="745"/>
      <c r="J316" s="745"/>
      <c r="K316" s="759">
        <v>0</v>
      </c>
      <c r="L316" s="745">
        <v>3</v>
      </c>
      <c r="M316" s="746">
        <v>1751.1000000000001</v>
      </c>
    </row>
    <row r="317" spans="1:13" ht="14.4" customHeight="1" x14ac:dyDescent="0.3">
      <c r="A317" s="740" t="s">
        <v>2027</v>
      </c>
      <c r="B317" s="741" t="s">
        <v>3472</v>
      </c>
      <c r="C317" s="741" t="s">
        <v>3023</v>
      </c>
      <c r="D317" s="741" t="s">
        <v>2761</v>
      </c>
      <c r="E317" s="741" t="s">
        <v>3024</v>
      </c>
      <c r="F317" s="745">
        <v>3</v>
      </c>
      <c r="G317" s="745">
        <v>0</v>
      </c>
      <c r="H317" s="759"/>
      <c r="I317" s="745"/>
      <c r="J317" s="745"/>
      <c r="K317" s="759"/>
      <c r="L317" s="745">
        <v>3</v>
      </c>
      <c r="M317" s="746">
        <v>0</v>
      </c>
    </row>
    <row r="318" spans="1:13" ht="14.4" customHeight="1" x14ac:dyDescent="0.3">
      <c r="A318" s="740" t="s">
        <v>2027</v>
      </c>
      <c r="B318" s="741" t="s">
        <v>3472</v>
      </c>
      <c r="C318" s="741" t="s">
        <v>2767</v>
      </c>
      <c r="D318" s="741" t="s">
        <v>2761</v>
      </c>
      <c r="E318" s="741" t="s">
        <v>2768</v>
      </c>
      <c r="F318" s="745">
        <v>13</v>
      </c>
      <c r="G318" s="745">
        <v>21804.9</v>
      </c>
      <c r="H318" s="759">
        <v>1</v>
      </c>
      <c r="I318" s="745"/>
      <c r="J318" s="745"/>
      <c r="K318" s="759">
        <v>0</v>
      </c>
      <c r="L318" s="745">
        <v>13</v>
      </c>
      <c r="M318" s="746">
        <v>21804.9</v>
      </c>
    </row>
    <row r="319" spans="1:13" ht="14.4" customHeight="1" x14ac:dyDescent="0.3">
      <c r="A319" s="740" t="s">
        <v>2027</v>
      </c>
      <c r="B319" s="741" t="s">
        <v>3472</v>
      </c>
      <c r="C319" s="741" t="s">
        <v>2769</v>
      </c>
      <c r="D319" s="741" t="s">
        <v>2770</v>
      </c>
      <c r="E319" s="741" t="s">
        <v>2768</v>
      </c>
      <c r="F319" s="745">
        <v>3</v>
      </c>
      <c r="G319" s="745">
        <v>5031.8999999999996</v>
      </c>
      <c r="H319" s="759">
        <v>1</v>
      </c>
      <c r="I319" s="745"/>
      <c r="J319" s="745"/>
      <c r="K319" s="759">
        <v>0</v>
      </c>
      <c r="L319" s="745">
        <v>3</v>
      </c>
      <c r="M319" s="746">
        <v>5031.8999999999996</v>
      </c>
    </row>
    <row r="320" spans="1:13" ht="14.4" customHeight="1" x14ac:dyDescent="0.3">
      <c r="A320" s="740" t="s">
        <v>2027</v>
      </c>
      <c r="B320" s="741" t="s">
        <v>3472</v>
      </c>
      <c r="C320" s="741" t="s">
        <v>2771</v>
      </c>
      <c r="D320" s="741" t="s">
        <v>2770</v>
      </c>
      <c r="E320" s="741" t="s">
        <v>2764</v>
      </c>
      <c r="F320" s="745">
        <v>5</v>
      </c>
      <c r="G320" s="745">
        <v>4542.6499999999996</v>
      </c>
      <c r="H320" s="759">
        <v>1</v>
      </c>
      <c r="I320" s="745"/>
      <c r="J320" s="745"/>
      <c r="K320" s="759">
        <v>0</v>
      </c>
      <c r="L320" s="745">
        <v>5</v>
      </c>
      <c r="M320" s="746">
        <v>4542.6499999999996</v>
      </c>
    </row>
    <row r="321" spans="1:13" ht="14.4" customHeight="1" x14ac:dyDescent="0.3">
      <c r="A321" s="740" t="s">
        <v>2027</v>
      </c>
      <c r="B321" s="741" t="s">
        <v>3472</v>
      </c>
      <c r="C321" s="741" t="s">
        <v>2774</v>
      </c>
      <c r="D321" s="741" t="s">
        <v>2773</v>
      </c>
      <c r="E321" s="741" t="s">
        <v>2766</v>
      </c>
      <c r="F321" s="745"/>
      <c r="G321" s="745"/>
      <c r="H321" s="759">
        <v>0</v>
      </c>
      <c r="I321" s="745">
        <v>20</v>
      </c>
      <c r="J321" s="745">
        <v>11674.000000000002</v>
      </c>
      <c r="K321" s="759">
        <v>1</v>
      </c>
      <c r="L321" s="745">
        <v>20</v>
      </c>
      <c r="M321" s="746">
        <v>11674.000000000002</v>
      </c>
    </row>
    <row r="322" spans="1:13" ht="14.4" customHeight="1" x14ac:dyDescent="0.3">
      <c r="A322" s="740" t="s">
        <v>2027</v>
      </c>
      <c r="B322" s="741" t="s">
        <v>3472</v>
      </c>
      <c r="C322" s="741" t="s">
        <v>2775</v>
      </c>
      <c r="D322" s="741" t="s">
        <v>2773</v>
      </c>
      <c r="E322" s="741" t="s">
        <v>2764</v>
      </c>
      <c r="F322" s="745"/>
      <c r="G322" s="745"/>
      <c r="H322" s="759">
        <v>0</v>
      </c>
      <c r="I322" s="745">
        <v>2</v>
      </c>
      <c r="J322" s="745">
        <v>1817.06</v>
      </c>
      <c r="K322" s="759">
        <v>1</v>
      </c>
      <c r="L322" s="745">
        <v>2</v>
      </c>
      <c r="M322" s="746">
        <v>1817.06</v>
      </c>
    </row>
    <row r="323" spans="1:13" ht="14.4" customHeight="1" x14ac:dyDescent="0.3">
      <c r="A323" s="740" t="s">
        <v>2027</v>
      </c>
      <c r="B323" s="741" t="s">
        <v>3473</v>
      </c>
      <c r="C323" s="741" t="s">
        <v>2949</v>
      </c>
      <c r="D323" s="741" t="s">
        <v>2671</v>
      </c>
      <c r="E323" s="741" t="s">
        <v>2950</v>
      </c>
      <c r="F323" s="745">
        <v>6</v>
      </c>
      <c r="G323" s="745">
        <v>11633.82</v>
      </c>
      <c r="H323" s="759">
        <v>1</v>
      </c>
      <c r="I323" s="745"/>
      <c r="J323" s="745"/>
      <c r="K323" s="759">
        <v>0</v>
      </c>
      <c r="L323" s="745">
        <v>6</v>
      </c>
      <c r="M323" s="746">
        <v>11633.82</v>
      </c>
    </row>
    <row r="324" spans="1:13" ht="14.4" customHeight="1" x14ac:dyDescent="0.3">
      <c r="A324" s="740" t="s">
        <v>2027</v>
      </c>
      <c r="B324" s="741" t="s">
        <v>3473</v>
      </c>
      <c r="C324" s="741" t="s">
        <v>2954</v>
      </c>
      <c r="D324" s="741" t="s">
        <v>2668</v>
      </c>
      <c r="E324" s="741" t="s">
        <v>2955</v>
      </c>
      <c r="F324" s="745">
        <v>6</v>
      </c>
      <c r="G324" s="745">
        <v>11633.82</v>
      </c>
      <c r="H324" s="759">
        <v>1</v>
      </c>
      <c r="I324" s="745"/>
      <c r="J324" s="745"/>
      <c r="K324" s="759">
        <v>0</v>
      </c>
      <c r="L324" s="745">
        <v>6</v>
      </c>
      <c r="M324" s="746">
        <v>11633.82</v>
      </c>
    </row>
    <row r="325" spans="1:13" ht="14.4" customHeight="1" x14ac:dyDescent="0.3">
      <c r="A325" s="740" t="s">
        <v>2027</v>
      </c>
      <c r="B325" s="741" t="s">
        <v>3473</v>
      </c>
      <c r="C325" s="741" t="s">
        <v>2673</v>
      </c>
      <c r="D325" s="741" t="s">
        <v>2668</v>
      </c>
      <c r="E325" s="741" t="s">
        <v>2674</v>
      </c>
      <c r="F325" s="745">
        <v>18</v>
      </c>
      <c r="G325" s="745">
        <v>26176.140000000003</v>
      </c>
      <c r="H325" s="759">
        <v>1</v>
      </c>
      <c r="I325" s="745"/>
      <c r="J325" s="745"/>
      <c r="K325" s="759">
        <v>0</v>
      </c>
      <c r="L325" s="745">
        <v>18</v>
      </c>
      <c r="M325" s="746">
        <v>26176.140000000003</v>
      </c>
    </row>
    <row r="326" spans="1:13" ht="14.4" customHeight="1" x14ac:dyDescent="0.3">
      <c r="A326" s="740" t="s">
        <v>2027</v>
      </c>
      <c r="B326" s="741" t="s">
        <v>3473</v>
      </c>
      <c r="C326" s="741" t="s">
        <v>2675</v>
      </c>
      <c r="D326" s="741" t="s">
        <v>2676</v>
      </c>
      <c r="E326" s="741" t="s">
        <v>2677</v>
      </c>
      <c r="F326" s="745">
        <v>6</v>
      </c>
      <c r="G326" s="745">
        <v>11633.82</v>
      </c>
      <c r="H326" s="759">
        <v>1</v>
      </c>
      <c r="I326" s="745"/>
      <c r="J326" s="745"/>
      <c r="K326" s="759">
        <v>0</v>
      </c>
      <c r="L326" s="745">
        <v>6</v>
      </c>
      <c r="M326" s="746">
        <v>11633.82</v>
      </c>
    </row>
    <row r="327" spans="1:13" ht="14.4" customHeight="1" x14ac:dyDescent="0.3">
      <c r="A327" s="740" t="s">
        <v>2027</v>
      </c>
      <c r="B327" s="741" t="s">
        <v>3473</v>
      </c>
      <c r="C327" s="741" t="s">
        <v>2903</v>
      </c>
      <c r="D327" s="741" t="s">
        <v>2671</v>
      </c>
      <c r="E327" s="741" t="s">
        <v>2682</v>
      </c>
      <c r="F327" s="745">
        <v>6</v>
      </c>
      <c r="G327" s="745">
        <v>2908.5</v>
      </c>
      <c r="H327" s="759">
        <v>1</v>
      </c>
      <c r="I327" s="745"/>
      <c r="J327" s="745"/>
      <c r="K327" s="759">
        <v>0</v>
      </c>
      <c r="L327" s="745">
        <v>6</v>
      </c>
      <c r="M327" s="746">
        <v>2908.5</v>
      </c>
    </row>
    <row r="328" spans="1:13" ht="14.4" customHeight="1" x14ac:dyDescent="0.3">
      <c r="A328" s="740" t="s">
        <v>2027</v>
      </c>
      <c r="B328" s="741" t="s">
        <v>3473</v>
      </c>
      <c r="C328" s="741" t="s">
        <v>2680</v>
      </c>
      <c r="D328" s="741" t="s">
        <v>2681</v>
      </c>
      <c r="E328" s="741" t="s">
        <v>2682</v>
      </c>
      <c r="F328" s="745"/>
      <c r="G328" s="745"/>
      <c r="H328" s="759">
        <v>0</v>
      </c>
      <c r="I328" s="745">
        <v>12</v>
      </c>
      <c r="J328" s="745">
        <v>5817</v>
      </c>
      <c r="K328" s="759">
        <v>1</v>
      </c>
      <c r="L328" s="745">
        <v>12</v>
      </c>
      <c r="M328" s="746">
        <v>5817</v>
      </c>
    </row>
    <row r="329" spans="1:13" ht="14.4" customHeight="1" x14ac:dyDescent="0.3">
      <c r="A329" s="740" t="s">
        <v>2027</v>
      </c>
      <c r="B329" s="741" t="s">
        <v>3473</v>
      </c>
      <c r="C329" s="741" t="s">
        <v>2685</v>
      </c>
      <c r="D329" s="741" t="s">
        <v>2681</v>
      </c>
      <c r="E329" s="741" t="s">
        <v>2686</v>
      </c>
      <c r="F329" s="745"/>
      <c r="G329" s="745"/>
      <c r="H329" s="759">
        <v>0</v>
      </c>
      <c r="I329" s="745">
        <v>6</v>
      </c>
      <c r="J329" s="745">
        <v>5816.88</v>
      </c>
      <c r="K329" s="759">
        <v>1</v>
      </c>
      <c r="L329" s="745">
        <v>6</v>
      </c>
      <c r="M329" s="746">
        <v>5816.88</v>
      </c>
    </row>
    <row r="330" spans="1:13" ht="14.4" customHeight="1" x14ac:dyDescent="0.3">
      <c r="A330" s="740" t="s">
        <v>2027</v>
      </c>
      <c r="B330" s="741" t="s">
        <v>3473</v>
      </c>
      <c r="C330" s="741" t="s">
        <v>3091</v>
      </c>
      <c r="D330" s="741" t="s">
        <v>2681</v>
      </c>
      <c r="E330" s="741" t="s">
        <v>2950</v>
      </c>
      <c r="F330" s="745"/>
      <c r="G330" s="745"/>
      <c r="H330" s="759">
        <v>0</v>
      </c>
      <c r="I330" s="745">
        <v>8</v>
      </c>
      <c r="J330" s="745">
        <v>15511.76</v>
      </c>
      <c r="K330" s="759">
        <v>1</v>
      </c>
      <c r="L330" s="745">
        <v>8</v>
      </c>
      <c r="M330" s="746">
        <v>15511.76</v>
      </c>
    </row>
    <row r="331" spans="1:13" ht="14.4" customHeight="1" x14ac:dyDescent="0.3">
      <c r="A331" s="740" t="s">
        <v>2027</v>
      </c>
      <c r="B331" s="741" t="s">
        <v>3474</v>
      </c>
      <c r="C331" s="741" t="s">
        <v>2642</v>
      </c>
      <c r="D331" s="741" t="s">
        <v>2643</v>
      </c>
      <c r="E331" s="741" t="s">
        <v>2644</v>
      </c>
      <c r="F331" s="745">
        <v>20</v>
      </c>
      <c r="G331" s="745">
        <v>15080.8</v>
      </c>
      <c r="H331" s="759">
        <v>1</v>
      </c>
      <c r="I331" s="745"/>
      <c r="J331" s="745"/>
      <c r="K331" s="759">
        <v>0</v>
      </c>
      <c r="L331" s="745">
        <v>20</v>
      </c>
      <c r="M331" s="746">
        <v>15080.8</v>
      </c>
    </row>
    <row r="332" spans="1:13" ht="14.4" customHeight="1" x14ac:dyDescent="0.3">
      <c r="A332" s="740" t="s">
        <v>2027</v>
      </c>
      <c r="B332" s="741" t="s">
        <v>3474</v>
      </c>
      <c r="C332" s="741" t="s">
        <v>2947</v>
      </c>
      <c r="D332" s="741" t="s">
        <v>2643</v>
      </c>
      <c r="E332" s="741" t="s">
        <v>2652</v>
      </c>
      <c r="F332" s="745">
        <v>5</v>
      </c>
      <c r="G332" s="745">
        <v>5655.2999999999993</v>
      </c>
      <c r="H332" s="759">
        <v>1</v>
      </c>
      <c r="I332" s="745"/>
      <c r="J332" s="745"/>
      <c r="K332" s="759">
        <v>0</v>
      </c>
      <c r="L332" s="745">
        <v>5</v>
      </c>
      <c r="M332" s="746">
        <v>5655.2999999999993</v>
      </c>
    </row>
    <row r="333" spans="1:13" ht="14.4" customHeight="1" x14ac:dyDescent="0.3">
      <c r="A333" s="740" t="s">
        <v>2027</v>
      </c>
      <c r="B333" s="741" t="s">
        <v>3474</v>
      </c>
      <c r="C333" s="741" t="s">
        <v>3149</v>
      </c>
      <c r="D333" s="741" t="s">
        <v>2648</v>
      </c>
      <c r="E333" s="741" t="s">
        <v>2646</v>
      </c>
      <c r="F333" s="745">
        <v>6</v>
      </c>
      <c r="G333" s="745">
        <v>7755.9000000000005</v>
      </c>
      <c r="H333" s="759">
        <v>1</v>
      </c>
      <c r="I333" s="745"/>
      <c r="J333" s="745"/>
      <c r="K333" s="759">
        <v>0</v>
      </c>
      <c r="L333" s="745">
        <v>6</v>
      </c>
      <c r="M333" s="746">
        <v>7755.9000000000005</v>
      </c>
    </row>
    <row r="334" spans="1:13" ht="14.4" customHeight="1" x14ac:dyDescent="0.3">
      <c r="A334" s="740" t="s">
        <v>2027</v>
      </c>
      <c r="B334" s="741" t="s">
        <v>3474</v>
      </c>
      <c r="C334" s="741" t="s">
        <v>2647</v>
      </c>
      <c r="D334" s="741" t="s">
        <v>2648</v>
      </c>
      <c r="E334" s="741" t="s">
        <v>2644</v>
      </c>
      <c r="F334" s="745">
        <v>6</v>
      </c>
      <c r="G334" s="745">
        <v>3877.92</v>
      </c>
      <c r="H334" s="759">
        <v>1</v>
      </c>
      <c r="I334" s="745"/>
      <c r="J334" s="745"/>
      <c r="K334" s="759">
        <v>0</v>
      </c>
      <c r="L334" s="745">
        <v>6</v>
      </c>
      <c r="M334" s="746">
        <v>3877.92</v>
      </c>
    </row>
    <row r="335" spans="1:13" ht="14.4" customHeight="1" x14ac:dyDescent="0.3">
      <c r="A335" s="740" t="s">
        <v>2027</v>
      </c>
      <c r="B335" s="741" t="s">
        <v>1637</v>
      </c>
      <c r="C335" s="741" t="s">
        <v>1844</v>
      </c>
      <c r="D335" s="741" t="s">
        <v>1845</v>
      </c>
      <c r="E335" s="741" t="s">
        <v>1846</v>
      </c>
      <c r="F335" s="745"/>
      <c r="G335" s="745"/>
      <c r="H335" s="759"/>
      <c r="I335" s="745">
        <v>5</v>
      </c>
      <c r="J335" s="745">
        <v>0</v>
      </c>
      <c r="K335" s="759"/>
      <c r="L335" s="745">
        <v>5</v>
      </c>
      <c r="M335" s="746">
        <v>0</v>
      </c>
    </row>
    <row r="336" spans="1:13" ht="14.4" customHeight="1" x14ac:dyDescent="0.3">
      <c r="A336" s="740" t="s">
        <v>2027</v>
      </c>
      <c r="B336" s="741" t="s">
        <v>3475</v>
      </c>
      <c r="C336" s="741" t="s">
        <v>2328</v>
      </c>
      <c r="D336" s="741" t="s">
        <v>2329</v>
      </c>
      <c r="E336" s="741" t="s">
        <v>2330</v>
      </c>
      <c r="F336" s="745">
        <v>1</v>
      </c>
      <c r="G336" s="745">
        <v>60.39</v>
      </c>
      <c r="H336" s="759">
        <v>1</v>
      </c>
      <c r="I336" s="745"/>
      <c r="J336" s="745"/>
      <c r="K336" s="759">
        <v>0</v>
      </c>
      <c r="L336" s="745">
        <v>1</v>
      </c>
      <c r="M336" s="746">
        <v>60.39</v>
      </c>
    </row>
    <row r="337" spans="1:13" ht="14.4" customHeight="1" x14ac:dyDescent="0.3">
      <c r="A337" s="740" t="s">
        <v>2027</v>
      </c>
      <c r="B337" s="741" t="s">
        <v>3476</v>
      </c>
      <c r="C337" s="741" t="s">
        <v>3188</v>
      </c>
      <c r="D337" s="741" t="s">
        <v>3189</v>
      </c>
      <c r="E337" s="741" t="s">
        <v>2992</v>
      </c>
      <c r="F337" s="745"/>
      <c r="G337" s="745"/>
      <c r="H337" s="759">
        <v>0</v>
      </c>
      <c r="I337" s="745">
        <v>1</v>
      </c>
      <c r="J337" s="745">
        <v>70.05</v>
      </c>
      <c r="K337" s="759">
        <v>1</v>
      </c>
      <c r="L337" s="745">
        <v>1</v>
      </c>
      <c r="M337" s="746">
        <v>70.05</v>
      </c>
    </row>
    <row r="338" spans="1:13" ht="14.4" customHeight="1" x14ac:dyDescent="0.3">
      <c r="A338" s="740" t="s">
        <v>2027</v>
      </c>
      <c r="B338" s="741" t="s">
        <v>3477</v>
      </c>
      <c r="C338" s="741" t="s">
        <v>3377</v>
      </c>
      <c r="D338" s="741" t="s">
        <v>2698</v>
      </c>
      <c r="E338" s="741" t="s">
        <v>2140</v>
      </c>
      <c r="F338" s="745">
        <v>5</v>
      </c>
      <c r="G338" s="745">
        <v>4242.45</v>
      </c>
      <c r="H338" s="759">
        <v>1</v>
      </c>
      <c r="I338" s="745"/>
      <c r="J338" s="745"/>
      <c r="K338" s="759">
        <v>0</v>
      </c>
      <c r="L338" s="745">
        <v>5</v>
      </c>
      <c r="M338" s="746">
        <v>4242.45</v>
      </c>
    </row>
    <row r="339" spans="1:13" ht="14.4" customHeight="1" x14ac:dyDescent="0.3">
      <c r="A339" s="740" t="s">
        <v>2027</v>
      </c>
      <c r="B339" s="741" t="s">
        <v>1858</v>
      </c>
      <c r="C339" s="741" t="s">
        <v>3031</v>
      </c>
      <c r="D339" s="741" t="s">
        <v>2778</v>
      </c>
      <c r="E339" s="741" t="s">
        <v>2783</v>
      </c>
      <c r="F339" s="745">
        <v>6</v>
      </c>
      <c r="G339" s="745">
        <v>3587.2799999999997</v>
      </c>
      <c r="H339" s="759">
        <v>1</v>
      </c>
      <c r="I339" s="745"/>
      <c r="J339" s="745"/>
      <c r="K339" s="759">
        <v>0</v>
      </c>
      <c r="L339" s="745">
        <v>6</v>
      </c>
      <c r="M339" s="746">
        <v>3587.2799999999997</v>
      </c>
    </row>
    <row r="340" spans="1:13" ht="14.4" customHeight="1" x14ac:dyDescent="0.3">
      <c r="A340" s="740" t="s">
        <v>2027</v>
      </c>
      <c r="B340" s="741" t="s">
        <v>1858</v>
      </c>
      <c r="C340" s="741" t="s">
        <v>2777</v>
      </c>
      <c r="D340" s="741" t="s">
        <v>2778</v>
      </c>
      <c r="E340" s="741" t="s">
        <v>2779</v>
      </c>
      <c r="F340" s="745">
        <v>3</v>
      </c>
      <c r="G340" s="745">
        <v>3587.25</v>
      </c>
      <c r="H340" s="759">
        <v>1</v>
      </c>
      <c r="I340" s="745"/>
      <c r="J340" s="745"/>
      <c r="K340" s="759">
        <v>0</v>
      </c>
      <c r="L340" s="745">
        <v>3</v>
      </c>
      <c r="M340" s="746">
        <v>3587.25</v>
      </c>
    </row>
    <row r="341" spans="1:13" ht="14.4" customHeight="1" x14ac:dyDescent="0.3">
      <c r="A341" s="740" t="s">
        <v>2027</v>
      </c>
      <c r="B341" s="741" t="s">
        <v>1858</v>
      </c>
      <c r="C341" s="741" t="s">
        <v>2782</v>
      </c>
      <c r="D341" s="741" t="s">
        <v>1860</v>
      </c>
      <c r="E341" s="741" t="s">
        <v>2783</v>
      </c>
      <c r="F341" s="745"/>
      <c r="G341" s="745"/>
      <c r="H341" s="759">
        <v>0</v>
      </c>
      <c r="I341" s="745">
        <v>10</v>
      </c>
      <c r="J341" s="745">
        <v>5978.7999999999993</v>
      </c>
      <c r="K341" s="759">
        <v>1</v>
      </c>
      <c r="L341" s="745">
        <v>10</v>
      </c>
      <c r="M341" s="746">
        <v>5978.7999999999993</v>
      </c>
    </row>
    <row r="342" spans="1:13" ht="14.4" customHeight="1" x14ac:dyDescent="0.3">
      <c r="A342" s="740" t="s">
        <v>2027</v>
      </c>
      <c r="B342" s="741" t="s">
        <v>1858</v>
      </c>
      <c r="C342" s="741" t="s">
        <v>2787</v>
      </c>
      <c r="D342" s="741" t="s">
        <v>2788</v>
      </c>
      <c r="E342" s="741" t="s">
        <v>2779</v>
      </c>
      <c r="F342" s="745">
        <v>3</v>
      </c>
      <c r="G342" s="745">
        <v>5146.4400000000005</v>
      </c>
      <c r="H342" s="759">
        <v>1</v>
      </c>
      <c r="I342" s="745"/>
      <c r="J342" s="745"/>
      <c r="K342" s="759">
        <v>0</v>
      </c>
      <c r="L342" s="745">
        <v>3</v>
      </c>
      <c r="M342" s="746">
        <v>5146.4400000000005</v>
      </c>
    </row>
    <row r="343" spans="1:13" ht="14.4" customHeight="1" x14ac:dyDescent="0.3">
      <c r="A343" s="740" t="s">
        <v>2027</v>
      </c>
      <c r="B343" s="741" t="s">
        <v>1858</v>
      </c>
      <c r="C343" s="741" t="s">
        <v>2789</v>
      </c>
      <c r="D343" s="741" t="s">
        <v>1860</v>
      </c>
      <c r="E343" s="741" t="s">
        <v>2779</v>
      </c>
      <c r="F343" s="745"/>
      <c r="G343" s="745"/>
      <c r="H343" s="759">
        <v>0</v>
      </c>
      <c r="I343" s="745">
        <v>14</v>
      </c>
      <c r="J343" s="745">
        <v>16740.5</v>
      </c>
      <c r="K343" s="759">
        <v>1</v>
      </c>
      <c r="L343" s="745">
        <v>14</v>
      </c>
      <c r="M343" s="746">
        <v>16740.5</v>
      </c>
    </row>
    <row r="344" spans="1:13" ht="14.4" customHeight="1" x14ac:dyDescent="0.3">
      <c r="A344" s="740" t="s">
        <v>2027</v>
      </c>
      <c r="B344" s="741" t="s">
        <v>1858</v>
      </c>
      <c r="C344" s="741" t="s">
        <v>2792</v>
      </c>
      <c r="D344" s="741" t="s">
        <v>1860</v>
      </c>
      <c r="E344" s="741" t="s">
        <v>2793</v>
      </c>
      <c r="F344" s="745"/>
      <c r="G344" s="745"/>
      <c r="H344" s="759">
        <v>0</v>
      </c>
      <c r="I344" s="745">
        <v>3</v>
      </c>
      <c r="J344" s="745">
        <v>7174.4400000000005</v>
      </c>
      <c r="K344" s="759">
        <v>1</v>
      </c>
      <c r="L344" s="745">
        <v>3</v>
      </c>
      <c r="M344" s="746">
        <v>7174.4400000000005</v>
      </c>
    </row>
    <row r="345" spans="1:13" ht="14.4" customHeight="1" x14ac:dyDescent="0.3">
      <c r="A345" s="740" t="s">
        <v>2027</v>
      </c>
      <c r="B345" s="741" t="s">
        <v>1858</v>
      </c>
      <c r="C345" s="741" t="s">
        <v>1859</v>
      </c>
      <c r="D345" s="741" t="s">
        <v>1860</v>
      </c>
      <c r="E345" s="741" t="s">
        <v>1861</v>
      </c>
      <c r="F345" s="745"/>
      <c r="G345" s="745"/>
      <c r="H345" s="759">
        <v>0</v>
      </c>
      <c r="I345" s="745">
        <v>3</v>
      </c>
      <c r="J345" s="745">
        <v>896.81999999999994</v>
      </c>
      <c r="K345" s="759">
        <v>1</v>
      </c>
      <c r="L345" s="745">
        <v>3</v>
      </c>
      <c r="M345" s="746">
        <v>896.81999999999994</v>
      </c>
    </row>
    <row r="346" spans="1:13" ht="14.4" customHeight="1" x14ac:dyDescent="0.3">
      <c r="A346" s="740" t="s">
        <v>2027</v>
      </c>
      <c r="B346" s="741" t="s">
        <v>1876</v>
      </c>
      <c r="C346" s="741" t="s">
        <v>3294</v>
      </c>
      <c r="D346" s="741" t="s">
        <v>3295</v>
      </c>
      <c r="E346" s="741" t="s">
        <v>3296</v>
      </c>
      <c r="F346" s="745">
        <v>1</v>
      </c>
      <c r="G346" s="745">
        <v>15.67</v>
      </c>
      <c r="H346" s="759">
        <v>1</v>
      </c>
      <c r="I346" s="745"/>
      <c r="J346" s="745"/>
      <c r="K346" s="759">
        <v>0</v>
      </c>
      <c r="L346" s="745">
        <v>1</v>
      </c>
      <c r="M346" s="746">
        <v>15.67</v>
      </c>
    </row>
    <row r="347" spans="1:13" ht="14.4" customHeight="1" x14ac:dyDescent="0.3">
      <c r="A347" s="740" t="s">
        <v>2027</v>
      </c>
      <c r="B347" s="741" t="s">
        <v>1884</v>
      </c>
      <c r="C347" s="741" t="s">
        <v>1887</v>
      </c>
      <c r="D347" s="741" t="s">
        <v>1252</v>
      </c>
      <c r="E347" s="741" t="s">
        <v>1888</v>
      </c>
      <c r="F347" s="745"/>
      <c r="G347" s="745"/>
      <c r="H347" s="759"/>
      <c r="I347" s="745">
        <v>3</v>
      </c>
      <c r="J347" s="745">
        <v>0</v>
      </c>
      <c r="K347" s="759"/>
      <c r="L347" s="745">
        <v>3</v>
      </c>
      <c r="M347" s="746">
        <v>0</v>
      </c>
    </row>
    <row r="348" spans="1:13" ht="14.4" customHeight="1" x14ac:dyDescent="0.3">
      <c r="A348" s="740" t="s">
        <v>2027</v>
      </c>
      <c r="B348" s="741" t="s">
        <v>3478</v>
      </c>
      <c r="C348" s="741" t="s">
        <v>3247</v>
      </c>
      <c r="D348" s="741" t="s">
        <v>2851</v>
      </c>
      <c r="E348" s="741" t="s">
        <v>3248</v>
      </c>
      <c r="F348" s="745"/>
      <c r="G348" s="745"/>
      <c r="H348" s="759">
        <v>0</v>
      </c>
      <c r="I348" s="745">
        <v>4</v>
      </c>
      <c r="J348" s="745">
        <v>322.12</v>
      </c>
      <c r="K348" s="759">
        <v>1</v>
      </c>
      <c r="L348" s="745">
        <v>4</v>
      </c>
      <c r="M348" s="746">
        <v>322.12</v>
      </c>
    </row>
    <row r="349" spans="1:13" ht="14.4" customHeight="1" x14ac:dyDescent="0.3">
      <c r="A349" s="740" t="s">
        <v>2027</v>
      </c>
      <c r="B349" s="741" t="s">
        <v>3478</v>
      </c>
      <c r="C349" s="741" t="s">
        <v>3065</v>
      </c>
      <c r="D349" s="741" t="s">
        <v>2851</v>
      </c>
      <c r="E349" s="741" t="s">
        <v>3066</v>
      </c>
      <c r="F349" s="745"/>
      <c r="G349" s="745"/>
      <c r="H349" s="759">
        <v>0</v>
      </c>
      <c r="I349" s="745">
        <v>6</v>
      </c>
      <c r="J349" s="745">
        <v>966.36</v>
      </c>
      <c r="K349" s="759">
        <v>1</v>
      </c>
      <c r="L349" s="745">
        <v>6</v>
      </c>
      <c r="M349" s="746">
        <v>966.36</v>
      </c>
    </row>
    <row r="350" spans="1:13" ht="14.4" customHeight="1" x14ac:dyDescent="0.3">
      <c r="A350" s="740" t="s">
        <v>2027</v>
      </c>
      <c r="B350" s="741" t="s">
        <v>3479</v>
      </c>
      <c r="C350" s="741" t="s">
        <v>2661</v>
      </c>
      <c r="D350" s="741" t="s">
        <v>2662</v>
      </c>
      <c r="E350" s="741" t="s">
        <v>2663</v>
      </c>
      <c r="F350" s="745"/>
      <c r="G350" s="745"/>
      <c r="H350" s="759">
        <v>0</v>
      </c>
      <c r="I350" s="745">
        <v>3</v>
      </c>
      <c r="J350" s="745">
        <v>1685.28</v>
      </c>
      <c r="K350" s="759">
        <v>1</v>
      </c>
      <c r="L350" s="745">
        <v>3</v>
      </c>
      <c r="M350" s="746">
        <v>1685.28</v>
      </c>
    </row>
    <row r="351" spans="1:13" ht="14.4" customHeight="1" x14ac:dyDescent="0.3">
      <c r="A351" s="740" t="s">
        <v>2027</v>
      </c>
      <c r="B351" s="741" t="s">
        <v>3495</v>
      </c>
      <c r="C351" s="741" t="s">
        <v>2562</v>
      </c>
      <c r="D351" s="741" t="s">
        <v>2563</v>
      </c>
      <c r="E351" s="741" t="s">
        <v>2564</v>
      </c>
      <c r="F351" s="745"/>
      <c r="G351" s="745"/>
      <c r="H351" s="759">
        <v>0</v>
      </c>
      <c r="I351" s="745">
        <v>1</v>
      </c>
      <c r="J351" s="745">
        <v>141.25</v>
      </c>
      <c r="K351" s="759">
        <v>1</v>
      </c>
      <c r="L351" s="745">
        <v>1</v>
      </c>
      <c r="M351" s="746">
        <v>141.25</v>
      </c>
    </row>
    <row r="352" spans="1:13" ht="14.4" customHeight="1" x14ac:dyDescent="0.3">
      <c r="A352" s="740" t="s">
        <v>2027</v>
      </c>
      <c r="B352" s="741" t="s">
        <v>1911</v>
      </c>
      <c r="C352" s="741" t="s">
        <v>1915</v>
      </c>
      <c r="D352" s="741" t="s">
        <v>1246</v>
      </c>
      <c r="E352" s="741" t="s">
        <v>1916</v>
      </c>
      <c r="F352" s="745"/>
      <c r="G352" s="745"/>
      <c r="H352" s="759">
        <v>0</v>
      </c>
      <c r="I352" s="745">
        <v>1</v>
      </c>
      <c r="J352" s="745">
        <v>207.45</v>
      </c>
      <c r="K352" s="759">
        <v>1</v>
      </c>
      <c r="L352" s="745">
        <v>1</v>
      </c>
      <c r="M352" s="746">
        <v>207.45</v>
      </c>
    </row>
    <row r="353" spans="1:13" ht="14.4" customHeight="1" x14ac:dyDescent="0.3">
      <c r="A353" s="740" t="s">
        <v>2027</v>
      </c>
      <c r="B353" s="741" t="s">
        <v>3483</v>
      </c>
      <c r="C353" s="741" t="s">
        <v>3102</v>
      </c>
      <c r="D353" s="741" t="s">
        <v>3103</v>
      </c>
      <c r="E353" s="741" t="s">
        <v>3104</v>
      </c>
      <c r="F353" s="745"/>
      <c r="G353" s="745"/>
      <c r="H353" s="759">
        <v>0</v>
      </c>
      <c r="I353" s="745">
        <v>4</v>
      </c>
      <c r="J353" s="745">
        <v>276.64</v>
      </c>
      <c r="K353" s="759">
        <v>1</v>
      </c>
      <c r="L353" s="745">
        <v>4</v>
      </c>
      <c r="M353" s="746">
        <v>276.64</v>
      </c>
    </row>
    <row r="354" spans="1:13" ht="14.4" customHeight="1" x14ac:dyDescent="0.3">
      <c r="A354" s="740" t="s">
        <v>2027</v>
      </c>
      <c r="B354" s="741" t="s">
        <v>3480</v>
      </c>
      <c r="C354" s="741" t="s">
        <v>2862</v>
      </c>
      <c r="D354" s="741" t="s">
        <v>2863</v>
      </c>
      <c r="E354" s="741" t="s">
        <v>2398</v>
      </c>
      <c r="F354" s="745">
        <v>3</v>
      </c>
      <c r="G354" s="745">
        <v>150.96</v>
      </c>
      <c r="H354" s="759">
        <v>1</v>
      </c>
      <c r="I354" s="745"/>
      <c r="J354" s="745"/>
      <c r="K354" s="759">
        <v>0</v>
      </c>
      <c r="L354" s="745">
        <v>3</v>
      </c>
      <c r="M354" s="746">
        <v>150.96</v>
      </c>
    </row>
    <row r="355" spans="1:13" ht="14.4" customHeight="1" x14ac:dyDescent="0.3">
      <c r="A355" s="740" t="s">
        <v>2028</v>
      </c>
      <c r="B355" s="741" t="s">
        <v>1749</v>
      </c>
      <c r="C355" s="741" t="s">
        <v>2119</v>
      </c>
      <c r="D355" s="741" t="s">
        <v>1347</v>
      </c>
      <c r="E355" s="741" t="s">
        <v>2120</v>
      </c>
      <c r="F355" s="745"/>
      <c r="G355" s="745"/>
      <c r="H355" s="759">
        <v>0</v>
      </c>
      <c r="I355" s="745">
        <v>1</v>
      </c>
      <c r="J355" s="745">
        <v>154.36000000000001</v>
      </c>
      <c r="K355" s="759">
        <v>1</v>
      </c>
      <c r="L355" s="745">
        <v>1</v>
      </c>
      <c r="M355" s="746">
        <v>154.36000000000001</v>
      </c>
    </row>
    <row r="356" spans="1:13" ht="14.4" customHeight="1" x14ac:dyDescent="0.3">
      <c r="A356" s="740" t="s">
        <v>2028</v>
      </c>
      <c r="B356" s="741" t="s">
        <v>3481</v>
      </c>
      <c r="C356" s="741" t="s">
        <v>2201</v>
      </c>
      <c r="D356" s="741" t="s">
        <v>2202</v>
      </c>
      <c r="E356" s="741" t="s">
        <v>2203</v>
      </c>
      <c r="F356" s="745"/>
      <c r="G356" s="745"/>
      <c r="H356" s="759">
        <v>0</v>
      </c>
      <c r="I356" s="745">
        <v>1</v>
      </c>
      <c r="J356" s="745">
        <v>141.09</v>
      </c>
      <c r="K356" s="759">
        <v>1</v>
      </c>
      <c r="L356" s="745">
        <v>1</v>
      </c>
      <c r="M356" s="746">
        <v>141.09</v>
      </c>
    </row>
    <row r="357" spans="1:13" ht="14.4" customHeight="1" x14ac:dyDescent="0.3">
      <c r="A357" s="740" t="s">
        <v>2028</v>
      </c>
      <c r="B357" s="741" t="s">
        <v>1903</v>
      </c>
      <c r="C357" s="741" t="s">
        <v>1973</v>
      </c>
      <c r="D357" s="741" t="s">
        <v>1519</v>
      </c>
      <c r="E357" s="741" t="s">
        <v>1974</v>
      </c>
      <c r="F357" s="745"/>
      <c r="G357" s="745"/>
      <c r="H357" s="759">
        <v>0</v>
      </c>
      <c r="I357" s="745">
        <v>1</v>
      </c>
      <c r="J357" s="745">
        <v>63.75</v>
      </c>
      <c r="K357" s="759">
        <v>1</v>
      </c>
      <c r="L357" s="745">
        <v>1</v>
      </c>
      <c r="M357" s="746">
        <v>63.75</v>
      </c>
    </row>
    <row r="358" spans="1:13" ht="14.4" customHeight="1" x14ac:dyDescent="0.3">
      <c r="A358" s="740" t="s">
        <v>2028</v>
      </c>
      <c r="B358" s="741" t="s">
        <v>3483</v>
      </c>
      <c r="C358" s="741" t="s">
        <v>2219</v>
      </c>
      <c r="D358" s="741" t="s">
        <v>2220</v>
      </c>
      <c r="E358" s="741" t="s">
        <v>2221</v>
      </c>
      <c r="F358" s="745">
        <v>2</v>
      </c>
      <c r="G358" s="745">
        <v>0</v>
      </c>
      <c r="H358" s="759"/>
      <c r="I358" s="745"/>
      <c r="J358" s="745"/>
      <c r="K358" s="759"/>
      <c r="L358" s="745">
        <v>2</v>
      </c>
      <c r="M358" s="746">
        <v>0</v>
      </c>
    </row>
    <row r="359" spans="1:13" ht="14.4" customHeight="1" x14ac:dyDescent="0.3">
      <c r="A359" s="740" t="s">
        <v>2029</v>
      </c>
      <c r="B359" s="741" t="s">
        <v>3496</v>
      </c>
      <c r="C359" s="741" t="s">
        <v>3367</v>
      </c>
      <c r="D359" s="741" t="s">
        <v>2464</v>
      </c>
      <c r="E359" s="741" t="s">
        <v>3368</v>
      </c>
      <c r="F359" s="745"/>
      <c r="G359" s="745"/>
      <c r="H359" s="759">
        <v>0</v>
      </c>
      <c r="I359" s="745">
        <v>2</v>
      </c>
      <c r="J359" s="745">
        <v>1086.72</v>
      </c>
      <c r="K359" s="759">
        <v>1</v>
      </c>
      <c r="L359" s="745">
        <v>2</v>
      </c>
      <c r="M359" s="746">
        <v>1086.72</v>
      </c>
    </row>
    <row r="360" spans="1:13" ht="14.4" customHeight="1" x14ac:dyDescent="0.3">
      <c r="A360" s="740" t="s">
        <v>2029</v>
      </c>
      <c r="B360" s="741" t="s">
        <v>1911</v>
      </c>
      <c r="C360" s="741" t="s">
        <v>1915</v>
      </c>
      <c r="D360" s="741" t="s">
        <v>1246</v>
      </c>
      <c r="E360" s="741" t="s">
        <v>1916</v>
      </c>
      <c r="F360" s="745"/>
      <c r="G360" s="745"/>
      <c r="H360" s="759">
        <v>0</v>
      </c>
      <c r="I360" s="745">
        <v>3</v>
      </c>
      <c r="J360" s="745">
        <v>622.34999999999991</v>
      </c>
      <c r="K360" s="759">
        <v>1</v>
      </c>
      <c r="L360" s="745">
        <v>3</v>
      </c>
      <c r="M360" s="746">
        <v>622.34999999999991</v>
      </c>
    </row>
    <row r="361" spans="1:13" ht="14.4" customHeight="1" x14ac:dyDescent="0.3">
      <c r="A361" s="740" t="s">
        <v>2030</v>
      </c>
      <c r="B361" s="741" t="s">
        <v>1645</v>
      </c>
      <c r="C361" s="741" t="s">
        <v>3225</v>
      </c>
      <c r="D361" s="741" t="s">
        <v>3226</v>
      </c>
      <c r="E361" s="741" t="s">
        <v>3227</v>
      </c>
      <c r="F361" s="745">
        <v>2</v>
      </c>
      <c r="G361" s="745">
        <v>0</v>
      </c>
      <c r="H361" s="759"/>
      <c r="I361" s="745"/>
      <c r="J361" s="745"/>
      <c r="K361" s="759"/>
      <c r="L361" s="745">
        <v>2</v>
      </c>
      <c r="M361" s="746">
        <v>0</v>
      </c>
    </row>
    <row r="362" spans="1:13" ht="14.4" customHeight="1" x14ac:dyDescent="0.3">
      <c r="A362" s="740" t="s">
        <v>2030</v>
      </c>
      <c r="B362" s="741" t="s">
        <v>3497</v>
      </c>
      <c r="C362" s="741" t="s">
        <v>2309</v>
      </c>
      <c r="D362" s="741" t="s">
        <v>2310</v>
      </c>
      <c r="E362" s="741" t="s">
        <v>2311</v>
      </c>
      <c r="F362" s="745"/>
      <c r="G362" s="745"/>
      <c r="H362" s="759">
        <v>0</v>
      </c>
      <c r="I362" s="745">
        <v>6</v>
      </c>
      <c r="J362" s="745">
        <v>345.84000000000003</v>
      </c>
      <c r="K362" s="759">
        <v>1</v>
      </c>
      <c r="L362" s="745">
        <v>6</v>
      </c>
      <c r="M362" s="746">
        <v>345.84000000000003</v>
      </c>
    </row>
    <row r="363" spans="1:13" ht="14.4" customHeight="1" x14ac:dyDescent="0.3">
      <c r="A363" s="740" t="s">
        <v>2030</v>
      </c>
      <c r="B363" s="741" t="s">
        <v>1939</v>
      </c>
      <c r="C363" s="741" t="s">
        <v>3213</v>
      </c>
      <c r="D363" s="741" t="s">
        <v>3214</v>
      </c>
      <c r="E363" s="741" t="s">
        <v>3215</v>
      </c>
      <c r="F363" s="745"/>
      <c r="G363" s="745"/>
      <c r="H363" s="759">
        <v>0</v>
      </c>
      <c r="I363" s="745">
        <v>11</v>
      </c>
      <c r="J363" s="745">
        <v>7353.94</v>
      </c>
      <c r="K363" s="759">
        <v>1</v>
      </c>
      <c r="L363" s="745">
        <v>11</v>
      </c>
      <c r="M363" s="746">
        <v>7353.94</v>
      </c>
    </row>
    <row r="364" spans="1:13" ht="14.4" customHeight="1" x14ac:dyDescent="0.3">
      <c r="A364" s="740" t="s">
        <v>2030</v>
      </c>
      <c r="B364" s="741" t="s">
        <v>1939</v>
      </c>
      <c r="C364" s="741" t="s">
        <v>3218</v>
      </c>
      <c r="D364" s="741" t="s">
        <v>3021</v>
      </c>
      <c r="E364" s="741" t="s">
        <v>3022</v>
      </c>
      <c r="F364" s="745">
        <v>3</v>
      </c>
      <c r="G364" s="745">
        <v>2005.62</v>
      </c>
      <c r="H364" s="759">
        <v>1</v>
      </c>
      <c r="I364" s="745"/>
      <c r="J364" s="745"/>
      <c r="K364" s="759">
        <v>0</v>
      </c>
      <c r="L364" s="745">
        <v>3</v>
      </c>
      <c r="M364" s="746">
        <v>2005.62</v>
      </c>
    </row>
    <row r="365" spans="1:13" ht="14.4" customHeight="1" x14ac:dyDescent="0.3">
      <c r="A365" s="740" t="s">
        <v>2030</v>
      </c>
      <c r="B365" s="741" t="s">
        <v>3489</v>
      </c>
      <c r="C365" s="741" t="s">
        <v>2523</v>
      </c>
      <c r="D365" s="741" t="s">
        <v>2524</v>
      </c>
      <c r="E365" s="741" t="s">
        <v>2360</v>
      </c>
      <c r="F365" s="745">
        <v>1</v>
      </c>
      <c r="G365" s="745">
        <v>238.72</v>
      </c>
      <c r="H365" s="759">
        <v>1</v>
      </c>
      <c r="I365" s="745"/>
      <c r="J365" s="745"/>
      <c r="K365" s="759">
        <v>0</v>
      </c>
      <c r="L365" s="745">
        <v>1</v>
      </c>
      <c r="M365" s="746">
        <v>238.72</v>
      </c>
    </row>
    <row r="366" spans="1:13" ht="14.4" customHeight="1" x14ac:dyDescent="0.3">
      <c r="A366" s="740" t="s">
        <v>2030</v>
      </c>
      <c r="B366" s="741" t="s">
        <v>3481</v>
      </c>
      <c r="C366" s="741" t="s">
        <v>2201</v>
      </c>
      <c r="D366" s="741" t="s">
        <v>2202</v>
      </c>
      <c r="E366" s="741" t="s">
        <v>2203</v>
      </c>
      <c r="F366" s="745"/>
      <c r="G366" s="745"/>
      <c r="H366" s="759">
        <v>0</v>
      </c>
      <c r="I366" s="745">
        <v>21</v>
      </c>
      <c r="J366" s="745">
        <v>2962.89</v>
      </c>
      <c r="K366" s="759">
        <v>1</v>
      </c>
      <c r="L366" s="745">
        <v>21</v>
      </c>
      <c r="M366" s="746">
        <v>2962.89</v>
      </c>
    </row>
    <row r="367" spans="1:13" ht="14.4" customHeight="1" x14ac:dyDescent="0.3">
      <c r="A367" s="740" t="s">
        <v>2030</v>
      </c>
      <c r="B367" s="741" t="s">
        <v>3471</v>
      </c>
      <c r="C367" s="741" t="s">
        <v>3200</v>
      </c>
      <c r="D367" s="741" t="s">
        <v>2740</v>
      </c>
      <c r="E367" s="741" t="s">
        <v>3201</v>
      </c>
      <c r="F367" s="745"/>
      <c r="G367" s="745"/>
      <c r="H367" s="759">
        <v>0</v>
      </c>
      <c r="I367" s="745">
        <v>3</v>
      </c>
      <c r="J367" s="745">
        <v>290.52</v>
      </c>
      <c r="K367" s="759">
        <v>1</v>
      </c>
      <c r="L367" s="745">
        <v>3</v>
      </c>
      <c r="M367" s="746">
        <v>290.52</v>
      </c>
    </row>
    <row r="368" spans="1:13" ht="14.4" customHeight="1" x14ac:dyDescent="0.3">
      <c r="A368" s="740" t="s">
        <v>2030</v>
      </c>
      <c r="B368" s="741" t="s">
        <v>1983</v>
      </c>
      <c r="C368" s="741" t="s">
        <v>2920</v>
      </c>
      <c r="D368" s="741" t="s">
        <v>2921</v>
      </c>
      <c r="E368" s="741" t="s">
        <v>2922</v>
      </c>
      <c r="F368" s="745">
        <v>3</v>
      </c>
      <c r="G368" s="745">
        <v>145.26</v>
      </c>
      <c r="H368" s="759">
        <v>1</v>
      </c>
      <c r="I368" s="745"/>
      <c r="J368" s="745"/>
      <c r="K368" s="759">
        <v>0</v>
      </c>
      <c r="L368" s="745">
        <v>3</v>
      </c>
      <c r="M368" s="746">
        <v>145.26</v>
      </c>
    </row>
    <row r="369" spans="1:13" ht="14.4" customHeight="1" x14ac:dyDescent="0.3">
      <c r="A369" s="740" t="s">
        <v>2030</v>
      </c>
      <c r="B369" s="741" t="s">
        <v>3472</v>
      </c>
      <c r="C369" s="741" t="s">
        <v>2760</v>
      </c>
      <c r="D369" s="741" t="s">
        <v>2761</v>
      </c>
      <c r="E369" s="741" t="s">
        <v>2762</v>
      </c>
      <c r="F369" s="745">
        <v>17</v>
      </c>
      <c r="G369" s="745">
        <v>57028.03</v>
      </c>
      <c r="H369" s="759">
        <v>1</v>
      </c>
      <c r="I369" s="745"/>
      <c r="J369" s="745"/>
      <c r="K369" s="759">
        <v>0</v>
      </c>
      <c r="L369" s="745">
        <v>17</v>
      </c>
      <c r="M369" s="746">
        <v>57028.03</v>
      </c>
    </row>
    <row r="370" spans="1:13" ht="14.4" customHeight="1" x14ac:dyDescent="0.3">
      <c r="A370" s="740" t="s">
        <v>2030</v>
      </c>
      <c r="B370" s="741" t="s">
        <v>3472</v>
      </c>
      <c r="C370" s="741" t="s">
        <v>2763</v>
      </c>
      <c r="D370" s="741" t="s">
        <v>2761</v>
      </c>
      <c r="E370" s="741" t="s">
        <v>2764</v>
      </c>
      <c r="F370" s="745">
        <v>19</v>
      </c>
      <c r="G370" s="745">
        <v>17262.07</v>
      </c>
      <c r="H370" s="759">
        <v>1</v>
      </c>
      <c r="I370" s="745"/>
      <c r="J370" s="745"/>
      <c r="K370" s="759">
        <v>0</v>
      </c>
      <c r="L370" s="745">
        <v>19</v>
      </c>
      <c r="M370" s="746">
        <v>17262.07</v>
      </c>
    </row>
    <row r="371" spans="1:13" ht="14.4" customHeight="1" x14ac:dyDescent="0.3">
      <c r="A371" s="740" t="s">
        <v>2030</v>
      </c>
      <c r="B371" s="741" t="s">
        <v>3472</v>
      </c>
      <c r="C371" s="741" t="s">
        <v>2767</v>
      </c>
      <c r="D371" s="741" t="s">
        <v>2761</v>
      </c>
      <c r="E371" s="741" t="s">
        <v>2768</v>
      </c>
      <c r="F371" s="745">
        <v>17</v>
      </c>
      <c r="G371" s="745">
        <v>28514.1</v>
      </c>
      <c r="H371" s="759">
        <v>1</v>
      </c>
      <c r="I371" s="745"/>
      <c r="J371" s="745"/>
      <c r="K371" s="759">
        <v>0</v>
      </c>
      <c r="L371" s="745">
        <v>17</v>
      </c>
      <c r="M371" s="746">
        <v>28514.1</v>
      </c>
    </row>
    <row r="372" spans="1:13" ht="14.4" customHeight="1" x14ac:dyDescent="0.3">
      <c r="A372" s="740" t="s">
        <v>2030</v>
      </c>
      <c r="B372" s="741" t="s">
        <v>3472</v>
      </c>
      <c r="C372" s="741" t="s">
        <v>2769</v>
      </c>
      <c r="D372" s="741" t="s">
        <v>2770</v>
      </c>
      <c r="E372" s="741" t="s">
        <v>2768</v>
      </c>
      <c r="F372" s="745">
        <v>8</v>
      </c>
      <c r="G372" s="745">
        <v>13418.4</v>
      </c>
      <c r="H372" s="759">
        <v>1</v>
      </c>
      <c r="I372" s="745"/>
      <c r="J372" s="745"/>
      <c r="K372" s="759">
        <v>0</v>
      </c>
      <c r="L372" s="745">
        <v>8</v>
      </c>
      <c r="M372" s="746">
        <v>13418.4</v>
      </c>
    </row>
    <row r="373" spans="1:13" ht="14.4" customHeight="1" x14ac:dyDescent="0.3">
      <c r="A373" s="740" t="s">
        <v>2030</v>
      </c>
      <c r="B373" s="741" t="s">
        <v>3472</v>
      </c>
      <c r="C373" s="741" t="s">
        <v>2771</v>
      </c>
      <c r="D373" s="741" t="s">
        <v>2770</v>
      </c>
      <c r="E373" s="741" t="s">
        <v>2764</v>
      </c>
      <c r="F373" s="745">
        <v>18</v>
      </c>
      <c r="G373" s="745">
        <v>16353.539999999999</v>
      </c>
      <c r="H373" s="759">
        <v>1</v>
      </c>
      <c r="I373" s="745"/>
      <c r="J373" s="745"/>
      <c r="K373" s="759">
        <v>0</v>
      </c>
      <c r="L373" s="745">
        <v>18</v>
      </c>
      <c r="M373" s="746">
        <v>16353.539999999999</v>
      </c>
    </row>
    <row r="374" spans="1:13" ht="14.4" customHeight="1" x14ac:dyDescent="0.3">
      <c r="A374" s="740" t="s">
        <v>2030</v>
      </c>
      <c r="B374" s="741" t="s">
        <v>3472</v>
      </c>
      <c r="C374" s="741" t="s">
        <v>2772</v>
      </c>
      <c r="D374" s="741" t="s">
        <v>2773</v>
      </c>
      <c r="E374" s="741" t="s">
        <v>2762</v>
      </c>
      <c r="F374" s="745"/>
      <c r="G374" s="745"/>
      <c r="H374" s="759">
        <v>0</v>
      </c>
      <c r="I374" s="745">
        <v>38</v>
      </c>
      <c r="J374" s="745">
        <v>127474.42000000001</v>
      </c>
      <c r="K374" s="759">
        <v>1</v>
      </c>
      <c r="L374" s="745">
        <v>38</v>
      </c>
      <c r="M374" s="746">
        <v>127474.42000000001</v>
      </c>
    </row>
    <row r="375" spans="1:13" ht="14.4" customHeight="1" x14ac:dyDescent="0.3">
      <c r="A375" s="740" t="s">
        <v>2030</v>
      </c>
      <c r="B375" s="741" t="s">
        <v>3472</v>
      </c>
      <c r="C375" s="741" t="s">
        <v>2774</v>
      </c>
      <c r="D375" s="741" t="s">
        <v>2773</v>
      </c>
      <c r="E375" s="741" t="s">
        <v>2766</v>
      </c>
      <c r="F375" s="745"/>
      <c r="G375" s="745"/>
      <c r="H375" s="759">
        <v>0</v>
      </c>
      <c r="I375" s="745">
        <v>20</v>
      </c>
      <c r="J375" s="745">
        <v>11674</v>
      </c>
      <c r="K375" s="759">
        <v>1</v>
      </c>
      <c r="L375" s="745">
        <v>20</v>
      </c>
      <c r="M375" s="746">
        <v>11674</v>
      </c>
    </row>
    <row r="376" spans="1:13" ht="14.4" customHeight="1" x14ac:dyDescent="0.3">
      <c r="A376" s="740" t="s">
        <v>2030</v>
      </c>
      <c r="B376" s="741" t="s">
        <v>3472</v>
      </c>
      <c r="C376" s="741" t="s">
        <v>2775</v>
      </c>
      <c r="D376" s="741" t="s">
        <v>2773</v>
      </c>
      <c r="E376" s="741" t="s">
        <v>2764</v>
      </c>
      <c r="F376" s="745"/>
      <c r="G376" s="745"/>
      <c r="H376" s="759">
        <v>0</v>
      </c>
      <c r="I376" s="745">
        <v>58</v>
      </c>
      <c r="J376" s="745">
        <v>52694.74</v>
      </c>
      <c r="K376" s="759">
        <v>1</v>
      </c>
      <c r="L376" s="745">
        <v>58</v>
      </c>
      <c r="M376" s="746">
        <v>52694.74</v>
      </c>
    </row>
    <row r="377" spans="1:13" ht="14.4" customHeight="1" x14ac:dyDescent="0.3">
      <c r="A377" s="740" t="s">
        <v>2030</v>
      </c>
      <c r="B377" s="741" t="s">
        <v>3472</v>
      </c>
      <c r="C377" s="741" t="s">
        <v>2923</v>
      </c>
      <c r="D377" s="741" t="s">
        <v>2773</v>
      </c>
      <c r="E377" s="741" t="s">
        <v>2768</v>
      </c>
      <c r="F377" s="745"/>
      <c r="G377" s="745"/>
      <c r="H377" s="759">
        <v>0</v>
      </c>
      <c r="I377" s="745">
        <v>44</v>
      </c>
      <c r="J377" s="745">
        <v>73801.2</v>
      </c>
      <c r="K377" s="759">
        <v>1</v>
      </c>
      <c r="L377" s="745">
        <v>44</v>
      </c>
      <c r="M377" s="746">
        <v>73801.2</v>
      </c>
    </row>
    <row r="378" spans="1:13" ht="14.4" customHeight="1" x14ac:dyDescent="0.3">
      <c r="A378" s="740" t="s">
        <v>2030</v>
      </c>
      <c r="B378" s="741" t="s">
        <v>3473</v>
      </c>
      <c r="C378" s="741" t="s">
        <v>2667</v>
      </c>
      <c r="D378" s="741" t="s">
        <v>2668</v>
      </c>
      <c r="E378" s="741" t="s">
        <v>2669</v>
      </c>
      <c r="F378" s="745">
        <v>8</v>
      </c>
      <c r="G378" s="745">
        <v>1861.44</v>
      </c>
      <c r="H378" s="759">
        <v>1</v>
      </c>
      <c r="I378" s="745"/>
      <c r="J378" s="745"/>
      <c r="K378" s="759">
        <v>0</v>
      </c>
      <c r="L378" s="745">
        <v>8</v>
      </c>
      <c r="M378" s="746">
        <v>1861.44</v>
      </c>
    </row>
    <row r="379" spans="1:13" ht="14.4" customHeight="1" x14ac:dyDescent="0.3">
      <c r="A379" s="740" t="s">
        <v>2030</v>
      </c>
      <c r="B379" s="741" t="s">
        <v>3473</v>
      </c>
      <c r="C379" s="741" t="s">
        <v>3166</v>
      </c>
      <c r="D379" s="741" t="s">
        <v>2676</v>
      </c>
      <c r="E379" s="741" t="s">
        <v>3167</v>
      </c>
      <c r="F379" s="745">
        <v>2</v>
      </c>
      <c r="G379" s="745">
        <v>0</v>
      </c>
      <c r="H379" s="759"/>
      <c r="I379" s="745"/>
      <c r="J379" s="745"/>
      <c r="K379" s="759"/>
      <c r="L379" s="745">
        <v>2</v>
      </c>
      <c r="M379" s="746">
        <v>0</v>
      </c>
    </row>
    <row r="380" spans="1:13" ht="14.4" customHeight="1" x14ac:dyDescent="0.3">
      <c r="A380" s="740" t="s">
        <v>2030</v>
      </c>
      <c r="B380" s="741" t="s">
        <v>3473</v>
      </c>
      <c r="C380" s="741" t="s">
        <v>2954</v>
      </c>
      <c r="D380" s="741" t="s">
        <v>2668</v>
      </c>
      <c r="E380" s="741" t="s">
        <v>2955</v>
      </c>
      <c r="F380" s="745">
        <v>12</v>
      </c>
      <c r="G380" s="745">
        <v>23267.64</v>
      </c>
      <c r="H380" s="759">
        <v>1</v>
      </c>
      <c r="I380" s="745"/>
      <c r="J380" s="745"/>
      <c r="K380" s="759">
        <v>0</v>
      </c>
      <c r="L380" s="745">
        <v>12</v>
      </c>
      <c r="M380" s="746">
        <v>23267.64</v>
      </c>
    </row>
    <row r="381" spans="1:13" ht="14.4" customHeight="1" x14ac:dyDescent="0.3">
      <c r="A381" s="740" t="s">
        <v>2030</v>
      </c>
      <c r="B381" s="741" t="s">
        <v>3473</v>
      </c>
      <c r="C381" s="741" t="s">
        <v>2673</v>
      </c>
      <c r="D381" s="741" t="s">
        <v>2668</v>
      </c>
      <c r="E381" s="741" t="s">
        <v>2674</v>
      </c>
      <c r="F381" s="745">
        <v>48</v>
      </c>
      <c r="G381" s="745">
        <v>69803.040000000008</v>
      </c>
      <c r="H381" s="759">
        <v>1</v>
      </c>
      <c r="I381" s="745"/>
      <c r="J381" s="745"/>
      <c r="K381" s="759">
        <v>0</v>
      </c>
      <c r="L381" s="745">
        <v>48</v>
      </c>
      <c r="M381" s="746">
        <v>69803.040000000008</v>
      </c>
    </row>
    <row r="382" spans="1:13" ht="14.4" customHeight="1" x14ac:dyDescent="0.3">
      <c r="A382" s="740" t="s">
        <v>2030</v>
      </c>
      <c r="B382" s="741" t="s">
        <v>3473</v>
      </c>
      <c r="C382" s="741" t="s">
        <v>2956</v>
      </c>
      <c r="D382" s="741" t="s">
        <v>2668</v>
      </c>
      <c r="E382" s="741" t="s">
        <v>2957</v>
      </c>
      <c r="F382" s="745">
        <v>47</v>
      </c>
      <c r="G382" s="745">
        <v>22783.25</v>
      </c>
      <c r="H382" s="759">
        <v>1</v>
      </c>
      <c r="I382" s="745"/>
      <c r="J382" s="745"/>
      <c r="K382" s="759">
        <v>0</v>
      </c>
      <c r="L382" s="745">
        <v>47</v>
      </c>
      <c r="M382" s="746">
        <v>22783.25</v>
      </c>
    </row>
    <row r="383" spans="1:13" ht="14.4" customHeight="1" x14ac:dyDescent="0.3">
      <c r="A383" s="740" t="s">
        <v>2030</v>
      </c>
      <c r="B383" s="741" t="s">
        <v>3473</v>
      </c>
      <c r="C383" s="741" t="s">
        <v>2958</v>
      </c>
      <c r="D383" s="741" t="s">
        <v>2668</v>
      </c>
      <c r="E383" s="741" t="s">
        <v>2959</v>
      </c>
      <c r="F383" s="745">
        <v>23</v>
      </c>
      <c r="G383" s="745">
        <v>22298.04</v>
      </c>
      <c r="H383" s="759">
        <v>1</v>
      </c>
      <c r="I383" s="745"/>
      <c r="J383" s="745"/>
      <c r="K383" s="759">
        <v>0</v>
      </c>
      <c r="L383" s="745">
        <v>23</v>
      </c>
      <c r="M383" s="746">
        <v>22298.04</v>
      </c>
    </row>
    <row r="384" spans="1:13" ht="14.4" customHeight="1" x14ac:dyDescent="0.3">
      <c r="A384" s="740" t="s">
        <v>2030</v>
      </c>
      <c r="B384" s="741" t="s">
        <v>3473</v>
      </c>
      <c r="C384" s="741" t="s">
        <v>2675</v>
      </c>
      <c r="D384" s="741" t="s">
        <v>2676</v>
      </c>
      <c r="E384" s="741" t="s">
        <v>2677</v>
      </c>
      <c r="F384" s="745">
        <v>48</v>
      </c>
      <c r="G384" s="745">
        <v>93070.56</v>
      </c>
      <c r="H384" s="759">
        <v>1</v>
      </c>
      <c r="I384" s="745"/>
      <c r="J384" s="745"/>
      <c r="K384" s="759">
        <v>0</v>
      </c>
      <c r="L384" s="745">
        <v>48</v>
      </c>
      <c r="M384" s="746">
        <v>93070.56</v>
      </c>
    </row>
    <row r="385" spans="1:13" ht="14.4" customHeight="1" x14ac:dyDescent="0.3">
      <c r="A385" s="740" t="s">
        <v>2030</v>
      </c>
      <c r="B385" s="741" t="s">
        <v>3473</v>
      </c>
      <c r="C385" s="741" t="s">
        <v>2960</v>
      </c>
      <c r="D385" s="741" t="s">
        <v>2676</v>
      </c>
      <c r="E385" s="741" t="s">
        <v>2961</v>
      </c>
      <c r="F385" s="745">
        <v>28</v>
      </c>
      <c r="G385" s="745">
        <v>13573</v>
      </c>
      <c r="H385" s="759">
        <v>1</v>
      </c>
      <c r="I385" s="745"/>
      <c r="J385" s="745"/>
      <c r="K385" s="759">
        <v>0</v>
      </c>
      <c r="L385" s="745">
        <v>28</v>
      </c>
      <c r="M385" s="746">
        <v>13573</v>
      </c>
    </row>
    <row r="386" spans="1:13" ht="14.4" customHeight="1" x14ac:dyDescent="0.3">
      <c r="A386" s="740" t="s">
        <v>2030</v>
      </c>
      <c r="B386" s="741" t="s">
        <v>3473</v>
      </c>
      <c r="C386" s="741" t="s">
        <v>2903</v>
      </c>
      <c r="D386" s="741" t="s">
        <v>2671</v>
      </c>
      <c r="E386" s="741" t="s">
        <v>2682</v>
      </c>
      <c r="F386" s="745">
        <v>6</v>
      </c>
      <c r="G386" s="745">
        <v>2908.5</v>
      </c>
      <c r="H386" s="759">
        <v>1</v>
      </c>
      <c r="I386" s="745"/>
      <c r="J386" s="745"/>
      <c r="K386" s="759">
        <v>0</v>
      </c>
      <c r="L386" s="745">
        <v>6</v>
      </c>
      <c r="M386" s="746">
        <v>2908.5</v>
      </c>
    </row>
    <row r="387" spans="1:13" ht="14.4" customHeight="1" x14ac:dyDescent="0.3">
      <c r="A387" s="740" t="s">
        <v>2030</v>
      </c>
      <c r="B387" s="741" t="s">
        <v>3473</v>
      </c>
      <c r="C387" s="741" t="s">
        <v>2678</v>
      </c>
      <c r="D387" s="741" t="s">
        <v>2676</v>
      </c>
      <c r="E387" s="741" t="s">
        <v>2679</v>
      </c>
      <c r="F387" s="745">
        <v>6</v>
      </c>
      <c r="G387" s="745">
        <v>5816.88</v>
      </c>
      <c r="H387" s="759">
        <v>1</v>
      </c>
      <c r="I387" s="745"/>
      <c r="J387" s="745"/>
      <c r="K387" s="759">
        <v>0</v>
      </c>
      <c r="L387" s="745">
        <v>6</v>
      </c>
      <c r="M387" s="746">
        <v>5816.88</v>
      </c>
    </row>
    <row r="388" spans="1:13" ht="14.4" customHeight="1" x14ac:dyDescent="0.3">
      <c r="A388" s="740" t="s">
        <v>2030</v>
      </c>
      <c r="B388" s="741" t="s">
        <v>3473</v>
      </c>
      <c r="C388" s="741" t="s">
        <v>2680</v>
      </c>
      <c r="D388" s="741" t="s">
        <v>2681</v>
      </c>
      <c r="E388" s="741" t="s">
        <v>2682</v>
      </c>
      <c r="F388" s="745"/>
      <c r="G388" s="745"/>
      <c r="H388" s="759">
        <v>0</v>
      </c>
      <c r="I388" s="745">
        <v>4</v>
      </c>
      <c r="J388" s="745">
        <v>1939</v>
      </c>
      <c r="K388" s="759">
        <v>1</v>
      </c>
      <c r="L388" s="745">
        <v>4</v>
      </c>
      <c r="M388" s="746">
        <v>1939</v>
      </c>
    </row>
    <row r="389" spans="1:13" ht="14.4" customHeight="1" x14ac:dyDescent="0.3">
      <c r="A389" s="740" t="s">
        <v>2030</v>
      </c>
      <c r="B389" s="741" t="s">
        <v>3473</v>
      </c>
      <c r="C389" s="741" t="s">
        <v>3168</v>
      </c>
      <c r="D389" s="741" t="s">
        <v>2676</v>
      </c>
      <c r="E389" s="741" t="s">
        <v>3169</v>
      </c>
      <c r="F389" s="745">
        <v>4</v>
      </c>
      <c r="G389" s="745">
        <v>0</v>
      </c>
      <c r="H389" s="759"/>
      <c r="I389" s="745"/>
      <c r="J389" s="745"/>
      <c r="K389" s="759"/>
      <c r="L389" s="745">
        <v>4</v>
      </c>
      <c r="M389" s="746">
        <v>0</v>
      </c>
    </row>
    <row r="390" spans="1:13" ht="14.4" customHeight="1" x14ac:dyDescent="0.3">
      <c r="A390" s="740" t="s">
        <v>2030</v>
      </c>
      <c r="B390" s="741" t="s">
        <v>3473</v>
      </c>
      <c r="C390" s="741" t="s">
        <v>2685</v>
      </c>
      <c r="D390" s="741" t="s">
        <v>2681</v>
      </c>
      <c r="E390" s="741" t="s">
        <v>2686</v>
      </c>
      <c r="F390" s="745"/>
      <c r="G390" s="745"/>
      <c r="H390" s="759">
        <v>0</v>
      </c>
      <c r="I390" s="745">
        <v>9</v>
      </c>
      <c r="J390" s="745">
        <v>8725.32</v>
      </c>
      <c r="K390" s="759">
        <v>1</v>
      </c>
      <c r="L390" s="745">
        <v>9</v>
      </c>
      <c r="M390" s="746">
        <v>8725.32</v>
      </c>
    </row>
    <row r="391" spans="1:13" ht="14.4" customHeight="1" x14ac:dyDescent="0.3">
      <c r="A391" s="740" t="s">
        <v>2030</v>
      </c>
      <c r="B391" s="741" t="s">
        <v>3473</v>
      </c>
      <c r="C391" s="741" t="s">
        <v>3091</v>
      </c>
      <c r="D391" s="741" t="s">
        <v>2681</v>
      </c>
      <c r="E391" s="741" t="s">
        <v>2950</v>
      </c>
      <c r="F391" s="745"/>
      <c r="G391" s="745"/>
      <c r="H391" s="759">
        <v>0</v>
      </c>
      <c r="I391" s="745">
        <v>35</v>
      </c>
      <c r="J391" s="745">
        <v>67863.95</v>
      </c>
      <c r="K391" s="759">
        <v>1</v>
      </c>
      <c r="L391" s="745">
        <v>35</v>
      </c>
      <c r="M391" s="746">
        <v>67863.95</v>
      </c>
    </row>
    <row r="392" spans="1:13" ht="14.4" customHeight="1" x14ac:dyDescent="0.3">
      <c r="A392" s="740" t="s">
        <v>2030</v>
      </c>
      <c r="B392" s="741" t="s">
        <v>3473</v>
      </c>
      <c r="C392" s="741" t="s">
        <v>2964</v>
      </c>
      <c r="D392" s="741" t="s">
        <v>2681</v>
      </c>
      <c r="E392" s="741" t="s">
        <v>2672</v>
      </c>
      <c r="F392" s="745"/>
      <c r="G392" s="745"/>
      <c r="H392" s="759">
        <v>0</v>
      </c>
      <c r="I392" s="745">
        <v>6</v>
      </c>
      <c r="J392" s="745">
        <v>8725.380000000001</v>
      </c>
      <c r="K392" s="759">
        <v>1</v>
      </c>
      <c r="L392" s="745">
        <v>6</v>
      </c>
      <c r="M392" s="746">
        <v>8725.380000000001</v>
      </c>
    </row>
    <row r="393" spans="1:13" ht="14.4" customHeight="1" x14ac:dyDescent="0.3">
      <c r="A393" s="740" t="s">
        <v>2030</v>
      </c>
      <c r="B393" s="741" t="s">
        <v>3474</v>
      </c>
      <c r="C393" s="741" t="s">
        <v>3148</v>
      </c>
      <c r="D393" s="741" t="s">
        <v>2648</v>
      </c>
      <c r="E393" s="741" t="s">
        <v>2652</v>
      </c>
      <c r="F393" s="745">
        <v>12</v>
      </c>
      <c r="G393" s="745">
        <v>11633.76</v>
      </c>
      <c r="H393" s="759">
        <v>1</v>
      </c>
      <c r="I393" s="745"/>
      <c r="J393" s="745"/>
      <c r="K393" s="759">
        <v>0</v>
      </c>
      <c r="L393" s="745">
        <v>12</v>
      </c>
      <c r="M393" s="746">
        <v>11633.76</v>
      </c>
    </row>
    <row r="394" spans="1:13" ht="14.4" customHeight="1" x14ac:dyDescent="0.3">
      <c r="A394" s="740" t="s">
        <v>2030</v>
      </c>
      <c r="B394" s="741" t="s">
        <v>3474</v>
      </c>
      <c r="C394" s="741" t="s">
        <v>2642</v>
      </c>
      <c r="D394" s="741" t="s">
        <v>2643</v>
      </c>
      <c r="E394" s="741" t="s">
        <v>2644</v>
      </c>
      <c r="F394" s="745">
        <v>3</v>
      </c>
      <c r="G394" s="745">
        <v>2262.12</v>
      </c>
      <c r="H394" s="759">
        <v>1</v>
      </c>
      <c r="I394" s="745"/>
      <c r="J394" s="745"/>
      <c r="K394" s="759">
        <v>0</v>
      </c>
      <c r="L394" s="745">
        <v>3</v>
      </c>
      <c r="M394" s="746">
        <v>2262.12</v>
      </c>
    </row>
    <row r="395" spans="1:13" ht="14.4" customHeight="1" x14ac:dyDescent="0.3">
      <c r="A395" s="740" t="s">
        <v>2030</v>
      </c>
      <c r="B395" s="741" t="s">
        <v>3474</v>
      </c>
      <c r="C395" s="741" t="s">
        <v>2947</v>
      </c>
      <c r="D395" s="741" t="s">
        <v>2643</v>
      </c>
      <c r="E395" s="741" t="s">
        <v>2652</v>
      </c>
      <c r="F395" s="745">
        <v>24</v>
      </c>
      <c r="G395" s="745">
        <v>27145.439999999999</v>
      </c>
      <c r="H395" s="759">
        <v>0.63157894736842102</v>
      </c>
      <c r="I395" s="745">
        <v>14</v>
      </c>
      <c r="J395" s="745">
        <v>15834.84</v>
      </c>
      <c r="K395" s="759">
        <v>0.36842105263157898</v>
      </c>
      <c r="L395" s="745">
        <v>38</v>
      </c>
      <c r="M395" s="746">
        <v>42980.28</v>
      </c>
    </row>
    <row r="396" spans="1:13" ht="14.4" customHeight="1" x14ac:dyDescent="0.3">
      <c r="A396" s="740" t="s">
        <v>2030</v>
      </c>
      <c r="B396" s="741" t="s">
        <v>3474</v>
      </c>
      <c r="C396" s="741" t="s">
        <v>2645</v>
      </c>
      <c r="D396" s="741" t="s">
        <v>2643</v>
      </c>
      <c r="E396" s="741" t="s">
        <v>2646</v>
      </c>
      <c r="F396" s="745">
        <v>30</v>
      </c>
      <c r="G396" s="745">
        <v>45242.399999999994</v>
      </c>
      <c r="H396" s="759">
        <v>0.66666666666666663</v>
      </c>
      <c r="I396" s="745">
        <v>15</v>
      </c>
      <c r="J396" s="745">
        <v>22621.199999999997</v>
      </c>
      <c r="K396" s="759">
        <v>0.33333333333333331</v>
      </c>
      <c r="L396" s="745">
        <v>45</v>
      </c>
      <c r="M396" s="746">
        <v>67863.599999999991</v>
      </c>
    </row>
    <row r="397" spans="1:13" ht="14.4" customHeight="1" x14ac:dyDescent="0.3">
      <c r="A397" s="740" t="s">
        <v>2030</v>
      </c>
      <c r="B397" s="741" t="s">
        <v>3474</v>
      </c>
      <c r="C397" s="741" t="s">
        <v>3149</v>
      </c>
      <c r="D397" s="741" t="s">
        <v>2648</v>
      </c>
      <c r="E397" s="741" t="s">
        <v>2646</v>
      </c>
      <c r="F397" s="745">
        <v>12</v>
      </c>
      <c r="G397" s="745">
        <v>15511.800000000001</v>
      </c>
      <c r="H397" s="759">
        <v>1</v>
      </c>
      <c r="I397" s="745"/>
      <c r="J397" s="745"/>
      <c r="K397" s="759">
        <v>0</v>
      </c>
      <c r="L397" s="745">
        <v>12</v>
      </c>
      <c r="M397" s="746">
        <v>15511.800000000001</v>
      </c>
    </row>
    <row r="398" spans="1:13" ht="14.4" customHeight="1" x14ac:dyDescent="0.3">
      <c r="A398" s="740" t="s">
        <v>2030</v>
      </c>
      <c r="B398" s="741" t="s">
        <v>3474</v>
      </c>
      <c r="C398" s="741" t="s">
        <v>2647</v>
      </c>
      <c r="D398" s="741" t="s">
        <v>2648</v>
      </c>
      <c r="E398" s="741" t="s">
        <v>2644</v>
      </c>
      <c r="F398" s="745">
        <v>19</v>
      </c>
      <c r="G398" s="745">
        <v>12280.08</v>
      </c>
      <c r="H398" s="759">
        <v>1</v>
      </c>
      <c r="I398" s="745"/>
      <c r="J398" s="745"/>
      <c r="K398" s="759">
        <v>0</v>
      </c>
      <c r="L398" s="745">
        <v>19</v>
      </c>
      <c r="M398" s="746">
        <v>12280.08</v>
      </c>
    </row>
    <row r="399" spans="1:13" ht="14.4" customHeight="1" x14ac:dyDescent="0.3">
      <c r="A399" s="740" t="s">
        <v>2030</v>
      </c>
      <c r="B399" s="741" t="s">
        <v>3474</v>
      </c>
      <c r="C399" s="741" t="s">
        <v>2649</v>
      </c>
      <c r="D399" s="741" t="s">
        <v>2650</v>
      </c>
      <c r="E399" s="741" t="s">
        <v>2644</v>
      </c>
      <c r="F399" s="745"/>
      <c r="G399" s="745"/>
      <c r="H399" s="759">
        <v>0</v>
      </c>
      <c r="I399" s="745">
        <v>6</v>
      </c>
      <c r="J399" s="745">
        <v>4524.24</v>
      </c>
      <c r="K399" s="759">
        <v>1</v>
      </c>
      <c r="L399" s="745">
        <v>6</v>
      </c>
      <c r="M399" s="746">
        <v>4524.24</v>
      </c>
    </row>
    <row r="400" spans="1:13" ht="14.4" customHeight="1" x14ac:dyDescent="0.3">
      <c r="A400" s="740" t="s">
        <v>2030</v>
      </c>
      <c r="B400" s="741" t="s">
        <v>3474</v>
      </c>
      <c r="C400" s="741" t="s">
        <v>2651</v>
      </c>
      <c r="D400" s="741" t="s">
        <v>2650</v>
      </c>
      <c r="E400" s="741" t="s">
        <v>2652</v>
      </c>
      <c r="F400" s="745"/>
      <c r="G400" s="745"/>
      <c r="H400" s="759">
        <v>0</v>
      </c>
      <c r="I400" s="745">
        <v>18</v>
      </c>
      <c r="J400" s="745">
        <v>20359.079999999998</v>
      </c>
      <c r="K400" s="759">
        <v>1</v>
      </c>
      <c r="L400" s="745">
        <v>18</v>
      </c>
      <c r="M400" s="746">
        <v>20359.079999999998</v>
      </c>
    </row>
    <row r="401" spans="1:13" ht="14.4" customHeight="1" x14ac:dyDescent="0.3">
      <c r="A401" s="740" t="s">
        <v>2030</v>
      </c>
      <c r="B401" s="741" t="s">
        <v>3474</v>
      </c>
      <c r="C401" s="741" t="s">
        <v>3150</v>
      </c>
      <c r="D401" s="741" t="s">
        <v>2650</v>
      </c>
      <c r="E401" s="741" t="s">
        <v>2646</v>
      </c>
      <c r="F401" s="745"/>
      <c r="G401" s="745"/>
      <c r="H401" s="759">
        <v>0</v>
      </c>
      <c r="I401" s="745">
        <v>9</v>
      </c>
      <c r="J401" s="745">
        <v>13572.72</v>
      </c>
      <c r="K401" s="759">
        <v>1</v>
      </c>
      <c r="L401" s="745">
        <v>9</v>
      </c>
      <c r="M401" s="746">
        <v>13572.72</v>
      </c>
    </row>
    <row r="402" spans="1:13" ht="14.4" customHeight="1" x14ac:dyDescent="0.3">
      <c r="A402" s="740" t="s">
        <v>2030</v>
      </c>
      <c r="B402" s="741" t="s">
        <v>1637</v>
      </c>
      <c r="C402" s="741" t="s">
        <v>1844</v>
      </c>
      <c r="D402" s="741" t="s">
        <v>1845</v>
      </c>
      <c r="E402" s="741" t="s">
        <v>1846</v>
      </c>
      <c r="F402" s="745"/>
      <c r="G402" s="745"/>
      <c r="H402" s="759"/>
      <c r="I402" s="745">
        <v>16</v>
      </c>
      <c r="J402" s="745">
        <v>0</v>
      </c>
      <c r="K402" s="759"/>
      <c r="L402" s="745">
        <v>16</v>
      </c>
      <c r="M402" s="746">
        <v>0</v>
      </c>
    </row>
    <row r="403" spans="1:13" ht="14.4" customHeight="1" x14ac:dyDescent="0.3">
      <c r="A403" s="740" t="s">
        <v>2030</v>
      </c>
      <c r="B403" s="741" t="s">
        <v>3475</v>
      </c>
      <c r="C403" s="741" t="s">
        <v>2603</v>
      </c>
      <c r="D403" s="741" t="s">
        <v>2604</v>
      </c>
      <c r="E403" s="741" t="s">
        <v>2605</v>
      </c>
      <c r="F403" s="745"/>
      <c r="G403" s="745"/>
      <c r="H403" s="759">
        <v>0</v>
      </c>
      <c r="I403" s="745">
        <v>3</v>
      </c>
      <c r="J403" s="745">
        <v>181.17000000000002</v>
      </c>
      <c r="K403" s="759">
        <v>1</v>
      </c>
      <c r="L403" s="745">
        <v>3</v>
      </c>
      <c r="M403" s="746">
        <v>181.17000000000002</v>
      </c>
    </row>
    <row r="404" spans="1:13" ht="14.4" customHeight="1" x14ac:dyDescent="0.3">
      <c r="A404" s="740" t="s">
        <v>2030</v>
      </c>
      <c r="B404" s="741" t="s">
        <v>3476</v>
      </c>
      <c r="C404" s="741" t="s">
        <v>2723</v>
      </c>
      <c r="D404" s="741" t="s">
        <v>2724</v>
      </c>
      <c r="E404" s="741" t="s">
        <v>2725</v>
      </c>
      <c r="F404" s="745"/>
      <c r="G404" s="745"/>
      <c r="H404" s="759">
        <v>0</v>
      </c>
      <c r="I404" s="745">
        <v>14</v>
      </c>
      <c r="J404" s="745">
        <v>1455.86</v>
      </c>
      <c r="K404" s="759">
        <v>1</v>
      </c>
      <c r="L404" s="745">
        <v>14</v>
      </c>
      <c r="M404" s="746">
        <v>1455.86</v>
      </c>
    </row>
    <row r="405" spans="1:13" ht="14.4" customHeight="1" x14ac:dyDescent="0.3">
      <c r="A405" s="740" t="s">
        <v>2030</v>
      </c>
      <c r="B405" s="741" t="s">
        <v>3476</v>
      </c>
      <c r="C405" s="741" t="s">
        <v>3188</v>
      </c>
      <c r="D405" s="741" t="s">
        <v>3189</v>
      </c>
      <c r="E405" s="741" t="s">
        <v>2992</v>
      </c>
      <c r="F405" s="745"/>
      <c r="G405" s="745"/>
      <c r="H405" s="759">
        <v>0</v>
      </c>
      <c r="I405" s="745">
        <v>9</v>
      </c>
      <c r="J405" s="745">
        <v>626.1</v>
      </c>
      <c r="K405" s="759">
        <v>1</v>
      </c>
      <c r="L405" s="745">
        <v>9</v>
      </c>
      <c r="M405" s="746">
        <v>626.1</v>
      </c>
    </row>
    <row r="406" spans="1:13" ht="14.4" customHeight="1" x14ac:dyDescent="0.3">
      <c r="A406" s="740" t="s">
        <v>2030</v>
      </c>
      <c r="B406" s="741" t="s">
        <v>3477</v>
      </c>
      <c r="C406" s="741" t="s">
        <v>2138</v>
      </c>
      <c r="D406" s="741" t="s">
        <v>2139</v>
      </c>
      <c r="E406" s="741" t="s">
        <v>2140</v>
      </c>
      <c r="F406" s="745"/>
      <c r="G406" s="745"/>
      <c r="H406" s="759">
        <v>0</v>
      </c>
      <c r="I406" s="745">
        <v>18</v>
      </c>
      <c r="J406" s="745">
        <v>15272.82</v>
      </c>
      <c r="K406" s="759">
        <v>1</v>
      </c>
      <c r="L406" s="745">
        <v>18</v>
      </c>
      <c r="M406" s="746">
        <v>15272.82</v>
      </c>
    </row>
    <row r="407" spans="1:13" ht="14.4" customHeight="1" x14ac:dyDescent="0.3">
      <c r="A407" s="740" t="s">
        <v>2030</v>
      </c>
      <c r="B407" s="741" t="s">
        <v>3477</v>
      </c>
      <c r="C407" s="741" t="s">
        <v>3176</v>
      </c>
      <c r="D407" s="741" t="s">
        <v>2973</v>
      </c>
      <c r="E407" s="741" t="s">
        <v>2699</v>
      </c>
      <c r="F407" s="745"/>
      <c r="G407" s="745"/>
      <c r="H407" s="759">
        <v>0</v>
      </c>
      <c r="I407" s="745">
        <v>3</v>
      </c>
      <c r="J407" s="745">
        <v>2290.89</v>
      </c>
      <c r="K407" s="759">
        <v>1</v>
      </c>
      <c r="L407" s="745">
        <v>3</v>
      </c>
      <c r="M407" s="746">
        <v>2290.89</v>
      </c>
    </row>
    <row r="408" spans="1:13" ht="14.4" customHeight="1" x14ac:dyDescent="0.3">
      <c r="A408" s="740" t="s">
        <v>2030</v>
      </c>
      <c r="B408" s="741" t="s">
        <v>3477</v>
      </c>
      <c r="C408" s="741" t="s">
        <v>3174</v>
      </c>
      <c r="D408" s="741" t="s">
        <v>3095</v>
      </c>
      <c r="E408" s="741" t="s">
        <v>3175</v>
      </c>
      <c r="F408" s="745">
        <v>3</v>
      </c>
      <c r="G408" s="745">
        <v>1721.04</v>
      </c>
      <c r="H408" s="759">
        <v>1</v>
      </c>
      <c r="I408" s="745"/>
      <c r="J408" s="745"/>
      <c r="K408" s="759">
        <v>0</v>
      </c>
      <c r="L408" s="745">
        <v>3</v>
      </c>
      <c r="M408" s="746">
        <v>1721.04</v>
      </c>
    </row>
    <row r="409" spans="1:13" ht="14.4" customHeight="1" x14ac:dyDescent="0.3">
      <c r="A409" s="740" t="s">
        <v>2030</v>
      </c>
      <c r="B409" s="741" t="s">
        <v>1858</v>
      </c>
      <c r="C409" s="741" t="s">
        <v>3031</v>
      </c>
      <c r="D409" s="741" t="s">
        <v>2778</v>
      </c>
      <c r="E409" s="741" t="s">
        <v>2783</v>
      </c>
      <c r="F409" s="745">
        <v>2</v>
      </c>
      <c r="G409" s="745">
        <v>1195.76</v>
      </c>
      <c r="H409" s="759">
        <v>1</v>
      </c>
      <c r="I409" s="745"/>
      <c r="J409" s="745"/>
      <c r="K409" s="759">
        <v>0</v>
      </c>
      <c r="L409" s="745">
        <v>2</v>
      </c>
      <c r="M409" s="746">
        <v>1195.76</v>
      </c>
    </row>
    <row r="410" spans="1:13" ht="14.4" customHeight="1" x14ac:dyDescent="0.3">
      <c r="A410" s="740" t="s">
        <v>2030</v>
      </c>
      <c r="B410" s="741" t="s">
        <v>1858</v>
      </c>
      <c r="C410" s="741" t="s">
        <v>2777</v>
      </c>
      <c r="D410" s="741" t="s">
        <v>2778</v>
      </c>
      <c r="E410" s="741" t="s">
        <v>2779</v>
      </c>
      <c r="F410" s="745">
        <v>2</v>
      </c>
      <c r="G410" s="745">
        <v>2391.5</v>
      </c>
      <c r="H410" s="759">
        <v>1</v>
      </c>
      <c r="I410" s="745"/>
      <c r="J410" s="745"/>
      <c r="K410" s="759">
        <v>0</v>
      </c>
      <c r="L410" s="745">
        <v>2</v>
      </c>
      <c r="M410" s="746">
        <v>2391.5</v>
      </c>
    </row>
    <row r="411" spans="1:13" ht="14.4" customHeight="1" x14ac:dyDescent="0.3">
      <c r="A411" s="740" t="s">
        <v>2030</v>
      </c>
      <c r="B411" s="741" t="s">
        <v>1858</v>
      </c>
      <c r="C411" s="741" t="s">
        <v>2786</v>
      </c>
      <c r="D411" s="741" t="s">
        <v>2785</v>
      </c>
      <c r="E411" s="741" t="s">
        <v>2779</v>
      </c>
      <c r="F411" s="745">
        <v>5</v>
      </c>
      <c r="G411" s="745">
        <v>8577</v>
      </c>
      <c r="H411" s="759">
        <v>1</v>
      </c>
      <c r="I411" s="745"/>
      <c r="J411" s="745"/>
      <c r="K411" s="759">
        <v>0</v>
      </c>
      <c r="L411" s="745">
        <v>5</v>
      </c>
      <c r="M411" s="746">
        <v>8577</v>
      </c>
    </row>
    <row r="412" spans="1:13" ht="14.4" customHeight="1" x14ac:dyDescent="0.3">
      <c r="A412" s="740" t="s">
        <v>2030</v>
      </c>
      <c r="B412" s="741" t="s">
        <v>1858</v>
      </c>
      <c r="C412" s="741" t="s">
        <v>2789</v>
      </c>
      <c r="D412" s="741" t="s">
        <v>1860</v>
      </c>
      <c r="E412" s="741" t="s">
        <v>2779</v>
      </c>
      <c r="F412" s="745"/>
      <c r="G412" s="745"/>
      <c r="H412" s="759">
        <v>0</v>
      </c>
      <c r="I412" s="745">
        <v>40</v>
      </c>
      <c r="J412" s="745">
        <v>47830</v>
      </c>
      <c r="K412" s="759">
        <v>1</v>
      </c>
      <c r="L412" s="745">
        <v>40</v>
      </c>
      <c r="M412" s="746">
        <v>47830</v>
      </c>
    </row>
    <row r="413" spans="1:13" ht="14.4" customHeight="1" x14ac:dyDescent="0.3">
      <c r="A413" s="740" t="s">
        <v>2030</v>
      </c>
      <c r="B413" s="741" t="s">
        <v>1858</v>
      </c>
      <c r="C413" s="741" t="s">
        <v>2792</v>
      </c>
      <c r="D413" s="741" t="s">
        <v>1860</v>
      </c>
      <c r="E413" s="741" t="s">
        <v>2793</v>
      </c>
      <c r="F413" s="745"/>
      <c r="G413" s="745"/>
      <c r="H413" s="759">
        <v>0</v>
      </c>
      <c r="I413" s="745">
        <v>22</v>
      </c>
      <c r="J413" s="745">
        <v>52612.56</v>
      </c>
      <c r="K413" s="759">
        <v>1</v>
      </c>
      <c r="L413" s="745">
        <v>22</v>
      </c>
      <c r="M413" s="746">
        <v>52612.56</v>
      </c>
    </row>
    <row r="414" spans="1:13" ht="14.4" customHeight="1" x14ac:dyDescent="0.3">
      <c r="A414" s="740" t="s">
        <v>2030</v>
      </c>
      <c r="B414" s="741" t="s">
        <v>1876</v>
      </c>
      <c r="C414" s="741" t="s">
        <v>3136</v>
      </c>
      <c r="D414" s="741" t="s">
        <v>2404</v>
      </c>
      <c r="E414" s="741" t="s">
        <v>1879</v>
      </c>
      <c r="F414" s="745"/>
      <c r="G414" s="745"/>
      <c r="H414" s="759">
        <v>0</v>
      </c>
      <c r="I414" s="745">
        <v>3</v>
      </c>
      <c r="J414" s="745">
        <v>14.100000000000001</v>
      </c>
      <c r="K414" s="759">
        <v>1</v>
      </c>
      <c r="L414" s="745">
        <v>3</v>
      </c>
      <c r="M414" s="746">
        <v>14.100000000000001</v>
      </c>
    </row>
    <row r="415" spans="1:13" ht="14.4" customHeight="1" x14ac:dyDescent="0.3">
      <c r="A415" s="740" t="s">
        <v>2030</v>
      </c>
      <c r="B415" s="741" t="s">
        <v>1876</v>
      </c>
      <c r="C415" s="741" t="s">
        <v>1877</v>
      </c>
      <c r="D415" s="741" t="s">
        <v>1878</v>
      </c>
      <c r="E415" s="741" t="s">
        <v>1879</v>
      </c>
      <c r="F415" s="745">
        <v>3</v>
      </c>
      <c r="G415" s="745">
        <v>14.100000000000001</v>
      </c>
      <c r="H415" s="759">
        <v>0.75</v>
      </c>
      <c r="I415" s="745">
        <v>1</v>
      </c>
      <c r="J415" s="745">
        <v>4.7</v>
      </c>
      <c r="K415" s="759">
        <v>0.25</v>
      </c>
      <c r="L415" s="745">
        <v>4</v>
      </c>
      <c r="M415" s="746">
        <v>18.8</v>
      </c>
    </row>
    <row r="416" spans="1:13" ht="14.4" customHeight="1" x14ac:dyDescent="0.3">
      <c r="A416" s="740" t="s">
        <v>2030</v>
      </c>
      <c r="B416" s="741" t="s">
        <v>1884</v>
      </c>
      <c r="C416" s="741" t="s">
        <v>1887</v>
      </c>
      <c r="D416" s="741" t="s">
        <v>1252</v>
      </c>
      <c r="E416" s="741" t="s">
        <v>1888</v>
      </c>
      <c r="F416" s="745"/>
      <c r="G416" s="745"/>
      <c r="H416" s="759"/>
      <c r="I416" s="745">
        <v>14</v>
      </c>
      <c r="J416" s="745">
        <v>0</v>
      </c>
      <c r="K416" s="759"/>
      <c r="L416" s="745">
        <v>14</v>
      </c>
      <c r="M416" s="746">
        <v>0</v>
      </c>
    </row>
    <row r="417" spans="1:13" ht="14.4" customHeight="1" x14ac:dyDescent="0.3">
      <c r="A417" s="740" t="s">
        <v>2030</v>
      </c>
      <c r="B417" s="741" t="s">
        <v>1884</v>
      </c>
      <c r="C417" s="741" t="s">
        <v>2187</v>
      </c>
      <c r="D417" s="741" t="s">
        <v>2188</v>
      </c>
      <c r="E417" s="741" t="s">
        <v>2189</v>
      </c>
      <c r="F417" s="745">
        <v>8</v>
      </c>
      <c r="G417" s="745">
        <v>0</v>
      </c>
      <c r="H417" s="759"/>
      <c r="I417" s="745"/>
      <c r="J417" s="745"/>
      <c r="K417" s="759"/>
      <c r="L417" s="745">
        <v>8</v>
      </c>
      <c r="M417" s="746">
        <v>0</v>
      </c>
    </row>
    <row r="418" spans="1:13" ht="14.4" customHeight="1" x14ac:dyDescent="0.3">
      <c r="A418" s="740" t="s">
        <v>2030</v>
      </c>
      <c r="B418" s="741" t="s">
        <v>1889</v>
      </c>
      <c r="C418" s="741" t="s">
        <v>2902</v>
      </c>
      <c r="D418" s="741" t="s">
        <v>774</v>
      </c>
      <c r="E418" s="741" t="s">
        <v>1892</v>
      </c>
      <c r="F418" s="745"/>
      <c r="G418" s="745"/>
      <c r="H418" s="759">
        <v>0</v>
      </c>
      <c r="I418" s="745">
        <v>3</v>
      </c>
      <c r="J418" s="745">
        <v>255.48</v>
      </c>
      <c r="K418" s="759">
        <v>1</v>
      </c>
      <c r="L418" s="745">
        <v>3</v>
      </c>
      <c r="M418" s="746">
        <v>255.48</v>
      </c>
    </row>
    <row r="419" spans="1:13" ht="14.4" customHeight="1" x14ac:dyDescent="0.3">
      <c r="A419" s="740" t="s">
        <v>2030</v>
      </c>
      <c r="B419" s="741" t="s">
        <v>1889</v>
      </c>
      <c r="C419" s="741" t="s">
        <v>1890</v>
      </c>
      <c r="D419" s="741" t="s">
        <v>772</v>
      </c>
      <c r="E419" s="741" t="s">
        <v>1706</v>
      </c>
      <c r="F419" s="745"/>
      <c r="G419" s="745"/>
      <c r="H419" s="759">
        <v>0</v>
      </c>
      <c r="I419" s="745">
        <v>31</v>
      </c>
      <c r="J419" s="745">
        <v>1530.4500000000003</v>
      </c>
      <c r="K419" s="759">
        <v>1</v>
      </c>
      <c r="L419" s="745">
        <v>31</v>
      </c>
      <c r="M419" s="746">
        <v>1530.4500000000003</v>
      </c>
    </row>
    <row r="420" spans="1:13" ht="14.4" customHeight="1" x14ac:dyDescent="0.3">
      <c r="A420" s="740" t="s">
        <v>2030</v>
      </c>
      <c r="B420" s="741" t="s">
        <v>1889</v>
      </c>
      <c r="C420" s="741" t="s">
        <v>1891</v>
      </c>
      <c r="D420" s="741" t="s">
        <v>774</v>
      </c>
      <c r="E420" s="741" t="s">
        <v>1892</v>
      </c>
      <c r="F420" s="745"/>
      <c r="G420" s="745"/>
      <c r="H420" s="759">
        <v>0</v>
      </c>
      <c r="I420" s="745">
        <v>2</v>
      </c>
      <c r="J420" s="745">
        <v>170.32</v>
      </c>
      <c r="K420" s="759">
        <v>1</v>
      </c>
      <c r="L420" s="745">
        <v>2</v>
      </c>
      <c r="M420" s="746">
        <v>170.32</v>
      </c>
    </row>
    <row r="421" spans="1:13" ht="14.4" customHeight="1" x14ac:dyDescent="0.3">
      <c r="A421" s="740" t="s">
        <v>2030</v>
      </c>
      <c r="B421" s="741" t="s">
        <v>1889</v>
      </c>
      <c r="C421" s="741" t="s">
        <v>3153</v>
      </c>
      <c r="D421" s="741" t="s">
        <v>774</v>
      </c>
      <c r="E421" s="741" t="s">
        <v>1892</v>
      </c>
      <c r="F421" s="745"/>
      <c r="G421" s="745"/>
      <c r="H421" s="759">
        <v>0</v>
      </c>
      <c r="I421" s="745">
        <v>3</v>
      </c>
      <c r="J421" s="745">
        <v>255.48</v>
      </c>
      <c r="K421" s="759">
        <v>1</v>
      </c>
      <c r="L421" s="745">
        <v>3</v>
      </c>
      <c r="M421" s="746">
        <v>255.48</v>
      </c>
    </row>
    <row r="422" spans="1:13" ht="14.4" customHeight="1" x14ac:dyDescent="0.3">
      <c r="A422" s="740" t="s">
        <v>2030</v>
      </c>
      <c r="B422" s="741" t="s">
        <v>1895</v>
      </c>
      <c r="C422" s="741" t="s">
        <v>3228</v>
      </c>
      <c r="D422" s="741" t="s">
        <v>1897</v>
      </c>
      <c r="E422" s="741" t="s">
        <v>3229</v>
      </c>
      <c r="F422" s="745"/>
      <c r="G422" s="745"/>
      <c r="H422" s="759">
        <v>0</v>
      </c>
      <c r="I422" s="745">
        <v>2</v>
      </c>
      <c r="J422" s="745">
        <v>245.92</v>
      </c>
      <c r="K422" s="759">
        <v>1</v>
      </c>
      <c r="L422" s="745">
        <v>2</v>
      </c>
      <c r="M422" s="746">
        <v>245.92</v>
      </c>
    </row>
    <row r="423" spans="1:13" ht="14.4" customHeight="1" x14ac:dyDescent="0.3">
      <c r="A423" s="740" t="s">
        <v>2030</v>
      </c>
      <c r="B423" s="741" t="s">
        <v>1899</v>
      </c>
      <c r="C423" s="741" t="s">
        <v>2664</v>
      </c>
      <c r="D423" s="741" t="s">
        <v>2665</v>
      </c>
      <c r="E423" s="741" t="s">
        <v>1706</v>
      </c>
      <c r="F423" s="745">
        <v>3</v>
      </c>
      <c r="G423" s="745">
        <v>255.48</v>
      </c>
      <c r="H423" s="759">
        <v>1</v>
      </c>
      <c r="I423" s="745"/>
      <c r="J423" s="745"/>
      <c r="K423" s="759">
        <v>0</v>
      </c>
      <c r="L423" s="745">
        <v>3</v>
      </c>
      <c r="M423" s="746">
        <v>255.48</v>
      </c>
    </row>
    <row r="424" spans="1:13" ht="14.4" customHeight="1" x14ac:dyDescent="0.3">
      <c r="A424" s="740" t="s">
        <v>2030</v>
      </c>
      <c r="B424" s="741" t="s">
        <v>3493</v>
      </c>
      <c r="C424" s="741" t="s">
        <v>3202</v>
      </c>
      <c r="D424" s="741" t="s">
        <v>3203</v>
      </c>
      <c r="E424" s="741" t="s">
        <v>3204</v>
      </c>
      <c r="F424" s="745">
        <v>1</v>
      </c>
      <c r="G424" s="745">
        <v>161.06</v>
      </c>
      <c r="H424" s="759">
        <v>1</v>
      </c>
      <c r="I424" s="745"/>
      <c r="J424" s="745"/>
      <c r="K424" s="759">
        <v>0</v>
      </c>
      <c r="L424" s="745">
        <v>1</v>
      </c>
      <c r="M424" s="746">
        <v>161.06</v>
      </c>
    </row>
    <row r="425" spans="1:13" ht="14.4" customHeight="1" x14ac:dyDescent="0.3">
      <c r="A425" s="740" t="s">
        <v>2030</v>
      </c>
      <c r="B425" s="741" t="s">
        <v>3478</v>
      </c>
      <c r="C425" s="741" t="s">
        <v>3244</v>
      </c>
      <c r="D425" s="741" t="s">
        <v>3245</v>
      </c>
      <c r="E425" s="741" t="s">
        <v>3246</v>
      </c>
      <c r="F425" s="745">
        <v>3</v>
      </c>
      <c r="G425" s="745">
        <v>450.96</v>
      </c>
      <c r="H425" s="759">
        <v>1</v>
      </c>
      <c r="I425" s="745"/>
      <c r="J425" s="745"/>
      <c r="K425" s="759">
        <v>0</v>
      </c>
      <c r="L425" s="745">
        <v>3</v>
      </c>
      <c r="M425" s="746">
        <v>450.96</v>
      </c>
    </row>
    <row r="426" spans="1:13" ht="14.4" customHeight="1" x14ac:dyDescent="0.3">
      <c r="A426" s="740" t="s">
        <v>2030</v>
      </c>
      <c r="B426" s="741" t="s">
        <v>3478</v>
      </c>
      <c r="C426" s="741" t="s">
        <v>3247</v>
      </c>
      <c r="D426" s="741" t="s">
        <v>2851</v>
      </c>
      <c r="E426" s="741" t="s">
        <v>3248</v>
      </c>
      <c r="F426" s="745"/>
      <c r="G426" s="745"/>
      <c r="H426" s="759">
        <v>0</v>
      </c>
      <c r="I426" s="745">
        <v>3</v>
      </c>
      <c r="J426" s="745">
        <v>241.59</v>
      </c>
      <c r="K426" s="759">
        <v>1</v>
      </c>
      <c r="L426" s="745">
        <v>3</v>
      </c>
      <c r="M426" s="746">
        <v>241.59</v>
      </c>
    </row>
    <row r="427" spans="1:13" ht="14.4" customHeight="1" x14ac:dyDescent="0.3">
      <c r="A427" s="740" t="s">
        <v>2030</v>
      </c>
      <c r="B427" s="741" t="s">
        <v>1911</v>
      </c>
      <c r="C427" s="741" t="s">
        <v>1915</v>
      </c>
      <c r="D427" s="741" t="s">
        <v>1246</v>
      </c>
      <c r="E427" s="741" t="s">
        <v>1916</v>
      </c>
      <c r="F427" s="745"/>
      <c r="G427" s="745"/>
      <c r="H427" s="759">
        <v>0</v>
      </c>
      <c r="I427" s="745">
        <v>3</v>
      </c>
      <c r="J427" s="745">
        <v>622.34999999999991</v>
      </c>
      <c r="K427" s="759">
        <v>1</v>
      </c>
      <c r="L427" s="745">
        <v>3</v>
      </c>
      <c r="M427" s="746">
        <v>622.34999999999991</v>
      </c>
    </row>
    <row r="428" spans="1:13" ht="14.4" customHeight="1" x14ac:dyDescent="0.3">
      <c r="A428" s="740" t="s">
        <v>2030</v>
      </c>
      <c r="B428" s="741" t="s">
        <v>1917</v>
      </c>
      <c r="C428" s="741" t="s">
        <v>1918</v>
      </c>
      <c r="D428" s="741" t="s">
        <v>1919</v>
      </c>
      <c r="E428" s="741" t="s">
        <v>1703</v>
      </c>
      <c r="F428" s="745"/>
      <c r="G428" s="745"/>
      <c r="H428" s="759">
        <v>0</v>
      </c>
      <c r="I428" s="745">
        <v>1</v>
      </c>
      <c r="J428" s="745">
        <v>69.16</v>
      </c>
      <c r="K428" s="759">
        <v>1</v>
      </c>
      <c r="L428" s="745">
        <v>1</v>
      </c>
      <c r="M428" s="746">
        <v>69.16</v>
      </c>
    </row>
    <row r="429" spans="1:13" ht="14.4" customHeight="1" x14ac:dyDescent="0.3">
      <c r="A429" s="740" t="s">
        <v>2030</v>
      </c>
      <c r="B429" s="741" t="s">
        <v>1917</v>
      </c>
      <c r="C429" s="741" t="s">
        <v>2056</v>
      </c>
      <c r="D429" s="741" t="s">
        <v>1919</v>
      </c>
      <c r="E429" s="741" t="s">
        <v>1716</v>
      </c>
      <c r="F429" s="745"/>
      <c r="G429" s="745"/>
      <c r="H429" s="759">
        <v>0</v>
      </c>
      <c r="I429" s="745">
        <v>1</v>
      </c>
      <c r="J429" s="745">
        <v>207.45</v>
      </c>
      <c r="K429" s="759">
        <v>1</v>
      </c>
      <c r="L429" s="745">
        <v>1</v>
      </c>
      <c r="M429" s="746">
        <v>207.45</v>
      </c>
    </row>
    <row r="430" spans="1:13" ht="14.4" customHeight="1" x14ac:dyDescent="0.3">
      <c r="A430" s="740" t="s">
        <v>2030</v>
      </c>
      <c r="B430" s="741" t="s">
        <v>1977</v>
      </c>
      <c r="C430" s="741" t="s">
        <v>1978</v>
      </c>
      <c r="D430" s="741" t="s">
        <v>1979</v>
      </c>
      <c r="E430" s="741" t="s">
        <v>1898</v>
      </c>
      <c r="F430" s="745"/>
      <c r="G430" s="745"/>
      <c r="H430" s="759">
        <v>0</v>
      </c>
      <c r="I430" s="745">
        <v>1</v>
      </c>
      <c r="J430" s="745">
        <v>133.94</v>
      </c>
      <c r="K430" s="759">
        <v>1</v>
      </c>
      <c r="L430" s="745">
        <v>1</v>
      </c>
      <c r="M430" s="746">
        <v>133.94</v>
      </c>
    </row>
    <row r="431" spans="1:13" ht="14.4" customHeight="1" x14ac:dyDescent="0.3">
      <c r="A431" s="740" t="s">
        <v>2030</v>
      </c>
      <c r="B431" s="741" t="s">
        <v>3480</v>
      </c>
      <c r="C431" s="741" t="s">
        <v>2397</v>
      </c>
      <c r="D431" s="741" t="s">
        <v>2195</v>
      </c>
      <c r="E431" s="741" t="s">
        <v>2398</v>
      </c>
      <c r="F431" s="745">
        <v>1</v>
      </c>
      <c r="G431" s="745">
        <v>50.32</v>
      </c>
      <c r="H431" s="759">
        <v>1</v>
      </c>
      <c r="I431" s="745"/>
      <c r="J431" s="745"/>
      <c r="K431" s="759">
        <v>0</v>
      </c>
      <c r="L431" s="745">
        <v>1</v>
      </c>
      <c r="M431" s="746">
        <v>50.32</v>
      </c>
    </row>
    <row r="432" spans="1:13" ht="14.4" customHeight="1" x14ac:dyDescent="0.3">
      <c r="A432" s="740" t="s">
        <v>2030</v>
      </c>
      <c r="B432" s="741" t="s">
        <v>3480</v>
      </c>
      <c r="C432" s="741" t="s">
        <v>2862</v>
      </c>
      <c r="D432" s="741" t="s">
        <v>2863</v>
      </c>
      <c r="E432" s="741" t="s">
        <v>2398</v>
      </c>
      <c r="F432" s="745">
        <v>9</v>
      </c>
      <c r="G432" s="745">
        <v>452.88</v>
      </c>
      <c r="H432" s="759">
        <v>1</v>
      </c>
      <c r="I432" s="745"/>
      <c r="J432" s="745"/>
      <c r="K432" s="759">
        <v>0</v>
      </c>
      <c r="L432" s="745">
        <v>9</v>
      </c>
      <c r="M432" s="746">
        <v>452.88</v>
      </c>
    </row>
    <row r="433" spans="1:13" ht="14.4" customHeight="1" x14ac:dyDescent="0.3">
      <c r="A433" s="740" t="s">
        <v>2030</v>
      </c>
      <c r="B433" s="741" t="s">
        <v>3480</v>
      </c>
      <c r="C433" s="741" t="s">
        <v>3185</v>
      </c>
      <c r="D433" s="741" t="s">
        <v>2557</v>
      </c>
      <c r="E433" s="741"/>
      <c r="F433" s="745">
        <v>2</v>
      </c>
      <c r="G433" s="745">
        <v>0</v>
      </c>
      <c r="H433" s="759"/>
      <c r="I433" s="745"/>
      <c r="J433" s="745"/>
      <c r="K433" s="759"/>
      <c r="L433" s="745">
        <v>2</v>
      </c>
      <c r="M433" s="746">
        <v>0</v>
      </c>
    </row>
    <row r="434" spans="1:13" ht="14.4" customHeight="1" x14ac:dyDescent="0.3">
      <c r="A434" s="740" t="s">
        <v>2030</v>
      </c>
      <c r="B434" s="741" t="s">
        <v>3480</v>
      </c>
      <c r="C434" s="741" t="s">
        <v>2868</v>
      </c>
      <c r="D434" s="741" t="s">
        <v>2869</v>
      </c>
      <c r="E434" s="741" t="s">
        <v>2870</v>
      </c>
      <c r="F434" s="745">
        <v>63</v>
      </c>
      <c r="G434" s="745">
        <v>6296.2199999999984</v>
      </c>
      <c r="H434" s="759">
        <v>1</v>
      </c>
      <c r="I434" s="745"/>
      <c r="J434" s="745"/>
      <c r="K434" s="759">
        <v>0</v>
      </c>
      <c r="L434" s="745">
        <v>63</v>
      </c>
      <c r="M434" s="746">
        <v>6296.2199999999984</v>
      </c>
    </row>
    <row r="435" spans="1:13" ht="14.4" customHeight="1" x14ac:dyDescent="0.3">
      <c r="A435" s="740" t="s">
        <v>2030</v>
      </c>
      <c r="B435" s="741" t="s">
        <v>3485</v>
      </c>
      <c r="C435" s="741" t="s">
        <v>3074</v>
      </c>
      <c r="D435" s="741" t="s">
        <v>3075</v>
      </c>
      <c r="E435" s="741" t="s">
        <v>3076</v>
      </c>
      <c r="F435" s="745"/>
      <c r="G435" s="745"/>
      <c r="H435" s="759">
        <v>0</v>
      </c>
      <c r="I435" s="745">
        <v>17</v>
      </c>
      <c r="J435" s="745">
        <v>1111.1199999999999</v>
      </c>
      <c r="K435" s="759">
        <v>1</v>
      </c>
      <c r="L435" s="745">
        <v>17</v>
      </c>
      <c r="M435" s="746">
        <v>1111.1199999999999</v>
      </c>
    </row>
    <row r="436" spans="1:13" ht="14.4" customHeight="1" x14ac:dyDescent="0.3">
      <c r="A436" s="740" t="s">
        <v>2031</v>
      </c>
      <c r="B436" s="741" t="s">
        <v>3475</v>
      </c>
      <c r="C436" s="741" t="s">
        <v>2603</v>
      </c>
      <c r="D436" s="741" t="s">
        <v>2604</v>
      </c>
      <c r="E436" s="741" t="s">
        <v>2605</v>
      </c>
      <c r="F436" s="745"/>
      <c r="G436" s="745"/>
      <c r="H436" s="759">
        <v>0</v>
      </c>
      <c r="I436" s="745">
        <v>2</v>
      </c>
      <c r="J436" s="745">
        <v>120.78</v>
      </c>
      <c r="K436" s="759">
        <v>1</v>
      </c>
      <c r="L436" s="745">
        <v>2</v>
      </c>
      <c r="M436" s="746">
        <v>120.78</v>
      </c>
    </row>
    <row r="437" spans="1:13" ht="14.4" customHeight="1" x14ac:dyDescent="0.3">
      <c r="A437" s="740" t="s">
        <v>2031</v>
      </c>
      <c r="B437" s="741" t="s">
        <v>3475</v>
      </c>
      <c r="C437" s="741" t="s">
        <v>2601</v>
      </c>
      <c r="D437" s="741" t="s">
        <v>2329</v>
      </c>
      <c r="E437" s="741" t="s">
        <v>2602</v>
      </c>
      <c r="F437" s="745">
        <v>1</v>
      </c>
      <c r="G437" s="745">
        <v>0</v>
      </c>
      <c r="H437" s="759"/>
      <c r="I437" s="745"/>
      <c r="J437" s="745"/>
      <c r="K437" s="759"/>
      <c r="L437" s="745">
        <v>1</v>
      </c>
      <c r="M437" s="746">
        <v>0</v>
      </c>
    </row>
    <row r="438" spans="1:13" ht="14.4" customHeight="1" x14ac:dyDescent="0.3">
      <c r="A438" s="740" t="s">
        <v>2032</v>
      </c>
      <c r="B438" s="741" t="s">
        <v>3498</v>
      </c>
      <c r="C438" s="741" t="s">
        <v>2240</v>
      </c>
      <c r="D438" s="741" t="s">
        <v>2241</v>
      </c>
      <c r="E438" s="741" t="s">
        <v>2242</v>
      </c>
      <c r="F438" s="745"/>
      <c r="G438" s="745"/>
      <c r="H438" s="759">
        <v>0</v>
      </c>
      <c r="I438" s="745">
        <v>2</v>
      </c>
      <c r="J438" s="745">
        <v>155.58000000000001</v>
      </c>
      <c r="K438" s="759">
        <v>1</v>
      </c>
      <c r="L438" s="745">
        <v>2</v>
      </c>
      <c r="M438" s="746">
        <v>155.58000000000001</v>
      </c>
    </row>
    <row r="439" spans="1:13" ht="14.4" customHeight="1" x14ac:dyDescent="0.3">
      <c r="A439" s="740" t="s">
        <v>2033</v>
      </c>
      <c r="B439" s="741" t="s">
        <v>1673</v>
      </c>
      <c r="C439" s="741" t="s">
        <v>1675</v>
      </c>
      <c r="D439" s="741" t="s">
        <v>1676</v>
      </c>
      <c r="E439" s="741" t="s">
        <v>1677</v>
      </c>
      <c r="F439" s="745"/>
      <c r="G439" s="745"/>
      <c r="H439" s="759">
        <v>0</v>
      </c>
      <c r="I439" s="745">
        <v>1</v>
      </c>
      <c r="J439" s="745">
        <v>186.87</v>
      </c>
      <c r="K439" s="759">
        <v>1</v>
      </c>
      <c r="L439" s="745">
        <v>1</v>
      </c>
      <c r="M439" s="746">
        <v>186.87</v>
      </c>
    </row>
    <row r="440" spans="1:13" ht="14.4" customHeight="1" x14ac:dyDescent="0.3">
      <c r="A440" s="740" t="s">
        <v>2033</v>
      </c>
      <c r="B440" s="741" t="s">
        <v>1700</v>
      </c>
      <c r="C440" s="741" t="s">
        <v>3418</v>
      </c>
      <c r="D440" s="741" t="s">
        <v>3419</v>
      </c>
      <c r="E440" s="741" t="s">
        <v>1902</v>
      </c>
      <c r="F440" s="745">
        <v>4</v>
      </c>
      <c r="G440" s="745">
        <v>131.04</v>
      </c>
      <c r="H440" s="759">
        <v>1</v>
      </c>
      <c r="I440" s="745"/>
      <c r="J440" s="745"/>
      <c r="K440" s="759">
        <v>0</v>
      </c>
      <c r="L440" s="745">
        <v>4</v>
      </c>
      <c r="M440" s="746">
        <v>131.04</v>
      </c>
    </row>
    <row r="441" spans="1:13" ht="14.4" customHeight="1" x14ac:dyDescent="0.3">
      <c r="A441" s="740" t="s">
        <v>2033</v>
      </c>
      <c r="B441" s="741" t="s">
        <v>1717</v>
      </c>
      <c r="C441" s="741" t="s">
        <v>1718</v>
      </c>
      <c r="D441" s="741" t="s">
        <v>1719</v>
      </c>
      <c r="E441" s="741" t="s">
        <v>1720</v>
      </c>
      <c r="F441" s="745"/>
      <c r="G441" s="745"/>
      <c r="H441" s="759">
        <v>0</v>
      </c>
      <c r="I441" s="745">
        <v>3</v>
      </c>
      <c r="J441" s="745">
        <v>48.269999999999996</v>
      </c>
      <c r="K441" s="759">
        <v>1</v>
      </c>
      <c r="L441" s="745">
        <v>3</v>
      </c>
      <c r="M441" s="746">
        <v>48.269999999999996</v>
      </c>
    </row>
    <row r="442" spans="1:13" ht="14.4" customHeight="1" x14ac:dyDescent="0.3">
      <c r="A442" s="740" t="s">
        <v>2034</v>
      </c>
      <c r="B442" s="741" t="s">
        <v>1749</v>
      </c>
      <c r="C442" s="741" t="s">
        <v>2119</v>
      </c>
      <c r="D442" s="741" t="s">
        <v>1347</v>
      </c>
      <c r="E442" s="741" t="s">
        <v>2120</v>
      </c>
      <c r="F442" s="745"/>
      <c r="G442" s="745"/>
      <c r="H442" s="759">
        <v>0</v>
      </c>
      <c r="I442" s="745">
        <v>2</v>
      </c>
      <c r="J442" s="745">
        <v>308.72000000000003</v>
      </c>
      <c r="K442" s="759">
        <v>1</v>
      </c>
      <c r="L442" s="745">
        <v>2</v>
      </c>
      <c r="M442" s="746">
        <v>308.72000000000003</v>
      </c>
    </row>
    <row r="443" spans="1:13" ht="14.4" customHeight="1" x14ac:dyDescent="0.3">
      <c r="A443" s="740" t="s">
        <v>2034</v>
      </c>
      <c r="B443" s="741" t="s">
        <v>1749</v>
      </c>
      <c r="C443" s="741" t="s">
        <v>2200</v>
      </c>
      <c r="D443" s="741" t="s">
        <v>712</v>
      </c>
      <c r="E443" s="741" t="s">
        <v>2120</v>
      </c>
      <c r="F443" s="745">
        <v>1</v>
      </c>
      <c r="G443" s="745">
        <v>0</v>
      </c>
      <c r="H443" s="759"/>
      <c r="I443" s="745"/>
      <c r="J443" s="745"/>
      <c r="K443" s="759"/>
      <c r="L443" s="745">
        <v>1</v>
      </c>
      <c r="M443" s="746">
        <v>0</v>
      </c>
    </row>
    <row r="444" spans="1:13" ht="14.4" customHeight="1" x14ac:dyDescent="0.3">
      <c r="A444" s="740" t="s">
        <v>2035</v>
      </c>
      <c r="B444" s="741" t="s">
        <v>3471</v>
      </c>
      <c r="C444" s="741" t="s">
        <v>3200</v>
      </c>
      <c r="D444" s="741" t="s">
        <v>2740</v>
      </c>
      <c r="E444" s="741" t="s">
        <v>3201</v>
      </c>
      <c r="F444" s="745"/>
      <c r="G444" s="745"/>
      <c r="H444" s="759">
        <v>0</v>
      </c>
      <c r="I444" s="745">
        <v>6</v>
      </c>
      <c r="J444" s="745">
        <v>581.04</v>
      </c>
      <c r="K444" s="759">
        <v>1</v>
      </c>
      <c r="L444" s="745">
        <v>6</v>
      </c>
      <c r="M444" s="746">
        <v>581.04</v>
      </c>
    </row>
    <row r="445" spans="1:13" ht="14.4" customHeight="1" x14ac:dyDescent="0.3">
      <c r="A445" s="740" t="s">
        <v>2035</v>
      </c>
      <c r="B445" s="741" t="s">
        <v>3471</v>
      </c>
      <c r="C445" s="741" t="s">
        <v>2739</v>
      </c>
      <c r="D445" s="741" t="s">
        <v>2740</v>
      </c>
      <c r="E445" s="741" t="s">
        <v>2741</v>
      </c>
      <c r="F445" s="745"/>
      <c r="G445" s="745"/>
      <c r="H445" s="759">
        <v>0</v>
      </c>
      <c r="I445" s="745">
        <v>3</v>
      </c>
      <c r="J445" s="745">
        <v>581.04</v>
      </c>
      <c r="K445" s="759">
        <v>1</v>
      </c>
      <c r="L445" s="745">
        <v>3</v>
      </c>
      <c r="M445" s="746">
        <v>581.04</v>
      </c>
    </row>
    <row r="446" spans="1:13" ht="14.4" customHeight="1" x14ac:dyDescent="0.3">
      <c r="A446" s="740" t="s">
        <v>2035</v>
      </c>
      <c r="B446" s="741" t="s">
        <v>3472</v>
      </c>
      <c r="C446" s="741" t="s">
        <v>2760</v>
      </c>
      <c r="D446" s="741" t="s">
        <v>2761</v>
      </c>
      <c r="E446" s="741" t="s">
        <v>2762</v>
      </c>
      <c r="F446" s="745">
        <v>11</v>
      </c>
      <c r="G446" s="745">
        <v>36900.490000000005</v>
      </c>
      <c r="H446" s="759">
        <v>1</v>
      </c>
      <c r="I446" s="745"/>
      <c r="J446" s="745"/>
      <c r="K446" s="759">
        <v>0</v>
      </c>
      <c r="L446" s="745">
        <v>11</v>
      </c>
      <c r="M446" s="746">
        <v>36900.490000000005</v>
      </c>
    </row>
    <row r="447" spans="1:13" ht="14.4" customHeight="1" x14ac:dyDescent="0.3">
      <c r="A447" s="740" t="s">
        <v>2035</v>
      </c>
      <c r="B447" s="741" t="s">
        <v>3472</v>
      </c>
      <c r="C447" s="741" t="s">
        <v>2763</v>
      </c>
      <c r="D447" s="741" t="s">
        <v>2761</v>
      </c>
      <c r="E447" s="741" t="s">
        <v>2764</v>
      </c>
      <c r="F447" s="745">
        <v>14</v>
      </c>
      <c r="G447" s="745">
        <v>12719.42</v>
      </c>
      <c r="H447" s="759">
        <v>1</v>
      </c>
      <c r="I447" s="745"/>
      <c r="J447" s="745"/>
      <c r="K447" s="759">
        <v>0</v>
      </c>
      <c r="L447" s="745">
        <v>14</v>
      </c>
      <c r="M447" s="746">
        <v>12719.42</v>
      </c>
    </row>
    <row r="448" spans="1:13" ht="14.4" customHeight="1" x14ac:dyDescent="0.3">
      <c r="A448" s="740" t="s">
        <v>2035</v>
      </c>
      <c r="B448" s="741" t="s">
        <v>3472</v>
      </c>
      <c r="C448" s="741" t="s">
        <v>2767</v>
      </c>
      <c r="D448" s="741" t="s">
        <v>2761</v>
      </c>
      <c r="E448" s="741" t="s">
        <v>2768</v>
      </c>
      <c r="F448" s="745">
        <v>10</v>
      </c>
      <c r="G448" s="745">
        <v>16773</v>
      </c>
      <c r="H448" s="759">
        <v>1</v>
      </c>
      <c r="I448" s="745"/>
      <c r="J448" s="745"/>
      <c r="K448" s="759">
        <v>0</v>
      </c>
      <c r="L448" s="745">
        <v>10</v>
      </c>
      <c r="M448" s="746">
        <v>16773</v>
      </c>
    </row>
    <row r="449" spans="1:13" ht="14.4" customHeight="1" x14ac:dyDescent="0.3">
      <c r="A449" s="740" t="s">
        <v>2035</v>
      </c>
      <c r="B449" s="741" t="s">
        <v>3472</v>
      </c>
      <c r="C449" s="741" t="s">
        <v>2772</v>
      </c>
      <c r="D449" s="741" t="s">
        <v>2773</v>
      </c>
      <c r="E449" s="741" t="s">
        <v>2762</v>
      </c>
      <c r="F449" s="745"/>
      <c r="G449" s="745"/>
      <c r="H449" s="759">
        <v>0</v>
      </c>
      <c r="I449" s="745">
        <v>2</v>
      </c>
      <c r="J449" s="745">
        <v>6709.18</v>
      </c>
      <c r="K449" s="759">
        <v>1</v>
      </c>
      <c r="L449" s="745">
        <v>2</v>
      </c>
      <c r="M449" s="746">
        <v>6709.18</v>
      </c>
    </row>
    <row r="450" spans="1:13" ht="14.4" customHeight="1" x14ac:dyDescent="0.3">
      <c r="A450" s="740" t="s">
        <v>2035</v>
      </c>
      <c r="B450" s="741" t="s">
        <v>3472</v>
      </c>
      <c r="C450" s="741" t="s">
        <v>2923</v>
      </c>
      <c r="D450" s="741" t="s">
        <v>2773</v>
      </c>
      <c r="E450" s="741" t="s">
        <v>2768</v>
      </c>
      <c r="F450" s="745"/>
      <c r="G450" s="745"/>
      <c r="H450" s="759">
        <v>0</v>
      </c>
      <c r="I450" s="745">
        <v>2</v>
      </c>
      <c r="J450" s="745">
        <v>3354.6</v>
      </c>
      <c r="K450" s="759">
        <v>1</v>
      </c>
      <c r="L450" s="745">
        <v>2</v>
      </c>
      <c r="M450" s="746">
        <v>3354.6</v>
      </c>
    </row>
    <row r="451" spans="1:13" ht="14.4" customHeight="1" x14ac:dyDescent="0.3">
      <c r="A451" s="740" t="s">
        <v>2035</v>
      </c>
      <c r="B451" s="741" t="s">
        <v>3472</v>
      </c>
      <c r="C451" s="741" t="s">
        <v>3272</v>
      </c>
      <c r="D451" s="741" t="s">
        <v>3273</v>
      </c>
      <c r="E451" s="741" t="s">
        <v>3274</v>
      </c>
      <c r="F451" s="745">
        <v>1</v>
      </c>
      <c r="G451" s="745">
        <v>583.70000000000005</v>
      </c>
      <c r="H451" s="759">
        <v>1</v>
      </c>
      <c r="I451" s="745"/>
      <c r="J451" s="745"/>
      <c r="K451" s="759">
        <v>0</v>
      </c>
      <c r="L451" s="745">
        <v>1</v>
      </c>
      <c r="M451" s="746">
        <v>583.70000000000005</v>
      </c>
    </row>
    <row r="452" spans="1:13" ht="14.4" customHeight="1" x14ac:dyDescent="0.3">
      <c r="A452" s="740" t="s">
        <v>2035</v>
      </c>
      <c r="B452" s="741" t="s">
        <v>3473</v>
      </c>
      <c r="C452" s="741" t="s">
        <v>2667</v>
      </c>
      <c r="D452" s="741" t="s">
        <v>2668</v>
      </c>
      <c r="E452" s="741" t="s">
        <v>2669</v>
      </c>
      <c r="F452" s="745">
        <v>6</v>
      </c>
      <c r="G452" s="745">
        <v>1396.08</v>
      </c>
      <c r="H452" s="759">
        <v>1</v>
      </c>
      <c r="I452" s="745"/>
      <c r="J452" s="745"/>
      <c r="K452" s="759">
        <v>0</v>
      </c>
      <c r="L452" s="745">
        <v>6</v>
      </c>
      <c r="M452" s="746">
        <v>1396.08</v>
      </c>
    </row>
    <row r="453" spans="1:13" ht="14.4" customHeight="1" x14ac:dyDescent="0.3">
      <c r="A453" s="740" t="s">
        <v>2035</v>
      </c>
      <c r="B453" s="741" t="s">
        <v>3473</v>
      </c>
      <c r="C453" s="741" t="s">
        <v>2670</v>
      </c>
      <c r="D453" s="741" t="s">
        <v>2671</v>
      </c>
      <c r="E453" s="741" t="s">
        <v>2672</v>
      </c>
      <c r="F453" s="745">
        <v>6</v>
      </c>
      <c r="G453" s="745">
        <v>8725.380000000001</v>
      </c>
      <c r="H453" s="759">
        <v>1</v>
      </c>
      <c r="I453" s="745"/>
      <c r="J453" s="745"/>
      <c r="K453" s="759">
        <v>0</v>
      </c>
      <c r="L453" s="745">
        <v>6</v>
      </c>
      <c r="M453" s="746">
        <v>8725.380000000001</v>
      </c>
    </row>
    <row r="454" spans="1:13" ht="14.4" customHeight="1" x14ac:dyDescent="0.3">
      <c r="A454" s="740" t="s">
        <v>2035</v>
      </c>
      <c r="B454" s="741" t="s">
        <v>3473</v>
      </c>
      <c r="C454" s="741" t="s">
        <v>2673</v>
      </c>
      <c r="D454" s="741" t="s">
        <v>2668</v>
      </c>
      <c r="E454" s="741" t="s">
        <v>2674</v>
      </c>
      <c r="F454" s="745">
        <v>6</v>
      </c>
      <c r="G454" s="745">
        <v>8725.380000000001</v>
      </c>
      <c r="H454" s="759">
        <v>1</v>
      </c>
      <c r="I454" s="745"/>
      <c r="J454" s="745"/>
      <c r="K454" s="759">
        <v>0</v>
      </c>
      <c r="L454" s="745">
        <v>6</v>
      </c>
      <c r="M454" s="746">
        <v>8725.380000000001</v>
      </c>
    </row>
    <row r="455" spans="1:13" ht="14.4" customHeight="1" x14ac:dyDescent="0.3">
      <c r="A455" s="740" t="s">
        <v>2035</v>
      </c>
      <c r="B455" s="741" t="s">
        <v>3473</v>
      </c>
      <c r="C455" s="741" t="s">
        <v>2956</v>
      </c>
      <c r="D455" s="741" t="s">
        <v>2668</v>
      </c>
      <c r="E455" s="741" t="s">
        <v>2957</v>
      </c>
      <c r="F455" s="745">
        <v>6</v>
      </c>
      <c r="G455" s="745">
        <v>2908.5</v>
      </c>
      <c r="H455" s="759">
        <v>1</v>
      </c>
      <c r="I455" s="745"/>
      <c r="J455" s="745"/>
      <c r="K455" s="759">
        <v>0</v>
      </c>
      <c r="L455" s="745">
        <v>6</v>
      </c>
      <c r="M455" s="746">
        <v>2908.5</v>
      </c>
    </row>
    <row r="456" spans="1:13" ht="14.4" customHeight="1" x14ac:dyDescent="0.3">
      <c r="A456" s="740" t="s">
        <v>2035</v>
      </c>
      <c r="B456" s="741" t="s">
        <v>3473</v>
      </c>
      <c r="C456" s="741" t="s">
        <v>2958</v>
      </c>
      <c r="D456" s="741" t="s">
        <v>2668</v>
      </c>
      <c r="E456" s="741" t="s">
        <v>2959</v>
      </c>
      <c r="F456" s="745">
        <v>6</v>
      </c>
      <c r="G456" s="745">
        <v>5816.88</v>
      </c>
      <c r="H456" s="759">
        <v>1</v>
      </c>
      <c r="I456" s="745"/>
      <c r="J456" s="745"/>
      <c r="K456" s="759">
        <v>0</v>
      </c>
      <c r="L456" s="745">
        <v>6</v>
      </c>
      <c r="M456" s="746">
        <v>5816.88</v>
      </c>
    </row>
    <row r="457" spans="1:13" ht="14.4" customHeight="1" x14ac:dyDescent="0.3">
      <c r="A457" s="740" t="s">
        <v>2035</v>
      </c>
      <c r="B457" s="741" t="s">
        <v>3473</v>
      </c>
      <c r="C457" s="741" t="s">
        <v>2675</v>
      </c>
      <c r="D457" s="741" t="s">
        <v>2676</v>
      </c>
      <c r="E457" s="741" t="s">
        <v>2677</v>
      </c>
      <c r="F457" s="745">
        <v>2</v>
      </c>
      <c r="G457" s="745">
        <v>3877.94</v>
      </c>
      <c r="H457" s="759">
        <v>1</v>
      </c>
      <c r="I457" s="745"/>
      <c r="J457" s="745"/>
      <c r="K457" s="759">
        <v>0</v>
      </c>
      <c r="L457" s="745">
        <v>2</v>
      </c>
      <c r="M457" s="746">
        <v>3877.94</v>
      </c>
    </row>
    <row r="458" spans="1:13" ht="14.4" customHeight="1" x14ac:dyDescent="0.3">
      <c r="A458" s="740" t="s">
        <v>2035</v>
      </c>
      <c r="B458" s="741" t="s">
        <v>3473</v>
      </c>
      <c r="C458" s="741" t="s">
        <v>2903</v>
      </c>
      <c r="D458" s="741" t="s">
        <v>2671</v>
      </c>
      <c r="E458" s="741" t="s">
        <v>2682</v>
      </c>
      <c r="F458" s="745">
        <v>6</v>
      </c>
      <c r="G458" s="745">
        <v>2908.5</v>
      </c>
      <c r="H458" s="759">
        <v>1</v>
      </c>
      <c r="I458" s="745"/>
      <c r="J458" s="745"/>
      <c r="K458" s="759">
        <v>0</v>
      </c>
      <c r="L458" s="745">
        <v>6</v>
      </c>
      <c r="M458" s="746">
        <v>2908.5</v>
      </c>
    </row>
    <row r="459" spans="1:13" ht="14.4" customHeight="1" x14ac:dyDescent="0.3">
      <c r="A459" s="740" t="s">
        <v>2035</v>
      </c>
      <c r="B459" s="741" t="s">
        <v>3473</v>
      </c>
      <c r="C459" s="741" t="s">
        <v>3264</v>
      </c>
      <c r="D459" s="741" t="s">
        <v>3265</v>
      </c>
      <c r="E459" s="741" t="s">
        <v>3266</v>
      </c>
      <c r="F459" s="745">
        <v>6</v>
      </c>
      <c r="G459" s="745">
        <v>11633.82</v>
      </c>
      <c r="H459" s="759">
        <v>1</v>
      </c>
      <c r="I459" s="745"/>
      <c r="J459" s="745"/>
      <c r="K459" s="759">
        <v>0</v>
      </c>
      <c r="L459" s="745">
        <v>6</v>
      </c>
      <c r="M459" s="746">
        <v>11633.82</v>
      </c>
    </row>
    <row r="460" spans="1:13" ht="14.4" customHeight="1" x14ac:dyDescent="0.3">
      <c r="A460" s="740" t="s">
        <v>2035</v>
      </c>
      <c r="B460" s="741" t="s">
        <v>3474</v>
      </c>
      <c r="C460" s="741" t="s">
        <v>2642</v>
      </c>
      <c r="D460" s="741" t="s">
        <v>2643</v>
      </c>
      <c r="E460" s="741" t="s">
        <v>2644</v>
      </c>
      <c r="F460" s="745">
        <v>4</v>
      </c>
      <c r="G460" s="745">
        <v>3016.16</v>
      </c>
      <c r="H460" s="759">
        <v>1</v>
      </c>
      <c r="I460" s="745"/>
      <c r="J460" s="745"/>
      <c r="K460" s="759">
        <v>0</v>
      </c>
      <c r="L460" s="745">
        <v>4</v>
      </c>
      <c r="M460" s="746">
        <v>3016.16</v>
      </c>
    </row>
    <row r="461" spans="1:13" ht="14.4" customHeight="1" x14ac:dyDescent="0.3">
      <c r="A461" s="740" t="s">
        <v>2035</v>
      </c>
      <c r="B461" s="741" t="s">
        <v>3474</v>
      </c>
      <c r="C461" s="741" t="s">
        <v>2947</v>
      </c>
      <c r="D461" s="741" t="s">
        <v>2643</v>
      </c>
      <c r="E461" s="741" t="s">
        <v>2652</v>
      </c>
      <c r="F461" s="745">
        <v>6</v>
      </c>
      <c r="G461" s="745">
        <v>6786.36</v>
      </c>
      <c r="H461" s="759">
        <v>0.5</v>
      </c>
      <c r="I461" s="745">
        <v>6</v>
      </c>
      <c r="J461" s="745">
        <v>6786.36</v>
      </c>
      <c r="K461" s="759">
        <v>0.5</v>
      </c>
      <c r="L461" s="745">
        <v>12</v>
      </c>
      <c r="M461" s="746">
        <v>13572.72</v>
      </c>
    </row>
    <row r="462" spans="1:13" ht="14.4" customHeight="1" x14ac:dyDescent="0.3">
      <c r="A462" s="740" t="s">
        <v>2035</v>
      </c>
      <c r="B462" s="741" t="s">
        <v>3474</v>
      </c>
      <c r="C462" s="741" t="s">
        <v>2645</v>
      </c>
      <c r="D462" s="741" t="s">
        <v>2643</v>
      </c>
      <c r="E462" s="741" t="s">
        <v>2646</v>
      </c>
      <c r="F462" s="745">
        <v>13</v>
      </c>
      <c r="G462" s="745">
        <v>19605.04</v>
      </c>
      <c r="H462" s="759">
        <v>1</v>
      </c>
      <c r="I462" s="745"/>
      <c r="J462" s="745"/>
      <c r="K462" s="759">
        <v>0</v>
      </c>
      <c r="L462" s="745">
        <v>13</v>
      </c>
      <c r="M462" s="746">
        <v>19605.04</v>
      </c>
    </row>
    <row r="463" spans="1:13" ht="14.4" customHeight="1" x14ac:dyDescent="0.3">
      <c r="A463" s="740" t="s">
        <v>2035</v>
      </c>
      <c r="B463" s="741" t="s">
        <v>3474</v>
      </c>
      <c r="C463" s="741" t="s">
        <v>2647</v>
      </c>
      <c r="D463" s="741" t="s">
        <v>2648</v>
      </c>
      <c r="E463" s="741" t="s">
        <v>2644</v>
      </c>
      <c r="F463" s="745">
        <v>6</v>
      </c>
      <c r="G463" s="745">
        <v>3877.92</v>
      </c>
      <c r="H463" s="759">
        <v>1</v>
      </c>
      <c r="I463" s="745"/>
      <c r="J463" s="745"/>
      <c r="K463" s="759">
        <v>0</v>
      </c>
      <c r="L463" s="745">
        <v>6</v>
      </c>
      <c r="M463" s="746">
        <v>3877.92</v>
      </c>
    </row>
    <row r="464" spans="1:13" ht="14.4" customHeight="1" x14ac:dyDescent="0.3">
      <c r="A464" s="740" t="s">
        <v>2035</v>
      </c>
      <c r="B464" s="741" t="s">
        <v>3474</v>
      </c>
      <c r="C464" s="741" t="s">
        <v>2649</v>
      </c>
      <c r="D464" s="741" t="s">
        <v>2650</v>
      </c>
      <c r="E464" s="741" t="s">
        <v>2644</v>
      </c>
      <c r="F464" s="745"/>
      <c r="G464" s="745"/>
      <c r="H464" s="759">
        <v>0</v>
      </c>
      <c r="I464" s="745">
        <v>1</v>
      </c>
      <c r="J464" s="745">
        <v>754.04</v>
      </c>
      <c r="K464" s="759">
        <v>1</v>
      </c>
      <c r="L464" s="745">
        <v>1</v>
      </c>
      <c r="M464" s="746">
        <v>754.04</v>
      </c>
    </row>
    <row r="465" spans="1:13" ht="14.4" customHeight="1" x14ac:dyDescent="0.3">
      <c r="A465" s="740" t="s">
        <v>2035</v>
      </c>
      <c r="B465" s="741" t="s">
        <v>1637</v>
      </c>
      <c r="C465" s="741" t="s">
        <v>1844</v>
      </c>
      <c r="D465" s="741" t="s">
        <v>1845</v>
      </c>
      <c r="E465" s="741" t="s">
        <v>1846</v>
      </c>
      <c r="F465" s="745"/>
      <c r="G465" s="745"/>
      <c r="H465" s="759"/>
      <c r="I465" s="745">
        <v>3</v>
      </c>
      <c r="J465" s="745">
        <v>0</v>
      </c>
      <c r="K465" s="759"/>
      <c r="L465" s="745">
        <v>3</v>
      </c>
      <c r="M465" s="746">
        <v>0</v>
      </c>
    </row>
    <row r="466" spans="1:13" ht="14.4" customHeight="1" x14ac:dyDescent="0.3">
      <c r="A466" s="740" t="s">
        <v>2035</v>
      </c>
      <c r="B466" s="741" t="s">
        <v>3476</v>
      </c>
      <c r="C466" s="741" t="s">
        <v>2723</v>
      </c>
      <c r="D466" s="741" t="s">
        <v>2724</v>
      </c>
      <c r="E466" s="741" t="s">
        <v>2725</v>
      </c>
      <c r="F466" s="745"/>
      <c r="G466" s="745"/>
      <c r="H466" s="759">
        <v>0</v>
      </c>
      <c r="I466" s="745">
        <v>2</v>
      </c>
      <c r="J466" s="745">
        <v>210.16</v>
      </c>
      <c r="K466" s="759">
        <v>1</v>
      </c>
      <c r="L466" s="745">
        <v>2</v>
      </c>
      <c r="M466" s="746">
        <v>210.16</v>
      </c>
    </row>
    <row r="467" spans="1:13" ht="14.4" customHeight="1" x14ac:dyDescent="0.3">
      <c r="A467" s="740" t="s">
        <v>2035</v>
      </c>
      <c r="B467" s="741" t="s">
        <v>3476</v>
      </c>
      <c r="C467" s="741" t="s">
        <v>3188</v>
      </c>
      <c r="D467" s="741" t="s">
        <v>3189</v>
      </c>
      <c r="E467" s="741" t="s">
        <v>2992</v>
      </c>
      <c r="F467" s="745"/>
      <c r="G467" s="745"/>
      <c r="H467" s="759">
        <v>0</v>
      </c>
      <c r="I467" s="745">
        <v>4</v>
      </c>
      <c r="J467" s="745">
        <v>274.39999999999998</v>
      </c>
      <c r="K467" s="759">
        <v>1</v>
      </c>
      <c r="L467" s="745">
        <v>4</v>
      </c>
      <c r="M467" s="746">
        <v>274.39999999999998</v>
      </c>
    </row>
    <row r="468" spans="1:13" ht="14.4" customHeight="1" x14ac:dyDescent="0.3">
      <c r="A468" s="740" t="s">
        <v>2035</v>
      </c>
      <c r="B468" s="741" t="s">
        <v>3477</v>
      </c>
      <c r="C468" s="741" t="s">
        <v>2691</v>
      </c>
      <c r="D468" s="741" t="s">
        <v>2139</v>
      </c>
      <c r="E468" s="741" t="s">
        <v>2692</v>
      </c>
      <c r="F468" s="745"/>
      <c r="G468" s="745"/>
      <c r="H468" s="759">
        <v>0</v>
      </c>
      <c r="I468" s="745">
        <v>2</v>
      </c>
      <c r="J468" s="745">
        <v>1074.24</v>
      </c>
      <c r="K468" s="759">
        <v>1</v>
      </c>
      <c r="L468" s="745">
        <v>2</v>
      </c>
      <c r="M468" s="746">
        <v>1074.24</v>
      </c>
    </row>
    <row r="469" spans="1:13" ht="14.4" customHeight="1" x14ac:dyDescent="0.3">
      <c r="A469" s="740" t="s">
        <v>2035</v>
      </c>
      <c r="B469" s="741" t="s">
        <v>3477</v>
      </c>
      <c r="C469" s="741" t="s">
        <v>3174</v>
      </c>
      <c r="D469" s="741" t="s">
        <v>3095</v>
      </c>
      <c r="E469" s="741" t="s">
        <v>3175</v>
      </c>
      <c r="F469" s="745">
        <v>1</v>
      </c>
      <c r="G469" s="745">
        <v>573.67999999999995</v>
      </c>
      <c r="H469" s="759">
        <v>1</v>
      </c>
      <c r="I469" s="745"/>
      <c r="J469" s="745"/>
      <c r="K469" s="759">
        <v>0</v>
      </c>
      <c r="L469" s="745">
        <v>1</v>
      </c>
      <c r="M469" s="746">
        <v>573.67999999999995</v>
      </c>
    </row>
    <row r="470" spans="1:13" ht="14.4" customHeight="1" x14ac:dyDescent="0.3">
      <c r="A470" s="740" t="s">
        <v>2035</v>
      </c>
      <c r="B470" s="741" t="s">
        <v>1858</v>
      </c>
      <c r="C470" s="741" t="s">
        <v>3114</v>
      </c>
      <c r="D470" s="741" t="s">
        <v>2778</v>
      </c>
      <c r="E470" s="741" t="s">
        <v>3115</v>
      </c>
      <c r="F470" s="745">
        <v>1</v>
      </c>
      <c r="G470" s="745">
        <v>2391.4899999999998</v>
      </c>
      <c r="H470" s="759">
        <v>1</v>
      </c>
      <c r="I470" s="745"/>
      <c r="J470" s="745"/>
      <c r="K470" s="759">
        <v>0</v>
      </c>
      <c r="L470" s="745">
        <v>1</v>
      </c>
      <c r="M470" s="746">
        <v>2391.4899999999998</v>
      </c>
    </row>
    <row r="471" spans="1:13" ht="14.4" customHeight="1" x14ac:dyDescent="0.3">
      <c r="A471" s="740" t="s">
        <v>2035</v>
      </c>
      <c r="B471" s="741" t="s">
        <v>1858</v>
      </c>
      <c r="C471" s="741" t="s">
        <v>3031</v>
      </c>
      <c r="D471" s="741" t="s">
        <v>2778</v>
      </c>
      <c r="E471" s="741" t="s">
        <v>2783</v>
      </c>
      <c r="F471" s="745">
        <v>3</v>
      </c>
      <c r="G471" s="745">
        <v>1793.6399999999999</v>
      </c>
      <c r="H471" s="759">
        <v>1</v>
      </c>
      <c r="I471" s="745"/>
      <c r="J471" s="745"/>
      <c r="K471" s="759">
        <v>0</v>
      </c>
      <c r="L471" s="745">
        <v>3</v>
      </c>
      <c r="M471" s="746">
        <v>1793.6399999999999</v>
      </c>
    </row>
    <row r="472" spans="1:13" ht="14.4" customHeight="1" x14ac:dyDescent="0.3">
      <c r="A472" s="740" t="s">
        <v>2035</v>
      </c>
      <c r="B472" s="741" t="s">
        <v>1858</v>
      </c>
      <c r="C472" s="741" t="s">
        <v>2777</v>
      </c>
      <c r="D472" s="741" t="s">
        <v>2778</v>
      </c>
      <c r="E472" s="741" t="s">
        <v>2779</v>
      </c>
      <c r="F472" s="745">
        <v>7</v>
      </c>
      <c r="G472" s="745">
        <v>8370.25</v>
      </c>
      <c r="H472" s="759">
        <v>1</v>
      </c>
      <c r="I472" s="745"/>
      <c r="J472" s="745"/>
      <c r="K472" s="759">
        <v>0</v>
      </c>
      <c r="L472" s="745">
        <v>7</v>
      </c>
      <c r="M472" s="746">
        <v>8370.25</v>
      </c>
    </row>
    <row r="473" spans="1:13" ht="14.4" customHeight="1" x14ac:dyDescent="0.3">
      <c r="A473" s="740" t="s">
        <v>2035</v>
      </c>
      <c r="B473" s="741" t="s">
        <v>1858</v>
      </c>
      <c r="C473" s="741" t="s">
        <v>2786</v>
      </c>
      <c r="D473" s="741" t="s">
        <v>2785</v>
      </c>
      <c r="E473" s="741" t="s">
        <v>2779</v>
      </c>
      <c r="F473" s="745">
        <v>14</v>
      </c>
      <c r="G473" s="745">
        <v>24015.600000000002</v>
      </c>
      <c r="H473" s="759">
        <v>1</v>
      </c>
      <c r="I473" s="745"/>
      <c r="J473" s="745"/>
      <c r="K473" s="759">
        <v>0</v>
      </c>
      <c r="L473" s="745">
        <v>14</v>
      </c>
      <c r="M473" s="746">
        <v>24015.600000000002</v>
      </c>
    </row>
    <row r="474" spans="1:13" ht="14.4" customHeight="1" x14ac:dyDescent="0.3">
      <c r="A474" s="740" t="s">
        <v>2035</v>
      </c>
      <c r="B474" s="741" t="s">
        <v>1858</v>
      </c>
      <c r="C474" s="741" t="s">
        <v>3042</v>
      </c>
      <c r="D474" s="741" t="s">
        <v>2785</v>
      </c>
      <c r="E474" s="741" t="s">
        <v>3043</v>
      </c>
      <c r="F474" s="745">
        <v>1</v>
      </c>
      <c r="G474" s="745">
        <v>0</v>
      </c>
      <c r="H474" s="759"/>
      <c r="I474" s="745"/>
      <c r="J474" s="745"/>
      <c r="K474" s="759"/>
      <c r="L474" s="745">
        <v>1</v>
      </c>
      <c r="M474" s="746">
        <v>0</v>
      </c>
    </row>
    <row r="475" spans="1:13" ht="14.4" customHeight="1" x14ac:dyDescent="0.3">
      <c r="A475" s="740" t="s">
        <v>2035</v>
      </c>
      <c r="B475" s="741" t="s">
        <v>1884</v>
      </c>
      <c r="C475" s="741" t="s">
        <v>2857</v>
      </c>
      <c r="D475" s="741" t="s">
        <v>2532</v>
      </c>
      <c r="E475" s="741" t="s">
        <v>2189</v>
      </c>
      <c r="F475" s="745">
        <v>1</v>
      </c>
      <c r="G475" s="745">
        <v>0</v>
      </c>
      <c r="H475" s="759"/>
      <c r="I475" s="745"/>
      <c r="J475" s="745"/>
      <c r="K475" s="759"/>
      <c r="L475" s="745">
        <v>1</v>
      </c>
      <c r="M475" s="746">
        <v>0</v>
      </c>
    </row>
    <row r="476" spans="1:13" ht="14.4" customHeight="1" x14ac:dyDescent="0.3">
      <c r="A476" s="740" t="s">
        <v>2035</v>
      </c>
      <c r="B476" s="741" t="s">
        <v>1884</v>
      </c>
      <c r="C476" s="741" t="s">
        <v>2187</v>
      </c>
      <c r="D476" s="741" t="s">
        <v>2188</v>
      </c>
      <c r="E476" s="741" t="s">
        <v>2189</v>
      </c>
      <c r="F476" s="745">
        <v>2</v>
      </c>
      <c r="G476" s="745">
        <v>0</v>
      </c>
      <c r="H476" s="759"/>
      <c r="I476" s="745"/>
      <c r="J476" s="745"/>
      <c r="K476" s="759"/>
      <c r="L476" s="745">
        <v>2</v>
      </c>
      <c r="M476" s="746">
        <v>0</v>
      </c>
    </row>
    <row r="477" spans="1:13" ht="14.4" customHeight="1" x14ac:dyDescent="0.3">
      <c r="A477" s="740" t="s">
        <v>2035</v>
      </c>
      <c r="B477" s="741" t="s">
        <v>1889</v>
      </c>
      <c r="C477" s="741" t="s">
        <v>2902</v>
      </c>
      <c r="D477" s="741" t="s">
        <v>774</v>
      </c>
      <c r="E477" s="741" t="s">
        <v>1892</v>
      </c>
      <c r="F477" s="745"/>
      <c r="G477" s="745"/>
      <c r="H477" s="759">
        <v>0</v>
      </c>
      <c r="I477" s="745">
        <v>3</v>
      </c>
      <c r="J477" s="745">
        <v>255.48</v>
      </c>
      <c r="K477" s="759">
        <v>1</v>
      </c>
      <c r="L477" s="745">
        <v>3</v>
      </c>
      <c r="M477" s="746">
        <v>255.48</v>
      </c>
    </row>
    <row r="478" spans="1:13" ht="14.4" customHeight="1" x14ac:dyDescent="0.3">
      <c r="A478" s="740" t="s">
        <v>2035</v>
      </c>
      <c r="B478" s="741" t="s">
        <v>1889</v>
      </c>
      <c r="C478" s="741" t="s">
        <v>1890</v>
      </c>
      <c r="D478" s="741" t="s">
        <v>772</v>
      </c>
      <c r="E478" s="741" t="s">
        <v>1706</v>
      </c>
      <c r="F478" s="745"/>
      <c r="G478" s="745"/>
      <c r="H478" s="759">
        <v>0</v>
      </c>
      <c r="I478" s="745">
        <v>10</v>
      </c>
      <c r="J478" s="745">
        <v>566.21999999999991</v>
      </c>
      <c r="K478" s="759">
        <v>1</v>
      </c>
      <c r="L478" s="745">
        <v>10</v>
      </c>
      <c r="M478" s="746">
        <v>566.21999999999991</v>
      </c>
    </row>
    <row r="479" spans="1:13" ht="14.4" customHeight="1" x14ac:dyDescent="0.3">
      <c r="A479" s="740" t="s">
        <v>2035</v>
      </c>
      <c r="B479" s="741" t="s">
        <v>1889</v>
      </c>
      <c r="C479" s="741" t="s">
        <v>1891</v>
      </c>
      <c r="D479" s="741" t="s">
        <v>774</v>
      </c>
      <c r="E479" s="741" t="s">
        <v>1892</v>
      </c>
      <c r="F479" s="745"/>
      <c r="G479" s="745"/>
      <c r="H479" s="759">
        <v>0</v>
      </c>
      <c r="I479" s="745">
        <v>3</v>
      </c>
      <c r="J479" s="745">
        <v>255.48</v>
      </c>
      <c r="K479" s="759">
        <v>1</v>
      </c>
      <c r="L479" s="745">
        <v>3</v>
      </c>
      <c r="M479" s="746">
        <v>255.48</v>
      </c>
    </row>
    <row r="480" spans="1:13" ht="14.4" customHeight="1" x14ac:dyDescent="0.3">
      <c r="A480" s="740" t="s">
        <v>2035</v>
      </c>
      <c r="B480" s="741" t="s">
        <v>3478</v>
      </c>
      <c r="C480" s="741" t="s">
        <v>2853</v>
      </c>
      <c r="D480" s="741" t="s">
        <v>2851</v>
      </c>
      <c r="E480" s="741" t="s">
        <v>2854</v>
      </c>
      <c r="F480" s="745"/>
      <c r="G480" s="745"/>
      <c r="H480" s="759">
        <v>0</v>
      </c>
      <c r="I480" s="745">
        <v>1</v>
      </c>
      <c r="J480" s="745">
        <v>533.42999999999995</v>
      </c>
      <c r="K480" s="759">
        <v>1</v>
      </c>
      <c r="L480" s="745">
        <v>1</v>
      </c>
      <c r="M480" s="746">
        <v>533.42999999999995</v>
      </c>
    </row>
    <row r="481" spans="1:13" ht="14.4" customHeight="1" x14ac:dyDescent="0.3">
      <c r="A481" s="740" t="s">
        <v>2035</v>
      </c>
      <c r="B481" s="741" t="s">
        <v>3479</v>
      </c>
      <c r="C481" s="741" t="s">
        <v>2661</v>
      </c>
      <c r="D481" s="741" t="s">
        <v>2662</v>
      </c>
      <c r="E481" s="741" t="s">
        <v>2663</v>
      </c>
      <c r="F481" s="745"/>
      <c r="G481" s="745"/>
      <c r="H481" s="759">
        <v>0</v>
      </c>
      <c r="I481" s="745">
        <v>2</v>
      </c>
      <c r="J481" s="745">
        <v>1123.52</v>
      </c>
      <c r="K481" s="759">
        <v>1</v>
      </c>
      <c r="L481" s="745">
        <v>2</v>
      </c>
      <c r="M481" s="746">
        <v>1123.52</v>
      </c>
    </row>
    <row r="482" spans="1:13" ht="14.4" customHeight="1" x14ac:dyDescent="0.3">
      <c r="A482" s="740" t="s">
        <v>2035</v>
      </c>
      <c r="B482" s="741" t="s">
        <v>3479</v>
      </c>
      <c r="C482" s="741" t="s">
        <v>3262</v>
      </c>
      <c r="D482" s="741" t="s">
        <v>2662</v>
      </c>
      <c r="E482" s="741" t="s">
        <v>3263</v>
      </c>
      <c r="F482" s="745"/>
      <c r="G482" s="745"/>
      <c r="H482" s="759">
        <v>0</v>
      </c>
      <c r="I482" s="745">
        <v>13</v>
      </c>
      <c r="J482" s="745">
        <v>912.99</v>
      </c>
      <c r="K482" s="759">
        <v>1</v>
      </c>
      <c r="L482" s="745">
        <v>13</v>
      </c>
      <c r="M482" s="746">
        <v>912.99</v>
      </c>
    </row>
    <row r="483" spans="1:13" ht="14.4" customHeight="1" x14ac:dyDescent="0.3">
      <c r="A483" s="740" t="s">
        <v>2035</v>
      </c>
      <c r="B483" s="741" t="s">
        <v>3483</v>
      </c>
      <c r="C483" s="741" t="s">
        <v>3102</v>
      </c>
      <c r="D483" s="741" t="s">
        <v>3103</v>
      </c>
      <c r="E483" s="741" t="s">
        <v>3104</v>
      </c>
      <c r="F483" s="745"/>
      <c r="G483" s="745"/>
      <c r="H483" s="759">
        <v>0</v>
      </c>
      <c r="I483" s="745">
        <v>3</v>
      </c>
      <c r="J483" s="745">
        <v>207.48</v>
      </c>
      <c r="K483" s="759">
        <v>1</v>
      </c>
      <c r="L483" s="745">
        <v>3</v>
      </c>
      <c r="M483" s="746">
        <v>207.48</v>
      </c>
    </row>
    <row r="484" spans="1:13" ht="14.4" customHeight="1" x14ac:dyDescent="0.3">
      <c r="A484" s="740" t="s">
        <v>2035</v>
      </c>
      <c r="B484" s="741" t="s">
        <v>3480</v>
      </c>
      <c r="C484" s="741" t="s">
        <v>2397</v>
      </c>
      <c r="D484" s="741" t="s">
        <v>2195</v>
      </c>
      <c r="E484" s="741" t="s">
        <v>2398</v>
      </c>
      <c r="F484" s="745">
        <v>3</v>
      </c>
      <c r="G484" s="745">
        <v>150.96</v>
      </c>
      <c r="H484" s="759">
        <v>1</v>
      </c>
      <c r="I484" s="745"/>
      <c r="J484" s="745"/>
      <c r="K484" s="759">
        <v>0</v>
      </c>
      <c r="L484" s="745">
        <v>3</v>
      </c>
      <c r="M484" s="746">
        <v>150.96</v>
      </c>
    </row>
    <row r="485" spans="1:13" ht="14.4" customHeight="1" x14ac:dyDescent="0.3">
      <c r="A485" s="740" t="s">
        <v>2035</v>
      </c>
      <c r="B485" s="741" t="s">
        <v>3480</v>
      </c>
      <c r="C485" s="741" t="s">
        <v>2861</v>
      </c>
      <c r="D485" s="741" t="s">
        <v>2557</v>
      </c>
      <c r="E485" s="741"/>
      <c r="F485" s="745">
        <v>3</v>
      </c>
      <c r="G485" s="745">
        <v>0</v>
      </c>
      <c r="H485" s="759"/>
      <c r="I485" s="745"/>
      <c r="J485" s="745"/>
      <c r="K485" s="759"/>
      <c r="L485" s="745">
        <v>3</v>
      </c>
      <c r="M485" s="746">
        <v>0</v>
      </c>
    </row>
    <row r="486" spans="1:13" ht="14.4" customHeight="1" x14ac:dyDescent="0.3">
      <c r="A486" s="740" t="s">
        <v>2035</v>
      </c>
      <c r="B486" s="741" t="s">
        <v>3480</v>
      </c>
      <c r="C486" s="741" t="s">
        <v>2862</v>
      </c>
      <c r="D486" s="741" t="s">
        <v>2863</v>
      </c>
      <c r="E486" s="741" t="s">
        <v>2398</v>
      </c>
      <c r="F486" s="745">
        <v>3</v>
      </c>
      <c r="G486" s="745">
        <v>150.96</v>
      </c>
      <c r="H486" s="759">
        <v>1</v>
      </c>
      <c r="I486" s="745"/>
      <c r="J486" s="745"/>
      <c r="K486" s="759">
        <v>0</v>
      </c>
      <c r="L486" s="745">
        <v>3</v>
      </c>
      <c r="M486" s="746">
        <v>150.96</v>
      </c>
    </row>
    <row r="487" spans="1:13" ht="14.4" customHeight="1" x14ac:dyDescent="0.3">
      <c r="A487" s="740" t="s">
        <v>2035</v>
      </c>
      <c r="B487" s="741" t="s">
        <v>3480</v>
      </c>
      <c r="C487" s="741" t="s">
        <v>2868</v>
      </c>
      <c r="D487" s="741" t="s">
        <v>2869</v>
      </c>
      <c r="E487" s="741" t="s">
        <v>2870</v>
      </c>
      <c r="F487" s="745">
        <v>34</v>
      </c>
      <c r="G487" s="745">
        <v>3397.9600000000005</v>
      </c>
      <c r="H487" s="759">
        <v>1</v>
      </c>
      <c r="I487" s="745"/>
      <c r="J487" s="745"/>
      <c r="K487" s="759">
        <v>0</v>
      </c>
      <c r="L487" s="745">
        <v>34</v>
      </c>
      <c r="M487" s="746">
        <v>3397.9600000000005</v>
      </c>
    </row>
    <row r="488" spans="1:13" ht="14.4" customHeight="1" x14ac:dyDescent="0.3">
      <c r="A488" s="740" t="s">
        <v>2035</v>
      </c>
      <c r="B488" s="741" t="s">
        <v>3480</v>
      </c>
      <c r="C488" s="741" t="s">
        <v>3134</v>
      </c>
      <c r="D488" s="741" t="s">
        <v>2195</v>
      </c>
      <c r="E488" s="741" t="s">
        <v>3135</v>
      </c>
      <c r="F488" s="745">
        <v>1</v>
      </c>
      <c r="G488" s="745">
        <v>0</v>
      </c>
      <c r="H488" s="759"/>
      <c r="I488" s="745"/>
      <c r="J488" s="745"/>
      <c r="K488" s="759"/>
      <c r="L488" s="745">
        <v>1</v>
      </c>
      <c r="M488" s="746">
        <v>0</v>
      </c>
    </row>
    <row r="489" spans="1:13" ht="14.4" customHeight="1" x14ac:dyDescent="0.3">
      <c r="A489" s="740" t="s">
        <v>2035</v>
      </c>
      <c r="B489" s="741" t="s">
        <v>3480</v>
      </c>
      <c r="C489" s="741" t="s">
        <v>3290</v>
      </c>
      <c r="D489" s="741" t="s">
        <v>2198</v>
      </c>
      <c r="E489" s="741" t="s">
        <v>3291</v>
      </c>
      <c r="F489" s="745">
        <v>1</v>
      </c>
      <c r="G489" s="745">
        <v>0</v>
      </c>
      <c r="H489" s="759"/>
      <c r="I489" s="745"/>
      <c r="J489" s="745"/>
      <c r="K489" s="759"/>
      <c r="L489" s="745">
        <v>1</v>
      </c>
      <c r="M489" s="746">
        <v>0</v>
      </c>
    </row>
    <row r="490" spans="1:13" ht="14.4" customHeight="1" x14ac:dyDescent="0.3">
      <c r="A490" s="740" t="s">
        <v>2035</v>
      </c>
      <c r="B490" s="741" t="s">
        <v>3485</v>
      </c>
      <c r="C490" s="741" t="s">
        <v>3074</v>
      </c>
      <c r="D490" s="741" t="s">
        <v>3075</v>
      </c>
      <c r="E490" s="741" t="s">
        <v>3076</v>
      </c>
      <c r="F490" s="745"/>
      <c r="G490" s="745"/>
      <c r="H490" s="759">
        <v>0</v>
      </c>
      <c r="I490" s="745">
        <v>12</v>
      </c>
      <c r="J490" s="745">
        <v>784.31999999999994</v>
      </c>
      <c r="K490" s="759">
        <v>1</v>
      </c>
      <c r="L490" s="745">
        <v>12</v>
      </c>
      <c r="M490" s="746">
        <v>784.31999999999994</v>
      </c>
    </row>
    <row r="491" spans="1:13" ht="14.4" customHeight="1" x14ac:dyDescent="0.3">
      <c r="A491" s="740" t="s">
        <v>2035</v>
      </c>
      <c r="B491" s="741" t="s">
        <v>3485</v>
      </c>
      <c r="C491" s="741" t="s">
        <v>3292</v>
      </c>
      <c r="D491" s="741" t="s">
        <v>3075</v>
      </c>
      <c r="E491" s="741" t="s">
        <v>3293</v>
      </c>
      <c r="F491" s="745">
        <v>3</v>
      </c>
      <c r="G491" s="745">
        <v>0</v>
      </c>
      <c r="H491" s="759"/>
      <c r="I491" s="745"/>
      <c r="J491" s="745"/>
      <c r="K491" s="759"/>
      <c r="L491" s="745">
        <v>3</v>
      </c>
      <c r="M491" s="746">
        <v>0</v>
      </c>
    </row>
    <row r="492" spans="1:13" ht="14.4" customHeight="1" x14ac:dyDescent="0.3">
      <c r="A492" s="740" t="s">
        <v>2036</v>
      </c>
      <c r="B492" s="741" t="s">
        <v>1637</v>
      </c>
      <c r="C492" s="741" t="s">
        <v>1844</v>
      </c>
      <c r="D492" s="741" t="s">
        <v>1845</v>
      </c>
      <c r="E492" s="741" t="s">
        <v>1846</v>
      </c>
      <c r="F492" s="745"/>
      <c r="G492" s="745"/>
      <c r="H492" s="759"/>
      <c r="I492" s="745">
        <v>1</v>
      </c>
      <c r="J492" s="745">
        <v>0</v>
      </c>
      <c r="K492" s="759"/>
      <c r="L492" s="745">
        <v>1</v>
      </c>
      <c r="M492" s="746">
        <v>0</v>
      </c>
    </row>
    <row r="493" spans="1:13" ht="14.4" customHeight="1" x14ac:dyDescent="0.3">
      <c r="A493" s="740" t="s">
        <v>2038</v>
      </c>
      <c r="B493" s="741" t="s">
        <v>1645</v>
      </c>
      <c r="C493" s="741" t="s">
        <v>1646</v>
      </c>
      <c r="D493" s="741" t="s">
        <v>1107</v>
      </c>
      <c r="E493" s="741" t="s">
        <v>1647</v>
      </c>
      <c r="F493" s="745"/>
      <c r="G493" s="745"/>
      <c r="H493" s="759">
        <v>0</v>
      </c>
      <c r="I493" s="745">
        <v>1</v>
      </c>
      <c r="J493" s="745">
        <v>41.63</v>
      </c>
      <c r="K493" s="759">
        <v>1</v>
      </c>
      <c r="L493" s="745">
        <v>1</v>
      </c>
      <c r="M493" s="746">
        <v>41.63</v>
      </c>
    </row>
    <row r="494" spans="1:13" ht="14.4" customHeight="1" x14ac:dyDescent="0.3">
      <c r="A494" s="740" t="s">
        <v>2038</v>
      </c>
      <c r="B494" s="741" t="s">
        <v>3497</v>
      </c>
      <c r="C494" s="741" t="s">
        <v>2309</v>
      </c>
      <c r="D494" s="741" t="s">
        <v>2310</v>
      </c>
      <c r="E494" s="741" t="s">
        <v>2311</v>
      </c>
      <c r="F494" s="745"/>
      <c r="G494" s="745"/>
      <c r="H494" s="759">
        <v>0</v>
      </c>
      <c r="I494" s="745">
        <v>2</v>
      </c>
      <c r="J494" s="745">
        <v>64.5</v>
      </c>
      <c r="K494" s="759">
        <v>1</v>
      </c>
      <c r="L494" s="745">
        <v>2</v>
      </c>
      <c r="M494" s="746">
        <v>64.5</v>
      </c>
    </row>
    <row r="495" spans="1:13" ht="14.4" customHeight="1" x14ac:dyDescent="0.3">
      <c r="A495" s="740" t="s">
        <v>2038</v>
      </c>
      <c r="B495" s="741" t="s">
        <v>3499</v>
      </c>
      <c r="C495" s="741" t="s">
        <v>2282</v>
      </c>
      <c r="D495" s="741" t="s">
        <v>2283</v>
      </c>
      <c r="E495" s="741" t="s">
        <v>2284</v>
      </c>
      <c r="F495" s="745"/>
      <c r="G495" s="745"/>
      <c r="H495" s="759">
        <v>0</v>
      </c>
      <c r="I495" s="745">
        <v>1</v>
      </c>
      <c r="J495" s="745">
        <v>403.45</v>
      </c>
      <c r="K495" s="759">
        <v>1</v>
      </c>
      <c r="L495" s="745">
        <v>1</v>
      </c>
      <c r="M495" s="746">
        <v>403.45</v>
      </c>
    </row>
    <row r="496" spans="1:13" ht="14.4" customHeight="1" x14ac:dyDescent="0.3">
      <c r="A496" s="740" t="s">
        <v>2038</v>
      </c>
      <c r="B496" s="741" t="s">
        <v>1749</v>
      </c>
      <c r="C496" s="741" t="s">
        <v>2200</v>
      </c>
      <c r="D496" s="741" t="s">
        <v>712</v>
      </c>
      <c r="E496" s="741" t="s">
        <v>2120</v>
      </c>
      <c r="F496" s="745">
        <v>1</v>
      </c>
      <c r="G496" s="745">
        <v>0</v>
      </c>
      <c r="H496" s="759"/>
      <c r="I496" s="745"/>
      <c r="J496" s="745"/>
      <c r="K496" s="759"/>
      <c r="L496" s="745">
        <v>1</v>
      </c>
      <c r="M496" s="746">
        <v>0</v>
      </c>
    </row>
    <row r="497" spans="1:13" ht="14.4" customHeight="1" x14ac:dyDescent="0.3">
      <c r="A497" s="740" t="s">
        <v>2038</v>
      </c>
      <c r="B497" s="741" t="s">
        <v>3481</v>
      </c>
      <c r="C497" s="741" t="s">
        <v>2256</v>
      </c>
      <c r="D497" s="741" t="s">
        <v>2202</v>
      </c>
      <c r="E497" s="741" t="s">
        <v>2257</v>
      </c>
      <c r="F497" s="745"/>
      <c r="G497" s="745"/>
      <c r="H497" s="759">
        <v>0</v>
      </c>
      <c r="I497" s="745">
        <v>9</v>
      </c>
      <c r="J497" s="745">
        <v>634.86000000000013</v>
      </c>
      <c r="K497" s="759">
        <v>1</v>
      </c>
      <c r="L497" s="745">
        <v>9</v>
      </c>
      <c r="M497" s="746">
        <v>634.86000000000013</v>
      </c>
    </row>
    <row r="498" spans="1:13" ht="14.4" customHeight="1" x14ac:dyDescent="0.3">
      <c r="A498" s="740" t="s">
        <v>2038</v>
      </c>
      <c r="B498" s="741" t="s">
        <v>3481</v>
      </c>
      <c r="C498" s="741" t="s">
        <v>2201</v>
      </c>
      <c r="D498" s="741" t="s">
        <v>2202</v>
      </c>
      <c r="E498" s="741" t="s">
        <v>2203</v>
      </c>
      <c r="F498" s="745"/>
      <c r="G498" s="745"/>
      <c r="H498" s="759">
        <v>0</v>
      </c>
      <c r="I498" s="745">
        <v>2</v>
      </c>
      <c r="J498" s="745">
        <v>282.18</v>
      </c>
      <c r="K498" s="759">
        <v>1</v>
      </c>
      <c r="L498" s="745">
        <v>2</v>
      </c>
      <c r="M498" s="746">
        <v>282.18</v>
      </c>
    </row>
    <row r="499" spans="1:13" ht="14.4" customHeight="1" x14ac:dyDescent="0.3">
      <c r="A499" s="740" t="s">
        <v>2038</v>
      </c>
      <c r="B499" s="741" t="s">
        <v>1802</v>
      </c>
      <c r="C499" s="741" t="s">
        <v>2290</v>
      </c>
      <c r="D499" s="741" t="s">
        <v>2291</v>
      </c>
      <c r="E499" s="741" t="s">
        <v>2292</v>
      </c>
      <c r="F499" s="745">
        <v>1</v>
      </c>
      <c r="G499" s="745">
        <v>136.04</v>
      </c>
      <c r="H499" s="759">
        <v>1</v>
      </c>
      <c r="I499" s="745"/>
      <c r="J499" s="745"/>
      <c r="K499" s="759">
        <v>0</v>
      </c>
      <c r="L499" s="745">
        <v>1</v>
      </c>
      <c r="M499" s="746">
        <v>136.04</v>
      </c>
    </row>
    <row r="500" spans="1:13" ht="14.4" customHeight="1" x14ac:dyDescent="0.3">
      <c r="A500" s="740" t="s">
        <v>2038</v>
      </c>
      <c r="B500" s="741" t="s">
        <v>1983</v>
      </c>
      <c r="C500" s="741" t="s">
        <v>1984</v>
      </c>
      <c r="D500" s="741" t="s">
        <v>714</v>
      </c>
      <c r="E500" s="741" t="s">
        <v>1985</v>
      </c>
      <c r="F500" s="745"/>
      <c r="G500" s="745"/>
      <c r="H500" s="759">
        <v>0</v>
      </c>
      <c r="I500" s="745">
        <v>1</v>
      </c>
      <c r="J500" s="745">
        <v>48.42</v>
      </c>
      <c r="K500" s="759">
        <v>1</v>
      </c>
      <c r="L500" s="745">
        <v>1</v>
      </c>
      <c r="M500" s="746">
        <v>48.42</v>
      </c>
    </row>
    <row r="501" spans="1:13" ht="14.4" customHeight="1" x14ac:dyDescent="0.3">
      <c r="A501" s="740" t="s">
        <v>2038</v>
      </c>
      <c r="B501" s="741" t="s">
        <v>3500</v>
      </c>
      <c r="C501" s="741" t="s">
        <v>2253</v>
      </c>
      <c r="D501" s="741" t="s">
        <v>2254</v>
      </c>
      <c r="E501" s="741" t="s">
        <v>2255</v>
      </c>
      <c r="F501" s="745"/>
      <c r="G501" s="745"/>
      <c r="H501" s="759">
        <v>0</v>
      </c>
      <c r="I501" s="745">
        <v>1</v>
      </c>
      <c r="J501" s="745">
        <v>85.7</v>
      </c>
      <c r="K501" s="759">
        <v>1</v>
      </c>
      <c r="L501" s="745">
        <v>1</v>
      </c>
      <c r="M501" s="746">
        <v>85.7</v>
      </c>
    </row>
    <row r="502" spans="1:13" ht="14.4" customHeight="1" x14ac:dyDescent="0.3">
      <c r="A502" s="740" t="s">
        <v>2038</v>
      </c>
      <c r="B502" s="741" t="s">
        <v>3475</v>
      </c>
      <c r="C502" s="741" t="s">
        <v>2328</v>
      </c>
      <c r="D502" s="741" t="s">
        <v>2329</v>
      </c>
      <c r="E502" s="741" t="s">
        <v>2330</v>
      </c>
      <c r="F502" s="745">
        <v>2</v>
      </c>
      <c r="G502" s="745">
        <v>120.78</v>
      </c>
      <c r="H502" s="759">
        <v>1</v>
      </c>
      <c r="I502" s="745"/>
      <c r="J502" s="745"/>
      <c r="K502" s="759">
        <v>0</v>
      </c>
      <c r="L502" s="745">
        <v>2</v>
      </c>
      <c r="M502" s="746">
        <v>120.78</v>
      </c>
    </row>
    <row r="503" spans="1:13" ht="14.4" customHeight="1" x14ac:dyDescent="0.3">
      <c r="A503" s="740" t="s">
        <v>2038</v>
      </c>
      <c r="B503" s="741" t="s">
        <v>1884</v>
      </c>
      <c r="C503" s="741" t="s">
        <v>1887</v>
      </c>
      <c r="D503" s="741" t="s">
        <v>1252</v>
      </c>
      <c r="E503" s="741" t="s">
        <v>1888</v>
      </c>
      <c r="F503" s="745"/>
      <c r="G503" s="745"/>
      <c r="H503" s="759"/>
      <c r="I503" s="745">
        <v>1</v>
      </c>
      <c r="J503" s="745">
        <v>0</v>
      </c>
      <c r="K503" s="759"/>
      <c r="L503" s="745">
        <v>1</v>
      </c>
      <c r="M503" s="746">
        <v>0</v>
      </c>
    </row>
    <row r="504" spans="1:13" ht="14.4" customHeight="1" x14ac:dyDescent="0.3">
      <c r="A504" s="740" t="s">
        <v>2038</v>
      </c>
      <c r="B504" s="741" t="s">
        <v>1977</v>
      </c>
      <c r="C504" s="741" t="s">
        <v>2191</v>
      </c>
      <c r="D504" s="741" t="s">
        <v>1979</v>
      </c>
      <c r="E504" s="741" t="s">
        <v>2192</v>
      </c>
      <c r="F504" s="745"/>
      <c r="G504" s="745"/>
      <c r="H504" s="759">
        <v>0</v>
      </c>
      <c r="I504" s="745">
        <v>2</v>
      </c>
      <c r="J504" s="745">
        <v>107.14</v>
      </c>
      <c r="K504" s="759">
        <v>1</v>
      </c>
      <c r="L504" s="745">
        <v>2</v>
      </c>
      <c r="M504" s="746">
        <v>107.14</v>
      </c>
    </row>
    <row r="505" spans="1:13" ht="14.4" customHeight="1" x14ac:dyDescent="0.3">
      <c r="A505" s="740" t="s">
        <v>2038</v>
      </c>
      <c r="B505" s="741" t="s">
        <v>1977</v>
      </c>
      <c r="C505" s="741" t="s">
        <v>1978</v>
      </c>
      <c r="D505" s="741" t="s">
        <v>1979</v>
      </c>
      <c r="E505" s="741" t="s">
        <v>1898</v>
      </c>
      <c r="F505" s="745"/>
      <c r="G505" s="745"/>
      <c r="H505" s="759">
        <v>0</v>
      </c>
      <c r="I505" s="745">
        <v>1</v>
      </c>
      <c r="J505" s="745">
        <v>133.94</v>
      </c>
      <c r="K505" s="759">
        <v>1</v>
      </c>
      <c r="L505" s="745">
        <v>1</v>
      </c>
      <c r="M505" s="746">
        <v>133.94</v>
      </c>
    </row>
    <row r="506" spans="1:13" ht="14.4" customHeight="1" x14ac:dyDescent="0.3">
      <c r="A506" s="740" t="s">
        <v>2039</v>
      </c>
      <c r="B506" s="741" t="s">
        <v>3470</v>
      </c>
      <c r="C506" s="741" t="s">
        <v>2376</v>
      </c>
      <c r="D506" s="741" t="s">
        <v>1219</v>
      </c>
      <c r="E506" s="741" t="s">
        <v>2375</v>
      </c>
      <c r="F506" s="745">
        <v>1</v>
      </c>
      <c r="G506" s="745">
        <v>27.5</v>
      </c>
      <c r="H506" s="759">
        <v>1</v>
      </c>
      <c r="I506" s="745"/>
      <c r="J506" s="745"/>
      <c r="K506" s="759">
        <v>0</v>
      </c>
      <c r="L506" s="745">
        <v>1</v>
      </c>
      <c r="M506" s="746">
        <v>27.5</v>
      </c>
    </row>
    <row r="507" spans="1:13" ht="14.4" customHeight="1" x14ac:dyDescent="0.3">
      <c r="A507" s="740" t="s">
        <v>2039</v>
      </c>
      <c r="B507" s="741" t="s">
        <v>1717</v>
      </c>
      <c r="C507" s="741" t="s">
        <v>2388</v>
      </c>
      <c r="D507" s="741" t="s">
        <v>2389</v>
      </c>
      <c r="E507" s="741" t="s">
        <v>2390</v>
      </c>
      <c r="F507" s="745">
        <v>1</v>
      </c>
      <c r="G507" s="745">
        <v>289.62</v>
      </c>
      <c r="H507" s="759">
        <v>1</v>
      </c>
      <c r="I507" s="745"/>
      <c r="J507" s="745"/>
      <c r="K507" s="759">
        <v>0</v>
      </c>
      <c r="L507" s="745">
        <v>1</v>
      </c>
      <c r="M507" s="746">
        <v>289.62</v>
      </c>
    </row>
    <row r="508" spans="1:13" ht="14.4" customHeight="1" x14ac:dyDescent="0.3">
      <c r="A508" s="740" t="s">
        <v>2039</v>
      </c>
      <c r="B508" s="741" t="s">
        <v>1717</v>
      </c>
      <c r="C508" s="741" t="s">
        <v>2391</v>
      </c>
      <c r="D508" s="741" t="s">
        <v>2392</v>
      </c>
      <c r="E508" s="741" t="s">
        <v>2390</v>
      </c>
      <c r="F508" s="745">
        <v>1</v>
      </c>
      <c r="G508" s="745">
        <v>289.62</v>
      </c>
      <c r="H508" s="759">
        <v>1</v>
      </c>
      <c r="I508" s="745"/>
      <c r="J508" s="745"/>
      <c r="K508" s="759">
        <v>0</v>
      </c>
      <c r="L508" s="745">
        <v>1</v>
      </c>
      <c r="M508" s="746">
        <v>289.62</v>
      </c>
    </row>
    <row r="509" spans="1:13" ht="14.4" customHeight="1" x14ac:dyDescent="0.3">
      <c r="A509" s="740" t="s">
        <v>2039</v>
      </c>
      <c r="B509" s="741" t="s">
        <v>1722</v>
      </c>
      <c r="C509" s="741" t="s">
        <v>2338</v>
      </c>
      <c r="D509" s="741" t="s">
        <v>2339</v>
      </c>
      <c r="E509" s="741" t="s">
        <v>1706</v>
      </c>
      <c r="F509" s="745"/>
      <c r="G509" s="745"/>
      <c r="H509" s="759">
        <v>0</v>
      </c>
      <c r="I509" s="745">
        <v>1</v>
      </c>
      <c r="J509" s="745">
        <v>58.86</v>
      </c>
      <c r="K509" s="759">
        <v>1</v>
      </c>
      <c r="L509" s="745">
        <v>1</v>
      </c>
      <c r="M509" s="746">
        <v>58.86</v>
      </c>
    </row>
    <row r="510" spans="1:13" ht="14.4" customHeight="1" x14ac:dyDescent="0.3">
      <c r="A510" s="740" t="s">
        <v>2039</v>
      </c>
      <c r="B510" s="741" t="s">
        <v>1722</v>
      </c>
      <c r="C510" s="741" t="s">
        <v>2340</v>
      </c>
      <c r="D510" s="741" t="s">
        <v>1724</v>
      </c>
      <c r="E510" s="741" t="s">
        <v>2341</v>
      </c>
      <c r="F510" s="745"/>
      <c r="G510" s="745"/>
      <c r="H510" s="759">
        <v>0</v>
      </c>
      <c r="I510" s="745">
        <v>1</v>
      </c>
      <c r="J510" s="745">
        <v>181.13</v>
      </c>
      <c r="K510" s="759">
        <v>1</v>
      </c>
      <c r="L510" s="745">
        <v>1</v>
      </c>
      <c r="M510" s="746">
        <v>181.13</v>
      </c>
    </row>
    <row r="511" spans="1:13" ht="14.4" customHeight="1" x14ac:dyDescent="0.3">
      <c r="A511" s="740" t="s">
        <v>2039</v>
      </c>
      <c r="B511" s="741" t="s">
        <v>3481</v>
      </c>
      <c r="C511" s="741" t="s">
        <v>2256</v>
      </c>
      <c r="D511" s="741" t="s">
        <v>2202</v>
      </c>
      <c r="E511" s="741" t="s">
        <v>2257</v>
      </c>
      <c r="F511" s="745"/>
      <c r="G511" s="745"/>
      <c r="H511" s="759">
        <v>0</v>
      </c>
      <c r="I511" s="745">
        <v>1</v>
      </c>
      <c r="J511" s="745">
        <v>70.540000000000006</v>
      </c>
      <c r="K511" s="759">
        <v>1</v>
      </c>
      <c r="L511" s="745">
        <v>1</v>
      </c>
      <c r="M511" s="746">
        <v>70.540000000000006</v>
      </c>
    </row>
    <row r="512" spans="1:13" ht="14.4" customHeight="1" x14ac:dyDescent="0.3">
      <c r="A512" s="740" t="s">
        <v>2039</v>
      </c>
      <c r="B512" s="741" t="s">
        <v>1983</v>
      </c>
      <c r="C512" s="741" t="s">
        <v>2377</v>
      </c>
      <c r="D512" s="741" t="s">
        <v>714</v>
      </c>
      <c r="E512" s="741" t="s">
        <v>2378</v>
      </c>
      <c r="F512" s="745"/>
      <c r="G512" s="745"/>
      <c r="H512" s="759">
        <v>0</v>
      </c>
      <c r="I512" s="745">
        <v>1</v>
      </c>
      <c r="J512" s="745">
        <v>24.22</v>
      </c>
      <c r="K512" s="759">
        <v>1</v>
      </c>
      <c r="L512" s="745">
        <v>1</v>
      </c>
      <c r="M512" s="746">
        <v>24.22</v>
      </c>
    </row>
    <row r="513" spans="1:13" ht="14.4" customHeight="1" x14ac:dyDescent="0.3">
      <c r="A513" s="740" t="s">
        <v>2039</v>
      </c>
      <c r="B513" s="741" t="s">
        <v>3500</v>
      </c>
      <c r="C513" s="741" t="s">
        <v>2335</v>
      </c>
      <c r="D513" s="741" t="s">
        <v>2336</v>
      </c>
      <c r="E513" s="741" t="s">
        <v>2255</v>
      </c>
      <c r="F513" s="745">
        <v>1</v>
      </c>
      <c r="G513" s="745">
        <v>72.55</v>
      </c>
      <c r="H513" s="759">
        <v>1</v>
      </c>
      <c r="I513" s="745"/>
      <c r="J513" s="745"/>
      <c r="K513" s="759">
        <v>0</v>
      </c>
      <c r="L513" s="745">
        <v>1</v>
      </c>
      <c r="M513" s="746">
        <v>72.55</v>
      </c>
    </row>
    <row r="514" spans="1:13" ht="14.4" customHeight="1" x14ac:dyDescent="0.3">
      <c r="A514" s="740" t="s">
        <v>2039</v>
      </c>
      <c r="B514" s="741" t="s">
        <v>3480</v>
      </c>
      <c r="C514" s="741" t="s">
        <v>2397</v>
      </c>
      <c r="D514" s="741" t="s">
        <v>2195</v>
      </c>
      <c r="E514" s="741" t="s">
        <v>2398</v>
      </c>
      <c r="F514" s="745">
        <v>1</v>
      </c>
      <c r="G514" s="745">
        <v>50.32</v>
      </c>
      <c r="H514" s="759">
        <v>1</v>
      </c>
      <c r="I514" s="745"/>
      <c r="J514" s="745"/>
      <c r="K514" s="759">
        <v>0</v>
      </c>
      <c r="L514" s="745">
        <v>1</v>
      </c>
      <c r="M514" s="746">
        <v>50.32</v>
      </c>
    </row>
    <row r="515" spans="1:13" ht="14.4" customHeight="1" x14ac:dyDescent="0.3">
      <c r="A515" s="740" t="s">
        <v>2040</v>
      </c>
      <c r="B515" s="741" t="s">
        <v>1939</v>
      </c>
      <c r="C515" s="741" t="s">
        <v>3326</v>
      </c>
      <c r="D515" s="741" t="s">
        <v>3327</v>
      </c>
      <c r="E515" s="741" t="s">
        <v>3328</v>
      </c>
      <c r="F515" s="745"/>
      <c r="G515" s="745"/>
      <c r="H515" s="759">
        <v>0</v>
      </c>
      <c r="I515" s="745">
        <v>1</v>
      </c>
      <c r="J515" s="745">
        <v>668.54</v>
      </c>
      <c r="K515" s="759">
        <v>1</v>
      </c>
      <c r="L515" s="745">
        <v>1</v>
      </c>
      <c r="M515" s="746">
        <v>668.54</v>
      </c>
    </row>
    <row r="516" spans="1:13" ht="14.4" customHeight="1" x14ac:dyDescent="0.3">
      <c r="A516" s="740" t="s">
        <v>2040</v>
      </c>
      <c r="B516" s="741" t="s">
        <v>1735</v>
      </c>
      <c r="C516" s="741" t="s">
        <v>1739</v>
      </c>
      <c r="D516" s="741" t="s">
        <v>1740</v>
      </c>
      <c r="E516" s="741" t="s">
        <v>1741</v>
      </c>
      <c r="F516" s="745"/>
      <c r="G516" s="745"/>
      <c r="H516" s="759">
        <v>0</v>
      </c>
      <c r="I516" s="745">
        <v>1</v>
      </c>
      <c r="J516" s="745">
        <v>59.27</v>
      </c>
      <c r="K516" s="759">
        <v>1</v>
      </c>
      <c r="L516" s="745">
        <v>1</v>
      </c>
      <c r="M516" s="746">
        <v>59.27</v>
      </c>
    </row>
    <row r="517" spans="1:13" ht="14.4" customHeight="1" x14ac:dyDescent="0.3">
      <c r="A517" s="740" t="s">
        <v>2040</v>
      </c>
      <c r="B517" s="741" t="s">
        <v>3471</v>
      </c>
      <c r="C517" s="741" t="s">
        <v>3200</v>
      </c>
      <c r="D517" s="741" t="s">
        <v>2740</v>
      </c>
      <c r="E517" s="741" t="s">
        <v>3201</v>
      </c>
      <c r="F517" s="745"/>
      <c r="G517" s="745"/>
      <c r="H517" s="759">
        <v>0</v>
      </c>
      <c r="I517" s="745">
        <v>7</v>
      </c>
      <c r="J517" s="745">
        <v>677.88</v>
      </c>
      <c r="K517" s="759">
        <v>1</v>
      </c>
      <c r="L517" s="745">
        <v>7</v>
      </c>
      <c r="M517" s="746">
        <v>677.88</v>
      </c>
    </row>
    <row r="518" spans="1:13" ht="14.4" customHeight="1" x14ac:dyDescent="0.3">
      <c r="A518" s="740" t="s">
        <v>2040</v>
      </c>
      <c r="B518" s="741" t="s">
        <v>3471</v>
      </c>
      <c r="C518" s="741" t="s">
        <v>2739</v>
      </c>
      <c r="D518" s="741" t="s">
        <v>2740</v>
      </c>
      <c r="E518" s="741" t="s">
        <v>2741</v>
      </c>
      <c r="F518" s="745"/>
      <c r="G518" s="745"/>
      <c r="H518" s="759">
        <v>0</v>
      </c>
      <c r="I518" s="745">
        <v>1</v>
      </c>
      <c r="J518" s="745">
        <v>193.68</v>
      </c>
      <c r="K518" s="759">
        <v>1</v>
      </c>
      <c r="L518" s="745">
        <v>1</v>
      </c>
      <c r="M518" s="746">
        <v>193.68</v>
      </c>
    </row>
    <row r="519" spans="1:13" ht="14.4" customHeight="1" x14ac:dyDescent="0.3">
      <c r="A519" s="740" t="s">
        <v>2040</v>
      </c>
      <c r="B519" s="741" t="s">
        <v>1983</v>
      </c>
      <c r="C519" s="741" t="s">
        <v>1984</v>
      </c>
      <c r="D519" s="741" t="s">
        <v>714</v>
      </c>
      <c r="E519" s="741" t="s">
        <v>1985</v>
      </c>
      <c r="F519" s="745"/>
      <c r="G519" s="745"/>
      <c r="H519" s="759">
        <v>0</v>
      </c>
      <c r="I519" s="745">
        <v>8</v>
      </c>
      <c r="J519" s="745">
        <v>387.36</v>
      </c>
      <c r="K519" s="759">
        <v>1</v>
      </c>
      <c r="L519" s="745">
        <v>8</v>
      </c>
      <c r="M519" s="746">
        <v>387.36</v>
      </c>
    </row>
    <row r="520" spans="1:13" ht="14.4" customHeight="1" x14ac:dyDescent="0.3">
      <c r="A520" s="740" t="s">
        <v>2040</v>
      </c>
      <c r="B520" s="741" t="s">
        <v>1983</v>
      </c>
      <c r="C520" s="741" t="s">
        <v>2920</v>
      </c>
      <c r="D520" s="741" t="s">
        <v>2921</v>
      </c>
      <c r="E520" s="741" t="s">
        <v>2922</v>
      </c>
      <c r="F520" s="745">
        <v>3</v>
      </c>
      <c r="G520" s="745">
        <v>145.26</v>
      </c>
      <c r="H520" s="759">
        <v>1</v>
      </c>
      <c r="I520" s="745"/>
      <c r="J520" s="745"/>
      <c r="K520" s="759">
        <v>0</v>
      </c>
      <c r="L520" s="745">
        <v>3</v>
      </c>
      <c r="M520" s="746">
        <v>145.26</v>
      </c>
    </row>
    <row r="521" spans="1:13" ht="14.4" customHeight="1" x14ac:dyDescent="0.3">
      <c r="A521" s="740" t="s">
        <v>2040</v>
      </c>
      <c r="B521" s="741" t="s">
        <v>3472</v>
      </c>
      <c r="C521" s="741" t="s">
        <v>2760</v>
      </c>
      <c r="D521" s="741" t="s">
        <v>2761</v>
      </c>
      <c r="E521" s="741" t="s">
        <v>2762</v>
      </c>
      <c r="F521" s="745">
        <v>22</v>
      </c>
      <c r="G521" s="745">
        <v>73800.98000000001</v>
      </c>
      <c r="H521" s="759">
        <v>1</v>
      </c>
      <c r="I521" s="745"/>
      <c r="J521" s="745"/>
      <c r="K521" s="759">
        <v>0</v>
      </c>
      <c r="L521" s="745">
        <v>22</v>
      </c>
      <c r="M521" s="746">
        <v>73800.98000000001</v>
      </c>
    </row>
    <row r="522" spans="1:13" ht="14.4" customHeight="1" x14ac:dyDescent="0.3">
      <c r="A522" s="740" t="s">
        <v>2040</v>
      </c>
      <c r="B522" s="741" t="s">
        <v>3472</v>
      </c>
      <c r="C522" s="741" t="s">
        <v>2763</v>
      </c>
      <c r="D522" s="741" t="s">
        <v>2761</v>
      </c>
      <c r="E522" s="741" t="s">
        <v>2764</v>
      </c>
      <c r="F522" s="745">
        <v>10</v>
      </c>
      <c r="G522" s="745">
        <v>9085.2999999999993</v>
      </c>
      <c r="H522" s="759">
        <v>1</v>
      </c>
      <c r="I522" s="745"/>
      <c r="J522" s="745"/>
      <c r="K522" s="759">
        <v>0</v>
      </c>
      <c r="L522" s="745">
        <v>10</v>
      </c>
      <c r="M522" s="746">
        <v>9085.2999999999993</v>
      </c>
    </row>
    <row r="523" spans="1:13" ht="14.4" customHeight="1" x14ac:dyDescent="0.3">
      <c r="A523" s="740" t="s">
        <v>2040</v>
      </c>
      <c r="B523" s="741" t="s">
        <v>3472</v>
      </c>
      <c r="C523" s="741" t="s">
        <v>2765</v>
      </c>
      <c r="D523" s="741" t="s">
        <v>2761</v>
      </c>
      <c r="E523" s="741" t="s">
        <v>2766</v>
      </c>
      <c r="F523" s="745">
        <v>6</v>
      </c>
      <c r="G523" s="745">
        <v>3502.2000000000003</v>
      </c>
      <c r="H523" s="759">
        <v>1</v>
      </c>
      <c r="I523" s="745"/>
      <c r="J523" s="745"/>
      <c r="K523" s="759">
        <v>0</v>
      </c>
      <c r="L523" s="745">
        <v>6</v>
      </c>
      <c r="M523" s="746">
        <v>3502.2000000000003</v>
      </c>
    </row>
    <row r="524" spans="1:13" ht="14.4" customHeight="1" x14ac:dyDescent="0.3">
      <c r="A524" s="740" t="s">
        <v>2040</v>
      </c>
      <c r="B524" s="741" t="s">
        <v>3472</v>
      </c>
      <c r="C524" s="741" t="s">
        <v>3023</v>
      </c>
      <c r="D524" s="741" t="s">
        <v>2761</v>
      </c>
      <c r="E524" s="741" t="s">
        <v>3024</v>
      </c>
      <c r="F524" s="745">
        <v>3</v>
      </c>
      <c r="G524" s="745">
        <v>0</v>
      </c>
      <c r="H524" s="759"/>
      <c r="I524" s="745"/>
      <c r="J524" s="745"/>
      <c r="K524" s="759"/>
      <c r="L524" s="745">
        <v>3</v>
      </c>
      <c r="M524" s="746">
        <v>0</v>
      </c>
    </row>
    <row r="525" spans="1:13" ht="14.4" customHeight="1" x14ac:dyDescent="0.3">
      <c r="A525" s="740" t="s">
        <v>2040</v>
      </c>
      <c r="B525" s="741" t="s">
        <v>3472</v>
      </c>
      <c r="C525" s="741" t="s">
        <v>2767</v>
      </c>
      <c r="D525" s="741" t="s">
        <v>2761</v>
      </c>
      <c r="E525" s="741" t="s">
        <v>2768</v>
      </c>
      <c r="F525" s="745">
        <v>47</v>
      </c>
      <c r="G525" s="745">
        <v>78833.099999999991</v>
      </c>
      <c r="H525" s="759">
        <v>1</v>
      </c>
      <c r="I525" s="745"/>
      <c r="J525" s="745"/>
      <c r="K525" s="759">
        <v>0</v>
      </c>
      <c r="L525" s="745">
        <v>47</v>
      </c>
      <c r="M525" s="746">
        <v>78833.099999999991</v>
      </c>
    </row>
    <row r="526" spans="1:13" ht="14.4" customHeight="1" x14ac:dyDescent="0.3">
      <c r="A526" s="740" t="s">
        <v>2040</v>
      </c>
      <c r="B526" s="741" t="s">
        <v>3472</v>
      </c>
      <c r="C526" s="741" t="s">
        <v>2769</v>
      </c>
      <c r="D526" s="741" t="s">
        <v>2770</v>
      </c>
      <c r="E526" s="741" t="s">
        <v>2768</v>
      </c>
      <c r="F526" s="745">
        <v>6</v>
      </c>
      <c r="G526" s="745">
        <v>10063.799999999999</v>
      </c>
      <c r="H526" s="759">
        <v>1</v>
      </c>
      <c r="I526" s="745"/>
      <c r="J526" s="745"/>
      <c r="K526" s="759">
        <v>0</v>
      </c>
      <c r="L526" s="745">
        <v>6</v>
      </c>
      <c r="M526" s="746">
        <v>10063.799999999999</v>
      </c>
    </row>
    <row r="527" spans="1:13" ht="14.4" customHeight="1" x14ac:dyDescent="0.3">
      <c r="A527" s="740" t="s">
        <v>2040</v>
      </c>
      <c r="B527" s="741" t="s">
        <v>3472</v>
      </c>
      <c r="C527" s="741" t="s">
        <v>2772</v>
      </c>
      <c r="D527" s="741" t="s">
        <v>2773</v>
      </c>
      <c r="E527" s="741" t="s">
        <v>2762</v>
      </c>
      <c r="F527" s="745"/>
      <c r="G527" s="745"/>
      <c r="H527" s="759">
        <v>0</v>
      </c>
      <c r="I527" s="745">
        <v>21</v>
      </c>
      <c r="J527" s="745">
        <v>70446.39</v>
      </c>
      <c r="K527" s="759">
        <v>1</v>
      </c>
      <c r="L527" s="745">
        <v>21</v>
      </c>
      <c r="M527" s="746">
        <v>70446.39</v>
      </c>
    </row>
    <row r="528" spans="1:13" ht="14.4" customHeight="1" x14ac:dyDescent="0.3">
      <c r="A528" s="740" t="s">
        <v>2040</v>
      </c>
      <c r="B528" s="741" t="s">
        <v>3472</v>
      </c>
      <c r="C528" s="741" t="s">
        <v>2774</v>
      </c>
      <c r="D528" s="741" t="s">
        <v>2773</v>
      </c>
      <c r="E528" s="741" t="s">
        <v>2766</v>
      </c>
      <c r="F528" s="745"/>
      <c r="G528" s="745"/>
      <c r="H528" s="759">
        <v>0</v>
      </c>
      <c r="I528" s="745">
        <v>3</v>
      </c>
      <c r="J528" s="745">
        <v>1751.1000000000001</v>
      </c>
      <c r="K528" s="759">
        <v>1</v>
      </c>
      <c r="L528" s="745">
        <v>3</v>
      </c>
      <c r="M528" s="746">
        <v>1751.1000000000001</v>
      </c>
    </row>
    <row r="529" spans="1:13" ht="14.4" customHeight="1" x14ac:dyDescent="0.3">
      <c r="A529" s="740" t="s">
        <v>2040</v>
      </c>
      <c r="B529" s="741" t="s">
        <v>3472</v>
      </c>
      <c r="C529" s="741" t="s">
        <v>2775</v>
      </c>
      <c r="D529" s="741" t="s">
        <v>2773</v>
      </c>
      <c r="E529" s="741" t="s">
        <v>2764</v>
      </c>
      <c r="F529" s="745"/>
      <c r="G529" s="745"/>
      <c r="H529" s="759">
        <v>0</v>
      </c>
      <c r="I529" s="745">
        <v>11</v>
      </c>
      <c r="J529" s="745">
        <v>9993.83</v>
      </c>
      <c r="K529" s="759">
        <v>1</v>
      </c>
      <c r="L529" s="745">
        <v>11</v>
      </c>
      <c r="M529" s="746">
        <v>9993.83</v>
      </c>
    </row>
    <row r="530" spans="1:13" ht="14.4" customHeight="1" x14ac:dyDescent="0.3">
      <c r="A530" s="740" t="s">
        <v>2040</v>
      </c>
      <c r="B530" s="741" t="s">
        <v>3472</v>
      </c>
      <c r="C530" s="741" t="s">
        <v>2923</v>
      </c>
      <c r="D530" s="741" t="s">
        <v>2773</v>
      </c>
      <c r="E530" s="741" t="s">
        <v>2768</v>
      </c>
      <c r="F530" s="745"/>
      <c r="G530" s="745"/>
      <c r="H530" s="759">
        <v>0</v>
      </c>
      <c r="I530" s="745">
        <v>17</v>
      </c>
      <c r="J530" s="745">
        <v>28514.1</v>
      </c>
      <c r="K530" s="759">
        <v>1</v>
      </c>
      <c r="L530" s="745">
        <v>17</v>
      </c>
      <c r="M530" s="746">
        <v>28514.1</v>
      </c>
    </row>
    <row r="531" spans="1:13" ht="14.4" customHeight="1" x14ac:dyDescent="0.3">
      <c r="A531" s="740" t="s">
        <v>2040</v>
      </c>
      <c r="B531" s="741" t="s">
        <v>3473</v>
      </c>
      <c r="C531" s="741" t="s">
        <v>2667</v>
      </c>
      <c r="D531" s="741" t="s">
        <v>2668</v>
      </c>
      <c r="E531" s="741" t="s">
        <v>2669</v>
      </c>
      <c r="F531" s="745">
        <v>18</v>
      </c>
      <c r="G531" s="745">
        <v>4188.24</v>
      </c>
      <c r="H531" s="759">
        <v>1</v>
      </c>
      <c r="I531" s="745"/>
      <c r="J531" s="745"/>
      <c r="K531" s="759">
        <v>0</v>
      </c>
      <c r="L531" s="745">
        <v>18</v>
      </c>
      <c r="M531" s="746">
        <v>4188.24</v>
      </c>
    </row>
    <row r="532" spans="1:13" ht="14.4" customHeight="1" x14ac:dyDescent="0.3">
      <c r="A532" s="740" t="s">
        <v>2040</v>
      </c>
      <c r="B532" s="741" t="s">
        <v>3473</v>
      </c>
      <c r="C532" s="741" t="s">
        <v>3303</v>
      </c>
      <c r="D532" s="741" t="s">
        <v>2671</v>
      </c>
      <c r="E532" s="741" t="s">
        <v>2686</v>
      </c>
      <c r="F532" s="745">
        <v>3</v>
      </c>
      <c r="G532" s="745">
        <v>2908.44</v>
      </c>
      <c r="H532" s="759">
        <v>1</v>
      </c>
      <c r="I532" s="745"/>
      <c r="J532" s="745"/>
      <c r="K532" s="759">
        <v>0</v>
      </c>
      <c r="L532" s="745">
        <v>3</v>
      </c>
      <c r="M532" s="746">
        <v>2908.44</v>
      </c>
    </row>
    <row r="533" spans="1:13" ht="14.4" customHeight="1" x14ac:dyDescent="0.3">
      <c r="A533" s="740" t="s">
        <v>2040</v>
      </c>
      <c r="B533" s="741" t="s">
        <v>3473</v>
      </c>
      <c r="C533" s="741" t="s">
        <v>2670</v>
      </c>
      <c r="D533" s="741" t="s">
        <v>2671</v>
      </c>
      <c r="E533" s="741" t="s">
        <v>2672</v>
      </c>
      <c r="F533" s="745">
        <v>30</v>
      </c>
      <c r="G533" s="745">
        <v>43626.900000000009</v>
      </c>
      <c r="H533" s="759">
        <v>1</v>
      </c>
      <c r="I533" s="745"/>
      <c r="J533" s="745"/>
      <c r="K533" s="759">
        <v>0</v>
      </c>
      <c r="L533" s="745">
        <v>30</v>
      </c>
      <c r="M533" s="746">
        <v>43626.900000000009</v>
      </c>
    </row>
    <row r="534" spans="1:13" ht="14.4" customHeight="1" x14ac:dyDescent="0.3">
      <c r="A534" s="740" t="s">
        <v>2040</v>
      </c>
      <c r="B534" s="741" t="s">
        <v>3473</v>
      </c>
      <c r="C534" s="741" t="s">
        <v>2949</v>
      </c>
      <c r="D534" s="741" t="s">
        <v>2671</v>
      </c>
      <c r="E534" s="741" t="s">
        <v>2950</v>
      </c>
      <c r="F534" s="745">
        <v>6</v>
      </c>
      <c r="G534" s="745">
        <v>11633.82</v>
      </c>
      <c r="H534" s="759">
        <v>1</v>
      </c>
      <c r="I534" s="745"/>
      <c r="J534" s="745"/>
      <c r="K534" s="759">
        <v>0</v>
      </c>
      <c r="L534" s="745">
        <v>6</v>
      </c>
      <c r="M534" s="746">
        <v>11633.82</v>
      </c>
    </row>
    <row r="535" spans="1:13" ht="14.4" customHeight="1" x14ac:dyDescent="0.3">
      <c r="A535" s="740" t="s">
        <v>2040</v>
      </c>
      <c r="B535" s="741" t="s">
        <v>3473</v>
      </c>
      <c r="C535" s="741" t="s">
        <v>2954</v>
      </c>
      <c r="D535" s="741" t="s">
        <v>2668</v>
      </c>
      <c r="E535" s="741" t="s">
        <v>2955</v>
      </c>
      <c r="F535" s="745">
        <v>25</v>
      </c>
      <c r="G535" s="745">
        <v>48474.25</v>
      </c>
      <c r="H535" s="759">
        <v>1</v>
      </c>
      <c r="I535" s="745"/>
      <c r="J535" s="745"/>
      <c r="K535" s="759">
        <v>0</v>
      </c>
      <c r="L535" s="745">
        <v>25</v>
      </c>
      <c r="M535" s="746">
        <v>48474.25</v>
      </c>
    </row>
    <row r="536" spans="1:13" ht="14.4" customHeight="1" x14ac:dyDescent="0.3">
      <c r="A536" s="740" t="s">
        <v>2040</v>
      </c>
      <c r="B536" s="741" t="s">
        <v>3473</v>
      </c>
      <c r="C536" s="741" t="s">
        <v>2673</v>
      </c>
      <c r="D536" s="741" t="s">
        <v>2668</v>
      </c>
      <c r="E536" s="741" t="s">
        <v>2674</v>
      </c>
      <c r="F536" s="745">
        <v>12</v>
      </c>
      <c r="G536" s="745">
        <v>17450.760000000002</v>
      </c>
      <c r="H536" s="759">
        <v>1</v>
      </c>
      <c r="I536" s="745"/>
      <c r="J536" s="745"/>
      <c r="K536" s="759">
        <v>0</v>
      </c>
      <c r="L536" s="745">
        <v>12</v>
      </c>
      <c r="M536" s="746">
        <v>17450.760000000002</v>
      </c>
    </row>
    <row r="537" spans="1:13" ht="14.4" customHeight="1" x14ac:dyDescent="0.3">
      <c r="A537" s="740" t="s">
        <v>2040</v>
      </c>
      <c r="B537" s="741" t="s">
        <v>3473</v>
      </c>
      <c r="C537" s="741" t="s">
        <v>2956</v>
      </c>
      <c r="D537" s="741" t="s">
        <v>2668</v>
      </c>
      <c r="E537" s="741" t="s">
        <v>2957</v>
      </c>
      <c r="F537" s="745">
        <v>12</v>
      </c>
      <c r="G537" s="745">
        <v>5817</v>
      </c>
      <c r="H537" s="759">
        <v>1</v>
      </c>
      <c r="I537" s="745"/>
      <c r="J537" s="745"/>
      <c r="K537" s="759">
        <v>0</v>
      </c>
      <c r="L537" s="745">
        <v>12</v>
      </c>
      <c r="M537" s="746">
        <v>5817</v>
      </c>
    </row>
    <row r="538" spans="1:13" ht="14.4" customHeight="1" x14ac:dyDescent="0.3">
      <c r="A538" s="740" t="s">
        <v>2040</v>
      </c>
      <c r="B538" s="741" t="s">
        <v>3473</v>
      </c>
      <c r="C538" s="741" t="s">
        <v>2958</v>
      </c>
      <c r="D538" s="741" t="s">
        <v>2668</v>
      </c>
      <c r="E538" s="741" t="s">
        <v>2959</v>
      </c>
      <c r="F538" s="745">
        <v>16</v>
      </c>
      <c r="G538" s="745">
        <v>15511.68</v>
      </c>
      <c r="H538" s="759">
        <v>1</v>
      </c>
      <c r="I538" s="745"/>
      <c r="J538" s="745"/>
      <c r="K538" s="759">
        <v>0</v>
      </c>
      <c r="L538" s="745">
        <v>16</v>
      </c>
      <c r="M538" s="746">
        <v>15511.68</v>
      </c>
    </row>
    <row r="539" spans="1:13" ht="14.4" customHeight="1" x14ac:dyDescent="0.3">
      <c r="A539" s="740" t="s">
        <v>2040</v>
      </c>
      <c r="B539" s="741" t="s">
        <v>3473</v>
      </c>
      <c r="C539" s="741" t="s">
        <v>2903</v>
      </c>
      <c r="D539" s="741" t="s">
        <v>2671</v>
      </c>
      <c r="E539" s="741" t="s">
        <v>2682</v>
      </c>
      <c r="F539" s="745">
        <v>12</v>
      </c>
      <c r="G539" s="745">
        <v>5817</v>
      </c>
      <c r="H539" s="759">
        <v>1</v>
      </c>
      <c r="I539" s="745"/>
      <c r="J539" s="745"/>
      <c r="K539" s="759">
        <v>0</v>
      </c>
      <c r="L539" s="745">
        <v>12</v>
      </c>
      <c r="M539" s="746">
        <v>5817</v>
      </c>
    </row>
    <row r="540" spans="1:13" ht="14.4" customHeight="1" x14ac:dyDescent="0.3">
      <c r="A540" s="740" t="s">
        <v>2040</v>
      </c>
      <c r="B540" s="741" t="s">
        <v>3473</v>
      </c>
      <c r="C540" s="741" t="s">
        <v>2678</v>
      </c>
      <c r="D540" s="741" t="s">
        <v>2676</v>
      </c>
      <c r="E540" s="741" t="s">
        <v>2679</v>
      </c>
      <c r="F540" s="745">
        <v>12</v>
      </c>
      <c r="G540" s="745">
        <v>11633.76</v>
      </c>
      <c r="H540" s="759">
        <v>1</v>
      </c>
      <c r="I540" s="745"/>
      <c r="J540" s="745"/>
      <c r="K540" s="759">
        <v>0</v>
      </c>
      <c r="L540" s="745">
        <v>12</v>
      </c>
      <c r="M540" s="746">
        <v>11633.76</v>
      </c>
    </row>
    <row r="541" spans="1:13" ht="14.4" customHeight="1" x14ac:dyDescent="0.3">
      <c r="A541" s="740" t="s">
        <v>2040</v>
      </c>
      <c r="B541" s="741" t="s">
        <v>3473</v>
      </c>
      <c r="C541" s="741" t="s">
        <v>2680</v>
      </c>
      <c r="D541" s="741" t="s">
        <v>2681</v>
      </c>
      <c r="E541" s="741" t="s">
        <v>2682</v>
      </c>
      <c r="F541" s="745"/>
      <c r="G541" s="745"/>
      <c r="H541" s="759">
        <v>0</v>
      </c>
      <c r="I541" s="745">
        <v>42</v>
      </c>
      <c r="J541" s="745">
        <v>20359.5</v>
      </c>
      <c r="K541" s="759">
        <v>1</v>
      </c>
      <c r="L541" s="745">
        <v>42</v>
      </c>
      <c r="M541" s="746">
        <v>20359.5</v>
      </c>
    </row>
    <row r="542" spans="1:13" ht="14.4" customHeight="1" x14ac:dyDescent="0.3">
      <c r="A542" s="740" t="s">
        <v>2040</v>
      </c>
      <c r="B542" s="741" t="s">
        <v>3473</v>
      </c>
      <c r="C542" s="741" t="s">
        <v>2685</v>
      </c>
      <c r="D542" s="741" t="s">
        <v>2681</v>
      </c>
      <c r="E542" s="741" t="s">
        <v>2686</v>
      </c>
      <c r="F542" s="745"/>
      <c r="G542" s="745"/>
      <c r="H542" s="759">
        <v>0</v>
      </c>
      <c r="I542" s="745">
        <v>12</v>
      </c>
      <c r="J542" s="745">
        <v>11633.76</v>
      </c>
      <c r="K542" s="759">
        <v>1</v>
      </c>
      <c r="L542" s="745">
        <v>12</v>
      </c>
      <c r="M542" s="746">
        <v>11633.76</v>
      </c>
    </row>
    <row r="543" spans="1:13" ht="14.4" customHeight="1" x14ac:dyDescent="0.3">
      <c r="A543" s="740" t="s">
        <v>2040</v>
      </c>
      <c r="B543" s="741" t="s">
        <v>3473</v>
      </c>
      <c r="C543" s="741" t="s">
        <v>3091</v>
      </c>
      <c r="D543" s="741" t="s">
        <v>2681</v>
      </c>
      <c r="E543" s="741" t="s">
        <v>2950</v>
      </c>
      <c r="F543" s="745"/>
      <c r="G543" s="745"/>
      <c r="H543" s="759">
        <v>0</v>
      </c>
      <c r="I543" s="745">
        <v>9</v>
      </c>
      <c r="J543" s="745">
        <v>17450.73</v>
      </c>
      <c r="K543" s="759">
        <v>1</v>
      </c>
      <c r="L543" s="745">
        <v>9</v>
      </c>
      <c r="M543" s="746">
        <v>17450.73</v>
      </c>
    </row>
    <row r="544" spans="1:13" ht="14.4" customHeight="1" x14ac:dyDescent="0.3">
      <c r="A544" s="740" t="s">
        <v>2040</v>
      </c>
      <c r="B544" s="741" t="s">
        <v>3473</v>
      </c>
      <c r="C544" s="741" t="s">
        <v>2687</v>
      </c>
      <c r="D544" s="741" t="s">
        <v>2681</v>
      </c>
      <c r="E544" s="741" t="s">
        <v>2688</v>
      </c>
      <c r="F544" s="745"/>
      <c r="G544" s="745"/>
      <c r="H544" s="759">
        <v>0</v>
      </c>
      <c r="I544" s="745">
        <v>2</v>
      </c>
      <c r="J544" s="745">
        <v>484.74</v>
      </c>
      <c r="K544" s="759">
        <v>1</v>
      </c>
      <c r="L544" s="745">
        <v>2</v>
      </c>
      <c r="M544" s="746">
        <v>484.74</v>
      </c>
    </row>
    <row r="545" spans="1:13" ht="14.4" customHeight="1" x14ac:dyDescent="0.3">
      <c r="A545" s="740" t="s">
        <v>2040</v>
      </c>
      <c r="B545" s="741" t="s">
        <v>3473</v>
      </c>
      <c r="C545" s="741" t="s">
        <v>2964</v>
      </c>
      <c r="D545" s="741" t="s">
        <v>2681</v>
      </c>
      <c r="E545" s="741" t="s">
        <v>2672</v>
      </c>
      <c r="F545" s="745"/>
      <c r="G545" s="745"/>
      <c r="H545" s="759">
        <v>0</v>
      </c>
      <c r="I545" s="745">
        <v>12</v>
      </c>
      <c r="J545" s="745">
        <v>17450.760000000002</v>
      </c>
      <c r="K545" s="759">
        <v>1</v>
      </c>
      <c r="L545" s="745">
        <v>12</v>
      </c>
      <c r="M545" s="746">
        <v>17450.760000000002</v>
      </c>
    </row>
    <row r="546" spans="1:13" ht="14.4" customHeight="1" x14ac:dyDescent="0.3">
      <c r="A546" s="740" t="s">
        <v>2040</v>
      </c>
      <c r="B546" s="741" t="s">
        <v>3474</v>
      </c>
      <c r="C546" s="741" t="s">
        <v>3148</v>
      </c>
      <c r="D546" s="741" t="s">
        <v>2648</v>
      </c>
      <c r="E546" s="741" t="s">
        <v>2652</v>
      </c>
      <c r="F546" s="745">
        <v>6</v>
      </c>
      <c r="G546" s="745">
        <v>5816.88</v>
      </c>
      <c r="H546" s="759">
        <v>1</v>
      </c>
      <c r="I546" s="745"/>
      <c r="J546" s="745"/>
      <c r="K546" s="759">
        <v>0</v>
      </c>
      <c r="L546" s="745">
        <v>6</v>
      </c>
      <c r="M546" s="746">
        <v>5816.88</v>
      </c>
    </row>
    <row r="547" spans="1:13" ht="14.4" customHeight="1" x14ac:dyDescent="0.3">
      <c r="A547" s="740" t="s">
        <v>2040</v>
      </c>
      <c r="B547" s="741" t="s">
        <v>3474</v>
      </c>
      <c r="C547" s="741" t="s">
        <v>2642</v>
      </c>
      <c r="D547" s="741" t="s">
        <v>2643</v>
      </c>
      <c r="E547" s="741" t="s">
        <v>2644</v>
      </c>
      <c r="F547" s="745">
        <v>3</v>
      </c>
      <c r="G547" s="745">
        <v>2262.12</v>
      </c>
      <c r="H547" s="759">
        <v>0.2</v>
      </c>
      <c r="I547" s="745">
        <v>12</v>
      </c>
      <c r="J547" s="745">
        <v>9048.48</v>
      </c>
      <c r="K547" s="759">
        <v>0.8</v>
      </c>
      <c r="L547" s="745">
        <v>15</v>
      </c>
      <c r="M547" s="746">
        <v>11310.599999999999</v>
      </c>
    </row>
    <row r="548" spans="1:13" ht="14.4" customHeight="1" x14ac:dyDescent="0.3">
      <c r="A548" s="740" t="s">
        <v>2040</v>
      </c>
      <c r="B548" s="741" t="s">
        <v>3474</v>
      </c>
      <c r="C548" s="741" t="s">
        <v>2947</v>
      </c>
      <c r="D548" s="741" t="s">
        <v>2643</v>
      </c>
      <c r="E548" s="741" t="s">
        <v>2652</v>
      </c>
      <c r="F548" s="745">
        <v>6</v>
      </c>
      <c r="G548" s="745">
        <v>6786.36</v>
      </c>
      <c r="H548" s="759">
        <v>1</v>
      </c>
      <c r="I548" s="745"/>
      <c r="J548" s="745"/>
      <c r="K548" s="759">
        <v>0</v>
      </c>
      <c r="L548" s="745">
        <v>6</v>
      </c>
      <c r="M548" s="746">
        <v>6786.36</v>
      </c>
    </row>
    <row r="549" spans="1:13" ht="14.4" customHeight="1" x14ac:dyDescent="0.3">
      <c r="A549" s="740" t="s">
        <v>2040</v>
      </c>
      <c r="B549" s="741" t="s">
        <v>3474</v>
      </c>
      <c r="C549" s="741" t="s">
        <v>2645</v>
      </c>
      <c r="D549" s="741" t="s">
        <v>2643</v>
      </c>
      <c r="E549" s="741" t="s">
        <v>2646</v>
      </c>
      <c r="F549" s="745"/>
      <c r="G549" s="745"/>
      <c r="H549" s="759">
        <v>0</v>
      </c>
      <c r="I549" s="745">
        <v>15</v>
      </c>
      <c r="J549" s="745">
        <v>22621.199999999997</v>
      </c>
      <c r="K549" s="759">
        <v>1</v>
      </c>
      <c r="L549" s="745">
        <v>15</v>
      </c>
      <c r="M549" s="746">
        <v>22621.199999999997</v>
      </c>
    </row>
    <row r="550" spans="1:13" ht="14.4" customHeight="1" x14ac:dyDescent="0.3">
      <c r="A550" s="740" t="s">
        <v>2040</v>
      </c>
      <c r="B550" s="741" t="s">
        <v>3474</v>
      </c>
      <c r="C550" s="741" t="s">
        <v>2647</v>
      </c>
      <c r="D550" s="741" t="s">
        <v>2648</v>
      </c>
      <c r="E550" s="741" t="s">
        <v>2644</v>
      </c>
      <c r="F550" s="745">
        <v>5</v>
      </c>
      <c r="G550" s="745">
        <v>3231.6000000000004</v>
      </c>
      <c r="H550" s="759">
        <v>1</v>
      </c>
      <c r="I550" s="745"/>
      <c r="J550" s="745"/>
      <c r="K550" s="759">
        <v>0</v>
      </c>
      <c r="L550" s="745">
        <v>5</v>
      </c>
      <c r="M550" s="746">
        <v>3231.6000000000004</v>
      </c>
    </row>
    <row r="551" spans="1:13" ht="14.4" customHeight="1" x14ac:dyDescent="0.3">
      <c r="A551" s="740" t="s">
        <v>2040</v>
      </c>
      <c r="B551" s="741" t="s">
        <v>3474</v>
      </c>
      <c r="C551" s="741" t="s">
        <v>2649</v>
      </c>
      <c r="D551" s="741" t="s">
        <v>2650</v>
      </c>
      <c r="E551" s="741" t="s">
        <v>2644</v>
      </c>
      <c r="F551" s="745"/>
      <c r="G551" s="745"/>
      <c r="H551" s="759">
        <v>0</v>
      </c>
      <c r="I551" s="745">
        <v>3</v>
      </c>
      <c r="J551" s="745">
        <v>2262.12</v>
      </c>
      <c r="K551" s="759">
        <v>1</v>
      </c>
      <c r="L551" s="745">
        <v>3</v>
      </c>
      <c r="M551" s="746">
        <v>2262.12</v>
      </c>
    </row>
    <row r="552" spans="1:13" ht="14.4" customHeight="1" x14ac:dyDescent="0.3">
      <c r="A552" s="740" t="s">
        <v>2040</v>
      </c>
      <c r="B552" s="741" t="s">
        <v>3474</v>
      </c>
      <c r="C552" s="741" t="s">
        <v>2651</v>
      </c>
      <c r="D552" s="741" t="s">
        <v>2650</v>
      </c>
      <c r="E552" s="741" t="s">
        <v>2652</v>
      </c>
      <c r="F552" s="745"/>
      <c r="G552" s="745"/>
      <c r="H552" s="759">
        <v>0</v>
      </c>
      <c r="I552" s="745">
        <v>6</v>
      </c>
      <c r="J552" s="745">
        <v>6786.36</v>
      </c>
      <c r="K552" s="759">
        <v>1</v>
      </c>
      <c r="L552" s="745">
        <v>6</v>
      </c>
      <c r="M552" s="746">
        <v>6786.36</v>
      </c>
    </row>
    <row r="553" spans="1:13" ht="14.4" customHeight="1" x14ac:dyDescent="0.3">
      <c r="A553" s="740" t="s">
        <v>2040</v>
      </c>
      <c r="B553" s="741" t="s">
        <v>3474</v>
      </c>
      <c r="C553" s="741" t="s">
        <v>3150</v>
      </c>
      <c r="D553" s="741" t="s">
        <v>2650</v>
      </c>
      <c r="E553" s="741" t="s">
        <v>2646</v>
      </c>
      <c r="F553" s="745"/>
      <c r="G553" s="745"/>
      <c r="H553" s="759">
        <v>0</v>
      </c>
      <c r="I553" s="745">
        <v>6</v>
      </c>
      <c r="J553" s="745">
        <v>9048.48</v>
      </c>
      <c r="K553" s="759">
        <v>1</v>
      </c>
      <c r="L553" s="745">
        <v>6</v>
      </c>
      <c r="M553" s="746">
        <v>9048.48</v>
      </c>
    </row>
    <row r="554" spans="1:13" ht="14.4" customHeight="1" x14ac:dyDescent="0.3">
      <c r="A554" s="740" t="s">
        <v>2040</v>
      </c>
      <c r="B554" s="741" t="s">
        <v>1637</v>
      </c>
      <c r="C554" s="741" t="s">
        <v>1844</v>
      </c>
      <c r="D554" s="741" t="s">
        <v>1845</v>
      </c>
      <c r="E554" s="741" t="s">
        <v>1846</v>
      </c>
      <c r="F554" s="745"/>
      <c r="G554" s="745"/>
      <c r="H554" s="759"/>
      <c r="I554" s="745">
        <v>47</v>
      </c>
      <c r="J554" s="745">
        <v>0</v>
      </c>
      <c r="K554" s="759"/>
      <c r="L554" s="745">
        <v>47</v>
      </c>
      <c r="M554" s="746">
        <v>0</v>
      </c>
    </row>
    <row r="555" spans="1:13" ht="14.4" customHeight="1" x14ac:dyDescent="0.3">
      <c r="A555" s="740" t="s">
        <v>2040</v>
      </c>
      <c r="B555" s="741" t="s">
        <v>3475</v>
      </c>
      <c r="C555" s="741" t="s">
        <v>3338</v>
      </c>
      <c r="D555" s="741" t="s">
        <v>2604</v>
      </c>
      <c r="E555" s="741" t="s">
        <v>3339</v>
      </c>
      <c r="F555" s="745"/>
      <c r="G555" s="745"/>
      <c r="H555" s="759">
        <v>0</v>
      </c>
      <c r="I555" s="745">
        <v>3</v>
      </c>
      <c r="J555" s="745">
        <v>362.31</v>
      </c>
      <c r="K555" s="759">
        <v>1</v>
      </c>
      <c r="L555" s="745">
        <v>3</v>
      </c>
      <c r="M555" s="746">
        <v>362.31</v>
      </c>
    </row>
    <row r="556" spans="1:13" ht="14.4" customHeight="1" x14ac:dyDescent="0.3">
      <c r="A556" s="740" t="s">
        <v>2040</v>
      </c>
      <c r="B556" s="741" t="s">
        <v>3475</v>
      </c>
      <c r="C556" s="741" t="s">
        <v>2328</v>
      </c>
      <c r="D556" s="741" t="s">
        <v>2329</v>
      </c>
      <c r="E556" s="741" t="s">
        <v>2330</v>
      </c>
      <c r="F556" s="745">
        <v>1</v>
      </c>
      <c r="G556" s="745">
        <v>60.39</v>
      </c>
      <c r="H556" s="759">
        <v>1</v>
      </c>
      <c r="I556" s="745"/>
      <c r="J556" s="745"/>
      <c r="K556" s="759">
        <v>0</v>
      </c>
      <c r="L556" s="745">
        <v>1</v>
      </c>
      <c r="M556" s="746">
        <v>60.39</v>
      </c>
    </row>
    <row r="557" spans="1:13" ht="14.4" customHeight="1" x14ac:dyDescent="0.3">
      <c r="A557" s="740" t="s">
        <v>2040</v>
      </c>
      <c r="B557" s="741" t="s">
        <v>3475</v>
      </c>
      <c r="C557" s="741" t="s">
        <v>2603</v>
      </c>
      <c r="D557" s="741" t="s">
        <v>2604</v>
      </c>
      <c r="E557" s="741" t="s">
        <v>2605</v>
      </c>
      <c r="F557" s="745"/>
      <c r="G557" s="745"/>
      <c r="H557" s="759">
        <v>0</v>
      </c>
      <c r="I557" s="745">
        <v>1</v>
      </c>
      <c r="J557" s="745">
        <v>60.39</v>
      </c>
      <c r="K557" s="759">
        <v>1</v>
      </c>
      <c r="L557" s="745">
        <v>1</v>
      </c>
      <c r="M557" s="746">
        <v>60.39</v>
      </c>
    </row>
    <row r="558" spans="1:13" ht="14.4" customHeight="1" x14ac:dyDescent="0.3">
      <c r="A558" s="740" t="s">
        <v>2040</v>
      </c>
      <c r="B558" s="741" t="s">
        <v>3475</v>
      </c>
      <c r="C558" s="741" t="s">
        <v>3340</v>
      </c>
      <c r="D558" s="741" t="s">
        <v>2604</v>
      </c>
      <c r="E558" s="741" t="s">
        <v>3341</v>
      </c>
      <c r="F558" s="745">
        <v>2</v>
      </c>
      <c r="G558" s="745">
        <v>0</v>
      </c>
      <c r="H558" s="759"/>
      <c r="I558" s="745"/>
      <c r="J558" s="745"/>
      <c r="K558" s="759"/>
      <c r="L558" s="745">
        <v>2</v>
      </c>
      <c r="M558" s="746">
        <v>0</v>
      </c>
    </row>
    <row r="559" spans="1:13" ht="14.4" customHeight="1" x14ac:dyDescent="0.3">
      <c r="A559" s="740" t="s">
        <v>2040</v>
      </c>
      <c r="B559" s="741" t="s">
        <v>3476</v>
      </c>
      <c r="C559" s="741" t="s">
        <v>2723</v>
      </c>
      <c r="D559" s="741" t="s">
        <v>2724</v>
      </c>
      <c r="E559" s="741" t="s">
        <v>2725</v>
      </c>
      <c r="F559" s="745"/>
      <c r="G559" s="745"/>
      <c r="H559" s="759">
        <v>0</v>
      </c>
      <c r="I559" s="745">
        <v>6</v>
      </c>
      <c r="J559" s="745">
        <v>621.76</v>
      </c>
      <c r="K559" s="759">
        <v>1</v>
      </c>
      <c r="L559" s="745">
        <v>6</v>
      </c>
      <c r="M559" s="746">
        <v>621.76</v>
      </c>
    </row>
    <row r="560" spans="1:13" ht="14.4" customHeight="1" x14ac:dyDescent="0.3">
      <c r="A560" s="740" t="s">
        <v>2040</v>
      </c>
      <c r="B560" s="741" t="s">
        <v>3477</v>
      </c>
      <c r="C560" s="741" t="s">
        <v>2691</v>
      </c>
      <c r="D560" s="741" t="s">
        <v>2139</v>
      </c>
      <c r="E560" s="741" t="s">
        <v>2692</v>
      </c>
      <c r="F560" s="745"/>
      <c r="G560" s="745"/>
      <c r="H560" s="759">
        <v>0</v>
      </c>
      <c r="I560" s="745">
        <v>1</v>
      </c>
      <c r="J560" s="745">
        <v>537.12</v>
      </c>
      <c r="K560" s="759">
        <v>1</v>
      </c>
      <c r="L560" s="745">
        <v>1</v>
      </c>
      <c r="M560" s="746">
        <v>537.12</v>
      </c>
    </row>
    <row r="561" spans="1:13" ht="14.4" customHeight="1" x14ac:dyDescent="0.3">
      <c r="A561" s="740" t="s">
        <v>2040</v>
      </c>
      <c r="B561" s="741" t="s">
        <v>3477</v>
      </c>
      <c r="C561" s="741" t="s">
        <v>2138</v>
      </c>
      <c r="D561" s="741" t="s">
        <v>2139</v>
      </c>
      <c r="E561" s="741" t="s">
        <v>2140</v>
      </c>
      <c r="F561" s="745"/>
      <c r="G561" s="745"/>
      <c r="H561" s="759">
        <v>0</v>
      </c>
      <c r="I561" s="745">
        <v>14</v>
      </c>
      <c r="J561" s="745">
        <v>11878.86</v>
      </c>
      <c r="K561" s="759">
        <v>1</v>
      </c>
      <c r="L561" s="745">
        <v>14</v>
      </c>
      <c r="M561" s="746">
        <v>11878.86</v>
      </c>
    </row>
    <row r="562" spans="1:13" ht="14.4" customHeight="1" x14ac:dyDescent="0.3">
      <c r="A562" s="740" t="s">
        <v>2040</v>
      </c>
      <c r="B562" s="741" t="s">
        <v>1858</v>
      </c>
      <c r="C562" s="741" t="s">
        <v>3031</v>
      </c>
      <c r="D562" s="741" t="s">
        <v>2778</v>
      </c>
      <c r="E562" s="741" t="s">
        <v>2783</v>
      </c>
      <c r="F562" s="745">
        <v>6</v>
      </c>
      <c r="G562" s="745">
        <v>3587.2799999999997</v>
      </c>
      <c r="H562" s="759">
        <v>1</v>
      </c>
      <c r="I562" s="745"/>
      <c r="J562" s="745"/>
      <c r="K562" s="759">
        <v>0</v>
      </c>
      <c r="L562" s="745">
        <v>6</v>
      </c>
      <c r="M562" s="746">
        <v>3587.2799999999997</v>
      </c>
    </row>
    <row r="563" spans="1:13" ht="14.4" customHeight="1" x14ac:dyDescent="0.3">
      <c r="A563" s="740" t="s">
        <v>2040</v>
      </c>
      <c r="B563" s="741" t="s">
        <v>1858</v>
      </c>
      <c r="C563" s="741" t="s">
        <v>2777</v>
      </c>
      <c r="D563" s="741" t="s">
        <v>2778</v>
      </c>
      <c r="E563" s="741" t="s">
        <v>2779</v>
      </c>
      <c r="F563" s="745">
        <v>8</v>
      </c>
      <c r="G563" s="745">
        <v>9566</v>
      </c>
      <c r="H563" s="759">
        <v>1</v>
      </c>
      <c r="I563" s="745"/>
      <c r="J563" s="745"/>
      <c r="K563" s="759">
        <v>0</v>
      </c>
      <c r="L563" s="745">
        <v>8</v>
      </c>
      <c r="M563" s="746">
        <v>9566</v>
      </c>
    </row>
    <row r="564" spans="1:13" ht="14.4" customHeight="1" x14ac:dyDescent="0.3">
      <c r="A564" s="740" t="s">
        <v>2040</v>
      </c>
      <c r="B564" s="741" t="s">
        <v>1858</v>
      </c>
      <c r="C564" s="741" t="s">
        <v>2780</v>
      </c>
      <c r="D564" s="741" t="s">
        <v>2778</v>
      </c>
      <c r="E564" s="741" t="s">
        <v>2781</v>
      </c>
      <c r="F564" s="745">
        <v>3</v>
      </c>
      <c r="G564" s="745">
        <v>0</v>
      </c>
      <c r="H564" s="759"/>
      <c r="I564" s="745"/>
      <c r="J564" s="745"/>
      <c r="K564" s="759"/>
      <c r="L564" s="745">
        <v>3</v>
      </c>
      <c r="M564" s="746">
        <v>0</v>
      </c>
    </row>
    <row r="565" spans="1:13" ht="14.4" customHeight="1" x14ac:dyDescent="0.3">
      <c r="A565" s="740" t="s">
        <v>2040</v>
      </c>
      <c r="B565" s="741" t="s">
        <v>1858</v>
      </c>
      <c r="C565" s="741" t="s">
        <v>2784</v>
      </c>
      <c r="D565" s="741" t="s">
        <v>2785</v>
      </c>
      <c r="E565" s="741" t="s">
        <v>2783</v>
      </c>
      <c r="F565" s="745">
        <v>9</v>
      </c>
      <c r="G565" s="745">
        <v>7719.75</v>
      </c>
      <c r="H565" s="759">
        <v>1</v>
      </c>
      <c r="I565" s="745"/>
      <c r="J565" s="745"/>
      <c r="K565" s="759">
        <v>0</v>
      </c>
      <c r="L565" s="745">
        <v>9</v>
      </c>
      <c r="M565" s="746">
        <v>7719.75</v>
      </c>
    </row>
    <row r="566" spans="1:13" ht="14.4" customHeight="1" x14ac:dyDescent="0.3">
      <c r="A566" s="740" t="s">
        <v>2040</v>
      </c>
      <c r="B566" s="741" t="s">
        <v>1858</v>
      </c>
      <c r="C566" s="741" t="s">
        <v>2786</v>
      </c>
      <c r="D566" s="741" t="s">
        <v>2785</v>
      </c>
      <c r="E566" s="741" t="s">
        <v>2779</v>
      </c>
      <c r="F566" s="745">
        <v>25</v>
      </c>
      <c r="G566" s="745">
        <v>42885.000000000007</v>
      </c>
      <c r="H566" s="759">
        <v>1</v>
      </c>
      <c r="I566" s="745"/>
      <c r="J566" s="745"/>
      <c r="K566" s="759">
        <v>0</v>
      </c>
      <c r="L566" s="745">
        <v>25</v>
      </c>
      <c r="M566" s="746">
        <v>42885.000000000007</v>
      </c>
    </row>
    <row r="567" spans="1:13" ht="14.4" customHeight="1" x14ac:dyDescent="0.3">
      <c r="A567" s="740" t="s">
        <v>2040</v>
      </c>
      <c r="B567" s="741" t="s">
        <v>1858</v>
      </c>
      <c r="C567" s="741" t="s">
        <v>2787</v>
      </c>
      <c r="D567" s="741" t="s">
        <v>2788</v>
      </c>
      <c r="E567" s="741" t="s">
        <v>2779</v>
      </c>
      <c r="F567" s="745">
        <v>15</v>
      </c>
      <c r="G567" s="745">
        <v>25732.200000000004</v>
      </c>
      <c r="H567" s="759">
        <v>1</v>
      </c>
      <c r="I567" s="745"/>
      <c r="J567" s="745"/>
      <c r="K567" s="759">
        <v>0</v>
      </c>
      <c r="L567" s="745">
        <v>15</v>
      </c>
      <c r="M567" s="746">
        <v>25732.200000000004</v>
      </c>
    </row>
    <row r="568" spans="1:13" ht="14.4" customHeight="1" x14ac:dyDescent="0.3">
      <c r="A568" s="740" t="s">
        <v>2040</v>
      </c>
      <c r="B568" s="741" t="s">
        <v>1858</v>
      </c>
      <c r="C568" s="741" t="s">
        <v>2789</v>
      </c>
      <c r="D568" s="741" t="s">
        <v>1860</v>
      </c>
      <c r="E568" s="741" t="s">
        <v>2779</v>
      </c>
      <c r="F568" s="745"/>
      <c r="G568" s="745"/>
      <c r="H568" s="759">
        <v>0</v>
      </c>
      <c r="I568" s="745">
        <v>7</v>
      </c>
      <c r="J568" s="745">
        <v>8370.25</v>
      </c>
      <c r="K568" s="759">
        <v>1</v>
      </c>
      <c r="L568" s="745">
        <v>7</v>
      </c>
      <c r="M568" s="746">
        <v>8370.25</v>
      </c>
    </row>
    <row r="569" spans="1:13" ht="14.4" customHeight="1" x14ac:dyDescent="0.3">
      <c r="A569" s="740" t="s">
        <v>2040</v>
      </c>
      <c r="B569" s="741" t="s">
        <v>1858</v>
      </c>
      <c r="C569" s="741" t="s">
        <v>1859</v>
      </c>
      <c r="D569" s="741" t="s">
        <v>1860</v>
      </c>
      <c r="E569" s="741" t="s">
        <v>1861</v>
      </c>
      <c r="F569" s="745"/>
      <c r="G569" s="745"/>
      <c r="H569" s="759">
        <v>0</v>
      </c>
      <c r="I569" s="745">
        <v>4</v>
      </c>
      <c r="J569" s="745">
        <v>1195.76</v>
      </c>
      <c r="K569" s="759">
        <v>1</v>
      </c>
      <c r="L569" s="745">
        <v>4</v>
      </c>
      <c r="M569" s="746">
        <v>1195.76</v>
      </c>
    </row>
    <row r="570" spans="1:13" ht="14.4" customHeight="1" x14ac:dyDescent="0.3">
      <c r="A570" s="740" t="s">
        <v>2040</v>
      </c>
      <c r="B570" s="741" t="s">
        <v>1876</v>
      </c>
      <c r="C570" s="741" t="s">
        <v>3294</v>
      </c>
      <c r="D570" s="741" t="s">
        <v>3295</v>
      </c>
      <c r="E570" s="741" t="s">
        <v>3296</v>
      </c>
      <c r="F570" s="745">
        <v>1</v>
      </c>
      <c r="G570" s="745">
        <v>15.67</v>
      </c>
      <c r="H570" s="759">
        <v>1</v>
      </c>
      <c r="I570" s="745"/>
      <c r="J570" s="745"/>
      <c r="K570" s="759">
        <v>0</v>
      </c>
      <c r="L570" s="745">
        <v>1</v>
      </c>
      <c r="M570" s="746">
        <v>15.67</v>
      </c>
    </row>
    <row r="571" spans="1:13" ht="14.4" customHeight="1" x14ac:dyDescent="0.3">
      <c r="A571" s="740" t="s">
        <v>2040</v>
      </c>
      <c r="B571" s="741" t="s">
        <v>1884</v>
      </c>
      <c r="C571" s="741" t="s">
        <v>1885</v>
      </c>
      <c r="D571" s="741" t="s">
        <v>1252</v>
      </c>
      <c r="E571" s="741" t="s">
        <v>1886</v>
      </c>
      <c r="F571" s="745"/>
      <c r="G571" s="745"/>
      <c r="H571" s="759"/>
      <c r="I571" s="745">
        <v>1</v>
      </c>
      <c r="J571" s="745">
        <v>0</v>
      </c>
      <c r="K571" s="759"/>
      <c r="L571" s="745">
        <v>1</v>
      </c>
      <c r="M571" s="746">
        <v>0</v>
      </c>
    </row>
    <row r="572" spans="1:13" ht="14.4" customHeight="1" x14ac:dyDescent="0.3">
      <c r="A572" s="740" t="s">
        <v>2040</v>
      </c>
      <c r="B572" s="741" t="s">
        <v>1884</v>
      </c>
      <c r="C572" s="741" t="s">
        <v>2550</v>
      </c>
      <c r="D572" s="741" t="s">
        <v>2188</v>
      </c>
      <c r="E572" s="741" t="s">
        <v>1706</v>
      </c>
      <c r="F572" s="745">
        <v>2</v>
      </c>
      <c r="G572" s="745">
        <v>0</v>
      </c>
      <c r="H572" s="759"/>
      <c r="I572" s="745"/>
      <c r="J572" s="745"/>
      <c r="K572" s="759"/>
      <c r="L572" s="745">
        <v>2</v>
      </c>
      <c r="M572" s="746">
        <v>0</v>
      </c>
    </row>
    <row r="573" spans="1:13" ht="14.4" customHeight="1" x14ac:dyDescent="0.3">
      <c r="A573" s="740" t="s">
        <v>2040</v>
      </c>
      <c r="B573" s="741" t="s">
        <v>1884</v>
      </c>
      <c r="C573" s="741" t="s">
        <v>2187</v>
      </c>
      <c r="D573" s="741" t="s">
        <v>2188</v>
      </c>
      <c r="E573" s="741" t="s">
        <v>2189</v>
      </c>
      <c r="F573" s="745">
        <v>1</v>
      </c>
      <c r="G573" s="745">
        <v>0</v>
      </c>
      <c r="H573" s="759"/>
      <c r="I573" s="745"/>
      <c r="J573" s="745"/>
      <c r="K573" s="759"/>
      <c r="L573" s="745">
        <v>1</v>
      </c>
      <c r="M573" s="746">
        <v>0</v>
      </c>
    </row>
    <row r="574" spans="1:13" ht="14.4" customHeight="1" x14ac:dyDescent="0.3">
      <c r="A574" s="740" t="s">
        <v>2040</v>
      </c>
      <c r="B574" s="741" t="s">
        <v>1884</v>
      </c>
      <c r="C574" s="741" t="s">
        <v>3345</v>
      </c>
      <c r="D574" s="741" t="s">
        <v>2532</v>
      </c>
      <c r="E574" s="741" t="s">
        <v>2189</v>
      </c>
      <c r="F574" s="745">
        <v>1</v>
      </c>
      <c r="G574" s="745">
        <v>0</v>
      </c>
      <c r="H574" s="759"/>
      <c r="I574" s="745"/>
      <c r="J574" s="745"/>
      <c r="K574" s="759"/>
      <c r="L574" s="745">
        <v>1</v>
      </c>
      <c r="M574" s="746">
        <v>0</v>
      </c>
    </row>
    <row r="575" spans="1:13" ht="14.4" customHeight="1" x14ac:dyDescent="0.3">
      <c r="A575" s="740" t="s">
        <v>2040</v>
      </c>
      <c r="B575" s="741" t="s">
        <v>1889</v>
      </c>
      <c r="C575" s="741" t="s">
        <v>1890</v>
      </c>
      <c r="D575" s="741" t="s">
        <v>772</v>
      </c>
      <c r="E575" s="741" t="s">
        <v>1706</v>
      </c>
      <c r="F575" s="745"/>
      <c r="G575" s="745"/>
      <c r="H575" s="759">
        <v>0</v>
      </c>
      <c r="I575" s="745">
        <v>8</v>
      </c>
      <c r="J575" s="745">
        <v>457.65999999999997</v>
      </c>
      <c r="K575" s="759">
        <v>1</v>
      </c>
      <c r="L575" s="745">
        <v>8</v>
      </c>
      <c r="M575" s="746">
        <v>457.65999999999997</v>
      </c>
    </row>
    <row r="576" spans="1:13" ht="14.4" customHeight="1" x14ac:dyDescent="0.3">
      <c r="A576" s="740" t="s">
        <v>2040</v>
      </c>
      <c r="B576" s="741" t="s">
        <v>1889</v>
      </c>
      <c r="C576" s="741" t="s">
        <v>1891</v>
      </c>
      <c r="D576" s="741" t="s">
        <v>774</v>
      </c>
      <c r="E576" s="741" t="s">
        <v>1892</v>
      </c>
      <c r="F576" s="745"/>
      <c r="G576" s="745"/>
      <c r="H576" s="759">
        <v>0</v>
      </c>
      <c r="I576" s="745">
        <v>3</v>
      </c>
      <c r="J576" s="745">
        <v>255.48</v>
      </c>
      <c r="K576" s="759">
        <v>1</v>
      </c>
      <c r="L576" s="745">
        <v>3</v>
      </c>
      <c r="M576" s="746">
        <v>255.48</v>
      </c>
    </row>
    <row r="577" spans="1:13" ht="14.4" customHeight="1" x14ac:dyDescent="0.3">
      <c r="A577" s="740" t="s">
        <v>2040</v>
      </c>
      <c r="B577" s="741" t="s">
        <v>1889</v>
      </c>
      <c r="C577" s="741" t="s">
        <v>3297</v>
      </c>
      <c r="D577" s="741" t="s">
        <v>774</v>
      </c>
      <c r="E577" s="741" t="s">
        <v>1894</v>
      </c>
      <c r="F577" s="745"/>
      <c r="G577" s="745"/>
      <c r="H577" s="759">
        <v>0</v>
      </c>
      <c r="I577" s="745">
        <v>3</v>
      </c>
      <c r="J577" s="745">
        <v>792</v>
      </c>
      <c r="K577" s="759">
        <v>1</v>
      </c>
      <c r="L577" s="745">
        <v>3</v>
      </c>
      <c r="M577" s="746">
        <v>792</v>
      </c>
    </row>
    <row r="578" spans="1:13" ht="14.4" customHeight="1" x14ac:dyDescent="0.3">
      <c r="A578" s="740" t="s">
        <v>2040</v>
      </c>
      <c r="B578" s="741" t="s">
        <v>1899</v>
      </c>
      <c r="C578" s="741" t="s">
        <v>2664</v>
      </c>
      <c r="D578" s="741" t="s">
        <v>2665</v>
      </c>
      <c r="E578" s="741" t="s">
        <v>1706</v>
      </c>
      <c r="F578" s="745">
        <v>5</v>
      </c>
      <c r="G578" s="745">
        <v>519.48</v>
      </c>
      <c r="H578" s="759">
        <v>0.67033137194177761</v>
      </c>
      <c r="I578" s="745">
        <v>3</v>
      </c>
      <c r="J578" s="745">
        <v>255.48</v>
      </c>
      <c r="K578" s="759">
        <v>0.32966862805822233</v>
      </c>
      <c r="L578" s="745">
        <v>8</v>
      </c>
      <c r="M578" s="746">
        <v>774.96</v>
      </c>
    </row>
    <row r="579" spans="1:13" ht="14.4" customHeight="1" x14ac:dyDescent="0.3">
      <c r="A579" s="740" t="s">
        <v>2040</v>
      </c>
      <c r="B579" s="741" t="s">
        <v>3478</v>
      </c>
      <c r="C579" s="741" t="s">
        <v>3065</v>
      </c>
      <c r="D579" s="741" t="s">
        <v>2851</v>
      </c>
      <c r="E579" s="741" t="s">
        <v>3066</v>
      </c>
      <c r="F579" s="745"/>
      <c r="G579" s="745"/>
      <c r="H579" s="759">
        <v>0</v>
      </c>
      <c r="I579" s="745">
        <v>4</v>
      </c>
      <c r="J579" s="745">
        <v>644.24</v>
      </c>
      <c r="K579" s="759">
        <v>1</v>
      </c>
      <c r="L579" s="745">
        <v>4</v>
      </c>
      <c r="M579" s="746">
        <v>644.24</v>
      </c>
    </row>
    <row r="580" spans="1:13" ht="14.4" customHeight="1" x14ac:dyDescent="0.3">
      <c r="A580" s="740" t="s">
        <v>2040</v>
      </c>
      <c r="B580" s="741" t="s">
        <v>3478</v>
      </c>
      <c r="C580" s="741" t="s">
        <v>2850</v>
      </c>
      <c r="D580" s="741" t="s">
        <v>2851</v>
      </c>
      <c r="E580" s="741" t="s">
        <v>2852</v>
      </c>
      <c r="F580" s="745"/>
      <c r="G580" s="745"/>
      <c r="H580" s="759">
        <v>0</v>
      </c>
      <c r="I580" s="745">
        <v>1</v>
      </c>
      <c r="J580" s="745">
        <v>400.17</v>
      </c>
      <c r="K580" s="759">
        <v>1</v>
      </c>
      <c r="L580" s="745">
        <v>1</v>
      </c>
      <c r="M580" s="746">
        <v>400.17</v>
      </c>
    </row>
    <row r="581" spans="1:13" ht="14.4" customHeight="1" x14ac:dyDescent="0.3">
      <c r="A581" s="740" t="s">
        <v>2040</v>
      </c>
      <c r="B581" s="741" t="s">
        <v>3479</v>
      </c>
      <c r="C581" s="741" t="s">
        <v>2661</v>
      </c>
      <c r="D581" s="741" t="s">
        <v>2662</v>
      </c>
      <c r="E581" s="741" t="s">
        <v>2663</v>
      </c>
      <c r="F581" s="745"/>
      <c r="G581" s="745"/>
      <c r="H581" s="759">
        <v>0</v>
      </c>
      <c r="I581" s="745">
        <v>3</v>
      </c>
      <c r="J581" s="745">
        <v>1685.28</v>
      </c>
      <c r="K581" s="759">
        <v>1</v>
      </c>
      <c r="L581" s="745">
        <v>3</v>
      </c>
      <c r="M581" s="746">
        <v>1685.28</v>
      </c>
    </row>
    <row r="582" spans="1:13" ht="14.4" customHeight="1" x14ac:dyDescent="0.3">
      <c r="A582" s="740" t="s">
        <v>2040</v>
      </c>
      <c r="B582" s="741" t="s">
        <v>3483</v>
      </c>
      <c r="C582" s="741" t="s">
        <v>3320</v>
      </c>
      <c r="D582" s="741" t="s">
        <v>2220</v>
      </c>
      <c r="E582" s="741" t="s">
        <v>3321</v>
      </c>
      <c r="F582" s="745">
        <v>1</v>
      </c>
      <c r="G582" s="745">
        <v>0</v>
      </c>
      <c r="H582" s="759"/>
      <c r="I582" s="745"/>
      <c r="J582" s="745"/>
      <c r="K582" s="759"/>
      <c r="L582" s="745">
        <v>1</v>
      </c>
      <c r="M582" s="746">
        <v>0</v>
      </c>
    </row>
    <row r="583" spans="1:13" ht="14.4" customHeight="1" x14ac:dyDescent="0.3">
      <c r="A583" s="740" t="s">
        <v>2040</v>
      </c>
      <c r="B583" s="741" t="s">
        <v>3480</v>
      </c>
      <c r="C583" s="741" t="s">
        <v>2397</v>
      </c>
      <c r="D583" s="741" t="s">
        <v>2195</v>
      </c>
      <c r="E583" s="741" t="s">
        <v>2398</v>
      </c>
      <c r="F583" s="745">
        <v>1</v>
      </c>
      <c r="G583" s="745">
        <v>50.32</v>
      </c>
      <c r="H583" s="759">
        <v>1</v>
      </c>
      <c r="I583" s="745"/>
      <c r="J583" s="745"/>
      <c r="K583" s="759">
        <v>0</v>
      </c>
      <c r="L583" s="745">
        <v>1</v>
      </c>
      <c r="M583" s="746">
        <v>50.32</v>
      </c>
    </row>
    <row r="584" spans="1:13" ht="14.4" customHeight="1" x14ac:dyDescent="0.3">
      <c r="A584" s="740" t="s">
        <v>2040</v>
      </c>
      <c r="B584" s="741" t="s">
        <v>3480</v>
      </c>
      <c r="C584" s="741" t="s">
        <v>2862</v>
      </c>
      <c r="D584" s="741" t="s">
        <v>2863</v>
      </c>
      <c r="E584" s="741" t="s">
        <v>2398</v>
      </c>
      <c r="F584" s="745">
        <v>6</v>
      </c>
      <c r="G584" s="745">
        <v>301.92</v>
      </c>
      <c r="H584" s="759">
        <v>1</v>
      </c>
      <c r="I584" s="745"/>
      <c r="J584" s="745"/>
      <c r="K584" s="759">
        <v>0</v>
      </c>
      <c r="L584" s="745">
        <v>6</v>
      </c>
      <c r="M584" s="746">
        <v>301.92</v>
      </c>
    </row>
    <row r="585" spans="1:13" ht="14.4" customHeight="1" x14ac:dyDescent="0.3">
      <c r="A585" s="740" t="s">
        <v>2040</v>
      </c>
      <c r="B585" s="741" t="s">
        <v>3480</v>
      </c>
      <c r="C585" s="741" t="s">
        <v>2868</v>
      </c>
      <c r="D585" s="741" t="s">
        <v>2869</v>
      </c>
      <c r="E585" s="741" t="s">
        <v>2870</v>
      </c>
      <c r="F585" s="745">
        <v>28</v>
      </c>
      <c r="G585" s="745">
        <v>2798.32</v>
      </c>
      <c r="H585" s="759">
        <v>1</v>
      </c>
      <c r="I585" s="745"/>
      <c r="J585" s="745"/>
      <c r="K585" s="759">
        <v>0</v>
      </c>
      <c r="L585" s="745">
        <v>28</v>
      </c>
      <c r="M585" s="746">
        <v>2798.32</v>
      </c>
    </row>
    <row r="586" spans="1:13" ht="14.4" customHeight="1" x14ac:dyDescent="0.3">
      <c r="A586" s="740" t="s">
        <v>2040</v>
      </c>
      <c r="B586" s="741" t="s">
        <v>3485</v>
      </c>
      <c r="C586" s="741" t="s">
        <v>3074</v>
      </c>
      <c r="D586" s="741" t="s">
        <v>3075</v>
      </c>
      <c r="E586" s="741" t="s">
        <v>3076</v>
      </c>
      <c r="F586" s="745"/>
      <c r="G586" s="745"/>
      <c r="H586" s="759">
        <v>0</v>
      </c>
      <c r="I586" s="745">
        <v>12</v>
      </c>
      <c r="J586" s="745">
        <v>784.32</v>
      </c>
      <c r="K586" s="759">
        <v>1</v>
      </c>
      <c r="L586" s="745">
        <v>12</v>
      </c>
      <c r="M586" s="746">
        <v>784.32</v>
      </c>
    </row>
    <row r="587" spans="1:13" ht="14.4" customHeight="1" x14ac:dyDescent="0.3">
      <c r="A587" s="740" t="s">
        <v>2041</v>
      </c>
      <c r="B587" s="741" t="s">
        <v>3501</v>
      </c>
      <c r="C587" s="741" t="s">
        <v>2432</v>
      </c>
      <c r="D587" s="741" t="s">
        <v>2433</v>
      </c>
      <c r="E587" s="741" t="s">
        <v>2434</v>
      </c>
      <c r="F587" s="745"/>
      <c r="G587" s="745"/>
      <c r="H587" s="759">
        <v>0</v>
      </c>
      <c r="I587" s="745">
        <v>2</v>
      </c>
      <c r="J587" s="745">
        <v>961.68000000000006</v>
      </c>
      <c r="K587" s="759">
        <v>1</v>
      </c>
      <c r="L587" s="745">
        <v>2</v>
      </c>
      <c r="M587" s="746">
        <v>961.68000000000006</v>
      </c>
    </row>
    <row r="588" spans="1:13" ht="14.4" customHeight="1" x14ac:dyDescent="0.3">
      <c r="A588" s="740" t="s">
        <v>2041</v>
      </c>
      <c r="B588" s="741" t="s">
        <v>1749</v>
      </c>
      <c r="C588" s="741" t="s">
        <v>2119</v>
      </c>
      <c r="D588" s="741" t="s">
        <v>1347</v>
      </c>
      <c r="E588" s="741" t="s">
        <v>2120</v>
      </c>
      <c r="F588" s="745"/>
      <c r="G588" s="745"/>
      <c r="H588" s="759">
        <v>0</v>
      </c>
      <c r="I588" s="745">
        <v>1</v>
      </c>
      <c r="J588" s="745">
        <v>154.36000000000001</v>
      </c>
      <c r="K588" s="759">
        <v>1</v>
      </c>
      <c r="L588" s="745">
        <v>1</v>
      </c>
      <c r="M588" s="746">
        <v>154.36000000000001</v>
      </c>
    </row>
    <row r="589" spans="1:13" ht="14.4" customHeight="1" x14ac:dyDescent="0.3">
      <c r="A589" s="740" t="s">
        <v>2041</v>
      </c>
      <c r="B589" s="741" t="s">
        <v>1876</v>
      </c>
      <c r="C589" s="741" t="s">
        <v>2400</v>
      </c>
      <c r="D589" s="741" t="s">
        <v>2401</v>
      </c>
      <c r="E589" s="741" t="s">
        <v>2402</v>
      </c>
      <c r="F589" s="745"/>
      <c r="G589" s="745"/>
      <c r="H589" s="759">
        <v>0</v>
      </c>
      <c r="I589" s="745">
        <v>1</v>
      </c>
      <c r="J589" s="745">
        <v>9.4</v>
      </c>
      <c r="K589" s="759">
        <v>1</v>
      </c>
      <c r="L589" s="745">
        <v>1</v>
      </c>
      <c r="M589" s="746">
        <v>9.4</v>
      </c>
    </row>
    <row r="590" spans="1:13" ht="14.4" customHeight="1" x14ac:dyDescent="0.3">
      <c r="A590" s="740" t="s">
        <v>2041</v>
      </c>
      <c r="B590" s="741" t="s">
        <v>1876</v>
      </c>
      <c r="C590" s="741" t="s">
        <v>2403</v>
      </c>
      <c r="D590" s="741" t="s">
        <v>2404</v>
      </c>
      <c r="E590" s="741" t="s">
        <v>2402</v>
      </c>
      <c r="F590" s="745">
        <v>1</v>
      </c>
      <c r="G590" s="745">
        <v>9.4</v>
      </c>
      <c r="H590" s="759">
        <v>1</v>
      </c>
      <c r="I590" s="745"/>
      <c r="J590" s="745"/>
      <c r="K590" s="759">
        <v>0</v>
      </c>
      <c r="L590" s="745">
        <v>1</v>
      </c>
      <c r="M590" s="746">
        <v>9.4</v>
      </c>
    </row>
    <row r="591" spans="1:13" ht="14.4" customHeight="1" x14ac:dyDescent="0.3">
      <c r="A591" s="740" t="s">
        <v>2041</v>
      </c>
      <c r="B591" s="741" t="s">
        <v>1884</v>
      </c>
      <c r="C591" s="741" t="s">
        <v>1885</v>
      </c>
      <c r="D591" s="741" t="s">
        <v>1252</v>
      </c>
      <c r="E591" s="741" t="s">
        <v>1886</v>
      </c>
      <c r="F591" s="745"/>
      <c r="G591" s="745"/>
      <c r="H591" s="759"/>
      <c r="I591" s="745">
        <v>2</v>
      </c>
      <c r="J591" s="745">
        <v>0</v>
      </c>
      <c r="K591" s="759"/>
      <c r="L591" s="745">
        <v>2</v>
      </c>
      <c r="M591" s="746">
        <v>0</v>
      </c>
    </row>
    <row r="592" spans="1:13" ht="14.4" customHeight="1" x14ac:dyDescent="0.3">
      <c r="A592" s="740" t="s">
        <v>2041</v>
      </c>
      <c r="B592" s="741" t="s">
        <v>1884</v>
      </c>
      <c r="C592" s="741" t="s">
        <v>2438</v>
      </c>
      <c r="D592" s="741" t="s">
        <v>2111</v>
      </c>
      <c r="E592" s="741" t="s">
        <v>1886</v>
      </c>
      <c r="F592" s="745">
        <v>2</v>
      </c>
      <c r="G592" s="745">
        <v>0</v>
      </c>
      <c r="H592" s="759"/>
      <c r="I592" s="745"/>
      <c r="J592" s="745"/>
      <c r="K592" s="759"/>
      <c r="L592" s="745">
        <v>2</v>
      </c>
      <c r="M592" s="746">
        <v>0</v>
      </c>
    </row>
    <row r="593" spans="1:13" ht="14.4" customHeight="1" x14ac:dyDescent="0.3">
      <c r="A593" s="740" t="s">
        <v>2041</v>
      </c>
      <c r="B593" s="741" t="s">
        <v>1884</v>
      </c>
      <c r="C593" s="741" t="s">
        <v>1887</v>
      </c>
      <c r="D593" s="741" t="s">
        <v>1252</v>
      </c>
      <c r="E593" s="741" t="s">
        <v>1888</v>
      </c>
      <c r="F593" s="745"/>
      <c r="G593" s="745"/>
      <c r="H593" s="759"/>
      <c r="I593" s="745">
        <v>1</v>
      </c>
      <c r="J593" s="745">
        <v>0</v>
      </c>
      <c r="K593" s="759"/>
      <c r="L593" s="745">
        <v>1</v>
      </c>
      <c r="M593" s="746">
        <v>0</v>
      </c>
    </row>
    <row r="594" spans="1:13" ht="14.4" customHeight="1" x14ac:dyDescent="0.3">
      <c r="A594" s="740" t="s">
        <v>2041</v>
      </c>
      <c r="B594" s="741" t="s">
        <v>1884</v>
      </c>
      <c r="C594" s="741" t="s">
        <v>2110</v>
      </c>
      <c r="D594" s="741" t="s">
        <v>2111</v>
      </c>
      <c r="E594" s="741" t="s">
        <v>1886</v>
      </c>
      <c r="F594" s="745">
        <v>2</v>
      </c>
      <c r="G594" s="745">
        <v>0</v>
      </c>
      <c r="H594" s="759"/>
      <c r="I594" s="745"/>
      <c r="J594" s="745"/>
      <c r="K594" s="759"/>
      <c r="L594" s="745">
        <v>2</v>
      </c>
      <c r="M594" s="746">
        <v>0</v>
      </c>
    </row>
    <row r="595" spans="1:13" ht="14.4" customHeight="1" x14ac:dyDescent="0.3">
      <c r="A595" s="740" t="s">
        <v>2041</v>
      </c>
      <c r="B595" s="741" t="s">
        <v>1899</v>
      </c>
      <c r="C595" s="741" t="s">
        <v>2408</v>
      </c>
      <c r="D595" s="741" t="s">
        <v>1901</v>
      </c>
      <c r="E595" s="741" t="s">
        <v>2127</v>
      </c>
      <c r="F595" s="745"/>
      <c r="G595" s="745"/>
      <c r="H595" s="759">
        <v>0</v>
      </c>
      <c r="I595" s="745">
        <v>6</v>
      </c>
      <c r="J595" s="745">
        <v>1216.05</v>
      </c>
      <c r="K595" s="759">
        <v>1</v>
      </c>
      <c r="L595" s="745">
        <v>6</v>
      </c>
      <c r="M595" s="746">
        <v>1216.05</v>
      </c>
    </row>
    <row r="596" spans="1:13" ht="14.4" customHeight="1" x14ac:dyDescent="0.3">
      <c r="A596" s="740" t="s">
        <v>2042</v>
      </c>
      <c r="B596" s="741" t="s">
        <v>3497</v>
      </c>
      <c r="C596" s="741" t="s">
        <v>2448</v>
      </c>
      <c r="D596" s="741" t="s">
        <v>2310</v>
      </c>
      <c r="E596" s="741" t="s">
        <v>2449</v>
      </c>
      <c r="F596" s="745"/>
      <c r="G596" s="745"/>
      <c r="H596" s="759">
        <v>0</v>
      </c>
      <c r="I596" s="745">
        <v>2</v>
      </c>
      <c r="J596" s="745">
        <v>230.54</v>
      </c>
      <c r="K596" s="759">
        <v>1</v>
      </c>
      <c r="L596" s="745">
        <v>2</v>
      </c>
      <c r="M596" s="746">
        <v>230.54</v>
      </c>
    </row>
    <row r="597" spans="1:13" ht="14.4" customHeight="1" x14ac:dyDescent="0.3">
      <c r="A597" s="740" t="s">
        <v>2042</v>
      </c>
      <c r="B597" s="741" t="s">
        <v>1658</v>
      </c>
      <c r="C597" s="741" t="s">
        <v>1659</v>
      </c>
      <c r="D597" s="741" t="s">
        <v>1660</v>
      </c>
      <c r="E597" s="741" t="s">
        <v>1661</v>
      </c>
      <c r="F597" s="745"/>
      <c r="G597" s="745"/>
      <c r="H597" s="759">
        <v>0</v>
      </c>
      <c r="I597" s="745">
        <v>5</v>
      </c>
      <c r="J597" s="745">
        <v>3364.75</v>
      </c>
      <c r="K597" s="759">
        <v>1</v>
      </c>
      <c r="L597" s="745">
        <v>5</v>
      </c>
      <c r="M597" s="746">
        <v>3364.75</v>
      </c>
    </row>
    <row r="598" spans="1:13" ht="14.4" customHeight="1" x14ac:dyDescent="0.3">
      <c r="A598" s="740" t="s">
        <v>2042</v>
      </c>
      <c r="B598" s="741" t="s">
        <v>1673</v>
      </c>
      <c r="C598" s="741" t="s">
        <v>1675</v>
      </c>
      <c r="D598" s="741" t="s">
        <v>1676</v>
      </c>
      <c r="E598" s="741" t="s">
        <v>1677</v>
      </c>
      <c r="F598" s="745"/>
      <c r="G598" s="745"/>
      <c r="H598" s="759">
        <v>0</v>
      </c>
      <c r="I598" s="745">
        <v>2</v>
      </c>
      <c r="J598" s="745">
        <v>373.74</v>
      </c>
      <c r="K598" s="759">
        <v>1</v>
      </c>
      <c r="L598" s="745">
        <v>2</v>
      </c>
      <c r="M598" s="746">
        <v>373.74</v>
      </c>
    </row>
    <row r="599" spans="1:13" ht="14.4" customHeight="1" x14ac:dyDescent="0.3">
      <c r="A599" s="740" t="s">
        <v>2042</v>
      </c>
      <c r="B599" s="741" t="s">
        <v>3496</v>
      </c>
      <c r="C599" s="741" t="s">
        <v>2463</v>
      </c>
      <c r="D599" s="741" t="s">
        <v>2464</v>
      </c>
      <c r="E599" s="741" t="s">
        <v>1916</v>
      </c>
      <c r="F599" s="745"/>
      <c r="G599" s="745"/>
      <c r="H599" s="759">
        <v>0</v>
      </c>
      <c r="I599" s="745">
        <v>1</v>
      </c>
      <c r="J599" s="745">
        <v>353.18</v>
      </c>
      <c r="K599" s="759">
        <v>1</v>
      </c>
      <c r="L599" s="745">
        <v>1</v>
      </c>
      <c r="M599" s="746">
        <v>353.18</v>
      </c>
    </row>
    <row r="600" spans="1:13" ht="14.4" customHeight="1" x14ac:dyDescent="0.3">
      <c r="A600" s="740" t="s">
        <v>2042</v>
      </c>
      <c r="B600" s="741" t="s">
        <v>3481</v>
      </c>
      <c r="C600" s="741" t="s">
        <v>2256</v>
      </c>
      <c r="D600" s="741" t="s">
        <v>2202</v>
      </c>
      <c r="E600" s="741" t="s">
        <v>2257</v>
      </c>
      <c r="F600" s="745"/>
      <c r="G600" s="745"/>
      <c r="H600" s="759">
        <v>0</v>
      </c>
      <c r="I600" s="745">
        <v>2</v>
      </c>
      <c r="J600" s="745">
        <v>141.08000000000001</v>
      </c>
      <c r="K600" s="759">
        <v>1</v>
      </c>
      <c r="L600" s="745">
        <v>2</v>
      </c>
      <c r="M600" s="746">
        <v>141.08000000000001</v>
      </c>
    </row>
    <row r="601" spans="1:13" ht="14.4" customHeight="1" x14ac:dyDescent="0.3">
      <c r="A601" s="740" t="s">
        <v>2042</v>
      </c>
      <c r="B601" s="741" t="s">
        <v>3471</v>
      </c>
      <c r="C601" s="741" t="s">
        <v>3200</v>
      </c>
      <c r="D601" s="741" t="s">
        <v>2740</v>
      </c>
      <c r="E601" s="741" t="s">
        <v>3201</v>
      </c>
      <c r="F601" s="745"/>
      <c r="G601" s="745"/>
      <c r="H601" s="759">
        <v>0</v>
      </c>
      <c r="I601" s="745">
        <v>4</v>
      </c>
      <c r="J601" s="745">
        <v>387.36</v>
      </c>
      <c r="K601" s="759">
        <v>1</v>
      </c>
      <c r="L601" s="745">
        <v>4</v>
      </c>
      <c r="M601" s="746">
        <v>387.36</v>
      </c>
    </row>
    <row r="602" spans="1:13" ht="14.4" customHeight="1" x14ac:dyDescent="0.3">
      <c r="A602" s="740" t="s">
        <v>2042</v>
      </c>
      <c r="B602" s="741" t="s">
        <v>3500</v>
      </c>
      <c r="C602" s="741" t="s">
        <v>2439</v>
      </c>
      <c r="D602" s="741" t="s">
        <v>2440</v>
      </c>
      <c r="E602" s="741" t="s">
        <v>2351</v>
      </c>
      <c r="F602" s="745">
        <v>2</v>
      </c>
      <c r="G602" s="745">
        <v>72.540000000000006</v>
      </c>
      <c r="H602" s="759">
        <v>1</v>
      </c>
      <c r="I602" s="745"/>
      <c r="J602" s="745"/>
      <c r="K602" s="759">
        <v>0</v>
      </c>
      <c r="L602" s="745">
        <v>2</v>
      </c>
      <c r="M602" s="746">
        <v>72.540000000000006</v>
      </c>
    </row>
    <row r="603" spans="1:13" ht="14.4" customHeight="1" x14ac:dyDescent="0.3">
      <c r="A603" s="740" t="s">
        <v>2043</v>
      </c>
      <c r="B603" s="741" t="s">
        <v>1983</v>
      </c>
      <c r="C603" s="741" t="s">
        <v>1984</v>
      </c>
      <c r="D603" s="741" t="s">
        <v>714</v>
      </c>
      <c r="E603" s="741" t="s">
        <v>1985</v>
      </c>
      <c r="F603" s="745"/>
      <c r="G603" s="745"/>
      <c r="H603" s="759">
        <v>0</v>
      </c>
      <c r="I603" s="745">
        <v>1</v>
      </c>
      <c r="J603" s="745">
        <v>48.42</v>
      </c>
      <c r="K603" s="759">
        <v>1</v>
      </c>
      <c r="L603" s="745">
        <v>1</v>
      </c>
      <c r="M603" s="746">
        <v>48.42</v>
      </c>
    </row>
    <row r="604" spans="1:13" ht="14.4" customHeight="1" x14ac:dyDescent="0.3">
      <c r="A604" s="740" t="s">
        <v>2043</v>
      </c>
      <c r="B604" s="741" t="s">
        <v>3495</v>
      </c>
      <c r="C604" s="741" t="s">
        <v>2562</v>
      </c>
      <c r="D604" s="741" t="s">
        <v>2563</v>
      </c>
      <c r="E604" s="741" t="s">
        <v>2564</v>
      </c>
      <c r="F604" s="745"/>
      <c r="G604" s="745"/>
      <c r="H604" s="759">
        <v>0</v>
      </c>
      <c r="I604" s="745">
        <v>1</v>
      </c>
      <c r="J604" s="745">
        <v>141.25</v>
      </c>
      <c r="K604" s="759">
        <v>1</v>
      </c>
      <c r="L604" s="745">
        <v>1</v>
      </c>
      <c r="M604" s="746">
        <v>141.25</v>
      </c>
    </row>
    <row r="605" spans="1:13" ht="14.4" customHeight="1" x14ac:dyDescent="0.3">
      <c r="A605" s="740" t="s">
        <v>2046</v>
      </c>
      <c r="B605" s="741" t="s">
        <v>1749</v>
      </c>
      <c r="C605" s="741" t="s">
        <v>2119</v>
      </c>
      <c r="D605" s="741" t="s">
        <v>1347</v>
      </c>
      <c r="E605" s="741" t="s">
        <v>2120</v>
      </c>
      <c r="F605" s="745"/>
      <c r="G605" s="745"/>
      <c r="H605" s="759">
        <v>0</v>
      </c>
      <c r="I605" s="745">
        <v>2</v>
      </c>
      <c r="J605" s="745">
        <v>308.72000000000003</v>
      </c>
      <c r="K605" s="759">
        <v>1</v>
      </c>
      <c r="L605" s="745">
        <v>2</v>
      </c>
      <c r="M605" s="746">
        <v>308.72000000000003</v>
      </c>
    </row>
    <row r="606" spans="1:13" ht="14.4" customHeight="1" x14ac:dyDescent="0.3">
      <c r="A606" s="740" t="s">
        <v>2046</v>
      </c>
      <c r="B606" s="741" t="s">
        <v>1983</v>
      </c>
      <c r="C606" s="741" t="s">
        <v>2377</v>
      </c>
      <c r="D606" s="741" t="s">
        <v>714</v>
      </c>
      <c r="E606" s="741" t="s">
        <v>2378</v>
      </c>
      <c r="F606" s="745"/>
      <c r="G606" s="745"/>
      <c r="H606" s="759">
        <v>0</v>
      </c>
      <c r="I606" s="745">
        <v>2</v>
      </c>
      <c r="J606" s="745">
        <v>48.44</v>
      </c>
      <c r="K606" s="759">
        <v>1</v>
      </c>
      <c r="L606" s="745">
        <v>2</v>
      </c>
      <c r="M606" s="746">
        <v>48.44</v>
      </c>
    </row>
    <row r="607" spans="1:13" ht="14.4" customHeight="1" x14ac:dyDescent="0.3">
      <c r="A607" s="740" t="s">
        <v>2046</v>
      </c>
      <c r="B607" s="741" t="s">
        <v>1983</v>
      </c>
      <c r="C607" s="741" t="s">
        <v>1984</v>
      </c>
      <c r="D607" s="741" t="s">
        <v>714</v>
      </c>
      <c r="E607" s="741" t="s">
        <v>1985</v>
      </c>
      <c r="F607" s="745"/>
      <c r="G607" s="745"/>
      <c r="H607" s="759">
        <v>0</v>
      </c>
      <c r="I607" s="745">
        <v>1</v>
      </c>
      <c r="J607" s="745">
        <v>48.42</v>
      </c>
      <c r="K607" s="759">
        <v>1</v>
      </c>
      <c r="L607" s="745">
        <v>1</v>
      </c>
      <c r="M607" s="746">
        <v>48.42</v>
      </c>
    </row>
    <row r="608" spans="1:13" ht="14.4" customHeight="1" x14ac:dyDescent="0.3">
      <c r="A608" s="740" t="s">
        <v>2046</v>
      </c>
      <c r="B608" s="741" t="s">
        <v>1903</v>
      </c>
      <c r="C608" s="741" t="s">
        <v>1973</v>
      </c>
      <c r="D608" s="741" t="s">
        <v>1519</v>
      </c>
      <c r="E608" s="741" t="s">
        <v>1974</v>
      </c>
      <c r="F608" s="745"/>
      <c r="G608" s="745"/>
      <c r="H608" s="759">
        <v>0</v>
      </c>
      <c r="I608" s="745">
        <v>2</v>
      </c>
      <c r="J608" s="745">
        <v>127.5</v>
      </c>
      <c r="K608" s="759">
        <v>1</v>
      </c>
      <c r="L608" s="745">
        <v>2</v>
      </c>
      <c r="M608" s="746">
        <v>127.5</v>
      </c>
    </row>
    <row r="609" spans="1:13" ht="14.4" customHeight="1" x14ac:dyDescent="0.3">
      <c r="A609" s="740" t="s">
        <v>2046</v>
      </c>
      <c r="B609" s="741" t="s">
        <v>3502</v>
      </c>
      <c r="C609" s="741" t="s">
        <v>2609</v>
      </c>
      <c r="D609" s="741" t="s">
        <v>1905</v>
      </c>
      <c r="E609" s="741" t="s">
        <v>2610</v>
      </c>
      <c r="F609" s="745"/>
      <c r="G609" s="745"/>
      <c r="H609" s="759">
        <v>0</v>
      </c>
      <c r="I609" s="745">
        <v>1</v>
      </c>
      <c r="J609" s="745">
        <v>26.3</v>
      </c>
      <c r="K609" s="759">
        <v>1</v>
      </c>
      <c r="L609" s="745">
        <v>1</v>
      </c>
      <c r="M609" s="746">
        <v>26.3</v>
      </c>
    </row>
    <row r="610" spans="1:13" ht="14.4" customHeight="1" x14ac:dyDescent="0.3">
      <c r="A610" s="740" t="s">
        <v>2047</v>
      </c>
      <c r="B610" s="741" t="s">
        <v>3481</v>
      </c>
      <c r="C610" s="741" t="s">
        <v>2201</v>
      </c>
      <c r="D610" s="741" t="s">
        <v>2202</v>
      </c>
      <c r="E610" s="741" t="s">
        <v>2203</v>
      </c>
      <c r="F610" s="745"/>
      <c r="G610" s="745"/>
      <c r="H610" s="759">
        <v>0</v>
      </c>
      <c r="I610" s="745">
        <v>1</v>
      </c>
      <c r="J610" s="745">
        <v>141.09</v>
      </c>
      <c r="K610" s="759">
        <v>1</v>
      </c>
      <c r="L610" s="745">
        <v>1</v>
      </c>
      <c r="M610" s="746">
        <v>141.09</v>
      </c>
    </row>
    <row r="611" spans="1:13" ht="14.4" customHeight="1" x14ac:dyDescent="0.3">
      <c r="A611" s="740" t="s">
        <v>2048</v>
      </c>
      <c r="B611" s="741" t="s">
        <v>1653</v>
      </c>
      <c r="C611" s="741" t="s">
        <v>2496</v>
      </c>
      <c r="D611" s="741" t="s">
        <v>2497</v>
      </c>
      <c r="E611" s="741" t="s">
        <v>2498</v>
      </c>
      <c r="F611" s="745">
        <v>2</v>
      </c>
      <c r="G611" s="745">
        <v>0</v>
      </c>
      <c r="H611" s="759"/>
      <c r="I611" s="745"/>
      <c r="J611" s="745"/>
      <c r="K611" s="759"/>
      <c r="L611" s="745">
        <v>2</v>
      </c>
      <c r="M611" s="746">
        <v>0</v>
      </c>
    </row>
    <row r="612" spans="1:13" ht="14.4" customHeight="1" x14ac:dyDescent="0.3">
      <c r="A612" s="740" t="s">
        <v>2048</v>
      </c>
      <c r="B612" s="741" t="s">
        <v>3500</v>
      </c>
      <c r="C612" s="741" t="s">
        <v>2472</v>
      </c>
      <c r="D612" s="741" t="s">
        <v>2440</v>
      </c>
      <c r="E612" s="741" t="s">
        <v>2255</v>
      </c>
      <c r="F612" s="745">
        <v>1</v>
      </c>
      <c r="G612" s="745">
        <v>0</v>
      </c>
      <c r="H612" s="759"/>
      <c r="I612" s="745"/>
      <c r="J612" s="745"/>
      <c r="K612" s="759"/>
      <c r="L612" s="745">
        <v>1</v>
      </c>
      <c r="M612" s="746">
        <v>0</v>
      </c>
    </row>
    <row r="613" spans="1:13" ht="14.4" customHeight="1" x14ac:dyDescent="0.3">
      <c r="A613" s="740" t="s">
        <v>2048</v>
      </c>
      <c r="B613" s="741" t="s">
        <v>1637</v>
      </c>
      <c r="C613" s="741" t="s">
        <v>1844</v>
      </c>
      <c r="D613" s="741" t="s">
        <v>1845</v>
      </c>
      <c r="E613" s="741" t="s">
        <v>1846</v>
      </c>
      <c r="F613" s="745"/>
      <c r="G613" s="745"/>
      <c r="H613" s="759"/>
      <c r="I613" s="745">
        <v>1</v>
      </c>
      <c r="J613" s="745">
        <v>0</v>
      </c>
      <c r="K613" s="759"/>
      <c r="L613" s="745">
        <v>1</v>
      </c>
      <c r="M613" s="746">
        <v>0</v>
      </c>
    </row>
    <row r="614" spans="1:13" ht="14.4" customHeight="1" x14ac:dyDescent="0.3">
      <c r="A614" s="740" t="s">
        <v>2049</v>
      </c>
      <c r="B614" s="741" t="s">
        <v>1749</v>
      </c>
      <c r="C614" s="741" t="s">
        <v>2119</v>
      </c>
      <c r="D614" s="741" t="s">
        <v>1347</v>
      </c>
      <c r="E614" s="741" t="s">
        <v>2120</v>
      </c>
      <c r="F614" s="745"/>
      <c r="G614" s="745"/>
      <c r="H614" s="759">
        <v>0</v>
      </c>
      <c r="I614" s="745">
        <v>1</v>
      </c>
      <c r="J614" s="745">
        <v>154.36000000000001</v>
      </c>
      <c r="K614" s="759">
        <v>1</v>
      </c>
      <c r="L614" s="745">
        <v>1</v>
      </c>
      <c r="M614" s="746">
        <v>154.36000000000001</v>
      </c>
    </row>
    <row r="615" spans="1:13" ht="14.4" customHeight="1" x14ac:dyDescent="0.3">
      <c r="A615" s="740" t="s">
        <v>2049</v>
      </c>
      <c r="B615" s="741" t="s">
        <v>3489</v>
      </c>
      <c r="C615" s="741" t="s">
        <v>2523</v>
      </c>
      <c r="D615" s="741" t="s">
        <v>2524</v>
      </c>
      <c r="E615" s="741" t="s">
        <v>2360</v>
      </c>
      <c r="F615" s="745">
        <v>2</v>
      </c>
      <c r="G615" s="745">
        <v>477.44</v>
      </c>
      <c r="H615" s="759">
        <v>1</v>
      </c>
      <c r="I615" s="745"/>
      <c r="J615" s="745"/>
      <c r="K615" s="759">
        <v>0</v>
      </c>
      <c r="L615" s="745">
        <v>2</v>
      </c>
      <c r="M615" s="746">
        <v>477.44</v>
      </c>
    </row>
    <row r="616" spans="1:13" ht="14.4" customHeight="1" x14ac:dyDescent="0.3">
      <c r="A616" s="740" t="s">
        <v>2049</v>
      </c>
      <c r="B616" s="741" t="s">
        <v>1637</v>
      </c>
      <c r="C616" s="741" t="s">
        <v>1844</v>
      </c>
      <c r="D616" s="741" t="s">
        <v>1845</v>
      </c>
      <c r="E616" s="741" t="s">
        <v>1846</v>
      </c>
      <c r="F616" s="745"/>
      <c r="G616" s="745"/>
      <c r="H616" s="759"/>
      <c r="I616" s="745">
        <v>2</v>
      </c>
      <c r="J616" s="745">
        <v>0</v>
      </c>
      <c r="K616" s="759"/>
      <c r="L616" s="745">
        <v>2</v>
      </c>
      <c r="M616" s="746">
        <v>0</v>
      </c>
    </row>
    <row r="617" spans="1:13" ht="14.4" customHeight="1" x14ac:dyDescent="0.3">
      <c r="A617" s="740" t="s">
        <v>2049</v>
      </c>
      <c r="B617" s="741" t="s">
        <v>3503</v>
      </c>
      <c r="C617" s="741" t="s">
        <v>2526</v>
      </c>
      <c r="D617" s="741" t="s">
        <v>2527</v>
      </c>
      <c r="E617" s="741" t="s">
        <v>2528</v>
      </c>
      <c r="F617" s="745">
        <v>1</v>
      </c>
      <c r="G617" s="745">
        <v>572.87</v>
      </c>
      <c r="H617" s="759">
        <v>1</v>
      </c>
      <c r="I617" s="745"/>
      <c r="J617" s="745"/>
      <c r="K617" s="759">
        <v>0</v>
      </c>
      <c r="L617" s="745">
        <v>1</v>
      </c>
      <c r="M617" s="746">
        <v>572.87</v>
      </c>
    </row>
    <row r="618" spans="1:13" ht="14.4" customHeight="1" x14ac:dyDescent="0.3">
      <c r="A618" s="740" t="s">
        <v>2049</v>
      </c>
      <c r="B618" s="741" t="s">
        <v>3503</v>
      </c>
      <c r="C618" s="741" t="s">
        <v>2529</v>
      </c>
      <c r="D618" s="741" t="s">
        <v>2527</v>
      </c>
      <c r="E618" s="741" t="s">
        <v>2528</v>
      </c>
      <c r="F618" s="745">
        <v>2</v>
      </c>
      <c r="G618" s="745">
        <v>1145.74</v>
      </c>
      <c r="H618" s="759">
        <v>1</v>
      </c>
      <c r="I618" s="745"/>
      <c r="J618" s="745"/>
      <c r="K618" s="759">
        <v>0</v>
      </c>
      <c r="L618" s="745">
        <v>2</v>
      </c>
      <c r="M618" s="746">
        <v>1145.74</v>
      </c>
    </row>
    <row r="619" spans="1:13" ht="14.4" customHeight="1" thickBot="1" x14ac:dyDescent="0.35">
      <c r="A619" s="747" t="s">
        <v>2049</v>
      </c>
      <c r="B619" s="748" t="s">
        <v>3503</v>
      </c>
      <c r="C619" s="748" t="s">
        <v>2530</v>
      </c>
      <c r="D619" s="748" t="s">
        <v>2527</v>
      </c>
      <c r="E619" s="748" t="s">
        <v>2528</v>
      </c>
      <c r="F619" s="752">
        <v>1</v>
      </c>
      <c r="G619" s="752">
        <v>572.87</v>
      </c>
      <c r="H619" s="760">
        <v>1</v>
      </c>
      <c r="I619" s="752"/>
      <c r="J619" s="752"/>
      <c r="K619" s="760">
        <v>0</v>
      </c>
      <c r="L619" s="752">
        <v>1</v>
      </c>
      <c r="M619" s="753">
        <v>572.87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0" t="s">
        <v>178</v>
      </c>
      <c r="B1" s="571"/>
      <c r="C1" s="571"/>
      <c r="D1" s="571"/>
      <c r="E1" s="571"/>
      <c r="F1" s="571"/>
      <c r="G1" s="541"/>
      <c r="H1" s="572"/>
      <c r="I1" s="572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2"/>
      <c r="C3" s="429">
        <v>2015</v>
      </c>
      <c r="D3" s="430">
        <v>2016</v>
      </c>
      <c r="E3" s="11"/>
      <c r="F3" s="549">
        <v>2017</v>
      </c>
      <c r="G3" s="567"/>
      <c r="H3" s="567"/>
      <c r="I3" s="550"/>
    </row>
    <row r="4" spans="1:10" ht="14.4" customHeight="1" thickBot="1" x14ac:dyDescent="0.35">
      <c r="A4" s="434" t="s">
        <v>0</v>
      </c>
      <c r="B4" s="435" t="s">
        <v>252</v>
      </c>
      <c r="C4" s="568" t="s">
        <v>94</v>
      </c>
      <c r="D4" s="569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2" t="s">
        <v>574</v>
      </c>
      <c r="B5" s="723" t="s">
        <v>575</v>
      </c>
      <c r="C5" s="724" t="s">
        <v>576</v>
      </c>
      <c r="D5" s="724" t="s">
        <v>576</v>
      </c>
      <c r="E5" s="724"/>
      <c r="F5" s="724" t="s">
        <v>576</v>
      </c>
      <c r="G5" s="724" t="s">
        <v>576</v>
      </c>
      <c r="H5" s="724" t="s">
        <v>576</v>
      </c>
      <c r="I5" s="725" t="s">
        <v>576</v>
      </c>
      <c r="J5" s="726" t="s">
        <v>74</v>
      </c>
    </row>
    <row r="6" spans="1:10" ht="14.4" customHeight="1" x14ac:dyDescent="0.3">
      <c r="A6" s="722" t="s">
        <v>574</v>
      </c>
      <c r="B6" s="723" t="s">
        <v>3505</v>
      </c>
      <c r="C6" s="724">
        <v>246.31563999999995</v>
      </c>
      <c r="D6" s="724">
        <v>230.91392000000002</v>
      </c>
      <c r="E6" s="724"/>
      <c r="F6" s="724">
        <v>372.26666</v>
      </c>
      <c r="G6" s="724">
        <v>508.82559277343751</v>
      </c>
      <c r="H6" s="724">
        <v>-136.5589327734375</v>
      </c>
      <c r="I6" s="725">
        <v>0.73161937073742578</v>
      </c>
      <c r="J6" s="726" t="s">
        <v>1</v>
      </c>
    </row>
    <row r="7" spans="1:10" ht="14.4" customHeight="1" x14ac:dyDescent="0.3">
      <c r="A7" s="722" t="s">
        <v>574</v>
      </c>
      <c r="B7" s="723" t="s">
        <v>3506</v>
      </c>
      <c r="C7" s="724">
        <v>2.12906</v>
      </c>
      <c r="D7" s="724">
        <v>1.7246300000000001</v>
      </c>
      <c r="E7" s="724"/>
      <c r="F7" s="724">
        <v>0.40258000000000005</v>
      </c>
      <c r="G7" s="724">
        <v>1.7870991210937499</v>
      </c>
      <c r="H7" s="724">
        <v>-1.3845191210937497</v>
      </c>
      <c r="I7" s="725">
        <v>0.2252701012765374</v>
      </c>
      <c r="J7" s="726" t="s">
        <v>1</v>
      </c>
    </row>
    <row r="8" spans="1:10" ht="14.4" customHeight="1" x14ac:dyDescent="0.3">
      <c r="A8" s="722" t="s">
        <v>574</v>
      </c>
      <c r="B8" s="723" t="s">
        <v>3507</v>
      </c>
      <c r="C8" s="724">
        <v>535.89231000000007</v>
      </c>
      <c r="D8" s="724">
        <v>588.54242999999997</v>
      </c>
      <c r="E8" s="724"/>
      <c r="F8" s="724">
        <v>641.42105999999978</v>
      </c>
      <c r="G8" s="724">
        <v>603.16665869140627</v>
      </c>
      <c r="H8" s="724">
        <v>38.254401308593515</v>
      </c>
      <c r="I8" s="725">
        <v>1.0634226059371186</v>
      </c>
      <c r="J8" s="726" t="s">
        <v>1</v>
      </c>
    </row>
    <row r="9" spans="1:10" ht="14.4" customHeight="1" x14ac:dyDescent="0.3">
      <c r="A9" s="722" t="s">
        <v>574</v>
      </c>
      <c r="B9" s="723" t="s">
        <v>3508</v>
      </c>
      <c r="C9" s="724">
        <v>4056.3661699999993</v>
      </c>
      <c r="D9" s="724">
        <v>3726.9183300000009</v>
      </c>
      <c r="E9" s="724"/>
      <c r="F9" s="724">
        <v>4089.8650900000007</v>
      </c>
      <c r="G9" s="724">
        <v>4245.5988920898435</v>
      </c>
      <c r="H9" s="724">
        <v>-155.73380208984281</v>
      </c>
      <c r="I9" s="725">
        <v>0.96331876702248131</v>
      </c>
      <c r="J9" s="726" t="s">
        <v>1</v>
      </c>
    </row>
    <row r="10" spans="1:10" ht="14.4" customHeight="1" x14ac:dyDescent="0.3">
      <c r="A10" s="722" t="s">
        <v>574</v>
      </c>
      <c r="B10" s="723" t="s">
        <v>3509</v>
      </c>
      <c r="C10" s="724">
        <v>0</v>
      </c>
      <c r="D10" s="724">
        <v>0</v>
      </c>
      <c r="E10" s="724"/>
      <c r="F10" s="724">
        <v>0.73799999999999999</v>
      </c>
      <c r="G10" s="724">
        <v>0</v>
      </c>
      <c r="H10" s="724">
        <v>0.73799999999999999</v>
      </c>
      <c r="I10" s="725" t="s">
        <v>576</v>
      </c>
      <c r="J10" s="726" t="s">
        <v>1</v>
      </c>
    </row>
    <row r="11" spans="1:10" ht="14.4" customHeight="1" x14ac:dyDescent="0.3">
      <c r="A11" s="722" t="s">
        <v>574</v>
      </c>
      <c r="B11" s="723" t="s">
        <v>3510</v>
      </c>
      <c r="C11" s="724">
        <v>269.42122000000001</v>
      </c>
      <c r="D11" s="724">
        <v>314.21776</v>
      </c>
      <c r="E11" s="724"/>
      <c r="F11" s="724">
        <v>314.49839999999995</v>
      </c>
      <c r="G11" s="724">
        <v>322.02270703124998</v>
      </c>
      <c r="H11" s="724">
        <v>-7.5243070312500322</v>
      </c>
      <c r="I11" s="725">
        <v>0.97663423458358833</v>
      </c>
      <c r="J11" s="726" t="s">
        <v>1</v>
      </c>
    </row>
    <row r="12" spans="1:10" ht="14.4" customHeight="1" x14ac:dyDescent="0.3">
      <c r="A12" s="722" t="s">
        <v>574</v>
      </c>
      <c r="B12" s="723" t="s">
        <v>3511</v>
      </c>
      <c r="C12" s="724">
        <v>52.134269999999994</v>
      </c>
      <c r="D12" s="724">
        <v>38.608040000000003</v>
      </c>
      <c r="E12" s="724"/>
      <c r="F12" s="724">
        <v>31.650870000000005</v>
      </c>
      <c r="G12" s="724">
        <v>46.666666015624997</v>
      </c>
      <c r="H12" s="724">
        <v>-15.015796015624993</v>
      </c>
      <c r="I12" s="725">
        <v>0.6782329380333838</v>
      </c>
      <c r="J12" s="726" t="s">
        <v>1</v>
      </c>
    </row>
    <row r="13" spans="1:10" ht="14.4" customHeight="1" x14ac:dyDescent="0.3">
      <c r="A13" s="722" t="s">
        <v>574</v>
      </c>
      <c r="B13" s="723" t="s">
        <v>3512</v>
      </c>
      <c r="C13" s="724">
        <v>236.46599000000001</v>
      </c>
      <c r="D13" s="724">
        <v>272.61641000000003</v>
      </c>
      <c r="E13" s="724"/>
      <c r="F13" s="724">
        <v>300.76223000000005</v>
      </c>
      <c r="G13" s="724">
        <v>348.5554150390625</v>
      </c>
      <c r="H13" s="724">
        <v>-47.79318503906245</v>
      </c>
      <c r="I13" s="725">
        <v>0.86288210431702439</v>
      </c>
      <c r="J13" s="726" t="s">
        <v>1</v>
      </c>
    </row>
    <row r="14" spans="1:10" ht="14.4" customHeight="1" x14ac:dyDescent="0.3">
      <c r="A14" s="722" t="s">
        <v>574</v>
      </c>
      <c r="B14" s="723" t="s">
        <v>3513</v>
      </c>
      <c r="C14" s="724">
        <v>265.01683999999995</v>
      </c>
      <c r="D14" s="724">
        <v>262.76555000000002</v>
      </c>
      <c r="E14" s="724"/>
      <c r="F14" s="724">
        <v>257.53491000000002</v>
      </c>
      <c r="G14" s="724">
        <v>262.5000048828125</v>
      </c>
      <c r="H14" s="724">
        <v>-4.9650948828124797</v>
      </c>
      <c r="I14" s="725">
        <v>0.98108535317921597</v>
      </c>
      <c r="J14" s="726" t="s">
        <v>1</v>
      </c>
    </row>
    <row r="15" spans="1:10" ht="14.4" customHeight="1" x14ac:dyDescent="0.3">
      <c r="A15" s="722" t="s">
        <v>574</v>
      </c>
      <c r="B15" s="723" t="s">
        <v>3514</v>
      </c>
      <c r="C15" s="724">
        <v>32.066000000000003</v>
      </c>
      <c r="D15" s="724">
        <v>64.132000000000005</v>
      </c>
      <c r="E15" s="724"/>
      <c r="F15" s="724">
        <v>48.098999999999997</v>
      </c>
      <c r="G15" s="724">
        <v>67.131945312499994</v>
      </c>
      <c r="H15" s="724">
        <v>-19.032945312499997</v>
      </c>
      <c r="I15" s="725">
        <v>0.71648452575146726</v>
      </c>
      <c r="J15" s="726" t="s">
        <v>1</v>
      </c>
    </row>
    <row r="16" spans="1:10" ht="14.4" customHeight="1" x14ac:dyDescent="0.3">
      <c r="A16" s="722" t="s">
        <v>574</v>
      </c>
      <c r="B16" s="723" t="s">
        <v>3515</v>
      </c>
      <c r="C16" s="724">
        <v>314.0419</v>
      </c>
      <c r="D16" s="724">
        <v>321.32862999999998</v>
      </c>
      <c r="E16" s="724"/>
      <c r="F16" s="724">
        <v>453.81796000000008</v>
      </c>
      <c r="G16" s="724">
        <v>373.04815356445312</v>
      </c>
      <c r="H16" s="724">
        <v>80.769806435546968</v>
      </c>
      <c r="I16" s="725">
        <v>1.2165130846079688</v>
      </c>
      <c r="J16" s="726" t="s">
        <v>1</v>
      </c>
    </row>
    <row r="17" spans="1:10" ht="14.4" customHeight="1" x14ac:dyDescent="0.3">
      <c r="A17" s="722" t="s">
        <v>574</v>
      </c>
      <c r="B17" s="723" t="s">
        <v>3516</v>
      </c>
      <c r="C17" s="724">
        <v>968.27507000000014</v>
      </c>
      <c r="D17" s="724">
        <v>968.36829</v>
      </c>
      <c r="E17" s="724"/>
      <c r="F17" s="724">
        <v>1086.4820499999998</v>
      </c>
      <c r="G17" s="724">
        <v>1000.5514245605469</v>
      </c>
      <c r="H17" s="724">
        <v>85.930625439452911</v>
      </c>
      <c r="I17" s="725">
        <v>1.0858832672965255</v>
      </c>
      <c r="J17" s="726" t="s">
        <v>1</v>
      </c>
    </row>
    <row r="18" spans="1:10" ht="14.4" customHeight="1" x14ac:dyDescent="0.3">
      <c r="A18" s="722" t="s">
        <v>574</v>
      </c>
      <c r="B18" s="723" t="s">
        <v>586</v>
      </c>
      <c r="C18" s="724">
        <v>6978.1244699999988</v>
      </c>
      <c r="D18" s="724">
        <v>6790.1359900000007</v>
      </c>
      <c r="E18" s="724"/>
      <c r="F18" s="724">
        <v>7597.5388100000018</v>
      </c>
      <c r="G18" s="724">
        <v>7779.8545590820313</v>
      </c>
      <c r="H18" s="724">
        <v>-182.31574908202947</v>
      </c>
      <c r="I18" s="725">
        <v>0.97656566100336695</v>
      </c>
      <c r="J18" s="726" t="s">
        <v>587</v>
      </c>
    </row>
    <row r="20" spans="1:10" ht="14.4" customHeight="1" x14ac:dyDescent="0.3">
      <c r="A20" s="722" t="s">
        <v>574</v>
      </c>
      <c r="B20" s="723" t="s">
        <v>575</v>
      </c>
      <c r="C20" s="724" t="s">
        <v>576</v>
      </c>
      <c r="D20" s="724" t="s">
        <v>576</v>
      </c>
      <c r="E20" s="724"/>
      <c r="F20" s="724" t="s">
        <v>576</v>
      </c>
      <c r="G20" s="724" t="s">
        <v>576</v>
      </c>
      <c r="H20" s="724" t="s">
        <v>576</v>
      </c>
      <c r="I20" s="725" t="s">
        <v>576</v>
      </c>
      <c r="J20" s="726" t="s">
        <v>74</v>
      </c>
    </row>
    <row r="21" spans="1:10" ht="14.4" customHeight="1" x14ac:dyDescent="0.3">
      <c r="A21" s="722" t="s">
        <v>588</v>
      </c>
      <c r="B21" s="723" t="s">
        <v>589</v>
      </c>
      <c r="C21" s="724" t="s">
        <v>576</v>
      </c>
      <c r="D21" s="724" t="s">
        <v>576</v>
      </c>
      <c r="E21" s="724"/>
      <c r="F21" s="724" t="s">
        <v>576</v>
      </c>
      <c r="G21" s="724" t="s">
        <v>576</v>
      </c>
      <c r="H21" s="724" t="s">
        <v>576</v>
      </c>
      <c r="I21" s="725" t="s">
        <v>576</v>
      </c>
      <c r="J21" s="726" t="s">
        <v>0</v>
      </c>
    </row>
    <row r="22" spans="1:10" ht="14.4" customHeight="1" x14ac:dyDescent="0.3">
      <c r="A22" s="722" t="s">
        <v>588</v>
      </c>
      <c r="B22" s="723" t="s">
        <v>3507</v>
      </c>
      <c r="C22" s="724">
        <v>5.3289200000000001</v>
      </c>
      <c r="D22" s="724">
        <v>20.727430000000005</v>
      </c>
      <c r="E22" s="724"/>
      <c r="F22" s="724">
        <v>9.751479999999999</v>
      </c>
      <c r="G22" s="724">
        <v>18</v>
      </c>
      <c r="H22" s="724">
        <v>-8.248520000000001</v>
      </c>
      <c r="I22" s="725">
        <v>0.54174888888888884</v>
      </c>
      <c r="J22" s="726" t="s">
        <v>1</v>
      </c>
    </row>
    <row r="23" spans="1:10" ht="14.4" customHeight="1" x14ac:dyDescent="0.3">
      <c r="A23" s="722" t="s">
        <v>588</v>
      </c>
      <c r="B23" s="723" t="s">
        <v>3508</v>
      </c>
      <c r="C23" s="724">
        <v>2.4471999999999996</v>
      </c>
      <c r="D23" s="724">
        <v>2.7418</v>
      </c>
      <c r="E23" s="724"/>
      <c r="F23" s="724">
        <v>23.289000000000005</v>
      </c>
      <c r="G23" s="724">
        <v>3</v>
      </c>
      <c r="H23" s="724">
        <v>20.289000000000005</v>
      </c>
      <c r="I23" s="725">
        <v>7.7630000000000017</v>
      </c>
      <c r="J23" s="726" t="s">
        <v>1</v>
      </c>
    </row>
    <row r="24" spans="1:10" ht="14.4" customHeight="1" x14ac:dyDescent="0.3">
      <c r="A24" s="722" t="s">
        <v>588</v>
      </c>
      <c r="B24" s="723" t="s">
        <v>3510</v>
      </c>
      <c r="C24" s="724">
        <v>0</v>
      </c>
      <c r="D24" s="724">
        <v>0</v>
      </c>
      <c r="E24" s="724"/>
      <c r="F24" s="724">
        <v>2.1779999999999999</v>
      </c>
      <c r="G24" s="724">
        <v>5</v>
      </c>
      <c r="H24" s="724">
        <v>-2.8220000000000001</v>
      </c>
      <c r="I24" s="725">
        <v>0.43559999999999999</v>
      </c>
      <c r="J24" s="726" t="s">
        <v>1</v>
      </c>
    </row>
    <row r="25" spans="1:10" ht="14.4" customHeight="1" x14ac:dyDescent="0.3">
      <c r="A25" s="722" t="s">
        <v>588</v>
      </c>
      <c r="B25" s="723" t="s">
        <v>3512</v>
      </c>
      <c r="C25" s="724">
        <v>41.860380000000006</v>
      </c>
      <c r="D25" s="724">
        <v>46.260589999999993</v>
      </c>
      <c r="E25" s="724"/>
      <c r="F25" s="724">
        <v>55.073120000000003</v>
      </c>
      <c r="G25" s="724">
        <v>57</v>
      </c>
      <c r="H25" s="724">
        <v>-1.926879999999997</v>
      </c>
      <c r="I25" s="725">
        <v>0.9661950877192983</v>
      </c>
      <c r="J25" s="726" t="s">
        <v>1</v>
      </c>
    </row>
    <row r="26" spans="1:10" ht="14.4" customHeight="1" x14ac:dyDescent="0.3">
      <c r="A26" s="722" t="s">
        <v>588</v>
      </c>
      <c r="B26" s="723" t="s">
        <v>3513</v>
      </c>
      <c r="C26" s="724">
        <v>2.4818900000000004</v>
      </c>
      <c r="D26" s="724">
        <v>2.2967399999999998</v>
      </c>
      <c r="E26" s="724"/>
      <c r="F26" s="724">
        <v>2.5242499999999999</v>
      </c>
      <c r="G26" s="724">
        <v>2</v>
      </c>
      <c r="H26" s="724">
        <v>0.52424999999999988</v>
      </c>
      <c r="I26" s="725">
        <v>1.2621249999999999</v>
      </c>
      <c r="J26" s="726" t="s">
        <v>1</v>
      </c>
    </row>
    <row r="27" spans="1:10" ht="14.4" customHeight="1" x14ac:dyDescent="0.3">
      <c r="A27" s="722" t="s">
        <v>588</v>
      </c>
      <c r="B27" s="723" t="s">
        <v>3515</v>
      </c>
      <c r="C27" s="724">
        <v>5.2294999999999998</v>
      </c>
      <c r="D27" s="724">
        <v>0</v>
      </c>
      <c r="E27" s="724"/>
      <c r="F27" s="724">
        <v>2.0918000000000001</v>
      </c>
      <c r="G27" s="724">
        <v>4</v>
      </c>
      <c r="H27" s="724">
        <v>-1.9081999999999999</v>
      </c>
      <c r="I27" s="725">
        <v>0.52295000000000003</v>
      </c>
      <c r="J27" s="726" t="s">
        <v>1</v>
      </c>
    </row>
    <row r="28" spans="1:10" ht="14.4" customHeight="1" x14ac:dyDescent="0.3">
      <c r="A28" s="722" t="s">
        <v>588</v>
      </c>
      <c r="B28" s="723" t="s">
        <v>3516</v>
      </c>
      <c r="C28" s="724">
        <v>0</v>
      </c>
      <c r="D28" s="724">
        <v>0</v>
      </c>
      <c r="E28" s="724"/>
      <c r="F28" s="724">
        <v>0.15609999999999999</v>
      </c>
      <c r="G28" s="724">
        <v>1</v>
      </c>
      <c r="H28" s="724">
        <v>-0.84389999999999998</v>
      </c>
      <c r="I28" s="725">
        <v>0.15609999999999999</v>
      </c>
      <c r="J28" s="726" t="s">
        <v>1</v>
      </c>
    </row>
    <row r="29" spans="1:10" ht="14.4" customHeight="1" x14ac:dyDescent="0.3">
      <c r="A29" s="722" t="s">
        <v>588</v>
      </c>
      <c r="B29" s="723" t="s">
        <v>590</v>
      </c>
      <c r="C29" s="724">
        <v>57.347890000000007</v>
      </c>
      <c r="D29" s="724">
        <v>72.026560000000003</v>
      </c>
      <c r="E29" s="724"/>
      <c r="F29" s="724">
        <v>95.063749999999999</v>
      </c>
      <c r="G29" s="724">
        <v>90</v>
      </c>
      <c r="H29" s="724">
        <v>5.0637499999999989</v>
      </c>
      <c r="I29" s="725">
        <v>1.0562638888888889</v>
      </c>
      <c r="J29" s="726" t="s">
        <v>591</v>
      </c>
    </row>
    <row r="30" spans="1:10" ht="14.4" customHeight="1" x14ac:dyDescent="0.3">
      <c r="A30" s="722" t="s">
        <v>576</v>
      </c>
      <c r="B30" s="723" t="s">
        <v>576</v>
      </c>
      <c r="C30" s="724" t="s">
        <v>576</v>
      </c>
      <c r="D30" s="724" t="s">
        <v>576</v>
      </c>
      <c r="E30" s="724"/>
      <c r="F30" s="724" t="s">
        <v>576</v>
      </c>
      <c r="G30" s="724" t="s">
        <v>576</v>
      </c>
      <c r="H30" s="724" t="s">
        <v>576</v>
      </c>
      <c r="I30" s="725" t="s">
        <v>576</v>
      </c>
      <c r="J30" s="726" t="s">
        <v>592</v>
      </c>
    </row>
    <row r="31" spans="1:10" ht="14.4" customHeight="1" x14ac:dyDescent="0.3">
      <c r="A31" s="722" t="s">
        <v>593</v>
      </c>
      <c r="B31" s="723" t="s">
        <v>594</v>
      </c>
      <c r="C31" s="724" t="s">
        <v>576</v>
      </c>
      <c r="D31" s="724" t="s">
        <v>576</v>
      </c>
      <c r="E31" s="724"/>
      <c r="F31" s="724" t="s">
        <v>576</v>
      </c>
      <c r="G31" s="724" t="s">
        <v>576</v>
      </c>
      <c r="H31" s="724" t="s">
        <v>576</v>
      </c>
      <c r="I31" s="725" t="s">
        <v>576</v>
      </c>
      <c r="J31" s="726" t="s">
        <v>0</v>
      </c>
    </row>
    <row r="32" spans="1:10" ht="14.4" customHeight="1" x14ac:dyDescent="0.3">
      <c r="A32" s="722" t="s">
        <v>593</v>
      </c>
      <c r="B32" s="723" t="s">
        <v>3505</v>
      </c>
      <c r="C32" s="724">
        <v>240.57297999999994</v>
      </c>
      <c r="D32" s="724">
        <v>225.34550000000002</v>
      </c>
      <c r="E32" s="724"/>
      <c r="F32" s="724">
        <v>367.38794000000001</v>
      </c>
      <c r="G32" s="724">
        <v>501</v>
      </c>
      <c r="H32" s="724">
        <v>-133.61205999999999</v>
      </c>
      <c r="I32" s="725">
        <v>0.73330926147704589</v>
      </c>
      <c r="J32" s="726" t="s">
        <v>1</v>
      </c>
    </row>
    <row r="33" spans="1:10" ht="14.4" customHeight="1" x14ac:dyDescent="0.3">
      <c r="A33" s="722" t="s">
        <v>593</v>
      </c>
      <c r="B33" s="723" t="s">
        <v>3506</v>
      </c>
      <c r="C33" s="724">
        <v>2.12906</v>
      </c>
      <c r="D33" s="724">
        <v>1.7246300000000001</v>
      </c>
      <c r="E33" s="724"/>
      <c r="F33" s="724">
        <v>0.40258000000000005</v>
      </c>
      <c r="G33" s="724">
        <v>2</v>
      </c>
      <c r="H33" s="724">
        <v>-1.5974200000000001</v>
      </c>
      <c r="I33" s="725">
        <v>0.20129000000000002</v>
      </c>
      <c r="J33" s="726" t="s">
        <v>1</v>
      </c>
    </row>
    <row r="34" spans="1:10" ht="14.4" customHeight="1" x14ac:dyDescent="0.3">
      <c r="A34" s="722" t="s">
        <v>593</v>
      </c>
      <c r="B34" s="723" t="s">
        <v>3507</v>
      </c>
      <c r="C34" s="724">
        <v>360.53363000000002</v>
      </c>
      <c r="D34" s="724">
        <v>389.53481000000011</v>
      </c>
      <c r="E34" s="724"/>
      <c r="F34" s="724">
        <v>455.7578299999999</v>
      </c>
      <c r="G34" s="724">
        <v>407</v>
      </c>
      <c r="H34" s="724">
        <v>48.757829999999899</v>
      </c>
      <c r="I34" s="725">
        <v>1.1197981081081079</v>
      </c>
      <c r="J34" s="726" t="s">
        <v>1</v>
      </c>
    </row>
    <row r="35" spans="1:10" ht="14.4" customHeight="1" x14ac:dyDescent="0.3">
      <c r="A35" s="722" t="s">
        <v>593</v>
      </c>
      <c r="B35" s="723" t="s">
        <v>3508</v>
      </c>
      <c r="C35" s="724">
        <v>2481.7897599999988</v>
      </c>
      <c r="D35" s="724">
        <v>2099.7806700000006</v>
      </c>
      <c r="E35" s="724"/>
      <c r="F35" s="724">
        <v>2448.068850000001</v>
      </c>
      <c r="G35" s="724">
        <v>2574</v>
      </c>
      <c r="H35" s="724">
        <v>-125.93114999999898</v>
      </c>
      <c r="I35" s="725">
        <v>0.95107569930069968</v>
      </c>
      <c r="J35" s="726" t="s">
        <v>1</v>
      </c>
    </row>
    <row r="36" spans="1:10" ht="14.4" customHeight="1" x14ac:dyDescent="0.3">
      <c r="A36" s="722" t="s">
        <v>593</v>
      </c>
      <c r="B36" s="723" t="s">
        <v>3509</v>
      </c>
      <c r="C36" s="724">
        <v>0</v>
      </c>
      <c r="D36" s="724">
        <v>0</v>
      </c>
      <c r="E36" s="724"/>
      <c r="F36" s="724">
        <v>0.73799999999999999</v>
      </c>
      <c r="G36" s="724">
        <v>0</v>
      </c>
      <c r="H36" s="724">
        <v>0.73799999999999999</v>
      </c>
      <c r="I36" s="725" t="s">
        <v>576</v>
      </c>
      <c r="J36" s="726" t="s">
        <v>1</v>
      </c>
    </row>
    <row r="37" spans="1:10" ht="14.4" customHeight="1" x14ac:dyDescent="0.3">
      <c r="A37" s="722" t="s">
        <v>593</v>
      </c>
      <c r="B37" s="723" t="s">
        <v>3510</v>
      </c>
      <c r="C37" s="724">
        <v>154.19223000000002</v>
      </c>
      <c r="D37" s="724">
        <v>197.23058</v>
      </c>
      <c r="E37" s="724"/>
      <c r="F37" s="724">
        <v>173.36099999999999</v>
      </c>
      <c r="G37" s="724">
        <v>185</v>
      </c>
      <c r="H37" s="724">
        <v>-11.63900000000001</v>
      </c>
      <c r="I37" s="725">
        <v>0.9370864864864864</v>
      </c>
      <c r="J37" s="726" t="s">
        <v>1</v>
      </c>
    </row>
    <row r="38" spans="1:10" ht="14.4" customHeight="1" x14ac:dyDescent="0.3">
      <c r="A38" s="722" t="s">
        <v>593</v>
      </c>
      <c r="B38" s="723" t="s">
        <v>3511</v>
      </c>
      <c r="C38" s="724">
        <v>30.081709999999998</v>
      </c>
      <c r="D38" s="724">
        <v>21.927980000000002</v>
      </c>
      <c r="E38" s="724"/>
      <c r="F38" s="724">
        <v>14.970990000000002</v>
      </c>
      <c r="G38" s="724">
        <v>26</v>
      </c>
      <c r="H38" s="724">
        <v>-11.029009999999998</v>
      </c>
      <c r="I38" s="725">
        <v>0.57580730769230781</v>
      </c>
      <c r="J38" s="726" t="s">
        <v>1</v>
      </c>
    </row>
    <row r="39" spans="1:10" ht="14.4" customHeight="1" x14ac:dyDescent="0.3">
      <c r="A39" s="722" t="s">
        <v>593</v>
      </c>
      <c r="B39" s="723" t="s">
        <v>3512</v>
      </c>
      <c r="C39" s="724">
        <v>24.341180000000001</v>
      </c>
      <c r="D39" s="724">
        <v>18.437819999999999</v>
      </c>
      <c r="E39" s="724"/>
      <c r="F39" s="724">
        <v>27.277510000000003</v>
      </c>
      <c r="G39" s="724">
        <v>21</v>
      </c>
      <c r="H39" s="724">
        <v>6.277510000000003</v>
      </c>
      <c r="I39" s="725">
        <v>1.2989290476190478</v>
      </c>
      <c r="J39" s="726" t="s">
        <v>1</v>
      </c>
    </row>
    <row r="40" spans="1:10" ht="14.4" customHeight="1" x14ac:dyDescent="0.3">
      <c r="A40" s="722" t="s">
        <v>593</v>
      </c>
      <c r="B40" s="723" t="s">
        <v>3513</v>
      </c>
      <c r="C40" s="724">
        <v>177.19504999999998</v>
      </c>
      <c r="D40" s="724">
        <v>172.09798000000001</v>
      </c>
      <c r="E40" s="724"/>
      <c r="F40" s="724">
        <v>169.41247000000001</v>
      </c>
      <c r="G40" s="724">
        <v>170</v>
      </c>
      <c r="H40" s="724">
        <v>-0.58752999999998679</v>
      </c>
      <c r="I40" s="725">
        <v>0.99654394117647072</v>
      </c>
      <c r="J40" s="726" t="s">
        <v>1</v>
      </c>
    </row>
    <row r="41" spans="1:10" ht="14.4" customHeight="1" x14ac:dyDescent="0.3">
      <c r="A41" s="722" t="s">
        <v>593</v>
      </c>
      <c r="B41" s="723" t="s">
        <v>3514</v>
      </c>
      <c r="C41" s="724">
        <v>32.066000000000003</v>
      </c>
      <c r="D41" s="724">
        <v>64.132000000000005</v>
      </c>
      <c r="E41" s="724"/>
      <c r="F41" s="724">
        <v>48.098999999999997</v>
      </c>
      <c r="G41" s="724">
        <v>67</v>
      </c>
      <c r="H41" s="724">
        <v>-18.901000000000003</v>
      </c>
      <c r="I41" s="725">
        <v>0.71789552238805965</v>
      </c>
      <c r="J41" s="726" t="s">
        <v>1</v>
      </c>
    </row>
    <row r="42" spans="1:10" ht="14.4" customHeight="1" x14ac:dyDescent="0.3">
      <c r="A42" s="722" t="s">
        <v>593</v>
      </c>
      <c r="B42" s="723" t="s">
        <v>3515</v>
      </c>
      <c r="C42" s="724">
        <v>254.94854999999998</v>
      </c>
      <c r="D42" s="724">
        <v>276.54094999999995</v>
      </c>
      <c r="E42" s="724"/>
      <c r="F42" s="724">
        <v>388.32640000000009</v>
      </c>
      <c r="G42" s="724">
        <v>293</v>
      </c>
      <c r="H42" s="724">
        <v>95.326400000000092</v>
      </c>
      <c r="I42" s="725">
        <v>1.3253460750853245</v>
      </c>
      <c r="J42" s="726" t="s">
        <v>1</v>
      </c>
    </row>
    <row r="43" spans="1:10" ht="14.4" customHeight="1" x14ac:dyDescent="0.3">
      <c r="A43" s="722" t="s">
        <v>593</v>
      </c>
      <c r="B43" s="723" t="s">
        <v>3516</v>
      </c>
      <c r="C43" s="724">
        <v>382.42272000000008</v>
      </c>
      <c r="D43" s="724">
        <v>312.25526000000002</v>
      </c>
      <c r="E43" s="724"/>
      <c r="F43" s="724">
        <v>397.36531999999994</v>
      </c>
      <c r="G43" s="724">
        <v>316</v>
      </c>
      <c r="H43" s="724">
        <v>81.36531999999994</v>
      </c>
      <c r="I43" s="725">
        <v>1.2574851898734176</v>
      </c>
      <c r="J43" s="726" t="s">
        <v>1</v>
      </c>
    </row>
    <row r="44" spans="1:10" ht="14.4" customHeight="1" x14ac:dyDescent="0.3">
      <c r="A44" s="722" t="s">
        <v>593</v>
      </c>
      <c r="B44" s="723" t="s">
        <v>595</v>
      </c>
      <c r="C44" s="724">
        <v>4140.2728699999989</v>
      </c>
      <c r="D44" s="724">
        <v>3779.0081800000007</v>
      </c>
      <c r="E44" s="724"/>
      <c r="F44" s="724">
        <v>4491.1678900000006</v>
      </c>
      <c r="G44" s="724">
        <v>4562</v>
      </c>
      <c r="H44" s="724">
        <v>-70.832109999999375</v>
      </c>
      <c r="I44" s="725">
        <v>0.98447345243314355</v>
      </c>
      <c r="J44" s="726" t="s">
        <v>591</v>
      </c>
    </row>
    <row r="45" spans="1:10" ht="14.4" customHeight="1" x14ac:dyDescent="0.3">
      <c r="A45" s="722" t="s">
        <v>576</v>
      </c>
      <c r="B45" s="723" t="s">
        <v>576</v>
      </c>
      <c r="C45" s="724" t="s">
        <v>576</v>
      </c>
      <c r="D45" s="724" t="s">
        <v>576</v>
      </c>
      <c r="E45" s="724"/>
      <c r="F45" s="724" t="s">
        <v>576</v>
      </c>
      <c r="G45" s="724" t="s">
        <v>576</v>
      </c>
      <c r="H45" s="724" t="s">
        <v>576</v>
      </c>
      <c r="I45" s="725" t="s">
        <v>576</v>
      </c>
      <c r="J45" s="726" t="s">
        <v>592</v>
      </c>
    </row>
    <row r="46" spans="1:10" ht="14.4" customHeight="1" x14ac:dyDescent="0.3">
      <c r="A46" s="722" t="s">
        <v>596</v>
      </c>
      <c r="B46" s="723" t="s">
        <v>597</v>
      </c>
      <c r="C46" s="724" t="s">
        <v>576</v>
      </c>
      <c r="D46" s="724" t="s">
        <v>576</v>
      </c>
      <c r="E46" s="724"/>
      <c r="F46" s="724" t="s">
        <v>576</v>
      </c>
      <c r="G46" s="724" t="s">
        <v>576</v>
      </c>
      <c r="H46" s="724" t="s">
        <v>576</v>
      </c>
      <c r="I46" s="725" t="s">
        <v>576</v>
      </c>
      <c r="J46" s="726" t="s">
        <v>0</v>
      </c>
    </row>
    <row r="47" spans="1:10" ht="14.4" customHeight="1" x14ac:dyDescent="0.3">
      <c r="A47" s="722" t="s">
        <v>596</v>
      </c>
      <c r="B47" s="723" t="s">
        <v>3505</v>
      </c>
      <c r="C47" s="724">
        <v>2.5047000000000001</v>
      </c>
      <c r="D47" s="724">
        <v>2.5700400000000001</v>
      </c>
      <c r="E47" s="724"/>
      <c r="F47" s="724">
        <v>1.67706</v>
      </c>
      <c r="G47" s="724">
        <v>2</v>
      </c>
      <c r="H47" s="724">
        <v>-0.32294</v>
      </c>
      <c r="I47" s="725">
        <v>0.83853</v>
      </c>
      <c r="J47" s="726" t="s">
        <v>1</v>
      </c>
    </row>
    <row r="48" spans="1:10" ht="14.4" customHeight="1" x14ac:dyDescent="0.3">
      <c r="A48" s="722" t="s">
        <v>596</v>
      </c>
      <c r="B48" s="723" t="s">
        <v>3507</v>
      </c>
      <c r="C48" s="724">
        <v>75.598679999999973</v>
      </c>
      <c r="D48" s="724">
        <v>74.023389999999978</v>
      </c>
      <c r="E48" s="724"/>
      <c r="F48" s="724">
        <v>79.345469999999978</v>
      </c>
      <c r="G48" s="724">
        <v>76</v>
      </c>
      <c r="H48" s="724">
        <v>3.3454699999999775</v>
      </c>
      <c r="I48" s="725">
        <v>1.0440193421052628</v>
      </c>
      <c r="J48" s="726" t="s">
        <v>1</v>
      </c>
    </row>
    <row r="49" spans="1:10" ht="14.4" customHeight="1" x14ac:dyDescent="0.3">
      <c r="A49" s="722" t="s">
        <v>596</v>
      </c>
      <c r="B49" s="723" t="s">
        <v>3508</v>
      </c>
      <c r="C49" s="724">
        <v>746.21149000000037</v>
      </c>
      <c r="D49" s="724">
        <v>712.30338999999992</v>
      </c>
      <c r="E49" s="724"/>
      <c r="F49" s="724">
        <v>737.92185999999992</v>
      </c>
      <c r="G49" s="724">
        <v>764</v>
      </c>
      <c r="H49" s="724">
        <v>-26.078140000000076</v>
      </c>
      <c r="I49" s="725">
        <v>0.9658663089005235</v>
      </c>
      <c r="J49" s="726" t="s">
        <v>1</v>
      </c>
    </row>
    <row r="50" spans="1:10" ht="14.4" customHeight="1" x14ac:dyDescent="0.3">
      <c r="A50" s="722" t="s">
        <v>596</v>
      </c>
      <c r="B50" s="723" t="s">
        <v>3510</v>
      </c>
      <c r="C50" s="724">
        <v>54.599269999999997</v>
      </c>
      <c r="D50" s="724">
        <v>53.390500000000003</v>
      </c>
      <c r="E50" s="724"/>
      <c r="F50" s="724">
        <v>68.082999999999998</v>
      </c>
      <c r="G50" s="724">
        <v>62</v>
      </c>
      <c r="H50" s="724">
        <v>6.0829999999999984</v>
      </c>
      <c r="I50" s="725">
        <v>1.0981129032258063</v>
      </c>
      <c r="J50" s="726" t="s">
        <v>1</v>
      </c>
    </row>
    <row r="51" spans="1:10" ht="14.4" customHeight="1" x14ac:dyDescent="0.3">
      <c r="A51" s="722" t="s">
        <v>596</v>
      </c>
      <c r="B51" s="723" t="s">
        <v>3512</v>
      </c>
      <c r="C51" s="724">
        <v>94.74815999999997</v>
      </c>
      <c r="D51" s="724">
        <v>102.60949000000002</v>
      </c>
      <c r="E51" s="724"/>
      <c r="F51" s="724">
        <v>115.26163000000001</v>
      </c>
      <c r="G51" s="724">
        <v>116</v>
      </c>
      <c r="H51" s="724">
        <v>-0.73836999999998909</v>
      </c>
      <c r="I51" s="725">
        <v>0.9936347413793104</v>
      </c>
      <c r="J51" s="726" t="s">
        <v>1</v>
      </c>
    </row>
    <row r="52" spans="1:10" ht="14.4" customHeight="1" x14ac:dyDescent="0.3">
      <c r="A52" s="722" t="s">
        <v>596</v>
      </c>
      <c r="B52" s="723" t="s">
        <v>3513</v>
      </c>
      <c r="C52" s="724">
        <v>37.954320000000003</v>
      </c>
      <c r="D52" s="724">
        <v>36.072929999999999</v>
      </c>
      <c r="E52" s="724"/>
      <c r="F52" s="724">
        <v>38.226099999999995</v>
      </c>
      <c r="G52" s="724">
        <v>37</v>
      </c>
      <c r="H52" s="724">
        <v>1.2260999999999953</v>
      </c>
      <c r="I52" s="725">
        <v>1.0331378378378377</v>
      </c>
      <c r="J52" s="726" t="s">
        <v>1</v>
      </c>
    </row>
    <row r="53" spans="1:10" ht="14.4" customHeight="1" x14ac:dyDescent="0.3">
      <c r="A53" s="722" t="s">
        <v>596</v>
      </c>
      <c r="B53" s="723" t="s">
        <v>3515</v>
      </c>
      <c r="C53" s="724">
        <v>0</v>
      </c>
      <c r="D53" s="724">
        <v>0</v>
      </c>
      <c r="E53" s="724"/>
      <c r="F53" s="724">
        <v>12.213880000000001</v>
      </c>
      <c r="G53" s="724">
        <v>34</v>
      </c>
      <c r="H53" s="724">
        <v>-21.786119999999997</v>
      </c>
      <c r="I53" s="725">
        <v>0.35923176470588242</v>
      </c>
      <c r="J53" s="726" t="s">
        <v>1</v>
      </c>
    </row>
    <row r="54" spans="1:10" ht="14.4" customHeight="1" x14ac:dyDescent="0.3">
      <c r="A54" s="722" t="s">
        <v>596</v>
      </c>
      <c r="B54" s="723" t="s">
        <v>3516</v>
      </c>
      <c r="C54" s="724">
        <v>202.69122999999999</v>
      </c>
      <c r="D54" s="724">
        <v>261.50106</v>
      </c>
      <c r="E54" s="724"/>
      <c r="F54" s="724">
        <v>272.58749000000006</v>
      </c>
      <c r="G54" s="724">
        <v>274</v>
      </c>
      <c r="H54" s="724">
        <v>-1.4125099999999406</v>
      </c>
      <c r="I54" s="725">
        <v>0.99484485401459877</v>
      </c>
      <c r="J54" s="726" t="s">
        <v>1</v>
      </c>
    </row>
    <row r="55" spans="1:10" ht="14.4" customHeight="1" x14ac:dyDescent="0.3">
      <c r="A55" s="722" t="s">
        <v>596</v>
      </c>
      <c r="B55" s="723" t="s">
        <v>598</v>
      </c>
      <c r="C55" s="724">
        <v>1214.3078500000004</v>
      </c>
      <c r="D55" s="724">
        <v>1242.4708000000001</v>
      </c>
      <c r="E55" s="724"/>
      <c r="F55" s="724">
        <v>1325.3164899999999</v>
      </c>
      <c r="G55" s="724">
        <v>1364</v>
      </c>
      <c r="H55" s="724">
        <v>-38.683510000000069</v>
      </c>
      <c r="I55" s="725">
        <v>0.97163965542521991</v>
      </c>
      <c r="J55" s="726" t="s">
        <v>591</v>
      </c>
    </row>
    <row r="56" spans="1:10" ht="14.4" customHeight="1" x14ac:dyDescent="0.3">
      <c r="A56" s="722" t="s">
        <v>576</v>
      </c>
      <c r="B56" s="723" t="s">
        <v>576</v>
      </c>
      <c r="C56" s="724" t="s">
        <v>576</v>
      </c>
      <c r="D56" s="724" t="s">
        <v>576</v>
      </c>
      <c r="E56" s="724"/>
      <c r="F56" s="724" t="s">
        <v>576</v>
      </c>
      <c r="G56" s="724" t="s">
        <v>576</v>
      </c>
      <c r="H56" s="724" t="s">
        <v>576</v>
      </c>
      <c r="I56" s="725" t="s">
        <v>576</v>
      </c>
      <c r="J56" s="726" t="s">
        <v>592</v>
      </c>
    </row>
    <row r="57" spans="1:10" ht="14.4" customHeight="1" x14ac:dyDescent="0.3">
      <c r="A57" s="722" t="s">
        <v>599</v>
      </c>
      <c r="B57" s="723" t="s">
        <v>600</v>
      </c>
      <c r="C57" s="724" t="s">
        <v>576</v>
      </c>
      <c r="D57" s="724" t="s">
        <v>576</v>
      </c>
      <c r="E57" s="724"/>
      <c r="F57" s="724" t="s">
        <v>576</v>
      </c>
      <c r="G57" s="724" t="s">
        <v>576</v>
      </c>
      <c r="H57" s="724" t="s">
        <v>576</v>
      </c>
      <c r="I57" s="725" t="s">
        <v>576</v>
      </c>
      <c r="J57" s="726" t="s">
        <v>0</v>
      </c>
    </row>
    <row r="58" spans="1:10" ht="14.4" customHeight="1" x14ac:dyDescent="0.3">
      <c r="A58" s="722" t="s">
        <v>599</v>
      </c>
      <c r="B58" s="723" t="s">
        <v>3505</v>
      </c>
      <c r="C58" s="724">
        <v>3.2379600000000002</v>
      </c>
      <c r="D58" s="724">
        <v>2.99838</v>
      </c>
      <c r="E58" s="724"/>
      <c r="F58" s="724">
        <v>2.7442800000000003</v>
      </c>
      <c r="G58" s="724">
        <v>5</v>
      </c>
      <c r="H58" s="724">
        <v>-2.2557199999999997</v>
      </c>
      <c r="I58" s="725">
        <v>0.54885600000000001</v>
      </c>
      <c r="J58" s="726" t="s">
        <v>1</v>
      </c>
    </row>
    <row r="59" spans="1:10" ht="14.4" customHeight="1" x14ac:dyDescent="0.3">
      <c r="A59" s="722" t="s">
        <v>599</v>
      </c>
      <c r="B59" s="723" t="s">
        <v>3507</v>
      </c>
      <c r="C59" s="724">
        <v>88.16397000000002</v>
      </c>
      <c r="D59" s="724">
        <v>97.807889999999986</v>
      </c>
      <c r="E59" s="724"/>
      <c r="F59" s="724">
        <v>89.44319999999999</v>
      </c>
      <c r="G59" s="724">
        <v>96</v>
      </c>
      <c r="H59" s="724">
        <v>-6.5568000000000097</v>
      </c>
      <c r="I59" s="725">
        <v>0.93169999999999986</v>
      </c>
      <c r="J59" s="726" t="s">
        <v>1</v>
      </c>
    </row>
    <row r="60" spans="1:10" ht="14.4" customHeight="1" x14ac:dyDescent="0.3">
      <c r="A60" s="722" t="s">
        <v>599</v>
      </c>
      <c r="B60" s="723" t="s">
        <v>3508</v>
      </c>
      <c r="C60" s="724">
        <v>723.99367000000018</v>
      </c>
      <c r="D60" s="724">
        <v>801.95690000000013</v>
      </c>
      <c r="E60" s="724"/>
      <c r="F60" s="724">
        <v>778.07093999999995</v>
      </c>
      <c r="G60" s="724">
        <v>799</v>
      </c>
      <c r="H60" s="724">
        <v>-20.92906000000005</v>
      </c>
      <c r="I60" s="725">
        <v>0.97380593241551938</v>
      </c>
      <c r="J60" s="726" t="s">
        <v>1</v>
      </c>
    </row>
    <row r="61" spans="1:10" ht="14.4" customHeight="1" x14ac:dyDescent="0.3">
      <c r="A61" s="722" t="s">
        <v>599</v>
      </c>
      <c r="B61" s="723" t="s">
        <v>3510</v>
      </c>
      <c r="C61" s="724">
        <v>58.415119999999995</v>
      </c>
      <c r="D61" s="724">
        <v>53.892499999999998</v>
      </c>
      <c r="E61" s="724"/>
      <c r="F61" s="724">
        <v>68.5077</v>
      </c>
      <c r="G61" s="724">
        <v>58</v>
      </c>
      <c r="H61" s="724">
        <v>10.5077</v>
      </c>
      <c r="I61" s="725">
        <v>1.1811672413793104</v>
      </c>
      <c r="J61" s="726" t="s">
        <v>1</v>
      </c>
    </row>
    <row r="62" spans="1:10" ht="14.4" customHeight="1" x14ac:dyDescent="0.3">
      <c r="A62" s="722" t="s">
        <v>599</v>
      </c>
      <c r="B62" s="723" t="s">
        <v>3511</v>
      </c>
      <c r="C62" s="724">
        <v>22.052559999999996</v>
      </c>
      <c r="D62" s="724">
        <v>16.680059999999997</v>
      </c>
      <c r="E62" s="724"/>
      <c r="F62" s="724">
        <v>16.679880000000001</v>
      </c>
      <c r="G62" s="724">
        <v>21</v>
      </c>
      <c r="H62" s="724">
        <v>-4.3201199999999993</v>
      </c>
      <c r="I62" s="725">
        <v>0.79427999999999999</v>
      </c>
      <c r="J62" s="726" t="s">
        <v>1</v>
      </c>
    </row>
    <row r="63" spans="1:10" ht="14.4" customHeight="1" x14ac:dyDescent="0.3">
      <c r="A63" s="722" t="s">
        <v>599</v>
      </c>
      <c r="B63" s="723" t="s">
        <v>3512</v>
      </c>
      <c r="C63" s="724">
        <v>67.432810000000003</v>
      </c>
      <c r="D63" s="724">
        <v>91.114190000000008</v>
      </c>
      <c r="E63" s="724"/>
      <c r="F63" s="724">
        <v>85.060479999999998</v>
      </c>
      <c r="G63" s="724">
        <v>91</v>
      </c>
      <c r="H63" s="724">
        <v>-5.9395200000000017</v>
      </c>
      <c r="I63" s="725">
        <v>0.93473054945054945</v>
      </c>
      <c r="J63" s="726" t="s">
        <v>1</v>
      </c>
    </row>
    <row r="64" spans="1:10" ht="14.4" customHeight="1" x14ac:dyDescent="0.3">
      <c r="A64" s="722" t="s">
        <v>599</v>
      </c>
      <c r="B64" s="723" t="s">
        <v>3513</v>
      </c>
      <c r="C64" s="724">
        <v>36.430210000000002</v>
      </c>
      <c r="D64" s="724">
        <v>41.667999999999999</v>
      </c>
      <c r="E64" s="724"/>
      <c r="F64" s="724">
        <v>37.544050000000006</v>
      </c>
      <c r="G64" s="724">
        <v>42</v>
      </c>
      <c r="H64" s="724">
        <v>-4.4559499999999943</v>
      </c>
      <c r="I64" s="725">
        <v>0.8939059523809525</v>
      </c>
      <c r="J64" s="726" t="s">
        <v>1</v>
      </c>
    </row>
    <row r="65" spans="1:10" ht="14.4" customHeight="1" x14ac:dyDescent="0.3">
      <c r="A65" s="722" t="s">
        <v>599</v>
      </c>
      <c r="B65" s="723" t="s">
        <v>3515</v>
      </c>
      <c r="C65" s="724">
        <v>53.863849999999992</v>
      </c>
      <c r="D65" s="724">
        <v>44.787680000000002</v>
      </c>
      <c r="E65" s="724"/>
      <c r="F65" s="724">
        <v>51.18587999999999</v>
      </c>
      <c r="G65" s="724">
        <v>43</v>
      </c>
      <c r="H65" s="724">
        <v>8.1858799999999903</v>
      </c>
      <c r="I65" s="725">
        <v>1.1903693023255812</v>
      </c>
      <c r="J65" s="726" t="s">
        <v>1</v>
      </c>
    </row>
    <row r="66" spans="1:10" ht="14.4" customHeight="1" x14ac:dyDescent="0.3">
      <c r="A66" s="722" t="s">
        <v>599</v>
      </c>
      <c r="B66" s="723" t="s">
        <v>3516</v>
      </c>
      <c r="C66" s="724">
        <v>335.0286000000001</v>
      </c>
      <c r="D66" s="724">
        <v>314.19869</v>
      </c>
      <c r="E66" s="724"/>
      <c r="F66" s="724">
        <v>327.62774999999999</v>
      </c>
      <c r="G66" s="724">
        <v>343</v>
      </c>
      <c r="H66" s="724">
        <v>-15.372250000000008</v>
      </c>
      <c r="I66" s="725">
        <v>0.95518294460641395</v>
      </c>
      <c r="J66" s="726" t="s">
        <v>1</v>
      </c>
    </row>
    <row r="67" spans="1:10" ht="14.4" customHeight="1" x14ac:dyDescent="0.3">
      <c r="A67" s="722" t="s">
        <v>599</v>
      </c>
      <c r="B67" s="723" t="s">
        <v>601</v>
      </c>
      <c r="C67" s="724">
        <v>1388.6187500000003</v>
      </c>
      <c r="D67" s="724">
        <v>1465.10429</v>
      </c>
      <c r="E67" s="724"/>
      <c r="F67" s="724">
        <v>1456.8641600000001</v>
      </c>
      <c r="G67" s="724">
        <v>1497</v>
      </c>
      <c r="H67" s="724">
        <v>-40.135839999999916</v>
      </c>
      <c r="I67" s="725">
        <v>0.97318915163660658</v>
      </c>
      <c r="J67" s="726" t="s">
        <v>591</v>
      </c>
    </row>
    <row r="68" spans="1:10" ht="14.4" customHeight="1" x14ac:dyDescent="0.3">
      <c r="A68" s="722" t="s">
        <v>576</v>
      </c>
      <c r="B68" s="723" t="s">
        <v>576</v>
      </c>
      <c r="C68" s="724" t="s">
        <v>576</v>
      </c>
      <c r="D68" s="724" t="s">
        <v>576</v>
      </c>
      <c r="E68" s="724"/>
      <c r="F68" s="724" t="s">
        <v>576</v>
      </c>
      <c r="G68" s="724" t="s">
        <v>576</v>
      </c>
      <c r="H68" s="724" t="s">
        <v>576</v>
      </c>
      <c r="I68" s="725" t="s">
        <v>576</v>
      </c>
      <c r="J68" s="726" t="s">
        <v>592</v>
      </c>
    </row>
    <row r="69" spans="1:10" ht="14.4" customHeight="1" x14ac:dyDescent="0.3">
      <c r="A69" s="722" t="s">
        <v>602</v>
      </c>
      <c r="B69" s="723" t="s">
        <v>603</v>
      </c>
      <c r="C69" s="724" t="s">
        <v>576</v>
      </c>
      <c r="D69" s="724" t="s">
        <v>576</v>
      </c>
      <c r="E69" s="724"/>
      <c r="F69" s="724" t="s">
        <v>576</v>
      </c>
      <c r="G69" s="724" t="s">
        <v>576</v>
      </c>
      <c r="H69" s="724" t="s">
        <v>576</v>
      </c>
      <c r="I69" s="725" t="s">
        <v>576</v>
      </c>
      <c r="J69" s="726" t="s">
        <v>0</v>
      </c>
    </row>
    <row r="70" spans="1:10" ht="14.4" customHeight="1" x14ac:dyDescent="0.3">
      <c r="A70" s="722" t="s">
        <v>602</v>
      </c>
      <c r="B70" s="723" t="s">
        <v>3507</v>
      </c>
      <c r="C70" s="724">
        <v>1.62656</v>
      </c>
      <c r="D70" s="724">
        <v>0.74624000000000013</v>
      </c>
      <c r="E70" s="724"/>
      <c r="F70" s="724">
        <v>2.9455800000000001</v>
      </c>
      <c r="G70" s="724">
        <v>1</v>
      </c>
      <c r="H70" s="724">
        <v>1.9455800000000001</v>
      </c>
      <c r="I70" s="725">
        <v>2.9455800000000001</v>
      </c>
      <c r="J70" s="726" t="s">
        <v>1</v>
      </c>
    </row>
    <row r="71" spans="1:10" ht="14.4" customHeight="1" x14ac:dyDescent="0.3">
      <c r="A71" s="722" t="s">
        <v>602</v>
      </c>
      <c r="B71" s="723" t="s">
        <v>3508</v>
      </c>
      <c r="C71" s="724">
        <v>19.968619999999998</v>
      </c>
      <c r="D71" s="724">
        <v>17.4895</v>
      </c>
      <c r="E71" s="724"/>
      <c r="F71" s="724">
        <v>16.49558</v>
      </c>
      <c r="G71" s="724">
        <v>20</v>
      </c>
      <c r="H71" s="724">
        <v>-3.5044199999999996</v>
      </c>
      <c r="I71" s="725">
        <v>0.82477900000000004</v>
      </c>
      <c r="J71" s="726" t="s">
        <v>1</v>
      </c>
    </row>
    <row r="72" spans="1:10" ht="14.4" customHeight="1" x14ac:dyDescent="0.3">
      <c r="A72" s="722" t="s">
        <v>602</v>
      </c>
      <c r="B72" s="723" t="s">
        <v>3510</v>
      </c>
      <c r="C72" s="724">
        <v>0.73509999999999986</v>
      </c>
      <c r="D72" s="724">
        <v>0</v>
      </c>
      <c r="E72" s="724"/>
      <c r="F72" s="724">
        <v>0</v>
      </c>
      <c r="G72" s="724">
        <v>5</v>
      </c>
      <c r="H72" s="724">
        <v>-5</v>
      </c>
      <c r="I72" s="725">
        <v>0</v>
      </c>
      <c r="J72" s="726" t="s">
        <v>1</v>
      </c>
    </row>
    <row r="73" spans="1:10" ht="14.4" customHeight="1" x14ac:dyDescent="0.3">
      <c r="A73" s="722" t="s">
        <v>602</v>
      </c>
      <c r="B73" s="723" t="s">
        <v>3512</v>
      </c>
      <c r="C73" s="724">
        <v>0.56899999999999995</v>
      </c>
      <c r="D73" s="724">
        <v>7.83446</v>
      </c>
      <c r="E73" s="724"/>
      <c r="F73" s="724">
        <v>11.554880000000001</v>
      </c>
      <c r="G73" s="724">
        <v>57</v>
      </c>
      <c r="H73" s="724">
        <v>-45.445120000000003</v>
      </c>
      <c r="I73" s="725">
        <v>0.20271719298245616</v>
      </c>
      <c r="J73" s="726" t="s">
        <v>1</v>
      </c>
    </row>
    <row r="74" spans="1:10" ht="14.4" customHeight="1" x14ac:dyDescent="0.3">
      <c r="A74" s="722" t="s">
        <v>602</v>
      </c>
      <c r="B74" s="723" t="s">
        <v>3513</v>
      </c>
      <c r="C74" s="724">
        <v>8.52</v>
      </c>
      <c r="D74" s="724">
        <v>8.2360000000000007</v>
      </c>
      <c r="E74" s="724"/>
      <c r="F74" s="724">
        <v>7.6200400000000004</v>
      </c>
      <c r="G74" s="724">
        <v>9</v>
      </c>
      <c r="H74" s="724">
        <v>-1.3799599999999996</v>
      </c>
      <c r="I74" s="725">
        <v>0.84667111111111115</v>
      </c>
      <c r="J74" s="726" t="s">
        <v>1</v>
      </c>
    </row>
    <row r="75" spans="1:10" ht="14.4" customHeight="1" x14ac:dyDescent="0.3">
      <c r="A75" s="722" t="s">
        <v>602</v>
      </c>
      <c r="B75" s="723" t="s">
        <v>3516</v>
      </c>
      <c r="C75" s="724">
        <v>6.5925000000000002</v>
      </c>
      <c r="D75" s="724">
        <v>6.4781499999999994</v>
      </c>
      <c r="E75" s="724"/>
      <c r="F75" s="724">
        <v>6.2439999999999998</v>
      </c>
      <c r="G75" s="724">
        <v>8</v>
      </c>
      <c r="H75" s="724">
        <v>-1.7560000000000002</v>
      </c>
      <c r="I75" s="725">
        <v>0.78049999999999997</v>
      </c>
      <c r="J75" s="726" t="s">
        <v>1</v>
      </c>
    </row>
    <row r="76" spans="1:10" ht="14.4" customHeight="1" x14ac:dyDescent="0.3">
      <c r="A76" s="722" t="s">
        <v>602</v>
      </c>
      <c r="B76" s="723" t="s">
        <v>604</v>
      </c>
      <c r="C76" s="724">
        <v>38.011779999999995</v>
      </c>
      <c r="D76" s="724">
        <v>40.784350000000003</v>
      </c>
      <c r="E76" s="724"/>
      <c r="F76" s="724">
        <v>44.860080000000004</v>
      </c>
      <c r="G76" s="724">
        <v>100</v>
      </c>
      <c r="H76" s="724">
        <v>-55.139919999999996</v>
      </c>
      <c r="I76" s="725">
        <v>0.44860080000000002</v>
      </c>
      <c r="J76" s="726" t="s">
        <v>591</v>
      </c>
    </row>
    <row r="77" spans="1:10" ht="14.4" customHeight="1" x14ac:dyDescent="0.3">
      <c r="A77" s="722" t="s">
        <v>576</v>
      </c>
      <c r="B77" s="723" t="s">
        <v>576</v>
      </c>
      <c r="C77" s="724" t="s">
        <v>576</v>
      </c>
      <c r="D77" s="724" t="s">
        <v>576</v>
      </c>
      <c r="E77" s="724"/>
      <c r="F77" s="724" t="s">
        <v>576</v>
      </c>
      <c r="G77" s="724" t="s">
        <v>576</v>
      </c>
      <c r="H77" s="724" t="s">
        <v>576</v>
      </c>
      <c r="I77" s="725" t="s">
        <v>576</v>
      </c>
      <c r="J77" s="726" t="s">
        <v>592</v>
      </c>
    </row>
    <row r="78" spans="1:10" ht="14.4" customHeight="1" x14ac:dyDescent="0.3">
      <c r="A78" s="722" t="s">
        <v>605</v>
      </c>
      <c r="B78" s="723" t="s">
        <v>606</v>
      </c>
      <c r="C78" s="724" t="s">
        <v>576</v>
      </c>
      <c r="D78" s="724" t="s">
        <v>576</v>
      </c>
      <c r="E78" s="724"/>
      <c r="F78" s="724" t="s">
        <v>576</v>
      </c>
      <c r="G78" s="724" t="s">
        <v>576</v>
      </c>
      <c r="H78" s="724" t="s">
        <v>576</v>
      </c>
      <c r="I78" s="725" t="s">
        <v>576</v>
      </c>
      <c r="J78" s="726" t="s">
        <v>0</v>
      </c>
    </row>
    <row r="79" spans="1:10" ht="14.4" customHeight="1" x14ac:dyDescent="0.3">
      <c r="A79" s="722" t="s">
        <v>605</v>
      </c>
      <c r="B79" s="723" t="s">
        <v>3505</v>
      </c>
      <c r="C79" s="724">
        <v>0</v>
      </c>
      <c r="D79" s="724">
        <v>0</v>
      </c>
      <c r="E79" s="724"/>
      <c r="F79" s="724">
        <v>0.45738000000000001</v>
      </c>
      <c r="G79" s="724">
        <v>2</v>
      </c>
      <c r="H79" s="724">
        <v>-1.5426199999999999</v>
      </c>
      <c r="I79" s="725">
        <v>0.22869</v>
      </c>
      <c r="J79" s="726" t="s">
        <v>1</v>
      </c>
    </row>
    <row r="80" spans="1:10" ht="14.4" customHeight="1" x14ac:dyDescent="0.3">
      <c r="A80" s="722" t="s">
        <v>605</v>
      </c>
      <c r="B80" s="723" t="s">
        <v>3507</v>
      </c>
      <c r="C80" s="724">
        <v>4.6405500000000011</v>
      </c>
      <c r="D80" s="724">
        <v>5.7026700000000003</v>
      </c>
      <c r="E80" s="724"/>
      <c r="F80" s="724">
        <v>4.1775000000000002</v>
      </c>
      <c r="G80" s="724">
        <v>5</v>
      </c>
      <c r="H80" s="724">
        <v>-0.82249999999999979</v>
      </c>
      <c r="I80" s="725">
        <v>0.83550000000000002</v>
      </c>
      <c r="J80" s="726" t="s">
        <v>1</v>
      </c>
    </row>
    <row r="81" spans="1:10" ht="14.4" customHeight="1" x14ac:dyDescent="0.3">
      <c r="A81" s="722" t="s">
        <v>605</v>
      </c>
      <c r="B81" s="723" t="s">
        <v>3508</v>
      </c>
      <c r="C81" s="724">
        <v>81.955429999999993</v>
      </c>
      <c r="D81" s="724">
        <v>92.646069999999995</v>
      </c>
      <c r="E81" s="724"/>
      <c r="F81" s="724">
        <v>86.018860000000004</v>
      </c>
      <c r="G81" s="724">
        <v>85</v>
      </c>
      <c r="H81" s="724">
        <v>1.0188600000000037</v>
      </c>
      <c r="I81" s="725">
        <v>1.0119865882352941</v>
      </c>
      <c r="J81" s="726" t="s">
        <v>1</v>
      </c>
    </row>
    <row r="82" spans="1:10" ht="14.4" customHeight="1" x14ac:dyDescent="0.3">
      <c r="A82" s="722" t="s">
        <v>605</v>
      </c>
      <c r="B82" s="723" t="s">
        <v>3510</v>
      </c>
      <c r="C82" s="724">
        <v>1.4795</v>
      </c>
      <c r="D82" s="724">
        <v>9.7041800000000009</v>
      </c>
      <c r="E82" s="724"/>
      <c r="F82" s="724">
        <v>2.3687</v>
      </c>
      <c r="G82" s="724">
        <v>7</v>
      </c>
      <c r="H82" s="724">
        <v>-4.6312999999999995</v>
      </c>
      <c r="I82" s="725">
        <v>0.33838571428571429</v>
      </c>
      <c r="J82" s="726" t="s">
        <v>1</v>
      </c>
    </row>
    <row r="83" spans="1:10" ht="14.4" customHeight="1" x14ac:dyDescent="0.3">
      <c r="A83" s="722" t="s">
        <v>605</v>
      </c>
      <c r="B83" s="723" t="s">
        <v>3512</v>
      </c>
      <c r="C83" s="724">
        <v>7.5144599999999997</v>
      </c>
      <c r="D83" s="724">
        <v>6.3598600000000003</v>
      </c>
      <c r="E83" s="724"/>
      <c r="F83" s="724">
        <v>6.5346100000000007</v>
      </c>
      <c r="G83" s="724">
        <v>6</v>
      </c>
      <c r="H83" s="724">
        <v>0.5346100000000007</v>
      </c>
      <c r="I83" s="725">
        <v>1.0891016666666669</v>
      </c>
      <c r="J83" s="726" t="s">
        <v>1</v>
      </c>
    </row>
    <row r="84" spans="1:10" ht="14.4" customHeight="1" x14ac:dyDescent="0.3">
      <c r="A84" s="722" t="s">
        <v>605</v>
      </c>
      <c r="B84" s="723" t="s">
        <v>3513</v>
      </c>
      <c r="C84" s="724">
        <v>2.4353699999999998</v>
      </c>
      <c r="D84" s="724">
        <v>2.3938999999999999</v>
      </c>
      <c r="E84" s="724"/>
      <c r="F84" s="724">
        <v>2.2080000000000002</v>
      </c>
      <c r="G84" s="724">
        <v>3</v>
      </c>
      <c r="H84" s="724">
        <v>-0.79199999999999982</v>
      </c>
      <c r="I84" s="725">
        <v>0.7360000000000001</v>
      </c>
      <c r="J84" s="726" t="s">
        <v>1</v>
      </c>
    </row>
    <row r="85" spans="1:10" ht="14.4" customHeight="1" x14ac:dyDescent="0.3">
      <c r="A85" s="722" t="s">
        <v>605</v>
      </c>
      <c r="B85" s="723" t="s">
        <v>3516</v>
      </c>
      <c r="C85" s="724">
        <v>41.540020000000005</v>
      </c>
      <c r="D85" s="724">
        <v>73.935130000000001</v>
      </c>
      <c r="E85" s="724"/>
      <c r="F85" s="724">
        <v>82.501390000000015</v>
      </c>
      <c r="G85" s="724">
        <v>59</v>
      </c>
      <c r="H85" s="724">
        <v>23.501390000000015</v>
      </c>
      <c r="I85" s="725">
        <v>1.3983286440677969</v>
      </c>
      <c r="J85" s="726" t="s">
        <v>1</v>
      </c>
    </row>
    <row r="86" spans="1:10" ht="14.4" customHeight="1" x14ac:dyDescent="0.3">
      <c r="A86" s="722" t="s">
        <v>605</v>
      </c>
      <c r="B86" s="723" t="s">
        <v>607</v>
      </c>
      <c r="C86" s="724">
        <v>139.56533000000002</v>
      </c>
      <c r="D86" s="724">
        <v>190.74180999999999</v>
      </c>
      <c r="E86" s="724"/>
      <c r="F86" s="724">
        <v>184.26644000000002</v>
      </c>
      <c r="G86" s="724">
        <v>166</v>
      </c>
      <c r="H86" s="724">
        <v>18.266440000000017</v>
      </c>
      <c r="I86" s="725">
        <v>1.1100387951807229</v>
      </c>
      <c r="J86" s="726" t="s">
        <v>591</v>
      </c>
    </row>
    <row r="87" spans="1:10" ht="14.4" customHeight="1" x14ac:dyDescent="0.3">
      <c r="A87" s="722" t="s">
        <v>576</v>
      </c>
      <c r="B87" s="723" t="s">
        <v>576</v>
      </c>
      <c r="C87" s="724" t="s">
        <v>576</v>
      </c>
      <c r="D87" s="724" t="s">
        <v>576</v>
      </c>
      <c r="E87" s="724"/>
      <c r="F87" s="724" t="s">
        <v>576</v>
      </c>
      <c r="G87" s="724" t="s">
        <v>576</v>
      </c>
      <c r="H87" s="724" t="s">
        <v>576</v>
      </c>
      <c r="I87" s="725" t="s">
        <v>576</v>
      </c>
      <c r="J87" s="726" t="s">
        <v>592</v>
      </c>
    </row>
    <row r="88" spans="1:10" ht="14.4" customHeight="1" x14ac:dyDescent="0.3">
      <c r="A88" s="722" t="s">
        <v>574</v>
      </c>
      <c r="B88" s="723" t="s">
        <v>586</v>
      </c>
      <c r="C88" s="724">
        <v>6978.1244700000016</v>
      </c>
      <c r="D88" s="724">
        <v>6790.1359899999989</v>
      </c>
      <c r="E88" s="724"/>
      <c r="F88" s="724">
        <v>7597.5388099999973</v>
      </c>
      <c r="G88" s="724">
        <v>7780</v>
      </c>
      <c r="H88" s="724">
        <v>-182.46119000000272</v>
      </c>
      <c r="I88" s="725">
        <v>0.97654740488431846</v>
      </c>
      <c r="J88" s="726" t="s">
        <v>587</v>
      </c>
    </row>
  </sheetData>
  <mergeCells count="3">
    <mergeCell ref="A1:I1"/>
    <mergeCell ref="F3:I3"/>
    <mergeCell ref="C4:D4"/>
  </mergeCells>
  <conditionalFormatting sqref="F19 F89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88">
    <cfRule type="expression" dxfId="37" priority="6">
      <formula>$H20&gt;0</formula>
    </cfRule>
  </conditionalFormatting>
  <conditionalFormatting sqref="A20:A88">
    <cfRule type="expression" dxfId="36" priority="5">
      <formula>AND($J20&lt;&gt;"mezeraKL",$J20&lt;&gt;"")</formula>
    </cfRule>
  </conditionalFormatting>
  <conditionalFormatting sqref="I20:I88">
    <cfRule type="expression" dxfId="35" priority="7">
      <formula>$I20&gt;1</formula>
    </cfRule>
  </conditionalFormatting>
  <conditionalFormatting sqref="B20:B88">
    <cfRule type="expression" dxfId="34" priority="4">
      <formula>OR($J20="NS",$J20="SumaNS",$J20="Účet")</formula>
    </cfRule>
  </conditionalFormatting>
  <conditionalFormatting sqref="A20:D88 F20:I88">
    <cfRule type="expression" dxfId="33" priority="8">
      <formula>AND($J20&lt;&gt;"",$J20&lt;&gt;"mezeraKL")</formula>
    </cfRule>
  </conditionalFormatting>
  <conditionalFormatting sqref="B20:D88 F20:I88">
    <cfRule type="expression" dxfId="32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31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7" t="s">
        <v>4506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3"/>
      <c r="D3" s="574"/>
      <c r="E3" s="574"/>
      <c r="F3" s="574"/>
      <c r="G3" s="574"/>
      <c r="H3" s="260" t="s">
        <v>159</v>
      </c>
      <c r="I3" s="203">
        <f>IF(J3&lt;&gt;0,K3/J3,0)</f>
        <v>7.832356111859748</v>
      </c>
      <c r="J3" s="203">
        <f>SUBTOTAL(9,J5:J1048576)</f>
        <v>845452</v>
      </c>
      <c r="K3" s="204">
        <f>SUBTOTAL(9,K5:K1048576)</f>
        <v>6621881.1394840479</v>
      </c>
    </row>
    <row r="4" spans="1:11" s="330" customFormat="1" ht="14.4" customHeight="1" thickBot="1" x14ac:dyDescent="0.35">
      <c r="A4" s="834" t="s">
        <v>4</v>
      </c>
      <c r="B4" s="835" t="s">
        <v>5</v>
      </c>
      <c r="C4" s="835" t="s">
        <v>0</v>
      </c>
      <c r="D4" s="835" t="s">
        <v>6</v>
      </c>
      <c r="E4" s="835" t="s">
        <v>7</v>
      </c>
      <c r="F4" s="835" t="s">
        <v>1</v>
      </c>
      <c r="G4" s="835" t="s">
        <v>90</v>
      </c>
      <c r="H4" s="730" t="s">
        <v>11</v>
      </c>
      <c r="I4" s="731" t="s">
        <v>184</v>
      </c>
      <c r="J4" s="731" t="s">
        <v>13</v>
      </c>
      <c r="K4" s="732" t="s">
        <v>201</v>
      </c>
    </row>
    <row r="5" spans="1:11" ht="14.4" customHeight="1" x14ac:dyDescent="0.3">
      <c r="A5" s="817" t="s">
        <v>574</v>
      </c>
      <c r="B5" s="818" t="s">
        <v>575</v>
      </c>
      <c r="C5" s="821" t="s">
        <v>588</v>
      </c>
      <c r="D5" s="836" t="s">
        <v>589</v>
      </c>
      <c r="E5" s="821" t="s">
        <v>3517</v>
      </c>
      <c r="F5" s="836" t="s">
        <v>3518</v>
      </c>
      <c r="G5" s="821" t="s">
        <v>3519</v>
      </c>
      <c r="H5" s="821" t="s">
        <v>3520</v>
      </c>
      <c r="I5" s="225">
        <v>1.3799999952316284</v>
      </c>
      <c r="J5" s="225">
        <v>50</v>
      </c>
      <c r="K5" s="831">
        <v>69</v>
      </c>
    </row>
    <row r="6" spans="1:11" ht="14.4" customHeight="1" x14ac:dyDescent="0.3">
      <c r="A6" s="740" t="s">
        <v>574</v>
      </c>
      <c r="B6" s="741" t="s">
        <v>575</v>
      </c>
      <c r="C6" s="742" t="s">
        <v>588</v>
      </c>
      <c r="D6" s="743" t="s">
        <v>589</v>
      </c>
      <c r="E6" s="742" t="s">
        <v>3517</v>
      </c>
      <c r="F6" s="743" t="s">
        <v>3518</v>
      </c>
      <c r="G6" s="742" t="s">
        <v>3521</v>
      </c>
      <c r="H6" s="742" t="s">
        <v>3522</v>
      </c>
      <c r="I6" s="745">
        <v>0.9100000262260437</v>
      </c>
      <c r="J6" s="745">
        <v>250</v>
      </c>
      <c r="K6" s="746">
        <v>227.69999694824219</v>
      </c>
    </row>
    <row r="7" spans="1:11" ht="14.4" customHeight="1" x14ac:dyDescent="0.3">
      <c r="A7" s="740" t="s">
        <v>574</v>
      </c>
      <c r="B7" s="741" t="s">
        <v>575</v>
      </c>
      <c r="C7" s="742" t="s">
        <v>588</v>
      </c>
      <c r="D7" s="743" t="s">
        <v>589</v>
      </c>
      <c r="E7" s="742" t="s">
        <v>3517</v>
      </c>
      <c r="F7" s="743" t="s">
        <v>3518</v>
      </c>
      <c r="G7" s="742" t="s">
        <v>3523</v>
      </c>
      <c r="H7" s="742" t="s">
        <v>3524</v>
      </c>
      <c r="I7" s="745">
        <v>0.86000001430511475</v>
      </c>
      <c r="J7" s="745">
        <v>200</v>
      </c>
      <c r="K7" s="746">
        <v>172</v>
      </c>
    </row>
    <row r="8" spans="1:11" ht="14.4" customHeight="1" x14ac:dyDescent="0.3">
      <c r="A8" s="740" t="s">
        <v>574</v>
      </c>
      <c r="B8" s="741" t="s">
        <v>575</v>
      </c>
      <c r="C8" s="742" t="s">
        <v>588</v>
      </c>
      <c r="D8" s="743" t="s">
        <v>589</v>
      </c>
      <c r="E8" s="742" t="s">
        <v>3517</v>
      </c>
      <c r="F8" s="743" t="s">
        <v>3518</v>
      </c>
      <c r="G8" s="742" t="s">
        <v>3525</v>
      </c>
      <c r="H8" s="742" t="s">
        <v>3526</v>
      </c>
      <c r="I8" s="745">
        <v>1.5149999856948853</v>
      </c>
      <c r="J8" s="745">
        <v>100</v>
      </c>
      <c r="K8" s="746">
        <v>151.5</v>
      </c>
    </row>
    <row r="9" spans="1:11" ht="14.4" customHeight="1" x14ac:dyDescent="0.3">
      <c r="A9" s="740" t="s">
        <v>574</v>
      </c>
      <c r="B9" s="741" t="s">
        <v>575</v>
      </c>
      <c r="C9" s="742" t="s">
        <v>588</v>
      </c>
      <c r="D9" s="743" t="s">
        <v>589</v>
      </c>
      <c r="E9" s="742" t="s">
        <v>3517</v>
      </c>
      <c r="F9" s="743" t="s">
        <v>3518</v>
      </c>
      <c r="G9" s="742" t="s">
        <v>3527</v>
      </c>
      <c r="H9" s="742" t="s">
        <v>3528</v>
      </c>
      <c r="I9" s="745">
        <v>26.159999847412109</v>
      </c>
      <c r="J9" s="745">
        <v>1</v>
      </c>
      <c r="K9" s="746">
        <v>26.159999847412109</v>
      </c>
    </row>
    <row r="10" spans="1:11" ht="14.4" customHeight="1" x14ac:dyDescent="0.3">
      <c r="A10" s="740" t="s">
        <v>574</v>
      </c>
      <c r="B10" s="741" t="s">
        <v>575</v>
      </c>
      <c r="C10" s="742" t="s">
        <v>588</v>
      </c>
      <c r="D10" s="743" t="s">
        <v>589</v>
      </c>
      <c r="E10" s="742" t="s">
        <v>3517</v>
      </c>
      <c r="F10" s="743" t="s">
        <v>3518</v>
      </c>
      <c r="G10" s="742" t="s">
        <v>3529</v>
      </c>
      <c r="H10" s="742" t="s">
        <v>3530</v>
      </c>
      <c r="I10" s="745">
        <v>41.538000488281249</v>
      </c>
      <c r="J10" s="745">
        <v>140</v>
      </c>
      <c r="K10" s="746">
        <v>5815.179931640625</v>
      </c>
    </row>
    <row r="11" spans="1:11" ht="14.4" customHeight="1" x14ac:dyDescent="0.3">
      <c r="A11" s="740" t="s">
        <v>574</v>
      </c>
      <c r="B11" s="741" t="s">
        <v>575</v>
      </c>
      <c r="C11" s="742" t="s">
        <v>588</v>
      </c>
      <c r="D11" s="743" t="s">
        <v>589</v>
      </c>
      <c r="E11" s="742" t="s">
        <v>3517</v>
      </c>
      <c r="F11" s="743" t="s">
        <v>3518</v>
      </c>
      <c r="G11" s="742" t="s">
        <v>3531</v>
      </c>
      <c r="H11" s="742" t="s">
        <v>3532</v>
      </c>
      <c r="I11" s="745">
        <v>0.66500002145767212</v>
      </c>
      <c r="J11" s="745">
        <v>600</v>
      </c>
      <c r="K11" s="746">
        <v>401</v>
      </c>
    </row>
    <row r="12" spans="1:11" ht="14.4" customHeight="1" x14ac:dyDescent="0.3">
      <c r="A12" s="740" t="s">
        <v>574</v>
      </c>
      <c r="B12" s="741" t="s">
        <v>575</v>
      </c>
      <c r="C12" s="742" t="s">
        <v>588</v>
      </c>
      <c r="D12" s="743" t="s">
        <v>589</v>
      </c>
      <c r="E12" s="742" t="s">
        <v>3533</v>
      </c>
      <c r="F12" s="743" t="s">
        <v>3534</v>
      </c>
      <c r="G12" s="742" t="s">
        <v>3535</v>
      </c>
      <c r="H12" s="742" t="s">
        <v>3536</v>
      </c>
      <c r="I12" s="745">
        <v>1.940000057220459</v>
      </c>
      <c r="J12" s="745">
        <v>100</v>
      </c>
      <c r="K12" s="746">
        <v>194</v>
      </c>
    </row>
    <row r="13" spans="1:11" ht="14.4" customHeight="1" x14ac:dyDescent="0.3">
      <c r="A13" s="740" t="s">
        <v>574</v>
      </c>
      <c r="B13" s="741" t="s">
        <v>575</v>
      </c>
      <c r="C13" s="742" t="s">
        <v>588</v>
      </c>
      <c r="D13" s="743" t="s">
        <v>589</v>
      </c>
      <c r="E13" s="742" t="s">
        <v>3533</v>
      </c>
      <c r="F13" s="743" t="s">
        <v>3534</v>
      </c>
      <c r="G13" s="742" t="s">
        <v>3537</v>
      </c>
      <c r="H13" s="742" t="s">
        <v>3538</v>
      </c>
      <c r="I13" s="745">
        <v>20405</v>
      </c>
      <c r="J13" s="745">
        <v>1</v>
      </c>
      <c r="K13" s="746">
        <v>20405</v>
      </c>
    </row>
    <row r="14" spans="1:11" ht="14.4" customHeight="1" x14ac:dyDescent="0.3">
      <c r="A14" s="740" t="s">
        <v>574</v>
      </c>
      <c r="B14" s="741" t="s">
        <v>575</v>
      </c>
      <c r="C14" s="742" t="s">
        <v>588</v>
      </c>
      <c r="D14" s="743" t="s">
        <v>589</v>
      </c>
      <c r="E14" s="742" t="s">
        <v>3533</v>
      </c>
      <c r="F14" s="743" t="s">
        <v>3534</v>
      </c>
      <c r="G14" s="742" t="s">
        <v>3539</v>
      </c>
      <c r="H14" s="742" t="s">
        <v>3540</v>
      </c>
      <c r="I14" s="745">
        <v>3.4500000476837158</v>
      </c>
      <c r="J14" s="745">
        <v>400</v>
      </c>
      <c r="K14" s="746">
        <v>1379.1999969482422</v>
      </c>
    </row>
    <row r="15" spans="1:11" ht="14.4" customHeight="1" x14ac:dyDescent="0.3">
      <c r="A15" s="740" t="s">
        <v>574</v>
      </c>
      <c r="B15" s="741" t="s">
        <v>575</v>
      </c>
      <c r="C15" s="742" t="s">
        <v>588</v>
      </c>
      <c r="D15" s="743" t="s">
        <v>589</v>
      </c>
      <c r="E15" s="742" t="s">
        <v>3533</v>
      </c>
      <c r="F15" s="743" t="s">
        <v>3534</v>
      </c>
      <c r="G15" s="742" t="s">
        <v>3541</v>
      </c>
      <c r="H15" s="742" t="s">
        <v>3542</v>
      </c>
      <c r="I15" s="745">
        <v>0.476666659116745</v>
      </c>
      <c r="J15" s="745">
        <v>300</v>
      </c>
      <c r="K15" s="746">
        <v>143</v>
      </c>
    </row>
    <row r="16" spans="1:11" ht="14.4" customHeight="1" x14ac:dyDescent="0.3">
      <c r="A16" s="740" t="s">
        <v>574</v>
      </c>
      <c r="B16" s="741" t="s">
        <v>575</v>
      </c>
      <c r="C16" s="742" t="s">
        <v>588</v>
      </c>
      <c r="D16" s="743" t="s">
        <v>589</v>
      </c>
      <c r="E16" s="742" t="s">
        <v>3533</v>
      </c>
      <c r="F16" s="743" t="s">
        <v>3534</v>
      </c>
      <c r="G16" s="742" t="s">
        <v>3543</v>
      </c>
      <c r="H16" s="742" t="s">
        <v>3544</v>
      </c>
      <c r="I16" s="745">
        <v>1.6699999570846558</v>
      </c>
      <c r="J16" s="745">
        <v>400</v>
      </c>
      <c r="K16" s="746">
        <v>668</v>
      </c>
    </row>
    <row r="17" spans="1:11" ht="14.4" customHeight="1" x14ac:dyDescent="0.3">
      <c r="A17" s="740" t="s">
        <v>574</v>
      </c>
      <c r="B17" s="741" t="s">
        <v>575</v>
      </c>
      <c r="C17" s="742" t="s">
        <v>588</v>
      </c>
      <c r="D17" s="743" t="s">
        <v>589</v>
      </c>
      <c r="E17" s="742" t="s">
        <v>3533</v>
      </c>
      <c r="F17" s="743" t="s">
        <v>3534</v>
      </c>
      <c r="G17" s="742" t="s">
        <v>3545</v>
      </c>
      <c r="H17" s="742" t="s">
        <v>3546</v>
      </c>
      <c r="I17" s="745">
        <v>0.67000001668930054</v>
      </c>
      <c r="J17" s="745">
        <v>100</v>
      </c>
      <c r="K17" s="746">
        <v>67</v>
      </c>
    </row>
    <row r="18" spans="1:11" ht="14.4" customHeight="1" x14ac:dyDescent="0.3">
      <c r="A18" s="740" t="s">
        <v>574</v>
      </c>
      <c r="B18" s="741" t="s">
        <v>575</v>
      </c>
      <c r="C18" s="742" t="s">
        <v>588</v>
      </c>
      <c r="D18" s="743" t="s">
        <v>589</v>
      </c>
      <c r="E18" s="742" t="s">
        <v>3533</v>
      </c>
      <c r="F18" s="743" t="s">
        <v>3534</v>
      </c>
      <c r="G18" s="742" t="s">
        <v>3547</v>
      </c>
      <c r="H18" s="742" t="s">
        <v>3548</v>
      </c>
      <c r="I18" s="745">
        <v>0.4699999988079071</v>
      </c>
      <c r="J18" s="745">
        <v>100</v>
      </c>
      <c r="K18" s="746">
        <v>47</v>
      </c>
    </row>
    <row r="19" spans="1:11" ht="14.4" customHeight="1" x14ac:dyDescent="0.3">
      <c r="A19" s="740" t="s">
        <v>574</v>
      </c>
      <c r="B19" s="741" t="s">
        <v>575</v>
      </c>
      <c r="C19" s="742" t="s">
        <v>588</v>
      </c>
      <c r="D19" s="743" t="s">
        <v>589</v>
      </c>
      <c r="E19" s="742" t="s">
        <v>3549</v>
      </c>
      <c r="F19" s="743" t="s">
        <v>3550</v>
      </c>
      <c r="G19" s="742" t="s">
        <v>3551</v>
      </c>
      <c r="H19" s="742" t="s">
        <v>3552</v>
      </c>
      <c r="I19" s="745">
        <v>10.890000343322754</v>
      </c>
      <c r="J19" s="745">
        <v>200</v>
      </c>
      <c r="K19" s="746">
        <v>2178</v>
      </c>
    </row>
    <row r="20" spans="1:11" ht="14.4" customHeight="1" x14ac:dyDescent="0.3">
      <c r="A20" s="740" t="s">
        <v>574</v>
      </c>
      <c r="B20" s="741" t="s">
        <v>575</v>
      </c>
      <c r="C20" s="742" t="s">
        <v>588</v>
      </c>
      <c r="D20" s="743" t="s">
        <v>589</v>
      </c>
      <c r="E20" s="742" t="s">
        <v>3553</v>
      </c>
      <c r="F20" s="743" t="s">
        <v>3554</v>
      </c>
      <c r="G20" s="742" t="s">
        <v>3555</v>
      </c>
      <c r="H20" s="742" t="s">
        <v>3556</v>
      </c>
      <c r="I20" s="745">
        <v>500</v>
      </c>
      <c r="J20" s="745">
        <v>10</v>
      </c>
      <c r="K20" s="746">
        <v>5000</v>
      </c>
    </row>
    <row r="21" spans="1:11" ht="14.4" customHeight="1" x14ac:dyDescent="0.3">
      <c r="A21" s="740" t="s">
        <v>574</v>
      </c>
      <c r="B21" s="741" t="s">
        <v>575</v>
      </c>
      <c r="C21" s="742" t="s">
        <v>588</v>
      </c>
      <c r="D21" s="743" t="s">
        <v>589</v>
      </c>
      <c r="E21" s="742" t="s">
        <v>3553</v>
      </c>
      <c r="F21" s="743" t="s">
        <v>3554</v>
      </c>
      <c r="G21" s="742" t="s">
        <v>3557</v>
      </c>
      <c r="H21" s="742" t="s">
        <v>3558</v>
      </c>
      <c r="I21" s="745">
        <v>0.31000000238418579</v>
      </c>
      <c r="J21" s="745">
        <v>300</v>
      </c>
      <c r="K21" s="746">
        <v>93</v>
      </c>
    </row>
    <row r="22" spans="1:11" ht="14.4" customHeight="1" x14ac:dyDescent="0.3">
      <c r="A22" s="740" t="s">
        <v>574</v>
      </c>
      <c r="B22" s="741" t="s">
        <v>575</v>
      </c>
      <c r="C22" s="742" t="s">
        <v>588</v>
      </c>
      <c r="D22" s="743" t="s">
        <v>589</v>
      </c>
      <c r="E22" s="742" t="s">
        <v>3553</v>
      </c>
      <c r="F22" s="743" t="s">
        <v>3554</v>
      </c>
      <c r="G22" s="742" t="s">
        <v>3559</v>
      </c>
      <c r="H22" s="742" t="s">
        <v>3560</v>
      </c>
      <c r="I22" s="745">
        <v>0.5320000112056732</v>
      </c>
      <c r="J22" s="745">
        <v>500</v>
      </c>
      <c r="K22" s="746">
        <v>266</v>
      </c>
    </row>
    <row r="23" spans="1:11" ht="14.4" customHeight="1" x14ac:dyDescent="0.3">
      <c r="A23" s="740" t="s">
        <v>574</v>
      </c>
      <c r="B23" s="741" t="s">
        <v>575</v>
      </c>
      <c r="C23" s="742" t="s">
        <v>588</v>
      </c>
      <c r="D23" s="743" t="s">
        <v>589</v>
      </c>
      <c r="E23" s="742" t="s">
        <v>3553</v>
      </c>
      <c r="F23" s="743" t="s">
        <v>3554</v>
      </c>
      <c r="G23" s="742" t="s">
        <v>3561</v>
      </c>
      <c r="H23" s="742" t="s">
        <v>3562</v>
      </c>
      <c r="I23" s="745">
        <v>449</v>
      </c>
      <c r="J23" s="745">
        <v>40</v>
      </c>
      <c r="K23" s="746">
        <v>17960</v>
      </c>
    </row>
    <row r="24" spans="1:11" ht="14.4" customHeight="1" x14ac:dyDescent="0.3">
      <c r="A24" s="740" t="s">
        <v>574</v>
      </c>
      <c r="B24" s="741" t="s">
        <v>575</v>
      </c>
      <c r="C24" s="742" t="s">
        <v>588</v>
      </c>
      <c r="D24" s="743" t="s">
        <v>589</v>
      </c>
      <c r="E24" s="742" t="s">
        <v>3553</v>
      </c>
      <c r="F24" s="743" t="s">
        <v>3554</v>
      </c>
      <c r="G24" s="742" t="s">
        <v>3563</v>
      </c>
      <c r="H24" s="742" t="s">
        <v>3564</v>
      </c>
      <c r="I24" s="745">
        <v>2.6700000762939453</v>
      </c>
      <c r="J24" s="745">
        <v>100</v>
      </c>
      <c r="K24" s="746">
        <v>266.55999755859375</v>
      </c>
    </row>
    <row r="25" spans="1:11" ht="14.4" customHeight="1" x14ac:dyDescent="0.3">
      <c r="A25" s="740" t="s">
        <v>574</v>
      </c>
      <c r="B25" s="741" t="s">
        <v>575</v>
      </c>
      <c r="C25" s="742" t="s">
        <v>588</v>
      </c>
      <c r="D25" s="743" t="s">
        <v>589</v>
      </c>
      <c r="E25" s="742" t="s">
        <v>3553</v>
      </c>
      <c r="F25" s="743" t="s">
        <v>3554</v>
      </c>
      <c r="G25" s="742" t="s">
        <v>3565</v>
      </c>
      <c r="H25" s="742" t="s">
        <v>3566</v>
      </c>
      <c r="I25" s="745">
        <v>261.3599853515625</v>
      </c>
      <c r="J25" s="745">
        <v>75</v>
      </c>
      <c r="K25" s="746">
        <v>19602</v>
      </c>
    </row>
    <row r="26" spans="1:11" ht="14.4" customHeight="1" x14ac:dyDescent="0.3">
      <c r="A26" s="740" t="s">
        <v>574</v>
      </c>
      <c r="B26" s="741" t="s">
        <v>575</v>
      </c>
      <c r="C26" s="742" t="s">
        <v>588</v>
      </c>
      <c r="D26" s="743" t="s">
        <v>589</v>
      </c>
      <c r="E26" s="742" t="s">
        <v>3567</v>
      </c>
      <c r="F26" s="743" t="s">
        <v>3568</v>
      </c>
      <c r="G26" s="742" t="s">
        <v>3569</v>
      </c>
      <c r="H26" s="742" t="s">
        <v>3570</v>
      </c>
      <c r="I26" s="745">
        <v>0.68999999761581421</v>
      </c>
      <c r="J26" s="745">
        <v>400</v>
      </c>
      <c r="K26" s="746">
        <v>276</v>
      </c>
    </row>
    <row r="27" spans="1:11" ht="14.4" customHeight="1" x14ac:dyDescent="0.3">
      <c r="A27" s="740" t="s">
        <v>574</v>
      </c>
      <c r="B27" s="741" t="s">
        <v>575</v>
      </c>
      <c r="C27" s="742" t="s">
        <v>588</v>
      </c>
      <c r="D27" s="743" t="s">
        <v>589</v>
      </c>
      <c r="E27" s="742" t="s">
        <v>3567</v>
      </c>
      <c r="F27" s="743" t="s">
        <v>3568</v>
      </c>
      <c r="G27" s="742" t="s">
        <v>3571</v>
      </c>
      <c r="H27" s="742" t="s">
        <v>3572</v>
      </c>
      <c r="I27" s="745">
        <v>10.550000190734863</v>
      </c>
      <c r="J27" s="745">
        <v>40</v>
      </c>
      <c r="K27" s="746">
        <v>422.04998779296875</v>
      </c>
    </row>
    <row r="28" spans="1:11" ht="14.4" customHeight="1" x14ac:dyDescent="0.3">
      <c r="A28" s="740" t="s">
        <v>574</v>
      </c>
      <c r="B28" s="741" t="s">
        <v>575</v>
      </c>
      <c r="C28" s="742" t="s">
        <v>588</v>
      </c>
      <c r="D28" s="743" t="s">
        <v>589</v>
      </c>
      <c r="E28" s="742" t="s">
        <v>3567</v>
      </c>
      <c r="F28" s="743" t="s">
        <v>3568</v>
      </c>
      <c r="G28" s="742" t="s">
        <v>3573</v>
      </c>
      <c r="H28" s="742" t="s">
        <v>3574</v>
      </c>
      <c r="I28" s="745">
        <v>10.550000190734863</v>
      </c>
      <c r="J28" s="745">
        <v>80</v>
      </c>
      <c r="K28" s="746">
        <v>844.14999389648437</v>
      </c>
    </row>
    <row r="29" spans="1:11" ht="14.4" customHeight="1" x14ac:dyDescent="0.3">
      <c r="A29" s="740" t="s">
        <v>574</v>
      </c>
      <c r="B29" s="741" t="s">
        <v>575</v>
      </c>
      <c r="C29" s="742" t="s">
        <v>588</v>
      </c>
      <c r="D29" s="743" t="s">
        <v>589</v>
      </c>
      <c r="E29" s="742" t="s">
        <v>3567</v>
      </c>
      <c r="F29" s="743" t="s">
        <v>3568</v>
      </c>
      <c r="G29" s="742" t="s">
        <v>3575</v>
      </c>
      <c r="H29" s="742" t="s">
        <v>3576</v>
      </c>
      <c r="I29" s="745">
        <v>10.550000190734863</v>
      </c>
      <c r="J29" s="745">
        <v>40</v>
      </c>
      <c r="K29" s="746">
        <v>422.04998779296875</v>
      </c>
    </row>
    <row r="30" spans="1:11" ht="14.4" customHeight="1" x14ac:dyDescent="0.3">
      <c r="A30" s="740" t="s">
        <v>574</v>
      </c>
      <c r="B30" s="741" t="s">
        <v>575</v>
      </c>
      <c r="C30" s="742" t="s">
        <v>588</v>
      </c>
      <c r="D30" s="743" t="s">
        <v>589</v>
      </c>
      <c r="E30" s="742" t="s">
        <v>3577</v>
      </c>
      <c r="F30" s="743" t="s">
        <v>3578</v>
      </c>
      <c r="G30" s="742" t="s">
        <v>3579</v>
      </c>
      <c r="H30" s="742" t="s">
        <v>3580</v>
      </c>
      <c r="I30" s="745">
        <v>522.95001220703125</v>
      </c>
      <c r="J30" s="745">
        <v>4</v>
      </c>
      <c r="K30" s="746">
        <v>2091.800048828125</v>
      </c>
    </row>
    <row r="31" spans="1:11" ht="14.4" customHeight="1" x14ac:dyDescent="0.3">
      <c r="A31" s="740" t="s">
        <v>574</v>
      </c>
      <c r="B31" s="741" t="s">
        <v>575</v>
      </c>
      <c r="C31" s="742" t="s">
        <v>588</v>
      </c>
      <c r="D31" s="743" t="s">
        <v>589</v>
      </c>
      <c r="E31" s="742" t="s">
        <v>3581</v>
      </c>
      <c r="F31" s="743" t="s">
        <v>3582</v>
      </c>
      <c r="G31" s="742" t="s">
        <v>3583</v>
      </c>
      <c r="H31" s="742" t="s">
        <v>3584</v>
      </c>
      <c r="I31" s="745">
        <v>15.609999656677246</v>
      </c>
      <c r="J31" s="745">
        <v>10</v>
      </c>
      <c r="K31" s="746">
        <v>156.10000610351562</v>
      </c>
    </row>
    <row r="32" spans="1:11" ht="14.4" customHeight="1" x14ac:dyDescent="0.3">
      <c r="A32" s="740" t="s">
        <v>574</v>
      </c>
      <c r="B32" s="741" t="s">
        <v>575</v>
      </c>
      <c r="C32" s="742" t="s">
        <v>593</v>
      </c>
      <c r="D32" s="743" t="s">
        <v>594</v>
      </c>
      <c r="E32" s="742" t="s">
        <v>3585</v>
      </c>
      <c r="F32" s="743" t="s">
        <v>3586</v>
      </c>
      <c r="G32" s="742" t="s">
        <v>3587</v>
      </c>
      <c r="H32" s="742" t="s">
        <v>3588</v>
      </c>
      <c r="I32" s="745">
        <v>5445</v>
      </c>
      <c r="J32" s="745">
        <v>2</v>
      </c>
      <c r="K32" s="746">
        <v>10890</v>
      </c>
    </row>
    <row r="33" spans="1:11" ht="14.4" customHeight="1" x14ac:dyDescent="0.3">
      <c r="A33" s="740" t="s">
        <v>574</v>
      </c>
      <c r="B33" s="741" t="s">
        <v>575</v>
      </c>
      <c r="C33" s="742" t="s">
        <v>593</v>
      </c>
      <c r="D33" s="743" t="s">
        <v>594</v>
      </c>
      <c r="E33" s="742" t="s">
        <v>3585</v>
      </c>
      <c r="F33" s="743" t="s">
        <v>3586</v>
      </c>
      <c r="G33" s="742" t="s">
        <v>3589</v>
      </c>
      <c r="H33" s="742" t="s">
        <v>3590</v>
      </c>
      <c r="I33" s="745">
        <v>5445</v>
      </c>
      <c r="J33" s="745">
        <v>2</v>
      </c>
      <c r="K33" s="746">
        <v>10890</v>
      </c>
    </row>
    <row r="34" spans="1:11" ht="14.4" customHeight="1" x14ac:dyDescent="0.3">
      <c r="A34" s="740" t="s">
        <v>574</v>
      </c>
      <c r="B34" s="741" t="s">
        <v>575</v>
      </c>
      <c r="C34" s="742" t="s">
        <v>593</v>
      </c>
      <c r="D34" s="743" t="s">
        <v>594</v>
      </c>
      <c r="E34" s="742" t="s">
        <v>3585</v>
      </c>
      <c r="F34" s="743" t="s">
        <v>3586</v>
      </c>
      <c r="G34" s="742" t="s">
        <v>3591</v>
      </c>
      <c r="H34" s="742" t="s">
        <v>3592</v>
      </c>
      <c r="I34" s="745">
        <v>5445</v>
      </c>
      <c r="J34" s="745">
        <v>2</v>
      </c>
      <c r="K34" s="746">
        <v>10890</v>
      </c>
    </row>
    <row r="35" spans="1:11" ht="14.4" customHeight="1" x14ac:dyDescent="0.3">
      <c r="A35" s="740" t="s">
        <v>574</v>
      </c>
      <c r="B35" s="741" t="s">
        <v>575</v>
      </c>
      <c r="C35" s="742" t="s">
        <v>593</v>
      </c>
      <c r="D35" s="743" t="s">
        <v>594</v>
      </c>
      <c r="E35" s="742" t="s">
        <v>3585</v>
      </c>
      <c r="F35" s="743" t="s">
        <v>3586</v>
      </c>
      <c r="G35" s="742" t="s">
        <v>3593</v>
      </c>
      <c r="H35" s="742" t="s">
        <v>3594</v>
      </c>
      <c r="I35" s="745">
        <v>5445</v>
      </c>
      <c r="J35" s="745">
        <v>1</v>
      </c>
      <c r="K35" s="746">
        <v>5445</v>
      </c>
    </row>
    <row r="36" spans="1:11" ht="14.4" customHeight="1" x14ac:dyDescent="0.3">
      <c r="A36" s="740" t="s">
        <v>574</v>
      </c>
      <c r="B36" s="741" t="s">
        <v>575</v>
      </c>
      <c r="C36" s="742" t="s">
        <v>593</v>
      </c>
      <c r="D36" s="743" t="s">
        <v>594</v>
      </c>
      <c r="E36" s="742" t="s">
        <v>3585</v>
      </c>
      <c r="F36" s="743" t="s">
        <v>3586</v>
      </c>
      <c r="G36" s="742" t="s">
        <v>3595</v>
      </c>
      <c r="H36" s="742" t="s">
        <v>3596</v>
      </c>
      <c r="I36" s="745">
        <v>147.18619893391926</v>
      </c>
      <c r="J36" s="745">
        <v>140</v>
      </c>
      <c r="K36" s="746">
        <v>20606.069885253906</v>
      </c>
    </row>
    <row r="37" spans="1:11" ht="14.4" customHeight="1" x14ac:dyDescent="0.3">
      <c r="A37" s="740" t="s">
        <v>574</v>
      </c>
      <c r="B37" s="741" t="s">
        <v>575</v>
      </c>
      <c r="C37" s="742" t="s">
        <v>593</v>
      </c>
      <c r="D37" s="743" t="s">
        <v>594</v>
      </c>
      <c r="E37" s="742" t="s">
        <v>3585</v>
      </c>
      <c r="F37" s="743" t="s">
        <v>3586</v>
      </c>
      <c r="G37" s="742" t="s">
        <v>3597</v>
      </c>
      <c r="H37" s="742" t="s">
        <v>3598</v>
      </c>
      <c r="I37" s="745">
        <v>139.44000244140625</v>
      </c>
      <c r="J37" s="745">
        <v>10</v>
      </c>
      <c r="K37" s="746">
        <v>1394.3599853515625</v>
      </c>
    </row>
    <row r="38" spans="1:11" ht="14.4" customHeight="1" x14ac:dyDescent="0.3">
      <c r="A38" s="740" t="s">
        <v>574</v>
      </c>
      <c r="B38" s="741" t="s">
        <v>575</v>
      </c>
      <c r="C38" s="742" t="s">
        <v>593</v>
      </c>
      <c r="D38" s="743" t="s">
        <v>594</v>
      </c>
      <c r="E38" s="742" t="s">
        <v>3585</v>
      </c>
      <c r="F38" s="743" t="s">
        <v>3586</v>
      </c>
      <c r="G38" s="742" t="s">
        <v>3599</v>
      </c>
      <c r="H38" s="742" t="s">
        <v>3600</v>
      </c>
      <c r="I38" s="745">
        <v>147.17513020833334</v>
      </c>
      <c r="J38" s="745">
        <v>140</v>
      </c>
      <c r="K38" s="746">
        <v>20604.629943847656</v>
      </c>
    </row>
    <row r="39" spans="1:11" ht="14.4" customHeight="1" x14ac:dyDescent="0.3">
      <c r="A39" s="740" t="s">
        <v>574</v>
      </c>
      <c r="B39" s="741" t="s">
        <v>575</v>
      </c>
      <c r="C39" s="742" t="s">
        <v>593</v>
      </c>
      <c r="D39" s="743" t="s">
        <v>594</v>
      </c>
      <c r="E39" s="742" t="s">
        <v>3585</v>
      </c>
      <c r="F39" s="743" t="s">
        <v>3586</v>
      </c>
      <c r="G39" s="742" t="s">
        <v>3601</v>
      </c>
      <c r="H39" s="742" t="s">
        <v>3602</v>
      </c>
      <c r="I39" s="745">
        <v>139.44000244140625</v>
      </c>
      <c r="J39" s="745">
        <v>10</v>
      </c>
      <c r="K39" s="746">
        <v>1394.3599853515625</v>
      </c>
    </row>
    <row r="40" spans="1:11" ht="14.4" customHeight="1" x14ac:dyDescent="0.3">
      <c r="A40" s="740" t="s">
        <v>574</v>
      </c>
      <c r="B40" s="741" t="s">
        <v>575</v>
      </c>
      <c r="C40" s="742" t="s">
        <v>593</v>
      </c>
      <c r="D40" s="743" t="s">
        <v>594</v>
      </c>
      <c r="E40" s="742" t="s">
        <v>3585</v>
      </c>
      <c r="F40" s="743" t="s">
        <v>3586</v>
      </c>
      <c r="G40" s="742" t="s">
        <v>3603</v>
      </c>
      <c r="H40" s="742" t="s">
        <v>3604</v>
      </c>
      <c r="I40" s="745">
        <v>35150.5</v>
      </c>
      <c r="J40" s="745">
        <v>1</v>
      </c>
      <c r="K40" s="746">
        <v>35150.5</v>
      </c>
    </row>
    <row r="41" spans="1:11" ht="14.4" customHeight="1" x14ac:dyDescent="0.3">
      <c r="A41" s="740" t="s">
        <v>574</v>
      </c>
      <c r="B41" s="741" t="s">
        <v>575</v>
      </c>
      <c r="C41" s="742" t="s">
        <v>593</v>
      </c>
      <c r="D41" s="743" t="s">
        <v>594</v>
      </c>
      <c r="E41" s="742" t="s">
        <v>3585</v>
      </c>
      <c r="F41" s="743" t="s">
        <v>3586</v>
      </c>
      <c r="G41" s="742" t="s">
        <v>3605</v>
      </c>
      <c r="H41" s="742" t="s">
        <v>3606</v>
      </c>
      <c r="I41" s="745">
        <v>152.46000671386719</v>
      </c>
      <c r="J41" s="745">
        <v>16</v>
      </c>
      <c r="K41" s="746">
        <v>2439.3600463867187</v>
      </c>
    </row>
    <row r="42" spans="1:11" ht="14.4" customHeight="1" x14ac:dyDescent="0.3">
      <c r="A42" s="740" t="s">
        <v>574</v>
      </c>
      <c r="B42" s="741" t="s">
        <v>575</v>
      </c>
      <c r="C42" s="742" t="s">
        <v>593</v>
      </c>
      <c r="D42" s="743" t="s">
        <v>594</v>
      </c>
      <c r="E42" s="742" t="s">
        <v>3585</v>
      </c>
      <c r="F42" s="743" t="s">
        <v>3586</v>
      </c>
      <c r="G42" s="742" t="s">
        <v>3607</v>
      </c>
      <c r="H42" s="742" t="s">
        <v>3608</v>
      </c>
      <c r="I42" s="745">
        <v>9228.18994140625</v>
      </c>
      <c r="J42" s="745">
        <v>1</v>
      </c>
      <c r="K42" s="746">
        <v>9228.18994140625</v>
      </c>
    </row>
    <row r="43" spans="1:11" ht="14.4" customHeight="1" x14ac:dyDescent="0.3">
      <c r="A43" s="740" t="s">
        <v>574</v>
      </c>
      <c r="B43" s="741" t="s">
        <v>575</v>
      </c>
      <c r="C43" s="742" t="s">
        <v>593</v>
      </c>
      <c r="D43" s="743" t="s">
        <v>594</v>
      </c>
      <c r="E43" s="742" t="s">
        <v>3585</v>
      </c>
      <c r="F43" s="743" t="s">
        <v>3586</v>
      </c>
      <c r="G43" s="742" t="s">
        <v>3609</v>
      </c>
      <c r="H43" s="742" t="s">
        <v>3610</v>
      </c>
      <c r="I43" s="745">
        <v>11.658333142598471</v>
      </c>
      <c r="J43" s="745">
        <v>120</v>
      </c>
      <c r="K43" s="746">
        <v>1398.8200073242187</v>
      </c>
    </row>
    <row r="44" spans="1:11" ht="14.4" customHeight="1" x14ac:dyDescent="0.3">
      <c r="A44" s="740" t="s">
        <v>574</v>
      </c>
      <c r="B44" s="741" t="s">
        <v>575</v>
      </c>
      <c r="C44" s="742" t="s">
        <v>593</v>
      </c>
      <c r="D44" s="743" t="s">
        <v>594</v>
      </c>
      <c r="E44" s="742" t="s">
        <v>3585</v>
      </c>
      <c r="F44" s="743" t="s">
        <v>3586</v>
      </c>
      <c r="G44" s="742" t="s">
        <v>3611</v>
      </c>
      <c r="H44" s="742" t="s">
        <v>3612</v>
      </c>
      <c r="I44" s="745">
        <v>2277.8475952148437</v>
      </c>
      <c r="J44" s="745">
        <v>5</v>
      </c>
      <c r="K44" s="746">
        <v>11389.240478515625</v>
      </c>
    </row>
    <row r="45" spans="1:11" ht="14.4" customHeight="1" x14ac:dyDescent="0.3">
      <c r="A45" s="740" t="s">
        <v>574</v>
      </c>
      <c r="B45" s="741" t="s">
        <v>575</v>
      </c>
      <c r="C45" s="742" t="s">
        <v>593</v>
      </c>
      <c r="D45" s="743" t="s">
        <v>594</v>
      </c>
      <c r="E45" s="742" t="s">
        <v>3585</v>
      </c>
      <c r="F45" s="743" t="s">
        <v>3586</v>
      </c>
      <c r="G45" s="742" t="s">
        <v>3613</v>
      </c>
      <c r="H45" s="742" t="s">
        <v>3614</v>
      </c>
      <c r="I45" s="745">
        <v>2277.85009765625</v>
      </c>
      <c r="J45" s="745">
        <v>4</v>
      </c>
      <c r="K45" s="746">
        <v>9111.400390625</v>
      </c>
    </row>
    <row r="46" spans="1:11" ht="14.4" customHeight="1" x14ac:dyDescent="0.3">
      <c r="A46" s="740" t="s">
        <v>574</v>
      </c>
      <c r="B46" s="741" t="s">
        <v>575</v>
      </c>
      <c r="C46" s="742" t="s">
        <v>593</v>
      </c>
      <c r="D46" s="743" t="s">
        <v>594</v>
      </c>
      <c r="E46" s="742" t="s">
        <v>3585</v>
      </c>
      <c r="F46" s="743" t="s">
        <v>3586</v>
      </c>
      <c r="G46" s="742" t="s">
        <v>3615</v>
      </c>
      <c r="H46" s="742" t="s">
        <v>3616</v>
      </c>
      <c r="I46" s="745">
        <v>3035.31005859375</v>
      </c>
      <c r="J46" s="745">
        <v>9</v>
      </c>
      <c r="K46" s="746">
        <v>27317.79052734375</v>
      </c>
    </row>
    <row r="47" spans="1:11" ht="14.4" customHeight="1" x14ac:dyDescent="0.3">
      <c r="A47" s="740" t="s">
        <v>574</v>
      </c>
      <c r="B47" s="741" t="s">
        <v>575</v>
      </c>
      <c r="C47" s="742" t="s">
        <v>593</v>
      </c>
      <c r="D47" s="743" t="s">
        <v>594</v>
      </c>
      <c r="E47" s="742" t="s">
        <v>3585</v>
      </c>
      <c r="F47" s="743" t="s">
        <v>3586</v>
      </c>
      <c r="G47" s="742" t="s">
        <v>3617</v>
      </c>
      <c r="H47" s="742" t="s">
        <v>3618</v>
      </c>
      <c r="I47" s="745">
        <v>3035.31005859375</v>
      </c>
      <c r="J47" s="745">
        <v>4</v>
      </c>
      <c r="K47" s="746">
        <v>12141.240234375</v>
      </c>
    </row>
    <row r="48" spans="1:11" ht="14.4" customHeight="1" x14ac:dyDescent="0.3">
      <c r="A48" s="740" t="s">
        <v>574</v>
      </c>
      <c r="B48" s="741" t="s">
        <v>575</v>
      </c>
      <c r="C48" s="742" t="s">
        <v>593</v>
      </c>
      <c r="D48" s="743" t="s">
        <v>594</v>
      </c>
      <c r="E48" s="742" t="s">
        <v>3585</v>
      </c>
      <c r="F48" s="743" t="s">
        <v>3586</v>
      </c>
      <c r="G48" s="742" t="s">
        <v>3619</v>
      </c>
      <c r="H48" s="742" t="s">
        <v>3620</v>
      </c>
      <c r="I48" s="745">
        <v>22994.599609375</v>
      </c>
      <c r="J48" s="745">
        <v>1</v>
      </c>
      <c r="K48" s="746">
        <v>22994.59912109375</v>
      </c>
    </row>
    <row r="49" spans="1:11" ht="14.4" customHeight="1" x14ac:dyDescent="0.3">
      <c r="A49" s="740" t="s">
        <v>574</v>
      </c>
      <c r="B49" s="741" t="s">
        <v>575</v>
      </c>
      <c r="C49" s="742" t="s">
        <v>593</v>
      </c>
      <c r="D49" s="743" t="s">
        <v>594</v>
      </c>
      <c r="E49" s="742" t="s">
        <v>3585</v>
      </c>
      <c r="F49" s="743" t="s">
        <v>3586</v>
      </c>
      <c r="G49" s="742" t="s">
        <v>3621</v>
      </c>
      <c r="H49" s="742" t="s">
        <v>3622</v>
      </c>
      <c r="I49" s="745">
        <v>3709.669921875</v>
      </c>
      <c r="J49" s="745">
        <v>1</v>
      </c>
      <c r="K49" s="746">
        <v>3709.669921875</v>
      </c>
    </row>
    <row r="50" spans="1:11" ht="14.4" customHeight="1" x14ac:dyDescent="0.3">
      <c r="A50" s="740" t="s">
        <v>574</v>
      </c>
      <c r="B50" s="741" t="s">
        <v>575</v>
      </c>
      <c r="C50" s="742" t="s">
        <v>593</v>
      </c>
      <c r="D50" s="743" t="s">
        <v>594</v>
      </c>
      <c r="E50" s="742" t="s">
        <v>3585</v>
      </c>
      <c r="F50" s="743" t="s">
        <v>3586</v>
      </c>
      <c r="G50" s="742" t="s">
        <v>3623</v>
      </c>
      <c r="H50" s="742" t="s">
        <v>3624</v>
      </c>
      <c r="I50" s="745">
        <v>3130.7566731770835</v>
      </c>
      <c r="J50" s="745">
        <v>5</v>
      </c>
      <c r="K50" s="746">
        <v>15653.76953125</v>
      </c>
    </row>
    <row r="51" spans="1:11" ht="14.4" customHeight="1" x14ac:dyDescent="0.3">
      <c r="A51" s="740" t="s">
        <v>574</v>
      </c>
      <c r="B51" s="741" t="s">
        <v>575</v>
      </c>
      <c r="C51" s="742" t="s">
        <v>593</v>
      </c>
      <c r="D51" s="743" t="s">
        <v>594</v>
      </c>
      <c r="E51" s="742" t="s">
        <v>3585</v>
      </c>
      <c r="F51" s="743" t="s">
        <v>3586</v>
      </c>
      <c r="G51" s="742" t="s">
        <v>3625</v>
      </c>
      <c r="H51" s="742" t="s">
        <v>3626</v>
      </c>
      <c r="I51" s="745">
        <v>213.35000610351562</v>
      </c>
      <c r="J51" s="745">
        <v>11</v>
      </c>
      <c r="K51" s="746">
        <v>2346.8200073242187</v>
      </c>
    </row>
    <row r="52" spans="1:11" ht="14.4" customHeight="1" x14ac:dyDescent="0.3">
      <c r="A52" s="740" t="s">
        <v>574</v>
      </c>
      <c r="B52" s="741" t="s">
        <v>575</v>
      </c>
      <c r="C52" s="742" t="s">
        <v>593</v>
      </c>
      <c r="D52" s="743" t="s">
        <v>594</v>
      </c>
      <c r="E52" s="742" t="s">
        <v>3585</v>
      </c>
      <c r="F52" s="743" t="s">
        <v>3586</v>
      </c>
      <c r="G52" s="742" t="s">
        <v>3627</v>
      </c>
      <c r="H52" s="742" t="s">
        <v>3628</v>
      </c>
      <c r="I52" s="745">
        <v>2722.4996744791665</v>
      </c>
      <c r="J52" s="745">
        <v>34</v>
      </c>
      <c r="K52" s="746">
        <v>92564.990234375</v>
      </c>
    </row>
    <row r="53" spans="1:11" ht="14.4" customHeight="1" x14ac:dyDescent="0.3">
      <c r="A53" s="740" t="s">
        <v>574</v>
      </c>
      <c r="B53" s="741" t="s">
        <v>575</v>
      </c>
      <c r="C53" s="742" t="s">
        <v>593</v>
      </c>
      <c r="D53" s="743" t="s">
        <v>594</v>
      </c>
      <c r="E53" s="742" t="s">
        <v>3585</v>
      </c>
      <c r="F53" s="743" t="s">
        <v>3586</v>
      </c>
      <c r="G53" s="742" t="s">
        <v>3629</v>
      </c>
      <c r="H53" s="742" t="s">
        <v>3630</v>
      </c>
      <c r="I53" s="745">
        <v>2624.5400390625</v>
      </c>
      <c r="J53" s="745">
        <v>1</v>
      </c>
      <c r="K53" s="746">
        <v>2624.5400390625</v>
      </c>
    </row>
    <row r="54" spans="1:11" ht="14.4" customHeight="1" x14ac:dyDescent="0.3">
      <c r="A54" s="740" t="s">
        <v>574</v>
      </c>
      <c r="B54" s="741" t="s">
        <v>575</v>
      </c>
      <c r="C54" s="742" t="s">
        <v>593</v>
      </c>
      <c r="D54" s="743" t="s">
        <v>594</v>
      </c>
      <c r="E54" s="742" t="s">
        <v>3631</v>
      </c>
      <c r="F54" s="743" t="s">
        <v>3632</v>
      </c>
      <c r="G54" s="742" t="s">
        <v>3633</v>
      </c>
      <c r="H54" s="742" t="s">
        <v>3634</v>
      </c>
      <c r="I54" s="745">
        <v>153.52999877929687</v>
      </c>
      <c r="J54" s="745">
        <v>1</v>
      </c>
      <c r="K54" s="746">
        <v>153.52999877929687</v>
      </c>
    </row>
    <row r="55" spans="1:11" ht="14.4" customHeight="1" x14ac:dyDescent="0.3">
      <c r="A55" s="740" t="s">
        <v>574</v>
      </c>
      <c r="B55" s="741" t="s">
        <v>575</v>
      </c>
      <c r="C55" s="742" t="s">
        <v>593</v>
      </c>
      <c r="D55" s="743" t="s">
        <v>594</v>
      </c>
      <c r="E55" s="742" t="s">
        <v>3631</v>
      </c>
      <c r="F55" s="743" t="s">
        <v>3632</v>
      </c>
      <c r="G55" s="742" t="s">
        <v>3635</v>
      </c>
      <c r="H55" s="742" t="s">
        <v>3636</v>
      </c>
      <c r="I55" s="745">
        <v>83.025001525878906</v>
      </c>
      <c r="J55" s="745">
        <v>3</v>
      </c>
      <c r="K55" s="746">
        <v>249.05000305175781</v>
      </c>
    </row>
    <row r="56" spans="1:11" ht="14.4" customHeight="1" x14ac:dyDescent="0.3">
      <c r="A56" s="740" t="s">
        <v>574</v>
      </c>
      <c r="B56" s="741" t="s">
        <v>575</v>
      </c>
      <c r="C56" s="742" t="s">
        <v>593</v>
      </c>
      <c r="D56" s="743" t="s">
        <v>594</v>
      </c>
      <c r="E56" s="742" t="s">
        <v>3517</v>
      </c>
      <c r="F56" s="743" t="s">
        <v>3518</v>
      </c>
      <c r="G56" s="742" t="s">
        <v>3637</v>
      </c>
      <c r="H56" s="742" t="s">
        <v>3638</v>
      </c>
      <c r="I56" s="745">
        <v>0.5</v>
      </c>
      <c r="J56" s="745">
        <v>12000</v>
      </c>
      <c r="K56" s="746">
        <v>5973.6099853515625</v>
      </c>
    </row>
    <row r="57" spans="1:11" ht="14.4" customHeight="1" x14ac:dyDescent="0.3">
      <c r="A57" s="740" t="s">
        <v>574</v>
      </c>
      <c r="B57" s="741" t="s">
        <v>575</v>
      </c>
      <c r="C57" s="742" t="s">
        <v>593</v>
      </c>
      <c r="D57" s="743" t="s">
        <v>594</v>
      </c>
      <c r="E57" s="742" t="s">
        <v>3517</v>
      </c>
      <c r="F57" s="743" t="s">
        <v>3518</v>
      </c>
      <c r="G57" s="742" t="s">
        <v>3639</v>
      </c>
      <c r="H57" s="742" t="s">
        <v>3640</v>
      </c>
      <c r="I57" s="745">
        <v>784.71000162760413</v>
      </c>
      <c r="J57" s="745">
        <v>8</v>
      </c>
      <c r="K57" s="746">
        <v>6278.1600341796875</v>
      </c>
    </row>
    <row r="58" spans="1:11" ht="14.4" customHeight="1" x14ac:dyDescent="0.3">
      <c r="A58" s="740" t="s">
        <v>574</v>
      </c>
      <c r="B58" s="741" t="s">
        <v>575</v>
      </c>
      <c r="C58" s="742" t="s">
        <v>593</v>
      </c>
      <c r="D58" s="743" t="s">
        <v>594</v>
      </c>
      <c r="E58" s="742" t="s">
        <v>3517</v>
      </c>
      <c r="F58" s="743" t="s">
        <v>3518</v>
      </c>
      <c r="G58" s="742" t="s">
        <v>3641</v>
      </c>
      <c r="H58" s="742" t="s">
        <v>3642</v>
      </c>
      <c r="I58" s="745">
        <v>713.55999755859375</v>
      </c>
      <c r="J58" s="745">
        <v>2</v>
      </c>
      <c r="K58" s="746">
        <v>1427.1199951171875</v>
      </c>
    </row>
    <row r="59" spans="1:11" ht="14.4" customHeight="1" x14ac:dyDescent="0.3">
      <c r="A59" s="740" t="s">
        <v>574</v>
      </c>
      <c r="B59" s="741" t="s">
        <v>575</v>
      </c>
      <c r="C59" s="742" t="s">
        <v>593</v>
      </c>
      <c r="D59" s="743" t="s">
        <v>594</v>
      </c>
      <c r="E59" s="742" t="s">
        <v>3517</v>
      </c>
      <c r="F59" s="743" t="s">
        <v>3518</v>
      </c>
      <c r="G59" s="742" t="s">
        <v>3643</v>
      </c>
      <c r="H59" s="742" t="s">
        <v>3644</v>
      </c>
      <c r="I59" s="745">
        <v>749.260009765625</v>
      </c>
      <c r="J59" s="745">
        <v>2</v>
      </c>
      <c r="K59" s="746">
        <v>1498.52001953125</v>
      </c>
    </row>
    <row r="60" spans="1:11" ht="14.4" customHeight="1" x14ac:dyDescent="0.3">
      <c r="A60" s="740" t="s">
        <v>574</v>
      </c>
      <c r="B60" s="741" t="s">
        <v>575</v>
      </c>
      <c r="C60" s="742" t="s">
        <v>593</v>
      </c>
      <c r="D60" s="743" t="s">
        <v>594</v>
      </c>
      <c r="E60" s="742" t="s">
        <v>3517</v>
      </c>
      <c r="F60" s="743" t="s">
        <v>3518</v>
      </c>
      <c r="G60" s="742" t="s">
        <v>3645</v>
      </c>
      <c r="H60" s="742" t="s">
        <v>3646</v>
      </c>
      <c r="I60" s="745">
        <v>8.5900001525878906</v>
      </c>
      <c r="J60" s="745">
        <v>720</v>
      </c>
      <c r="K60" s="746">
        <v>6184.7998046875</v>
      </c>
    </row>
    <row r="61" spans="1:11" ht="14.4" customHeight="1" x14ac:dyDescent="0.3">
      <c r="A61" s="740" t="s">
        <v>574</v>
      </c>
      <c r="B61" s="741" t="s">
        <v>575</v>
      </c>
      <c r="C61" s="742" t="s">
        <v>593</v>
      </c>
      <c r="D61" s="743" t="s">
        <v>594</v>
      </c>
      <c r="E61" s="742" t="s">
        <v>3517</v>
      </c>
      <c r="F61" s="743" t="s">
        <v>3518</v>
      </c>
      <c r="G61" s="742" t="s">
        <v>3645</v>
      </c>
      <c r="H61" s="742" t="s">
        <v>3647</v>
      </c>
      <c r="I61" s="745">
        <v>8.5900001525878906</v>
      </c>
      <c r="J61" s="745">
        <v>720</v>
      </c>
      <c r="K61" s="746">
        <v>6184.8001403808594</v>
      </c>
    </row>
    <row r="62" spans="1:11" ht="14.4" customHeight="1" x14ac:dyDescent="0.3">
      <c r="A62" s="740" t="s">
        <v>574</v>
      </c>
      <c r="B62" s="741" t="s">
        <v>575</v>
      </c>
      <c r="C62" s="742" t="s">
        <v>593</v>
      </c>
      <c r="D62" s="743" t="s">
        <v>594</v>
      </c>
      <c r="E62" s="742" t="s">
        <v>3517</v>
      </c>
      <c r="F62" s="743" t="s">
        <v>3518</v>
      </c>
      <c r="G62" s="742" t="s">
        <v>3648</v>
      </c>
      <c r="H62" s="742" t="s">
        <v>3649</v>
      </c>
      <c r="I62" s="745">
        <v>13.039999961853027</v>
      </c>
      <c r="J62" s="745">
        <v>280</v>
      </c>
      <c r="K62" s="746">
        <v>3651.199951171875</v>
      </c>
    </row>
    <row r="63" spans="1:11" ht="14.4" customHeight="1" x14ac:dyDescent="0.3">
      <c r="A63" s="740" t="s">
        <v>574</v>
      </c>
      <c r="B63" s="741" t="s">
        <v>575</v>
      </c>
      <c r="C63" s="742" t="s">
        <v>593</v>
      </c>
      <c r="D63" s="743" t="s">
        <v>594</v>
      </c>
      <c r="E63" s="742" t="s">
        <v>3517</v>
      </c>
      <c r="F63" s="743" t="s">
        <v>3518</v>
      </c>
      <c r="G63" s="742" t="s">
        <v>3648</v>
      </c>
      <c r="H63" s="742" t="s">
        <v>3650</v>
      </c>
      <c r="I63" s="745">
        <v>13.039999961853027</v>
      </c>
      <c r="J63" s="745">
        <v>1190</v>
      </c>
      <c r="K63" s="746">
        <v>15517.600341796875</v>
      </c>
    </row>
    <row r="64" spans="1:11" ht="14.4" customHeight="1" x14ac:dyDescent="0.3">
      <c r="A64" s="740" t="s">
        <v>574</v>
      </c>
      <c r="B64" s="741" t="s">
        <v>575</v>
      </c>
      <c r="C64" s="742" t="s">
        <v>593</v>
      </c>
      <c r="D64" s="743" t="s">
        <v>594</v>
      </c>
      <c r="E64" s="742" t="s">
        <v>3517</v>
      </c>
      <c r="F64" s="743" t="s">
        <v>3518</v>
      </c>
      <c r="G64" s="742" t="s">
        <v>3651</v>
      </c>
      <c r="H64" s="742" t="s">
        <v>3652</v>
      </c>
      <c r="I64" s="745">
        <v>0.97428573880876812</v>
      </c>
      <c r="J64" s="745">
        <v>17000</v>
      </c>
      <c r="K64" s="746">
        <v>16555</v>
      </c>
    </row>
    <row r="65" spans="1:11" ht="14.4" customHeight="1" x14ac:dyDescent="0.3">
      <c r="A65" s="740" t="s">
        <v>574</v>
      </c>
      <c r="B65" s="741" t="s">
        <v>575</v>
      </c>
      <c r="C65" s="742" t="s">
        <v>593</v>
      </c>
      <c r="D65" s="743" t="s">
        <v>594</v>
      </c>
      <c r="E65" s="742" t="s">
        <v>3517</v>
      </c>
      <c r="F65" s="743" t="s">
        <v>3518</v>
      </c>
      <c r="G65" s="742" t="s">
        <v>3653</v>
      </c>
      <c r="H65" s="742" t="s">
        <v>3654</v>
      </c>
      <c r="I65" s="745">
        <v>1.2899999618530273</v>
      </c>
      <c r="J65" s="745">
        <v>19200</v>
      </c>
      <c r="K65" s="746">
        <v>24768</v>
      </c>
    </row>
    <row r="66" spans="1:11" ht="14.4" customHeight="1" x14ac:dyDescent="0.3">
      <c r="A66" s="740" t="s">
        <v>574</v>
      </c>
      <c r="B66" s="741" t="s">
        <v>575</v>
      </c>
      <c r="C66" s="742" t="s">
        <v>593</v>
      </c>
      <c r="D66" s="743" t="s">
        <v>594</v>
      </c>
      <c r="E66" s="742" t="s">
        <v>3517</v>
      </c>
      <c r="F66" s="743" t="s">
        <v>3518</v>
      </c>
      <c r="G66" s="742" t="s">
        <v>3655</v>
      </c>
      <c r="H66" s="742" t="s">
        <v>3656</v>
      </c>
      <c r="I66" s="745">
        <v>178.52833302815756</v>
      </c>
      <c r="J66" s="745">
        <v>48</v>
      </c>
      <c r="K66" s="746">
        <v>8658.7900543212891</v>
      </c>
    </row>
    <row r="67" spans="1:11" ht="14.4" customHeight="1" x14ac:dyDescent="0.3">
      <c r="A67" s="740" t="s">
        <v>574</v>
      </c>
      <c r="B67" s="741" t="s">
        <v>575</v>
      </c>
      <c r="C67" s="742" t="s">
        <v>593</v>
      </c>
      <c r="D67" s="743" t="s">
        <v>594</v>
      </c>
      <c r="E67" s="742" t="s">
        <v>3517</v>
      </c>
      <c r="F67" s="743" t="s">
        <v>3518</v>
      </c>
      <c r="G67" s="742" t="s">
        <v>3657</v>
      </c>
      <c r="H67" s="742" t="s">
        <v>3658</v>
      </c>
      <c r="I67" s="745">
        <v>86.379997253417969</v>
      </c>
      <c r="J67" s="745">
        <v>80</v>
      </c>
      <c r="K67" s="746">
        <v>6910.2999267578125</v>
      </c>
    </row>
    <row r="68" spans="1:11" ht="14.4" customHeight="1" x14ac:dyDescent="0.3">
      <c r="A68" s="740" t="s">
        <v>574</v>
      </c>
      <c r="B68" s="741" t="s">
        <v>575</v>
      </c>
      <c r="C68" s="742" t="s">
        <v>593</v>
      </c>
      <c r="D68" s="743" t="s">
        <v>594</v>
      </c>
      <c r="E68" s="742" t="s">
        <v>3517</v>
      </c>
      <c r="F68" s="743" t="s">
        <v>3518</v>
      </c>
      <c r="G68" s="742" t="s">
        <v>3659</v>
      </c>
      <c r="H68" s="742" t="s">
        <v>3660</v>
      </c>
      <c r="I68" s="745">
        <v>128</v>
      </c>
      <c r="J68" s="745">
        <v>10</v>
      </c>
      <c r="K68" s="746">
        <v>1279.969970703125</v>
      </c>
    </row>
    <row r="69" spans="1:11" ht="14.4" customHeight="1" x14ac:dyDescent="0.3">
      <c r="A69" s="740" t="s">
        <v>574</v>
      </c>
      <c r="B69" s="741" t="s">
        <v>575</v>
      </c>
      <c r="C69" s="742" t="s">
        <v>593</v>
      </c>
      <c r="D69" s="743" t="s">
        <v>594</v>
      </c>
      <c r="E69" s="742" t="s">
        <v>3517</v>
      </c>
      <c r="F69" s="743" t="s">
        <v>3518</v>
      </c>
      <c r="G69" s="742" t="s">
        <v>3661</v>
      </c>
      <c r="H69" s="742" t="s">
        <v>3662</v>
      </c>
      <c r="I69" s="745">
        <v>137.69000244140625</v>
      </c>
      <c r="J69" s="745">
        <v>20</v>
      </c>
      <c r="K69" s="746">
        <v>2753.7900390625</v>
      </c>
    </row>
    <row r="70" spans="1:11" ht="14.4" customHeight="1" x14ac:dyDescent="0.3">
      <c r="A70" s="740" t="s">
        <v>574</v>
      </c>
      <c r="B70" s="741" t="s">
        <v>575</v>
      </c>
      <c r="C70" s="742" t="s">
        <v>593</v>
      </c>
      <c r="D70" s="743" t="s">
        <v>594</v>
      </c>
      <c r="E70" s="742" t="s">
        <v>3517</v>
      </c>
      <c r="F70" s="743" t="s">
        <v>3518</v>
      </c>
      <c r="G70" s="742" t="s">
        <v>3663</v>
      </c>
      <c r="H70" s="742" t="s">
        <v>3664</v>
      </c>
      <c r="I70" s="745">
        <v>13.800000190734863</v>
      </c>
      <c r="J70" s="745">
        <v>70</v>
      </c>
      <c r="K70" s="746">
        <v>966</v>
      </c>
    </row>
    <row r="71" spans="1:11" ht="14.4" customHeight="1" x14ac:dyDescent="0.3">
      <c r="A71" s="740" t="s">
        <v>574</v>
      </c>
      <c r="B71" s="741" t="s">
        <v>575</v>
      </c>
      <c r="C71" s="742" t="s">
        <v>593</v>
      </c>
      <c r="D71" s="743" t="s">
        <v>594</v>
      </c>
      <c r="E71" s="742" t="s">
        <v>3517</v>
      </c>
      <c r="F71" s="743" t="s">
        <v>3518</v>
      </c>
      <c r="G71" s="742" t="s">
        <v>3665</v>
      </c>
      <c r="H71" s="742" t="s">
        <v>3666</v>
      </c>
      <c r="I71" s="745">
        <v>790.875</v>
      </c>
      <c r="J71" s="745">
        <v>3</v>
      </c>
      <c r="K71" s="746">
        <v>2372.6199951171875</v>
      </c>
    </row>
    <row r="72" spans="1:11" ht="14.4" customHeight="1" x14ac:dyDescent="0.3">
      <c r="A72" s="740" t="s">
        <v>574</v>
      </c>
      <c r="B72" s="741" t="s">
        <v>575</v>
      </c>
      <c r="C72" s="742" t="s">
        <v>593</v>
      </c>
      <c r="D72" s="743" t="s">
        <v>594</v>
      </c>
      <c r="E72" s="742" t="s">
        <v>3517</v>
      </c>
      <c r="F72" s="743" t="s">
        <v>3518</v>
      </c>
      <c r="G72" s="742" t="s">
        <v>3667</v>
      </c>
      <c r="H72" s="742" t="s">
        <v>3668</v>
      </c>
      <c r="I72" s="745">
        <v>48.479999542236328</v>
      </c>
      <c r="J72" s="745">
        <v>20</v>
      </c>
      <c r="K72" s="746">
        <v>969.53997802734375</v>
      </c>
    </row>
    <row r="73" spans="1:11" ht="14.4" customHeight="1" x14ac:dyDescent="0.3">
      <c r="A73" s="740" t="s">
        <v>574</v>
      </c>
      <c r="B73" s="741" t="s">
        <v>575</v>
      </c>
      <c r="C73" s="742" t="s">
        <v>593</v>
      </c>
      <c r="D73" s="743" t="s">
        <v>594</v>
      </c>
      <c r="E73" s="742" t="s">
        <v>3517</v>
      </c>
      <c r="F73" s="743" t="s">
        <v>3518</v>
      </c>
      <c r="G73" s="742" t="s">
        <v>3669</v>
      </c>
      <c r="H73" s="742" t="s">
        <v>3670</v>
      </c>
      <c r="I73" s="745">
        <v>139.56000518798828</v>
      </c>
      <c r="J73" s="745">
        <v>30</v>
      </c>
      <c r="K73" s="746">
        <v>4186.77001953125</v>
      </c>
    </row>
    <row r="74" spans="1:11" ht="14.4" customHeight="1" x14ac:dyDescent="0.3">
      <c r="A74" s="740" t="s">
        <v>574</v>
      </c>
      <c r="B74" s="741" t="s">
        <v>575</v>
      </c>
      <c r="C74" s="742" t="s">
        <v>593</v>
      </c>
      <c r="D74" s="743" t="s">
        <v>594</v>
      </c>
      <c r="E74" s="742" t="s">
        <v>3517</v>
      </c>
      <c r="F74" s="743" t="s">
        <v>3518</v>
      </c>
      <c r="G74" s="742" t="s">
        <v>3671</v>
      </c>
      <c r="H74" s="742" t="s">
        <v>3672</v>
      </c>
      <c r="I74" s="745">
        <v>19.170000076293945</v>
      </c>
      <c r="J74" s="745">
        <v>100</v>
      </c>
      <c r="K74" s="746">
        <v>1917.2999877929687</v>
      </c>
    </row>
    <row r="75" spans="1:11" ht="14.4" customHeight="1" x14ac:dyDescent="0.3">
      <c r="A75" s="740" t="s">
        <v>574</v>
      </c>
      <c r="B75" s="741" t="s">
        <v>575</v>
      </c>
      <c r="C75" s="742" t="s">
        <v>593</v>
      </c>
      <c r="D75" s="743" t="s">
        <v>594</v>
      </c>
      <c r="E75" s="742" t="s">
        <v>3517</v>
      </c>
      <c r="F75" s="743" t="s">
        <v>3518</v>
      </c>
      <c r="G75" s="742" t="s">
        <v>3673</v>
      </c>
      <c r="H75" s="742" t="s">
        <v>3674</v>
      </c>
      <c r="I75" s="745">
        <v>22.147999572753907</v>
      </c>
      <c r="J75" s="745">
        <v>650</v>
      </c>
      <c r="K75" s="746">
        <v>14396.25</v>
      </c>
    </row>
    <row r="76" spans="1:11" ht="14.4" customHeight="1" x14ac:dyDescent="0.3">
      <c r="A76" s="740" t="s">
        <v>574</v>
      </c>
      <c r="B76" s="741" t="s">
        <v>575</v>
      </c>
      <c r="C76" s="742" t="s">
        <v>593</v>
      </c>
      <c r="D76" s="743" t="s">
        <v>594</v>
      </c>
      <c r="E76" s="742" t="s">
        <v>3517</v>
      </c>
      <c r="F76" s="743" t="s">
        <v>3518</v>
      </c>
      <c r="G76" s="742" t="s">
        <v>3675</v>
      </c>
      <c r="H76" s="742" t="s">
        <v>3676</v>
      </c>
      <c r="I76" s="745">
        <v>30.173333485921223</v>
      </c>
      <c r="J76" s="745">
        <v>300</v>
      </c>
      <c r="K76" s="746">
        <v>9052</v>
      </c>
    </row>
    <row r="77" spans="1:11" ht="14.4" customHeight="1" x14ac:dyDescent="0.3">
      <c r="A77" s="740" t="s">
        <v>574</v>
      </c>
      <c r="B77" s="741" t="s">
        <v>575</v>
      </c>
      <c r="C77" s="742" t="s">
        <v>593</v>
      </c>
      <c r="D77" s="743" t="s">
        <v>594</v>
      </c>
      <c r="E77" s="742" t="s">
        <v>3517</v>
      </c>
      <c r="F77" s="743" t="s">
        <v>3518</v>
      </c>
      <c r="G77" s="742" t="s">
        <v>3677</v>
      </c>
      <c r="H77" s="742" t="s">
        <v>3678</v>
      </c>
      <c r="I77" s="745">
        <v>5.2760001182556149</v>
      </c>
      <c r="J77" s="745">
        <v>300</v>
      </c>
      <c r="K77" s="746">
        <v>1582.7999877929687</v>
      </c>
    </row>
    <row r="78" spans="1:11" ht="14.4" customHeight="1" x14ac:dyDescent="0.3">
      <c r="A78" s="740" t="s">
        <v>574</v>
      </c>
      <c r="B78" s="741" t="s">
        <v>575</v>
      </c>
      <c r="C78" s="742" t="s">
        <v>593</v>
      </c>
      <c r="D78" s="743" t="s">
        <v>594</v>
      </c>
      <c r="E78" s="742" t="s">
        <v>3517</v>
      </c>
      <c r="F78" s="743" t="s">
        <v>3518</v>
      </c>
      <c r="G78" s="742" t="s">
        <v>3679</v>
      </c>
      <c r="H78" s="742" t="s">
        <v>3680</v>
      </c>
      <c r="I78" s="745">
        <v>9.7700004577636719</v>
      </c>
      <c r="J78" s="745">
        <v>40</v>
      </c>
      <c r="K78" s="746">
        <v>390.89999389648437</v>
      </c>
    </row>
    <row r="79" spans="1:11" ht="14.4" customHeight="1" x14ac:dyDescent="0.3">
      <c r="A79" s="740" t="s">
        <v>574</v>
      </c>
      <c r="B79" s="741" t="s">
        <v>575</v>
      </c>
      <c r="C79" s="742" t="s">
        <v>593</v>
      </c>
      <c r="D79" s="743" t="s">
        <v>594</v>
      </c>
      <c r="E79" s="742" t="s">
        <v>3517</v>
      </c>
      <c r="F79" s="743" t="s">
        <v>3518</v>
      </c>
      <c r="G79" s="742" t="s">
        <v>3681</v>
      </c>
      <c r="H79" s="742" t="s">
        <v>3682</v>
      </c>
      <c r="I79" s="745">
        <v>322</v>
      </c>
      <c r="J79" s="745">
        <v>15</v>
      </c>
      <c r="K79" s="746">
        <v>4830</v>
      </c>
    </row>
    <row r="80" spans="1:11" ht="14.4" customHeight="1" x14ac:dyDescent="0.3">
      <c r="A80" s="740" t="s">
        <v>574</v>
      </c>
      <c r="B80" s="741" t="s">
        <v>575</v>
      </c>
      <c r="C80" s="742" t="s">
        <v>593</v>
      </c>
      <c r="D80" s="743" t="s">
        <v>594</v>
      </c>
      <c r="E80" s="742" t="s">
        <v>3517</v>
      </c>
      <c r="F80" s="743" t="s">
        <v>3518</v>
      </c>
      <c r="G80" s="742" t="s">
        <v>3683</v>
      </c>
      <c r="H80" s="742" t="s">
        <v>3684</v>
      </c>
      <c r="I80" s="745">
        <v>129.25999450683594</v>
      </c>
      <c r="J80" s="745">
        <v>15</v>
      </c>
      <c r="K80" s="746">
        <v>1938.9000244140625</v>
      </c>
    </row>
    <row r="81" spans="1:11" ht="14.4" customHeight="1" x14ac:dyDescent="0.3">
      <c r="A81" s="740" t="s">
        <v>574</v>
      </c>
      <c r="B81" s="741" t="s">
        <v>575</v>
      </c>
      <c r="C81" s="742" t="s">
        <v>593</v>
      </c>
      <c r="D81" s="743" t="s">
        <v>594</v>
      </c>
      <c r="E81" s="742" t="s">
        <v>3517</v>
      </c>
      <c r="F81" s="743" t="s">
        <v>3518</v>
      </c>
      <c r="G81" s="742" t="s">
        <v>3685</v>
      </c>
      <c r="H81" s="742" t="s">
        <v>3686</v>
      </c>
      <c r="I81" s="745">
        <v>283.01998901367187</v>
      </c>
      <c r="J81" s="745">
        <v>15</v>
      </c>
      <c r="K81" s="746">
        <v>4245.22998046875</v>
      </c>
    </row>
    <row r="82" spans="1:11" ht="14.4" customHeight="1" x14ac:dyDescent="0.3">
      <c r="A82" s="740" t="s">
        <v>574</v>
      </c>
      <c r="B82" s="741" t="s">
        <v>575</v>
      </c>
      <c r="C82" s="742" t="s">
        <v>593</v>
      </c>
      <c r="D82" s="743" t="s">
        <v>594</v>
      </c>
      <c r="E82" s="742" t="s">
        <v>3517</v>
      </c>
      <c r="F82" s="743" t="s">
        <v>3518</v>
      </c>
      <c r="G82" s="742" t="s">
        <v>3687</v>
      </c>
      <c r="H82" s="742" t="s">
        <v>3688</v>
      </c>
      <c r="I82" s="745">
        <v>123.05000305175781</v>
      </c>
      <c r="J82" s="745">
        <v>20</v>
      </c>
      <c r="K82" s="746">
        <v>2461</v>
      </c>
    </row>
    <row r="83" spans="1:11" ht="14.4" customHeight="1" x14ac:dyDescent="0.3">
      <c r="A83" s="740" t="s">
        <v>574</v>
      </c>
      <c r="B83" s="741" t="s">
        <v>575</v>
      </c>
      <c r="C83" s="742" t="s">
        <v>593</v>
      </c>
      <c r="D83" s="743" t="s">
        <v>594</v>
      </c>
      <c r="E83" s="742" t="s">
        <v>3517</v>
      </c>
      <c r="F83" s="743" t="s">
        <v>3518</v>
      </c>
      <c r="G83" s="742" t="s">
        <v>3689</v>
      </c>
      <c r="H83" s="742" t="s">
        <v>3690</v>
      </c>
      <c r="I83" s="745">
        <v>33.799999237060547</v>
      </c>
      <c r="J83" s="745">
        <v>120</v>
      </c>
      <c r="K83" s="746">
        <v>4055.820068359375</v>
      </c>
    </row>
    <row r="84" spans="1:11" ht="14.4" customHeight="1" x14ac:dyDescent="0.3">
      <c r="A84" s="740" t="s">
        <v>574</v>
      </c>
      <c r="B84" s="741" t="s">
        <v>575</v>
      </c>
      <c r="C84" s="742" t="s">
        <v>593</v>
      </c>
      <c r="D84" s="743" t="s">
        <v>594</v>
      </c>
      <c r="E84" s="742" t="s">
        <v>3517</v>
      </c>
      <c r="F84" s="743" t="s">
        <v>3518</v>
      </c>
      <c r="G84" s="742" t="s">
        <v>3691</v>
      </c>
      <c r="H84" s="742" t="s">
        <v>3692</v>
      </c>
      <c r="I84" s="745">
        <v>10.775000095367432</v>
      </c>
      <c r="J84" s="745">
        <v>200</v>
      </c>
      <c r="K84" s="746">
        <v>2155</v>
      </c>
    </row>
    <row r="85" spans="1:11" ht="14.4" customHeight="1" x14ac:dyDescent="0.3">
      <c r="A85" s="740" t="s">
        <v>574</v>
      </c>
      <c r="B85" s="741" t="s">
        <v>575</v>
      </c>
      <c r="C85" s="742" t="s">
        <v>593</v>
      </c>
      <c r="D85" s="743" t="s">
        <v>594</v>
      </c>
      <c r="E85" s="742" t="s">
        <v>3517</v>
      </c>
      <c r="F85" s="743" t="s">
        <v>3518</v>
      </c>
      <c r="G85" s="742" t="s">
        <v>3693</v>
      </c>
      <c r="H85" s="742" t="s">
        <v>3694</v>
      </c>
      <c r="I85" s="745">
        <v>3.4300000667572021</v>
      </c>
      <c r="J85" s="745">
        <v>100</v>
      </c>
      <c r="K85" s="746">
        <v>343</v>
      </c>
    </row>
    <row r="86" spans="1:11" ht="14.4" customHeight="1" x14ac:dyDescent="0.3">
      <c r="A86" s="740" t="s">
        <v>574</v>
      </c>
      <c r="B86" s="741" t="s">
        <v>575</v>
      </c>
      <c r="C86" s="742" t="s">
        <v>593</v>
      </c>
      <c r="D86" s="743" t="s">
        <v>594</v>
      </c>
      <c r="E86" s="742" t="s">
        <v>3517</v>
      </c>
      <c r="F86" s="743" t="s">
        <v>3518</v>
      </c>
      <c r="G86" s="742" t="s">
        <v>3695</v>
      </c>
      <c r="H86" s="742" t="s">
        <v>3696</v>
      </c>
      <c r="I86" s="745">
        <v>230</v>
      </c>
      <c r="J86" s="745">
        <v>100</v>
      </c>
      <c r="K86" s="746">
        <v>23000</v>
      </c>
    </row>
    <row r="87" spans="1:11" ht="14.4" customHeight="1" x14ac:dyDescent="0.3">
      <c r="A87" s="740" t="s">
        <v>574</v>
      </c>
      <c r="B87" s="741" t="s">
        <v>575</v>
      </c>
      <c r="C87" s="742" t="s">
        <v>593</v>
      </c>
      <c r="D87" s="743" t="s">
        <v>594</v>
      </c>
      <c r="E87" s="742" t="s">
        <v>3517</v>
      </c>
      <c r="F87" s="743" t="s">
        <v>3518</v>
      </c>
      <c r="G87" s="742" t="s">
        <v>3697</v>
      </c>
      <c r="H87" s="742" t="s">
        <v>3698</v>
      </c>
      <c r="I87" s="745">
        <v>12.600000381469727</v>
      </c>
      <c r="J87" s="745">
        <v>800</v>
      </c>
      <c r="K87" s="746">
        <v>10078.89990234375</v>
      </c>
    </row>
    <row r="88" spans="1:11" ht="14.4" customHeight="1" x14ac:dyDescent="0.3">
      <c r="A88" s="740" t="s">
        <v>574</v>
      </c>
      <c r="B88" s="741" t="s">
        <v>575</v>
      </c>
      <c r="C88" s="742" t="s">
        <v>593</v>
      </c>
      <c r="D88" s="743" t="s">
        <v>594</v>
      </c>
      <c r="E88" s="742" t="s">
        <v>3517</v>
      </c>
      <c r="F88" s="743" t="s">
        <v>3518</v>
      </c>
      <c r="G88" s="742" t="s">
        <v>3699</v>
      </c>
      <c r="H88" s="742" t="s">
        <v>3700</v>
      </c>
      <c r="I88" s="745">
        <v>99.709999084472656</v>
      </c>
      <c r="J88" s="745">
        <v>20</v>
      </c>
      <c r="K88" s="746">
        <v>1994.0999755859375</v>
      </c>
    </row>
    <row r="89" spans="1:11" ht="14.4" customHeight="1" x14ac:dyDescent="0.3">
      <c r="A89" s="740" t="s">
        <v>574</v>
      </c>
      <c r="B89" s="741" t="s">
        <v>575</v>
      </c>
      <c r="C89" s="742" t="s">
        <v>593</v>
      </c>
      <c r="D89" s="743" t="s">
        <v>594</v>
      </c>
      <c r="E89" s="742" t="s">
        <v>3517</v>
      </c>
      <c r="F89" s="743" t="s">
        <v>3518</v>
      </c>
      <c r="G89" s="742" t="s">
        <v>3701</v>
      </c>
      <c r="H89" s="742" t="s">
        <v>3702</v>
      </c>
      <c r="I89" s="745">
        <v>259.89999389648438</v>
      </c>
      <c r="J89" s="745">
        <v>5</v>
      </c>
      <c r="K89" s="746">
        <v>1299.4999694824219</v>
      </c>
    </row>
    <row r="90" spans="1:11" ht="14.4" customHeight="1" x14ac:dyDescent="0.3">
      <c r="A90" s="740" t="s">
        <v>574</v>
      </c>
      <c r="B90" s="741" t="s">
        <v>575</v>
      </c>
      <c r="C90" s="742" t="s">
        <v>593</v>
      </c>
      <c r="D90" s="743" t="s">
        <v>594</v>
      </c>
      <c r="E90" s="742" t="s">
        <v>3517</v>
      </c>
      <c r="F90" s="743" t="s">
        <v>3518</v>
      </c>
      <c r="G90" s="742" t="s">
        <v>3519</v>
      </c>
      <c r="H90" s="742" t="s">
        <v>3520</v>
      </c>
      <c r="I90" s="745">
        <v>1.3799999952316284</v>
      </c>
      <c r="J90" s="745">
        <v>600</v>
      </c>
      <c r="K90" s="746">
        <v>828</v>
      </c>
    </row>
    <row r="91" spans="1:11" ht="14.4" customHeight="1" x14ac:dyDescent="0.3">
      <c r="A91" s="740" t="s">
        <v>574</v>
      </c>
      <c r="B91" s="741" t="s">
        <v>575</v>
      </c>
      <c r="C91" s="742" t="s">
        <v>593</v>
      </c>
      <c r="D91" s="743" t="s">
        <v>594</v>
      </c>
      <c r="E91" s="742" t="s">
        <v>3517</v>
      </c>
      <c r="F91" s="743" t="s">
        <v>3518</v>
      </c>
      <c r="G91" s="742" t="s">
        <v>3523</v>
      </c>
      <c r="H91" s="742" t="s">
        <v>3524</v>
      </c>
      <c r="I91" s="745">
        <v>0.85166668891906738</v>
      </c>
      <c r="J91" s="745">
        <v>1400</v>
      </c>
      <c r="K91" s="746">
        <v>1192</v>
      </c>
    </row>
    <row r="92" spans="1:11" ht="14.4" customHeight="1" x14ac:dyDescent="0.3">
      <c r="A92" s="740" t="s">
        <v>574</v>
      </c>
      <c r="B92" s="741" t="s">
        <v>575</v>
      </c>
      <c r="C92" s="742" t="s">
        <v>593</v>
      </c>
      <c r="D92" s="743" t="s">
        <v>594</v>
      </c>
      <c r="E92" s="742" t="s">
        <v>3517</v>
      </c>
      <c r="F92" s="743" t="s">
        <v>3518</v>
      </c>
      <c r="G92" s="742" t="s">
        <v>3525</v>
      </c>
      <c r="H92" s="742" t="s">
        <v>3526</v>
      </c>
      <c r="I92" s="745">
        <v>1.5183333158493042</v>
      </c>
      <c r="J92" s="745">
        <v>1200</v>
      </c>
      <c r="K92" s="746">
        <v>1822</v>
      </c>
    </row>
    <row r="93" spans="1:11" ht="14.4" customHeight="1" x14ac:dyDescent="0.3">
      <c r="A93" s="740" t="s">
        <v>574</v>
      </c>
      <c r="B93" s="741" t="s">
        <v>575</v>
      </c>
      <c r="C93" s="742" t="s">
        <v>593</v>
      </c>
      <c r="D93" s="743" t="s">
        <v>594</v>
      </c>
      <c r="E93" s="742" t="s">
        <v>3517</v>
      </c>
      <c r="F93" s="743" t="s">
        <v>3518</v>
      </c>
      <c r="G93" s="742" t="s">
        <v>3703</v>
      </c>
      <c r="H93" s="742" t="s">
        <v>3704</v>
      </c>
      <c r="I93" s="745">
        <v>34.700000762939453</v>
      </c>
      <c r="J93" s="745">
        <v>12</v>
      </c>
      <c r="K93" s="746">
        <v>416.39999389648437</v>
      </c>
    </row>
    <row r="94" spans="1:11" ht="14.4" customHeight="1" x14ac:dyDescent="0.3">
      <c r="A94" s="740" t="s">
        <v>574</v>
      </c>
      <c r="B94" s="741" t="s">
        <v>575</v>
      </c>
      <c r="C94" s="742" t="s">
        <v>593</v>
      </c>
      <c r="D94" s="743" t="s">
        <v>594</v>
      </c>
      <c r="E94" s="742" t="s">
        <v>3517</v>
      </c>
      <c r="F94" s="743" t="s">
        <v>3518</v>
      </c>
      <c r="G94" s="742" t="s">
        <v>3705</v>
      </c>
      <c r="H94" s="742" t="s">
        <v>3706</v>
      </c>
      <c r="I94" s="745">
        <v>9.2960000991821286</v>
      </c>
      <c r="J94" s="745">
        <v>500</v>
      </c>
      <c r="K94" s="746">
        <v>4647.6400146484375</v>
      </c>
    </row>
    <row r="95" spans="1:11" ht="14.4" customHeight="1" x14ac:dyDescent="0.3">
      <c r="A95" s="740" t="s">
        <v>574</v>
      </c>
      <c r="B95" s="741" t="s">
        <v>575</v>
      </c>
      <c r="C95" s="742" t="s">
        <v>593</v>
      </c>
      <c r="D95" s="743" t="s">
        <v>594</v>
      </c>
      <c r="E95" s="742" t="s">
        <v>3517</v>
      </c>
      <c r="F95" s="743" t="s">
        <v>3518</v>
      </c>
      <c r="G95" s="742" t="s">
        <v>3707</v>
      </c>
      <c r="H95" s="742" t="s">
        <v>3708</v>
      </c>
      <c r="I95" s="745">
        <v>53.770000457763672</v>
      </c>
      <c r="J95" s="745">
        <v>12</v>
      </c>
      <c r="K95" s="746">
        <v>645.28997802734375</v>
      </c>
    </row>
    <row r="96" spans="1:11" ht="14.4" customHeight="1" x14ac:dyDescent="0.3">
      <c r="A96" s="740" t="s">
        <v>574</v>
      </c>
      <c r="B96" s="741" t="s">
        <v>575</v>
      </c>
      <c r="C96" s="742" t="s">
        <v>593</v>
      </c>
      <c r="D96" s="743" t="s">
        <v>594</v>
      </c>
      <c r="E96" s="742" t="s">
        <v>3517</v>
      </c>
      <c r="F96" s="743" t="s">
        <v>3518</v>
      </c>
      <c r="G96" s="742" t="s">
        <v>3709</v>
      </c>
      <c r="H96" s="742" t="s">
        <v>3710</v>
      </c>
      <c r="I96" s="745">
        <v>9.7100000381469727</v>
      </c>
      <c r="J96" s="745">
        <v>24</v>
      </c>
      <c r="K96" s="746">
        <v>233.03999328613281</v>
      </c>
    </row>
    <row r="97" spans="1:11" ht="14.4" customHeight="1" x14ac:dyDescent="0.3">
      <c r="A97" s="740" t="s">
        <v>574</v>
      </c>
      <c r="B97" s="741" t="s">
        <v>575</v>
      </c>
      <c r="C97" s="742" t="s">
        <v>593</v>
      </c>
      <c r="D97" s="743" t="s">
        <v>594</v>
      </c>
      <c r="E97" s="742" t="s">
        <v>3517</v>
      </c>
      <c r="F97" s="743" t="s">
        <v>3518</v>
      </c>
      <c r="G97" s="742" t="s">
        <v>3711</v>
      </c>
      <c r="H97" s="742" t="s">
        <v>3712</v>
      </c>
      <c r="I97" s="745">
        <v>7.5100002288818359</v>
      </c>
      <c r="J97" s="745">
        <v>168</v>
      </c>
      <c r="K97" s="746">
        <v>1261.6800231933594</v>
      </c>
    </row>
    <row r="98" spans="1:11" ht="14.4" customHeight="1" x14ac:dyDescent="0.3">
      <c r="A98" s="740" t="s">
        <v>574</v>
      </c>
      <c r="B98" s="741" t="s">
        <v>575</v>
      </c>
      <c r="C98" s="742" t="s">
        <v>593</v>
      </c>
      <c r="D98" s="743" t="s">
        <v>594</v>
      </c>
      <c r="E98" s="742" t="s">
        <v>3517</v>
      </c>
      <c r="F98" s="743" t="s">
        <v>3518</v>
      </c>
      <c r="G98" s="742" t="s">
        <v>3713</v>
      </c>
      <c r="H98" s="742" t="s">
        <v>3714</v>
      </c>
      <c r="I98" s="745">
        <v>98.375</v>
      </c>
      <c r="J98" s="745">
        <v>13</v>
      </c>
      <c r="K98" s="746">
        <v>1278.8600158691406</v>
      </c>
    </row>
    <row r="99" spans="1:11" ht="14.4" customHeight="1" x14ac:dyDescent="0.3">
      <c r="A99" s="740" t="s">
        <v>574</v>
      </c>
      <c r="B99" s="741" t="s">
        <v>575</v>
      </c>
      <c r="C99" s="742" t="s">
        <v>593</v>
      </c>
      <c r="D99" s="743" t="s">
        <v>594</v>
      </c>
      <c r="E99" s="742" t="s">
        <v>3517</v>
      </c>
      <c r="F99" s="743" t="s">
        <v>3518</v>
      </c>
      <c r="G99" s="742" t="s">
        <v>3715</v>
      </c>
      <c r="H99" s="742" t="s">
        <v>3716</v>
      </c>
      <c r="I99" s="745">
        <v>0.37999999523162842</v>
      </c>
      <c r="J99" s="745">
        <v>600</v>
      </c>
      <c r="K99" s="746">
        <v>228</v>
      </c>
    </row>
    <row r="100" spans="1:11" ht="14.4" customHeight="1" x14ac:dyDescent="0.3">
      <c r="A100" s="740" t="s">
        <v>574</v>
      </c>
      <c r="B100" s="741" t="s">
        <v>575</v>
      </c>
      <c r="C100" s="742" t="s">
        <v>593</v>
      </c>
      <c r="D100" s="743" t="s">
        <v>594</v>
      </c>
      <c r="E100" s="742" t="s">
        <v>3517</v>
      </c>
      <c r="F100" s="743" t="s">
        <v>3518</v>
      </c>
      <c r="G100" s="742" t="s">
        <v>3717</v>
      </c>
      <c r="H100" s="742" t="s">
        <v>3718</v>
      </c>
      <c r="I100" s="745">
        <v>135.36000061035156</v>
      </c>
      <c r="J100" s="745">
        <v>12</v>
      </c>
      <c r="K100" s="746">
        <v>1624.260009765625</v>
      </c>
    </row>
    <row r="101" spans="1:11" ht="14.4" customHeight="1" x14ac:dyDescent="0.3">
      <c r="A101" s="740" t="s">
        <v>574</v>
      </c>
      <c r="B101" s="741" t="s">
        <v>575</v>
      </c>
      <c r="C101" s="742" t="s">
        <v>593</v>
      </c>
      <c r="D101" s="743" t="s">
        <v>594</v>
      </c>
      <c r="E101" s="742" t="s">
        <v>3517</v>
      </c>
      <c r="F101" s="743" t="s">
        <v>3518</v>
      </c>
      <c r="G101" s="742" t="s">
        <v>3719</v>
      </c>
      <c r="H101" s="742" t="s">
        <v>3720</v>
      </c>
      <c r="I101" s="745">
        <v>8.5799999237060547</v>
      </c>
      <c r="J101" s="745">
        <v>336</v>
      </c>
      <c r="K101" s="746">
        <v>2882.8799438476562</v>
      </c>
    </row>
    <row r="102" spans="1:11" ht="14.4" customHeight="1" x14ac:dyDescent="0.3">
      <c r="A102" s="740" t="s">
        <v>574</v>
      </c>
      <c r="B102" s="741" t="s">
        <v>575</v>
      </c>
      <c r="C102" s="742" t="s">
        <v>593</v>
      </c>
      <c r="D102" s="743" t="s">
        <v>594</v>
      </c>
      <c r="E102" s="742" t="s">
        <v>3517</v>
      </c>
      <c r="F102" s="743" t="s">
        <v>3518</v>
      </c>
      <c r="G102" s="742" t="s">
        <v>3721</v>
      </c>
      <c r="H102" s="742" t="s">
        <v>3722</v>
      </c>
      <c r="I102" s="745">
        <v>25.554999351501465</v>
      </c>
      <c r="J102" s="745">
        <v>48</v>
      </c>
      <c r="K102" s="746">
        <v>1226.5499877929687</v>
      </c>
    </row>
    <row r="103" spans="1:11" ht="14.4" customHeight="1" x14ac:dyDescent="0.3">
      <c r="A103" s="740" t="s">
        <v>574</v>
      </c>
      <c r="B103" s="741" t="s">
        <v>575</v>
      </c>
      <c r="C103" s="742" t="s">
        <v>593</v>
      </c>
      <c r="D103" s="743" t="s">
        <v>594</v>
      </c>
      <c r="E103" s="742" t="s">
        <v>3517</v>
      </c>
      <c r="F103" s="743" t="s">
        <v>3518</v>
      </c>
      <c r="G103" s="742" t="s">
        <v>3723</v>
      </c>
      <c r="H103" s="742" t="s">
        <v>3724</v>
      </c>
      <c r="I103" s="745">
        <v>8.625</v>
      </c>
      <c r="J103" s="745">
        <v>55</v>
      </c>
      <c r="K103" s="746">
        <v>474.34999084472656</v>
      </c>
    </row>
    <row r="104" spans="1:11" ht="14.4" customHeight="1" x14ac:dyDescent="0.3">
      <c r="A104" s="740" t="s">
        <v>574</v>
      </c>
      <c r="B104" s="741" t="s">
        <v>575</v>
      </c>
      <c r="C104" s="742" t="s">
        <v>593</v>
      </c>
      <c r="D104" s="743" t="s">
        <v>594</v>
      </c>
      <c r="E104" s="742" t="s">
        <v>3517</v>
      </c>
      <c r="F104" s="743" t="s">
        <v>3518</v>
      </c>
      <c r="G104" s="742" t="s">
        <v>3725</v>
      </c>
      <c r="H104" s="742" t="s">
        <v>3726</v>
      </c>
      <c r="I104" s="745">
        <v>13.227499723434448</v>
      </c>
      <c r="J104" s="745">
        <v>40</v>
      </c>
      <c r="K104" s="746">
        <v>529.10000610351562</v>
      </c>
    </row>
    <row r="105" spans="1:11" ht="14.4" customHeight="1" x14ac:dyDescent="0.3">
      <c r="A105" s="740" t="s">
        <v>574</v>
      </c>
      <c r="B105" s="741" t="s">
        <v>575</v>
      </c>
      <c r="C105" s="742" t="s">
        <v>593</v>
      </c>
      <c r="D105" s="743" t="s">
        <v>594</v>
      </c>
      <c r="E105" s="742" t="s">
        <v>3517</v>
      </c>
      <c r="F105" s="743" t="s">
        <v>3518</v>
      </c>
      <c r="G105" s="742" t="s">
        <v>3727</v>
      </c>
      <c r="H105" s="742" t="s">
        <v>3728</v>
      </c>
      <c r="I105" s="745">
        <v>2.1820000648498534</v>
      </c>
      <c r="J105" s="745">
        <v>170</v>
      </c>
      <c r="K105" s="746">
        <v>370.89999389648437</v>
      </c>
    </row>
    <row r="106" spans="1:11" ht="14.4" customHeight="1" x14ac:dyDescent="0.3">
      <c r="A106" s="740" t="s">
        <v>574</v>
      </c>
      <c r="B106" s="741" t="s">
        <v>575</v>
      </c>
      <c r="C106" s="742" t="s">
        <v>593</v>
      </c>
      <c r="D106" s="743" t="s">
        <v>594</v>
      </c>
      <c r="E106" s="742" t="s">
        <v>3517</v>
      </c>
      <c r="F106" s="743" t="s">
        <v>3518</v>
      </c>
      <c r="G106" s="742" t="s">
        <v>3729</v>
      </c>
      <c r="H106" s="742" t="s">
        <v>3730</v>
      </c>
      <c r="I106" s="745">
        <v>3.5639999389648436</v>
      </c>
      <c r="J106" s="745">
        <v>180</v>
      </c>
      <c r="K106" s="746">
        <v>641.50000762939453</v>
      </c>
    </row>
    <row r="107" spans="1:11" ht="14.4" customHeight="1" x14ac:dyDescent="0.3">
      <c r="A107" s="740" t="s">
        <v>574</v>
      </c>
      <c r="B107" s="741" t="s">
        <v>575</v>
      </c>
      <c r="C107" s="742" t="s">
        <v>593</v>
      </c>
      <c r="D107" s="743" t="s">
        <v>594</v>
      </c>
      <c r="E107" s="742" t="s">
        <v>3517</v>
      </c>
      <c r="F107" s="743" t="s">
        <v>3518</v>
      </c>
      <c r="G107" s="742" t="s">
        <v>3731</v>
      </c>
      <c r="H107" s="742" t="s">
        <v>3732</v>
      </c>
      <c r="I107" s="745">
        <v>12.072499752044678</v>
      </c>
      <c r="J107" s="745">
        <v>90</v>
      </c>
      <c r="K107" s="746">
        <v>1086.5</v>
      </c>
    </row>
    <row r="108" spans="1:11" ht="14.4" customHeight="1" x14ac:dyDescent="0.3">
      <c r="A108" s="740" t="s">
        <v>574</v>
      </c>
      <c r="B108" s="741" t="s">
        <v>575</v>
      </c>
      <c r="C108" s="742" t="s">
        <v>593</v>
      </c>
      <c r="D108" s="743" t="s">
        <v>594</v>
      </c>
      <c r="E108" s="742" t="s">
        <v>3517</v>
      </c>
      <c r="F108" s="743" t="s">
        <v>3518</v>
      </c>
      <c r="G108" s="742" t="s">
        <v>3733</v>
      </c>
      <c r="H108" s="742" t="s">
        <v>3734</v>
      </c>
      <c r="I108" s="745">
        <v>183.08999633789062</v>
      </c>
      <c r="J108" s="745">
        <v>2</v>
      </c>
      <c r="K108" s="746">
        <v>366.17999267578125</v>
      </c>
    </row>
    <row r="109" spans="1:11" ht="14.4" customHeight="1" x14ac:dyDescent="0.3">
      <c r="A109" s="740" t="s">
        <v>574</v>
      </c>
      <c r="B109" s="741" t="s">
        <v>575</v>
      </c>
      <c r="C109" s="742" t="s">
        <v>593</v>
      </c>
      <c r="D109" s="743" t="s">
        <v>594</v>
      </c>
      <c r="E109" s="742" t="s">
        <v>3517</v>
      </c>
      <c r="F109" s="743" t="s">
        <v>3518</v>
      </c>
      <c r="G109" s="742" t="s">
        <v>3735</v>
      </c>
      <c r="H109" s="742" t="s">
        <v>3736</v>
      </c>
      <c r="I109" s="745">
        <v>105.45999908447266</v>
      </c>
      <c r="J109" s="745">
        <v>1</v>
      </c>
      <c r="K109" s="746">
        <v>105.45999908447266</v>
      </c>
    </row>
    <row r="110" spans="1:11" ht="14.4" customHeight="1" x14ac:dyDescent="0.3">
      <c r="A110" s="740" t="s">
        <v>574</v>
      </c>
      <c r="B110" s="741" t="s">
        <v>575</v>
      </c>
      <c r="C110" s="742" t="s">
        <v>593</v>
      </c>
      <c r="D110" s="743" t="s">
        <v>594</v>
      </c>
      <c r="E110" s="742" t="s">
        <v>3517</v>
      </c>
      <c r="F110" s="743" t="s">
        <v>3518</v>
      </c>
      <c r="G110" s="742" t="s">
        <v>3737</v>
      </c>
      <c r="H110" s="742" t="s">
        <v>3738</v>
      </c>
      <c r="I110" s="745">
        <v>22.299999237060547</v>
      </c>
      <c r="J110" s="745">
        <v>1</v>
      </c>
      <c r="K110" s="746">
        <v>22.299999237060547</v>
      </c>
    </row>
    <row r="111" spans="1:11" ht="14.4" customHeight="1" x14ac:dyDescent="0.3">
      <c r="A111" s="740" t="s">
        <v>574</v>
      </c>
      <c r="B111" s="741" t="s">
        <v>575</v>
      </c>
      <c r="C111" s="742" t="s">
        <v>593</v>
      </c>
      <c r="D111" s="743" t="s">
        <v>594</v>
      </c>
      <c r="E111" s="742" t="s">
        <v>3517</v>
      </c>
      <c r="F111" s="743" t="s">
        <v>3518</v>
      </c>
      <c r="G111" s="742" t="s">
        <v>3739</v>
      </c>
      <c r="H111" s="742" t="s">
        <v>3740</v>
      </c>
      <c r="I111" s="745">
        <v>1783.97998046875</v>
      </c>
      <c r="J111" s="745">
        <v>6</v>
      </c>
      <c r="K111" s="746">
        <v>10703.849853515625</v>
      </c>
    </row>
    <row r="112" spans="1:11" ht="14.4" customHeight="1" x14ac:dyDescent="0.3">
      <c r="A112" s="740" t="s">
        <v>574</v>
      </c>
      <c r="B112" s="741" t="s">
        <v>575</v>
      </c>
      <c r="C112" s="742" t="s">
        <v>593</v>
      </c>
      <c r="D112" s="743" t="s">
        <v>594</v>
      </c>
      <c r="E112" s="742" t="s">
        <v>3517</v>
      </c>
      <c r="F112" s="743" t="s">
        <v>3518</v>
      </c>
      <c r="G112" s="742" t="s">
        <v>3741</v>
      </c>
      <c r="H112" s="742" t="s">
        <v>3742</v>
      </c>
      <c r="I112" s="745">
        <v>1083.8900146484375</v>
      </c>
      <c r="J112" s="745">
        <v>6</v>
      </c>
      <c r="K112" s="746">
        <v>6503.340087890625</v>
      </c>
    </row>
    <row r="113" spans="1:11" ht="14.4" customHeight="1" x14ac:dyDescent="0.3">
      <c r="A113" s="740" t="s">
        <v>574</v>
      </c>
      <c r="B113" s="741" t="s">
        <v>575</v>
      </c>
      <c r="C113" s="742" t="s">
        <v>593</v>
      </c>
      <c r="D113" s="743" t="s">
        <v>594</v>
      </c>
      <c r="E113" s="742" t="s">
        <v>3517</v>
      </c>
      <c r="F113" s="743" t="s">
        <v>3518</v>
      </c>
      <c r="G113" s="742" t="s">
        <v>3743</v>
      </c>
      <c r="H113" s="742" t="s">
        <v>3744</v>
      </c>
      <c r="I113" s="745">
        <v>408.6400146484375</v>
      </c>
      <c r="J113" s="745">
        <v>70</v>
      </c>
      <c r="K113" s="746">
        <v>28604.89013671875</v>
      </c>
    </row>
    <row r="114" spans="1:11" ht="14.4" customHeight="1" x14ac:dyDescent="0.3">
      <c r="A114" s="740" t="s">
        <v>574</v>
      </c>
      <c r="B114" s="741" t="s">
        <v>575</v>
      </c>
      <c r="C114" s="742" t="s">
        <v>593</v>
      </c>
      <c r="D114" s="743" t="s">
        <v>594</v>
      </c>
      <c r="E114" s="742" t="s">
        <v>3517</v>
      </c>
      <c r="F114" s="743" t="s">
        <v>3518</v>
      </c>
      <c r="G114" s="742" t="s">
        <v>3745</v>
      </c>
      <c r="H114" s="742" t="s">
        <v>3746</v>
      </c>
      <c r="I114" s="745">
        <v>42.630001068115234</v>
      </c>
      <c r="J114" s="745">
        <v>297</v>
      </c>
      <c r="K114" s="746">
        <v>12661.030029296875</v>
      </c>
    </row>
    <row r="115" spans="1:11" ht="14.4" customHeight="1" x14ac:dyDescent="0.3">
      <c r="A115" s="740" t="s">
        <v>574</v>
      </c>
      <c r="B115" s="741" t="s">
        <v>575</v>
      </c>
      <c r="C115" s="742" t="s">
        <v>593</v>
      </c>
      <c r="D115" s="743" t="s">
        <v>594</v>
      </c>
      <c r="E115" s="742" t="s">
        <v>3517</v>
      </c>
      <c r="F115" s="743" t="s">
        <v>3518</v>
      </c>
      <c r="G115" s="742" t="s">
        <v>3747</v>
      </c>
      <c r="H115" s="742" t="s">
        <v>3748</v>
      </c>
      <c r="I115" s="745">
        <v>39.099998474121094</v>
      </c>
      <c r="J115" s="745">
        <v>60</v>
      </c>
      <c r="K115" s="746">
        <v>2346.2000122070312</v>
      </c>
    </row>
    <row r="116" spans="1:11" ht="14.4" customHeight="1" x14ac:dyDescent="0.3">
      <c r="A116" s="740" t="s">
        <v>574</v>
      </c>
      <c r="B116" s="741" t="s">
        <v>575</v>
      </c>
      <c r="C116" s="742" t="s">
        <v>593</v>
      </c>
      <c r="D116" s="743" t="s">
        <v>594</v>
      </c>
      <c r="E116" s="742" t="s">
        <v>3517</v>
      </c>
      <c r="F116" s="743" t="s">
        <v>3518</v>
      </c>
      <c r="G116" s="742" t="s">
        <v>3749</v>
      </c>
      <c r="H116" s="742" t="s">
        <v>3750</v>
      </c>
      <c r="I116" s="745">
        <v>12.020000457763672</v>
      </c>
      <c r="J116" s="745">
        <v>776</v>
      </c>
      <c r="K116" s="746">
        <v>9330.460205078125</v>
      </c>
    </row>
    <row r="117" spans="1:11" ht="14.4" customHeight="1" x14ac:dyDescent="0.3">
      <c r="A117" s="740" t="s">
        <v>574</v>
      </c>
      <c r="B117" s="741" t="s">
        <v>575</v>
      </c>
      <c r="C117" s="742" t="s">
        <v>593</v>
      </c>
      <c r="D117" s="743" t="s">
        <v>594</v>
      </c>
      <c r="E117" s="742" t="s">
        <v>3517</v>
      </c>
      <c r="F117" s="743" t="s">
        <v>3518</v>
      </c>
      <c r="G117" s="742" t="s">
        <v>3751</v>
      </c>
      <c r="H117" s="742" t="s">
        <v>3752</v>
      </c>
      <c r="I117" s="745">
        <v>66.239997863769531</v>
      </c>
      <c r="J117" s="745">
        <v>150</v>
      </c>
      <c r="K117" s="746">
        <v>9935.999755859375</v>
      </c>
    </row>
    <row r="118" spans="1:11" ht="14.4" customHeight="1" x14ac:dyDescent="0.3">
      <c r="A118" s="740" t="s">
        <v>574</v>
      </c>
      <c r="B118" s="741" t="s">
        <v>575</v>
      </c>
      <c r="C118" s="742" t="s">
        <v>593</v>
      </c>
      <c r="D118" s="743" t="s">
        <v>594</v>
      </c>
      <c r="E118" s="742" t="s">
        <v>3517</v>
      </c>
      <c r="F118" s="743" t="s">
        <v>3518</v>
      </c>
      <c r="G118" s="742" t="s">
        <v>3531</v>
      </c>
      <c r="H118" s="742" t="s">
        <v>3532</v>
      </c>
      <c r="I118" s="745">
        <v>0.66833335161209106</v>
      </c>
      <c r="J118" s="745">
        <v>28000</v>
      </c>
      <c r="K118" s="746">
        <v>18710</v>
      </c>
    </row>
    <row r="119" spans="1:11" ht="14.4" customHeight="1" x14ac:dyDescent="0.3">
      <c r="A119" s="740" t="s">
        <v>574</v>
      </c>
      <c r="B119" s="741" t="s">
        <v>575</v>
      </c>
      <c r="C119" s="742" t="s">
        <v>593</v>
      </c>
      <c r="D119" s="743" t="s">
        <v>594</v>
      </c>
      <c r="E119" s="742" t="s">
        <v>3517</v>
      </c>
      <c r="F119" s="743" t="s">
        <v>3518</v>
      </c>
      <c r="G119" s="742" t="s">
        <v>3753</v>
      </c>
      <c r="H119" s="742" t="s">
        <v>3754</v>
      </c>
      <c r="I119" s="745">
        <v>3.940000057220459</v>
      </c>
      <c r="J119" s="745">
        <v>8750</v>
      </c>
      <c r="K119" s="746">
        <v>34501.44970703125</v>
      </c>
    </row>
    <row r="120" spans="1:11" ht="14.4" customHeight="1" x14ac:dyDescent="0.3">
      <c r="A120" s="740" t="s">
        <v>574</v>
      </c>
      <c r="B120" s="741" t="s">
        <v>575</v>
      </c>
      <c r="C120" s="742" t="s">
        <v>593</v>
      </c>
      <c r="D120" s="743" t="s">
        <v>594</v>
      </c>
      <c r="E120" s="742" t="s">
        <v>3517</v>
      </c>
      <c r="F120" s="743" t="s">
        <v>3518</v>
      </c>
      <c r="G120" s="742" t="s">
        <v>3755</v>
      </c>
      <c r="H120" s="742" t="s">
        <v>3756</v>
      </c>
      <c r="I120" s="745">
        <v>27.875</v>
      </c>
      <c r="J120" s="745">
        <v>6</v>
      </c>
      <c r="K120" s="746">
        <v>167.2599983215332</v>
      </c>
    </row>
    <row r="121" spans="1:11" ht="14.4" customHeight="1" x14ac:dyDescent="0.3">
      <c r="A121" s="740" t="s">
        <v>574</v>
      </c>
      <c r="B121" s="741" t="s">
        <v>575</v>
      </c>
      <c r="C121" s="742" t="s">
        <v>593</v>
      </c>
      <c r="D121" s="743" t="s">
        <v>594</v>
      </c>
      <c r="E121" s="742" t="s">
        <v>3517</v>
      </c>
      <c r="F121" s="743" t="s">
        <v>3518</v>
      </c>
      <c r="G121" s="742" t="s">
        <v>3757</v>
      </c>
      <c r="H121" s="742" t="s">
        <v>3758</v>
      </c>
      <c r="I121" s="745">
        <v>28.733999633789061</v>
      </c>
      <c r="J121" s="745">
        <v>864</v>
      </c>
      <c r="K121" s="746">
        <v>24826.08056640625</v>
      </c>
    </row>
    <row r="122" spans="1:11" ht="14.4" customHeight="1" x14ac:dyDescent="0.3">
      <c r="A122" s="740" t="s">
        <v>574</v>
      </c>
      <c r="B122" s="741" t="s">
        <v>575</v>
      </c>
      <c r="C122" s="742" t="s">
        <v>593</v>
      </c>
      <c r="D122" s="743" t="s">
        <v>594</v>
      </c>
      <c r="E122" s="742" t="s">
        <v>3517</v>
      </c>
      <c r="F122" s="743" t="s">
        <v>3518</v>
      </c>
      <c r="G122" s="742" t="s">
        <v>3759</v>
      </c>
      <c r="H122" s="742" t="s">
        <v>3760</v>
      </c>
      <c r="I122" s="745">
        <v>9.3299999237060547</v>
      </c>
      <c r="J122" s="745">
        <v>1</v>
      </c>
      <c r="K122" s="746">
        <v>9.3299999237060547</v>
      </c>
    </row>
    <row r="123" spans="1:11" ht="14.4" customHeight="1" x14ac:dyDescent="0.3">
      <c r="A123" s="740" t="s">
        <v>574</v>
      </c>
      <c r="B123" s="741" t="s">
        <v>575</v>
      </c>
      <c r="C123" s="742" t="s">
        <v>593</v>
      </c>
      <c r="D123" s="743" t="s">
        <v>594</v>
      </c>
      <c r="E123" s="742" t="s">
        <v>3533</v>
      </c>
      <c r="F123" s="743" t="s">
        <v>3534</v>
      </c>
      <c r="G123" s="742" t="s">
        <v>3761</v>
      </c>
      <c r="H123" s="742" t="s">
        <v>3762</v>
      </c>
      <c r="I123" s="745">
        <v>175.00166575113931</v>
      </c>
      <c r="J123" s="745">
        <v>228</v>
      </c>
      <c r="K123" s="746">
        <v>39900.459106445313</v>
      </c>
    </row>
    <row r="124" spans="1:11" ht="14.4" customHeight="1" x14ac:dyDescent="0.3">
      <c r="A124" s="740" t="s">
        <v>574</v>
      </c>
      <c r="B124" s="741" t="s">
        <v>575</v>
      </c>
      <c r="C124" s="742" t="s">
        <v>593</v>
      </c>
      <c r="D124" s="743" t="s">
        <v>594</v>
      </c>
      <c r="E124" s="742" t="s">
        <v>3533</v>
      </c>
      <c r="F124" s="743" t="s">
        <v>3534</v>
      </c>
      <c r="G124" s="742" t="s">
        <v>3763</v>
      </c>
      <c r="H124" s="742" t="s">
        <v>3764</v>
      </c>
      <c r="I124" s="745">
        <v>2.9025000929832458</v>
      </c>
      <c r="J124" s="745">
        <v>4000</v>
      </c>
      <c r="K124" s="746">
        <v>11610</v>
      </c>
    </row>
    <row r="125" spans="1:11" ht="14.4" customHeight="1" x14ac:dyDescent="0.3">
      <c r="A125" s="740" t="s">
        <v>574</v>
      </c>
      <c r="B125" s="741" t="s">
        <v>575</v>
      </c>
      <c r="C125" s="742" t="s">
        <v>593</v>
      </c>
      <c r="D125" s="743" t="s">
        <v>594</v>
      </c>
      <c r="E125" s="742" t="s">
        <v>3533</v>
      </c>
      <c r="F125" s="743" t="s">
        <v>3534</v>
      </c>
      <c r="G125" s="742" t="s">
        <v>3765</v>
      </c>
      <c r="H125" s="742" t="s">
        <v>3766</v>
      </c>
      <c r="I125" s="745">
        <v>2.9025000929832458</v>
      </c>
      <c r="J125" s="745">
        <v>4000</v>
      </c>
      <c r="K125" s="746">
        <v>11610</v>
      </c>
    </row>
    <row r="126" spans="1:11" ht="14.4" customHeight="1" x14ac:dyDescent="0.3">
      <c r="A126" s="740" t="s">
        <v>574</v>
      </c>
      <c r="B126" s="741" t="s">
        <v>575</v>
      </c>
      <c r="C126" s="742" t="s">
        <v>593</v>
      </c>
      <c r="D126" s="743" t="s">
        <v>594</v>
      </c>
      <c r="E126" s="742" t="s">
        <v>3533</v>
      </c>
      <c r="F126" s="743" t="s">
        <v>3534</v>
      </c>
      <c r="G126" s="742" t="s">
        <v>3767</v>
      </c>
      <c r="H126" s="742" t="s">
        <v>3768</v>
      </c>
      <c r="I126" s="745">
        <v>2.9066667556762695</v>
      </c>
      <c r="J126" s="745">
        <v>300</v>
      </c>
      <c r="K126" s="746">
        <v>872</v>
      </c>
    </row>
    <row r="127" spans="1:11" ht="14.4" customHeight="1" x14ac:dyDescent="0.3">
      <c r="A127" s="740" t="s">
        <v>574</v>
      </c>
      <c r="B127" s="741" t="s">
        <v>575</v>
      </c>
      <c r="C127" s="742" t="s">
        <v>593</v>
      </c>
      <c r="D127" s="743" t="s">
        <v>594</v>
      </c>
      <c r="E127" s="742" t="s">
        <v>3533</v>
      </c>
      <c r="F127" s="743" t="s">
        <v>3534</v>
      </c>
      <c r="G127" s="742" t="s">
        <v>3769</v>
      </c>
      <c r="H127" s="742" t="s">
        <v>3770</v>
      </c>
      <c r="I127" s="745">
        <v>2.9000000953674316</v>
      </c>
      <c r="J127" s="745">
        <v>200</v>
      </c>
      <c r="K127" s="746">
        <v>580</v>
      </c>
    </row>
    <row r="128" spans="1:11" ht="14.4" customHeight="1" x14ac:dyDescent="0.3">
      <c r="A128" s="740" t="s">
        <v>574</v>
      </c>
      <c r="B128" s="741" t="s">
        <v>575</v>
      </c>
      <c r="C128" s="742" t="s">
        <v>593</v>
      </c>
      <c r="D128" s="743" t="s">
        <v>594</v>
      </c>
      <c r="E128" s="742" t="s">
        <v>3533</v>
      </c>
      <c r="F128" s="743" t="s">
        <v>3534</v>
      </c>
      <c r="G128" s="742" t="s">
        <v>3771</v>
      </c>
      <c r="H128" s="742" t="s">
        <v>3772</v>
      </c>
      <c r="I128" s="745">
        <v>713.9000244140625</v>
      </c>
      <c r="J128" s="745">
        <v>5</v>
      </c>
      <c r="K128" s="746">
        <v>3569.5</v>
      </c>
    </row>
    <row r="129" spans="1:11" ht="14.4" customHeight="1" x14ac:dyDescent="0.3">
      <c r="A129" s="740" t="s">
        <v>574</v>
      </c>
      <c r="B129" s="741" t="s">
        <v>575</v>
      </c>
      <c r="C129" s="742" t="s">
        <v>593</v>
      </c>
      <c r="D129" s="743" t="s">
        <v>594</v>
      </c>
      <c r="E129" s="742" t="s">
        <v>3533</v>
      </c>
      <c r="F129" s="743" t="s">
        <v>3534</v>
      </c>
      <c r="G129" s="742" t="s">
        <v>3773</v>
      </c>
      <c r="H129" s="742" t="s">
        <v>3774</v>
      </c>
      <c r="I129" s="745">
        <v>250.80000305175781</v>
      </c>
      <c r="J129" s="745">
        <v>25</v>
      </c>
      <c r="K129" s="746">
        <v>6269.919921875</v>
      </c>
    </row>
    <row r="130" spans="1:11" ht="14.4" customHeight="1" x14ac:dyDescent="0.3">
      <c r="A130" s="740" t="s">
        <v>574</v>
      </c>
      <c r="B130" s="741" t="s">
        <v>575</v>
      </c>
      <c r="C130" s="742" t="s">
        <v>593</v>
      </c>
      <c r="D130" s="743" t="s">
        <v>594</v>
      </c>
      <c r="E130" s="742" t="s">
        <v>3533</v>
      </c>
      <c r="F130" s="743" t="s">
        <v>3534</v>
      </c>
      <c r="G130" s="742" t="s">
        <v>3775</v>
      </c>
      <c r="H130" s="742" t="s">
        <v>3776</v>
      </c>
      <c r="I130" s="745">
        <v>1.333333303531011E-2</v>
      </c>
      <c r="J130" s="745">
        <v>700</v>
      </c>
      <c r="K130" s="746">
        <v>8</v>
      </c>
    </row>
    <row r="131" spans="1:11" ht="14.4" customHeight="1" x14ac:dyDescent="0.3">
      <c r="A131" s="740" t="s">
        <v>574</v>
      </c>
      <c r="B131" s="741" t="s">
        <v>575</v>
      </c>
      <c r="C131" s="742" t="s">
        <v>593</v>
      </c>
      <c r="D131" s="743" t="s">
        <v>594</v>
      </c>
      <c r="E131" s="742" t="s">
        <v>3533</v>
      </c>
      <c r="F131" s="743" t="s">
        <v>3534</v>
      </c>
      <c r="G131" s="742" t="s">
        <v>3777</v>
      </c>
      <c r="H131" s="742" t="s">
        <v>3778</v>
      </c>
      <c r="I131" s="745">
        <v>1.8799999952316284</v>
      </c>
      <c r="J131" s="745">
        <v>300</v>
      </c>
      <c r="K131" s="746">
        <v>564</v>
      </c>
    </row>
    <row r="132" spans="1:11" ht="14.4" customHeight="1" x14ac:dyDescent="0.3">
      <c r="A132" s="740" t="s">
        <v>574</v>
      </c>
      <c r="B132" s="741" t="s">
        <v>575</v>
      </c>
      <c r="C132" s="742" t="s">
        <v>593</v>
      </c>
      <c r="D132" s="743" t="s">
        <v>594</v>
      </c>
      <c r="E132" s="742" t="s">
        <v>3533</v>
      </c>
      <c r="F132" s="743" t="s">
        <v>3534</v>
      </c>
      <c r="G132" s="742" t="s">
        <v>3535</v>
      </c>
      <c r="H132" s="742" t="s">
        <v>3536</v>
      </c>
      <c r="I132" s="745">
        <v>1.9360000133514403</v>
      </c>
      <c r="J132" s="745">
        <v>1500</v>
      </c>
      <c r="K132" s="746">
        <v>2905</v>
      </c>
    </row>
    <row r="133" spans="1:11" ht="14.4" customHeight="1" x14ac:dyDescent="0.3">
      <c r="A133" s="740" t="s">
        <v>574</v>
      </c>
      <c r="B133" s="741" t="s">
        <v>575</v>
      </c>
      <c r="C133" s="742" t="s">
        <v>593</v>
      </c>
      <c r="D133" s="743" t="s">
        <v>594</v>
      </c>
      <c r="E133" s="742" t="s">
        <v>3533</v>
      </c>
      <c r="F133" s="743" t="s">
        <v>3534</v>
      </c>
      <c r="G133" s="742" t="s">
        <v>3779</v>
      </c>
      <c r="H133" s="742" t="s">
        <v>3780</v>
      </c>
      <c r="I133" s="745">
        <v>11.493333180745443</v>
      </c>
      <c r="J133" s="745">
        <v>190</v>
      </c>
      <c r="K133" s="746">
        <v>2183.5999755859375</v>
      </c>
    </row>
    <row r="134" spans="1:11" ht="14.4" customHeight="1" x14ac:dyDescent="0.3">
      <c r="A134" s="740" t="s">
        <v>574</v>
      </c>
      <c r="B134" s="741" t="s">
        <v>575</v>
      </c>
      <c r="C134" s="742" t="s">
        <v>593</v>
      </c>
      <c r="D134" s="743" t="s">
        <v>594</v>
      </c>
      <c r="E134" s="742" t="s">
        <v>3533</v>
      </c>
      <c r="F134" s="743" t="s">
        <v>3534</v>
      </c>
      <c r="G134" s="742" t="s">
        <v>3781</v>
      </c>
      <c r="H134" s="742" t="s">
        <v>3782</v>
      </c>
      <c r="I134" s="745">
        <v>11.699999809265137</v>
      </c>
      <c r="J134" s="745">
        <v>100</v>
      </c>
      <c r="K134" s="746">
        <v>1170.0699462890625</v>
      </c>
    </row>
    <row r="135" spans="1:11" ht="14.4" customHeight="1" x14ac:dyDescent="0.3">
      <c r="A135" s="740" t="s">
        <v>574</v>
      </c>
      <c r="B135" s="741" t="s">
        <v>575</v>
      </c>
      <c r="C135" s="742" t="s">
        <v>593</v>
      </c>
      <c r="D135" s="743" t="s">
        <v>594</v>
      </c>
      <c r="E135" s="742" t="s">
        <v>3533</v>
      </c>
      <c r="F135" s="743" t="s">
        <v>3534</v>
      </c>
      <c r="G135" s="742" t="s">
        <v>3783</v>
      </c>
      <c r="H135" s="742" t="s">
        <v>3784</v>
      </c>
      <c r="I135" s="745">
        <v>45.5</v>
      </c>
      <c r="J135" s="745">
        <v>240</v>
      </c>
      <c r="K135" s="746">
        <v>10919.199951171875</v>
      </c>
    </row>
    <row r="136" spans="1:11" ht="14.4" customHeight="1" x14ac:dyDescent="0.3">
      <c r="A136" s="740" t="s">
        <v>574</v>
      </c>
      <c r="B136" s="741" t="s">
        <v>575</v>
      </c>
      <c r="C136" s="742" t="s">
        <v>593</v>
      </c>
      <c r="D136" s="743" t="s">
        <v>594</v>
      </c>
      <c r="E136" s="742" t="s">
        <v>3533</v>
      </c>
      <c r="F136" s="743" t="s">
        <v>3534</v>
      </c>
      <c r="G136" s="742" t="s">
        <v>3785</v>
      </c>
      <c r="H136" s="742" t="s">
        <v>3786</v>
      </c>
      <c r="I136" s="745">
        <v>11.142500162124634</v>
      </c>
      <c r="J136" s="745">
        <v>1500</v>
      </c>
      <c r="K136" s="746">
        <v>16713</v>
      </c>
    </row>
    <row r="137" spans="1:11" ht="14.4" customHeight="1" x14ac:dyDescent="0.3">
      <c r="A137" s="740" t="s">
        <v>574</v>
      </c>
      <c r="B137" s="741" t="s">
        <v>575</v>
      </c>
      <c r="C137" s="742" t="s">
        <v>593</v>
      </c>
      <c r="D137" s="743" t="s">
        <v>594</v>
      </c>
      <c r="E137" s="742" t="s">
        <v>3533</v>
      </c>
      <c r="F137" s="743" t="s">
        <v>3534</v>
      </c>
      <c r="G137" s="742" t="s">
        <v>3787</v>
      </c>
      <c r="H137" s="742" t="s">
        <v>3788</v>
      </c>
      <c r="I137" s="745">
        <v>25.989999771118164</v>
      </c>
      <c r="J137" s="745">
        <v>500</v>
      </c>
      <c r="K137" s="746">
        <v>12995.400390625</v>
      </c>
    </row>
    <row r="138" spans="1:11" ht="14.4" customHeight="1" x14ac:dyDescent="0.3">
      <c r="A138" s="740" t="s">
        <v>574</v>
      </c>
      <c r="B138" s="741" t="s">
        <v>575</v>
      </c>
      <c r="C138" s="742" t="s">
        <v>593</v>
      </c>
      <c r="D138" s="743" t="s">
        <v>594</v>
      </c>
      <c r="E138" s="742" t="s">
        <v>3533</v>
      </c>
      <c r="F138" s="743" t="s">
        <v>3534</v>
      </c>
      <c r="G138" s="742" t="s">
        <v>3789</v>
      </c>
      <c r="H138" s="742" t="s">
        <v>3790</v>
      </c>
      <c r="I138" s="745">
        <v>263.77999877929687</v>
      </c>
      <c r="J138" s="745">
        <v>75</v>
      </c>
      <c r="K138" s="746">
        <v>19783.500244140625</v>
      </c>
    </row>
    <row r="139" spans="1:11" ht="14.4" customHeight="1" x14ac:dyDescent="0.3">
      <c r="A139" s="740" t="s">
        <v>574</v>
      </c>
      <c r="B139" s="741" t="s">
        <v>575</v>
      </c>
      <c r="C139" s="742" t="s">
        <v>593</v>
      </c>
      <c r="D139" s="743" t="s">
        <v>594</v>
      </c>
      <c r="E139" s="742" t="s">
        <v>3533</v>
      </c>
      <c r="F139" s="743" t="s">
        <v>3534</v>
      </c>
      <c r="G139" s="742" t="s">
        <v>3791</v>
      </c>
      <c r="H139" s="742" t="s">
        <v>3792</v>
      </c>
      <c r="I139" s="745">
        <v>64.114999771118164</v>
      </c>
      <c r="J139" s="745">
        <v>12</v>
      </c>
      <c r="K139" s="746">
        <v>769.31999206542969</v>
      </c>
    </row>
    <row r="140" spans="1:11" ht="14.4" customHeight="1" x14ac:dyDescent="0.3">
      <c r="A140" s="740" t="s">
        <v>574</v>
      </c>
      <c r="B140" s="741" t="s">
        <v>575</v>
      </c>
      <c r="C140" s="742" t="s">
        <v>593</v>
      </c>
      <c r="D140" s="743" t="s">
        <v>594</v>
      </c>
      <c r="E140" s="742" t="s">
        <v>3533</v>
      </c>
      <c r="F140" s="743" t="s">
        <v>3534</v>
      </c>
      <c r="G140" s="742" t="s">
        <v>3793</v>
      </c>
      <c r="H140" s="742" t="s">
        <v>3794</v>
      </c>
      <c r="I140" s="745">
        <v>96.800003051757813</v>
      </c>
      <c r="J140" s="745">
        <v>24</v>
      </c>
      <c r="K140" s="746">
        <v>2323.199951171875</v>
      </c>
    </row>
    <row r="141" spans="1:11" ht="14.4" customHeight="1" x14ac:dyDescent="0.3">
      <c r="A141" s="740" t="s">
        <v>574</v>
      </c>
      <c r="B141" s="741" t="s">
        <v>575</v>
      </c>
      <c r="C141" s="742" t="s">
        <v>593</v>
      </c>
      <c r="D141" s="743" t="s">
        <v>594</v>
      </c>
      <c r="E141" s="742" t="s">
        <v>3533</v>
      </c>
      <c r="F141" s="743" t="s">
        <v>3534</v>
      </c>
      <c r="G141" s="742" t="s">
        <v>3795</v>
      </c>
      <c r="H141" s="742" t="s">
        <v>3796</v>
      </c>
      <c r="I141" s="745">
        <v>15.574999809265137</v>
      </c>
      <c r="J141" s="745">
        <v>50</v>
      </c>
      <c r="K141" s="746">
        <v>778.70001220703125</v>
      </c>
    </row>
    <row r="142" spans="1:11" ht="14.4" customHeight="1" x14ac:dyDescent="0.3">
      <c r="A142" s="740" t="s">
        <v>574</v>
      </c>
      <c r="B142" s="741" t="s">
        <v>575</v>
      </c>
      <c r="C142" s="742" t="s">
        <v>593</v>
      </c>
      <c r="D142" s="743" t="s">
        <v>594</v>
      </c>
      <c r="E142" s="742" t="s">
        <v>3533</v>
      </c>
      <c r="F142" s="743" t="s">
        <v>3534</v>
      </c>
      <c r="G142" s="742" t="s">
        <v>3797</v>
      </c>
      <c r="H142" s="742" t="s">
        <v>3798</v>
      </c>
      <c r="I142" s="745">
        <v>6.1099999745686846</v>
      </c>
      <c r="J142" s="745">
        <v>1600</v>
      </c>
      <c r="K142" s="746">
        <v>9770</v>
      </c>
    </row>
    <row r="143" spans="1:11" ht="14.4" customHeight="1" x14ac:dyDescent="0.3">
      <c r="A143" s="740" t="s">
        <v>574</v>
      </c>
      <c r="B143" s="741" t="s">
        <v>575</v>
      </c>
      <c r="C143" s="742" t="s">
        <v>593</v>
      </c>
      <c r="D143" s="743" t="s">
        <v>594</v>
      </c>
      <c r="E143" s="742" t="s">
        <v>3533</v>
      </c>
      <c r="F143" s="743" t="s">
        <v>3534</v>
      </c>
      <c r="G143" s="742" t="s">
        <v>3539</v>
      </c>
      <c r="H143" s="742" t="s">
        <v>3540</v>
      </c>
      <c r="I143" s="745">
        <v>3.4520000457763671</v>
      </c>
      <c r="J143" s="745">
        <v>2400</v>
      </c>
      <c r="K143" s="746">
        <v>8284</v>
      </c>
    </row>
    <row r="144" spans="1:11" ht="14.4" customHeight="1" x14ac:dyDescent="0.3">
      <c r="A144" s="740" t="s">
        <v>574</v>
      </c>
      <c r="B144" s="741" t="s">
        <v>575</v>
      </c>
      <c r="C144" s="742" t="s">
        <v>593</v>
      </c>
      <c r="D144" s="743" t="s">
        <v>594</v>
      </c>
      <c r="E144" s="742" t="s">
        <v>3533</v>
      </c>
      <c r="F144" s="743" t="s">
        <v>3534</v>
      </c>
      <c r="G144" s="742" t="s">
        <v>3799</v>
      </c>
      <c r="H144" s="742" t="s">
        <v>3800</v>
      </c>
      <c r="I144" s="745">
        <v>61.060001373291016</v>
      </c>
      <c r="J144" s="745">
        <v>300</v>
      </c>
      <c r="K144" s="746">
        <v>18316.98046875</v>
      </c>
    </row>
    <row r="145" spans="1:11" ht="14.4" customHeight="1" x14ac:dyDescent="0.3">
      <c r="A145" s="740" t="s">
        <v>574</v>
      </c>
      <c r="B145" s="741" t="s">
        <v>575</v>
      </c>
      <c r="C145" s="742" t="s">
        <v>593</v>
      </c>
      <c r="D145" s="743" t="s">
        <v>594</v>
      </c>
      <c r="E145" s="742" t="s">
        <v>3533</v>
      </c>
      <c r="F145" s="743" t="s">
        <v>3534</v>
      </c>
      <c r="G145" s="742" t="s">
        <v>3801</v>
      </c>
      <c r="H145" s="742" t="s">
        <v>3802</v>
      </c>
      <c r="I145" s="745">
        <v>17.909999847412109</v>
      </c>
      <c r="J145" s="745">
        <v>10</v>
      </c>
      <c r="K145" s="746">
        <v>179.10000610351562</v>
      </c>
    </row>
    <row r="146" spans="1:11" ht="14.4" customHeight="1" x14ac:dyDescent="0.3">
      <c r="A146" s="740" t="s">
        <v>574</v>
      </c>
      <c r="B146" s="741" t="s">
        <v>575</v>
      </c>
      <c r="C146" s="742" t="s">
        <v>593</v>
      </c>
      <c r="D146" s="743" t="s">
        <v>594</v>
      </c>
      <c r="E146" s="742" t="s">
        <v>3533</v>
      </c>
      <c r="F146" s="743" t="s">
        <v>3534</v>
      </c>
      <c r="G146" s="742" t="s">
        <v>3803</v>
      </c>
      <c r="H146" s="742" t="s">
        <v>3804</v>
      </c>
      <c r="I146" s="745">
        <v>17.909999847412109</v>
      </c>
      <c r="J146" s="745">
        <v>10</v>
      </c>
      <c r="K146" s="746">
        <v>179.10000610351562</v>
      </c>
    </row>
    <row r="147" spans="1:11" ht="14.4" customHeight="1" x14ac:dyDescent="0.3">
      <c r="A147" s="740" t="s">
        <v>574</v>
      </c>
      <c r="B147" s="741" t="s">
        <v>575</v>
      </c>
      <c r="C147" s="742" t="s">
        <v>593</v>
      </c>
      <c r="D147" s="743" t="s">
        <v>594</v>
      </c>
      <c r="E147" s="742" t="s">
        <v>3533</v>
      </c>
      <c r="F147" s="743" t="s">
        <v>3534</v>
      </c>
      <c r="G147" s="742" t="s">
        <v>3805</v>
      </c>
      <c r="H147" s="742" t="s">
        <v>3806</v>
      </c>
      <c r="I147" s="745">
        <v>22</v>
      </c>
      <c r="J147" s="745">
        <v>10</v>
      </c>
      <c r="K147" s="746">
        <v>220</v>
      </c>
    </row>
    <row r="148" spans="1:11" ht="14.4" customHeight="1" x14ac:dyDescent="0.3">
      <c r="A148" s="740" t="s">
        <v>574</v>
      </c>
      <c r="B148" s="741" t="s">
        <v>575</v>
      </c>
      <c r="C148" s="742" t="s">
        <v>593</v>
      </c>
      <c r="D148" s="743" t="s">
        <v>594</v>
      </c>
      <c r="E148" s="742" t="s">
        <v>3533</v>
      </c>
      <c r="F148" s="743" t="s">
        <v>3534</v>
      </c>
      <c r="G148" s="742" t="s">
        <v>3807</v>
      </c>
      <c r="H148" s="742" t="s">
        <v>3808</v>
      </c>
      <c r="I148" s="745">
        <v>17.909999847412109</v>
      </c>
      <c r="J148" s="745">
        <v>10</v>
      </c>
      <c r="K148" s="746">
        <v>179.10000610351562</v>
      </c>
    </row>
    <row r="149" spans="1:11" ht="14.4" customHeight="1" x14ac:dyDescent="0.3">
      <c r="A149" s="740" t="s">
        <v>574</v>
      </c>
      <c r="B149" s="741" t="s">
        <v>575</v>
      </c>
      <c r="C149" s="742" t="s">
        <v>593</v>
      </c>
      <c r="D149" s="743" t="s">
        <v>594</v>
      </c>
      <c r="E149" s="742" t="s">
        <v>3533</v>
      </c>
      <c r="F149" s="743" t="s">
        <v>3534</v>
      </c>
      <c r="G149" s="742" t="s">
        <v>3809</v>
      </c>
      <c r="H149" s="742" t="s">
        <v>3810</v>
      </c>
      <c r="I149" s="745">
        <v>17.909999847412109</v>
      </c>
      <c r="J149" s="745">
        <v>14</v>
      </c>
      <c r="K149" s="746">
        <v>250.74000549316406</v>
      </c>
    </row>
    <row r="150" spans="1:11" ht="14.4" customHeight="1" x14ac:dyDescent="0.3">
      <c r="A150" s="740" t="s">
        <v>574</v>
      </c>
      <c r="B150" s="741" t="s">
        <v>575</v>
      </c>
      <c r="C150" s="742" t="s">
        <v>593</v>
      </c>
      <c r="D150" s="743" t="s">
        <v>594</v>
      </c>
      <c r="E150" s="742" t="s">
        <v>3533</v>
      </c>
      <c r="F150" s="743" t="s">
        <v>3534</v>
      </c>
      <c r="G150" s="742" t="s">
        <v>3811</v>
      </c>
      <c r="H150" s="742" t="s">
        <v>3812</v>
      </c>
      <c r="I150" s="745">
        <v>17.909999847412109</v>
      </c>
      <c r="J150" s="745">
        <v>10</v>
      </c>
      <c r="K150" s="746">
        <v>179.08000183105469</v>
      </c>
    </row>
    <row r="151" spans="1:11" ht="14.4" customHeight="1" x14ac:dyDescent="0.3">
      <c r="A151" s="740" t="s">
        <v>574</v>
      </c>
      <c r="B151" s="741" t="s">
        <v>575</v>
      </c>
      <c r="C151" s="742" t="s">
        <v>593</v>
      </c>
      <c r="D151" s="743" t="s">
        <v>594</v>
      </c>
      <c r="E151" s="742" t="s">
        <v>3533</v>
      </c>
      <c r="F151" s="743" t="s">
        <v>3534</v>
      </c>
      <c r="G151" s="742" t="s">
        <v>3813</v>
      </c>
      <c r="H151" s="742" t="s">
        <v>3814</v>
      </c>
      <c r="I151" s="745">
        <v>17.909999847412109</v>
      </c>
      <c r="J151" s="745">
        <v>10</v>
      </c>
      <c r="K151" s="746">
        <v>179.08000183105469</v>
      </c>
    </row>
    <row r="152" spans="1:11" ht="14.4" customHeight="1" x14ac:dyDescent="0.3">
      <c r="A152" s="740" t="s">
        <v>574</v>
      </c>
      <c r="B152" s="741" t="s">
        <v>575</v>
      </c>
      <c r="C152" s="742" t="s">
        <v>593</v>
      </c>
      <c r="D152" s="743" t="s">
        <v>594</v>
      </c>
      <c r="E152" s="742" t="s">
        <v>3533</v>
      </c>
      <c r="F152" s="743" t="s">
        <v>3534</v>
      </c>
      <c r="G152" s="742" t="s">
        <v>3815</v>
      </c>
      <c r="H152" s="742" t="s">
        <v>3816</v>
      </c>
      <c r="I152" s="745">
        <v>484.04000854492187</v>
      </c>
      <c r="J152" s="745">
        <v>2</v>
      </c>
      <c r="K152" s="746">
        <v>968.08001708984375</v>
      </c>
    </row>
    <row r="153" spans="1:11" ht="14.4" customHeight="1" x14ac:dyDescent="0.3">
      <c r="A153" s="740" t="s">
        <v>574</v>
      </c>
      <c r="B153" s="741" t="s">
        <v>575</v>
      </c>
      <c r="C153" s="742" t="s">
        <v>593</v>
      </c>
      <c r="D153" s="743" t="s">
        <v>594</v>
      </c>
      <c r="E153" s="742" t="s">
        <v>3533</v>
      </c>
      <c r="F153" s="743" t="s">
        <v>3534</v>
      </c>
      <c r="G153" s="742" t="s">
        <v>3817</v>
      </c>
      <c r="H153" s="742" t="s">
        <v>3818</v>
      </c>
      <c r="I153" s="745">
        <v>646.75</v>
      </c>
      <c r="J153" s="745">
        <v>2</v>
      </c>
      <c r="K153" s="746">
        <v>1293.5</v>
      </c>
    </row>
    <row r="154" spans="1:11" ht="14.4" customHeight="1" x14ac:dyDescent="0.3">
      <c r="A154" s="740" t="s">
        <v>574</v>
      </c>
      <c r="B154" s="741" t="s">
        <v>575</v>
      </c>
      <c r="C154" s="742" t="s">
        <v>593</v>
      </c>
      <c r="D154" s="743" t="s">
        <v>594</v>
      </c>
      <c r="E154" s="742" t="s">
        <v>3533</v>
      </c>
      <c r="F154" s="743" t="s">
        <v>3534</v>
      </c>
      <c r="G154" s="742" t="s">
        <v>3819</v>
      </c>
      <c r="H154" s="742" t="s">
        <v>3820</v>
      </c>
      <c r="I154" s="745">
        <v>484.02500915527344</v>
      </c>
      <c r="J154" s="745">
        <v>12</v>
      </c>
      <c r="K154" s="746">
        <v>5808.3701171875</v>
      </c>
    </row>
    <row r="155" spans="1:11" ht="14.4" customHeight="1" x14ac:dyDescent="0.3">
      <c r="A155" s="740" t="s">
        <v>574</v>
      </c>
      <c r="B155" s="741" t="s">
        <v>575</v>
      </c>
      <c r="C155" s="742" t="s">
        <v>593</v>
      </c>
      <c r="D155" s="743" t="s">
        <v>594</v>
      </c>
      <c r="E155" s="742" t="s">
        <v>3533</v>
      </c>
      <c r="F155" s="743" t="s">
        <v>3534</v>
      </c>
      <c r="G155" s="742" t="s">
        <v>3821</v>
      </c>
      <c r="H155" s="742" t="s">
        <v>3822</v>
      </c>
      <c r="I155" s="745">
        <v>527.969970703125</v>
      </c>
      <c r="J155" s="745">
        <v>20</v>
      </c>
      <c r="K155" s="746">
        <v>10559.35009765625</v>
      </c>
    </row>
    <row r="156" spans="1:11" ht="14.4" customHeight="1" x14ac:dyDescent="0.3">
      <c r="A156" s="740" t="s">
        <v>574</v>
      </c>
      <c r="B156" s="741" t="s">
        <v>575</v>
      </c>
      <c r="C156" s="742" t="s">
        <v>593</v>
      </c>
      <c r="D156" s="743" t="s">
        <v>594</v>
      </c>
      <c r="E156" s="742" t="s">
        <v>3533</v>
      </c>
      <c r="F156" s="743" t="s">
        <v>3534</v>
      </c>
      <c r="G156" s="742" t="s">
        <v>3823</v>
      </c>
      <c r="H156" s="742" t="s">
        <v>3824</v>
      </c>
      <c r="I156" s="745">
        <v>646.75750732421875</v>
      </c>
      <c r="J156" s="745">
        <v>10</v>
      </c>
      <c r="K156" s="746">
        <v>6467.56005859375</v>
      </c>
    </row>
    <row r="157" spans="1:11" ht="14.4" customHeight="1" x14ac:dyDescent="0.3">
      <c r="A157" s="740" t="s">
        <v>574</v>
      </c>
      <c r="B157" s="741" t="s">
        <v>575</v>
      </c>
      <c r="C157" s="742" t="s">
        <v>593</v>
      </c>
      <c r="D157" s="743" t="s">
        <v>594</v>
      </c>
      <c r="E157" s="742" t="s">
        <v>3533</v>
      </c>
      <c r="F157" s="743" t="s">
        <v>3534</v>
      </c>
      <c r="G157" s="742" t="s">
        <v>3825</v>
      </c>
      <c r="H157" s="742" t="s">
        <v>3826</v>
      </c>
      <c r="I157" s="745">
        <v>527.969970703125</v>
      </c>
      <c r="J157" s="745">
        <v>10</v>
      </c>
      <c r="K157" s="746">
        <v>5279.64990234375</v>
      </c>
    </row>
    <row r="158" spans="1:11" ht="14.4" customHeight="1" x14ac:dyDescent="0.3">
      <c r="A158" s="740" t="s">
        <v>574</v>
      </c>
      <c r="B158" s="741" t="s">
        <v>575</v>
      </c>
      <c r="C158" s="742" t="s">
        <v>593</v>
      </c>
      <c r="D158" s="743" t="s">
        <v>594</v>
      </c>
      <c r="E158" s="742" t="s">
        <v>3533</v>
      </c>
      <c r="F158" s="743" t="s">
        <v>3534</v>
      </c>
      <c r="G158" s="742" t="s">
        <v>3827</v>
      </c>
      <c r="H158" s="742" t="s">
        <v>3828</v>
      </c>
      <c r="I158" s="745">
        <v>484.04000854492187</v>
      </c>
      <c r="J158" s="745">
        <v>10</v>
      </c>
      <c r="K158" s="746">
        <v>4840.35009765625</v>
      </c>
    </row>
    <row r="159" spans="1:11" ht="14.4" customHeight="1" x14ac:dyDescent="0.3">
      <c r="A159" s="740" t="s">
        <v>574</v>
      </c>
      <c r="B159" s="741" t="s">
        <v>575</v>
      </c>
      <c r="C159" s="742" t="s">
        <v>593</v>
      </c>
      <c r="D159" s="743" t="s">
        <v>594</v>
      </c>
      <c r="E159" s="742" t="s">
        <v>3533</v>
      </c>
      <c r="F159" s="743" t="s">
        <v>3534</v>
      </c>
      <c r="G159" s="742" t="s">
        <v>3829</v>
      </c>
      <c r="H159" s="742" t="s">
        <v>3830</v>
      </c>
      <c r="I159" s="745">
        <v>646.75</v>
      </c>
      <c r="J159" s="745">
        <v>2</v>
      </c>
      <c r="K159" s="746">
        <v>1293.5</v>
      </c>
    </row>
    <row r="160" spans="1:11" ht="14.4" customHeight="1" x14ac:dyDescent="0.3">
      <c r="A160" s="740" t="s">
        <v>574</v>
      </c>
      <c r="B160" s="741" t="s">
        <v>575</v>
      </c>
      <c r="C160" s="742" t="s">
        <v>593</v>
      </c>
      <c r="D160" s="743" t="s">
        <v>594</v>
      </c>
      <c r="E160" s="742" t="s">
        <v>3533</v>
      </c>
      <c r="F160" s="743" t="s">
        <v>3534</v>
      </c>
      <c r="G160" s="742" t="s">
        <v>3831</v>
      </c>
      <c r="H160" s="742" t="s">
        <v>3832</v>
      </c>
      <c r="I160" s="745">
        <v>2986.780029296875</v>
      </c>
      <c r="J160" s="745">
        <v>1</v>
      </c>
      <c r="K160" s="746">
        <v>2986.780029296875</v>
      </c>
    </row>
    <row r="161" spans="1:11" ht="14.4" customHeight="1" x14ac:dyDescent="0.3">
      <c r="A161" s="740" t="s">
        <v>574</v>
      </c>
      <c r="B161" s="741" t="s">
        <v>575</v>
      </c>
      <c r="C161" s="742" t="s">
        <v>593</v>
      </c>
      <c r="D161" s="743" t="s">
        <v>594</v>
      </c>
      <c r="E161" s="742" t="s">
        <v>3533</v>
      </c>
      <c r="F161" s="743" t="s">
        <v>3534</v>
      </c>
      <c r="G161" s="742" t="s">
        <v>3833</v>
      </c>
      <c r="H161" s="742" t="s">
        <v>3834</v>
      </c>
      <c r="I161" s="745">
        <v>273.58999633789062</v>
      </c>
      <c r="J161" s="745">
        <v>10</v>
      </c>
      <c r="K161" s="746">
        <v>2735.85009765625</v>
      </c>
    </row>
    <row r="162" spans="1:11" ht="14.4" customHeight="1" x14ac:dyDescent="0.3">
      <c r="A162" s="740" t="s">
        <v>574</v>
      </c>
      <c r="B162" s="741" t="s">
        <v>575</v>
      </c>
      <c r="C162" s="742" t="s">
        <v>593</v>
      </c>
      <c r="D162" s="743" t="s">
        <v>594</v>
      </c>
      <c r="E162" s="742" t="s">
        <v>3533</v>
      </c>
      <c r="F162" s="743" t="s">
        <v>3534</v>
      </c>
      <c r="G162" s="742" t="s">
        <v>3835</v>
      </c>
      <c r="H162" s="742" t="s">
        <v>3836</v>
      </c>
      <c r="I162" s="745">
        <v>273.58999633789062</v>
      </c>
      <c r="J162" s="745">
        <v>10</v>
      </c>
      <c r="K162" s="746">
        <v>2735.85009765625</v>
      </c>
    </row>
    <row r="163" spans="1:11" ht="14.4" customHeight="1" x14ac:dyDescent="0.3">
      <c r="A163" s="740" t="s">
        <v>574</v>
      </c>
      <c r="B163" s="741" t="s">
        <v>575</v>
      </c>
      <c r="C163" s="742" t="s">
        <v>593</v>
      </c>
      <c r="D163" s="743" t="s">
        <v>594</v>
      </c>
      <c r="E163" s="742" t="s">
        <v>3533</v>
      </c>
      <c r="F163" s="743" t="s">
        <v>3534</v>
      </c>
      <c r="G163" s="742" t="s">
        <v>3837</v>
      </c>
      <c r="H163" s="742" t="s">
        <v>3838</v>
      </c>
      <c r="I163" s="745">
        <v>273.58999633789062</v>
      </c>
      <c r="J163" s="745">
        <v>10</v>
      </c>
      <c r="K163" s="746">
        <v>2735.85009765625</v>
      </c>
    </row>
    <row r="164" spans="1:11" ht="14.4" customHeight="1" x14ac:dyDescent="0.3">
      <c r="A164" s="740" t="s">
        <v>574</v>
      </c>
      <c r="B164" s="741" t="s">
        <v>575</v>
      </c>
      <c r="C164" s="742" t="s">
        <v>593</v>
      </c>
      <c r="D164" s="743" t="s">
        <v>594</v>
      </c>
      <c r="E164" s="742" t="s">
        <v>3533</v>
      </c>
      <c r="F164" s="743" t="s">
        <v>3534</v>
      </c>
      <c r="G164" s="742" t="s">
        <v>3839</v>
      </c>
      <c r="H164" s="742" t="s">
        <v>3840</v>
      </c>
      <c r="I164" s="745">
        <v>12.100000381469727</v>
      </c>
      <c r="J164" s="745">
        <v>100</v>
      </c>
      <c r="K164" s="746">
        <v>1210</v>
      </c>
    </row>
    <row r="165" spans="1:11" ht="14.4" customHeight="1" x14ac:dyDescent="0.3">
      <c r="A165" s="740" t="s">
        <v>574</v>
      </c>
      <c r="B165" s="741" t="s">
        <v>575</v>
      </c>
      <c r="C165" s="742" t="s">
        <v>593</v>
      </c>
      <c r="D165" s="743" t="s">
        <v>594</v>
      </c>
      <c r="E165" s="742" t="s">
        <v>3533</v>
      </c>
      <c r="F165" s="743" t="s">
        <v>3534</v>
      </c>
      <c r="G165" s="742" t="s">
        <v>3841</v>
      </c>
      <c r="H165" s="742" t="s">
        <v>3842</v>
      </c>
      <c r="I165" s="745">
        <v>13.199999809265137</v>
      </c>
      <c r="J165" s="745">
        <v>20</v>
      </c>
      <c r="K165" s="746">
        <v>264</v>
      </c>
    </row>
    <row r="166" spans="1:11" ht="14.4" customHeight="1" x14ac:dyDescent="0.3">
      <c r="A166" s="740" t="s">
        <v>574</v>
      </c>
      <c r="B166" s="741" t="s">
        <v>575</v>
      </c>
      <c r="C166" s="742" t="s">
        <v>593</v>
      </c>
      <c r="D166" s="743" t="s">
        <v>594</v>
      </c>
      <c r="E166" s="742" t="s">
        <v>3533</v>
      </c>
      <c r="F166" s="743" t="s">
        <v>3534</v>
      </c>
      <c r="G166" s="742" t="s">
        <v>3843</v>
      </c>
      <c r="H166" s="742" t="s">
        <v>3844</v>
      </c>
      <c r="I166" s="745">
        <v>22.989999771118164</v>
      </c>
      <c r="J166" s="745">
        <v>10</v>
      </c>
      <c r="K166" s="746">
        <v>229.89999389648437</v>
      </c>
    </row>
    <row r="167" spans="1:11" ht="14.4" customHeight="1" x14ac:dyDescent="0.3">
      <c r="A167" s="740" t="s">
        <v>574</v>
      </c>
      <c r="B167" s="741" t="s">
        <v>575</v>
      </c>
      <c r="C167" s="742" t="s">
        <v>593</v>
      </c>
      <c r="D167" s="743" t="s">
        <v>594</v>
      </c>
      <c r="E167" s="742" t="s">
        <v>3533</v>
      </c>
      <c r="F167" s="743" t="s">
        <v>3534</v>
      </c>
      <c r="G167" s="742" t="s">
        <v>3845</v>
      </c>
      <c r="H167" s="742" t="s">
        <v>3846</v>
      </c>
      <c r="I167" s="745">
        <v>22.989999771118164</v>
      </c>
      <c r="J167" s="745">
        <v>40</v>
      </c>
      <c r="K167" s="746">
        <v>919.5999755859375</v>
      </c>
    </row>
    <row r="168" spans="1:11" ht="14.4" customHeight="1" x14ac:dyDescent="0.3">
      <c r="A168" s="740" t="s">
        <v>574</v>
      </c>
      <c r="B168" s="741" t="s">
        <v>575</v>
      </c>
      <c r="C168" s="742" t="s">
        <v>593</v>
      </c>
      <c r="D168" s="743" t="s">
        <v>594</v>
      </c>
      <c r="E168" s="742" t="s">
        <v>3533</v>
      </c>
      <c r="F168" s="743" t="s">
        <v>3534</v>
      </c>
      <c r="G168" s="742" t="s">
        <v>3847</v>
      </c>
      <c r="H168" s="742" t="s">
        <v>3848</v>
      </c>
      <c r="I168" s="745">
        <v>423.5</v>
      </c>
      <c r="J168" s="745">
        <v>5</v>
      </c>
      <c r="K168" s="746">
        <v>2117.5</v>
      </c>
    </row>
    <row r="169" spans="1:11" ht="14.4" customHeight="1" x14ac:dyDescent="0.3">
      <c r="A169" s="740" t="s">
        <v>574</v>
      </c>
      <c r="B169" s="741" t="s">
        <v>575</v>
      </c>
      <c r="C169" s="742" t="s">
        <v>593</v>
      </c>
      <c r="D169" s="743" t="s">
        <v>594</v>
      </c>
      <c r="E169" s="742" t="s">
        <v>3533</v>
      </c>
      <c r="F169" s="743" t="s">
        <v>3534</v>
      </c>
      <c r="G169" s="742" t="s">
        <v>3849</v>
      </c>
      <c r="H169" s="742" t="s">
        <v>3850</v>
      </c>
      <c r="I169" s="745">
        <v>1869.4516194661458</v>
      </c>
      <c r="J169" s="745">
        <v>30</v>
      </c>
      <c r="K169" s="746">
        <v>56083.5498046875</v>
      </c>
    </row>
    <row r="170" spans="1:11" ht="14.4" customHeight="1" x14ac:dyDescent="0.3">
      <c r="A170" s="740" t="s">
        <v>574</v>
      </c>
      <c r="B170" s="741" t="s">
        <v>575</v>
      </c>
      <c r="C170" s="742" t="s">
        <v>593</v>
      </c>
      <c r="D170" s="743" t="s">
        <v>594</v>
      </c>
      <c r="E170" s="742" t="s">
        <v>3533</v>
      </c>
      <c r="F170" s="743" t="s">
        <v>3534</v>
      </c>
      <c r="G170" s="742" t="s">
        <v>3851</v>
      </c>
      <c r="H170" s="742" t="s">
        <v>3852</v>
      </c>
      <c r="I170" s="745">
        <v>4660.919921875</v>
      </c>
      <c r="J170" s="745">
        <v>20</v>
      </c>
      <c r="K170" s="746">
        <v>93218.3984375</v>
      </c>
    </row>
    <row r="171" spans="1:11" ht="14.4" customHeight="1" x14ac:dyDescent="0.3">
      <c r="A171" s="740" t="s">
        <v>574</v>
      </c>
      <c r="B171" s="741" t="s">
        <v>575</v>
      </c>
      <c r="C171" s="742" t="s">
        <v>593</v>
      </c>
      <c r="D171" s="743" t="s">
        <v>594</v>
      </c>
      <c r="E171" s="742" t="s">
        <v>3533</v>
      </c>
      <c r="F171" s="743" t="s">
        <v>3534</v>
      </c>
      <c r="G171" s="742" t="s">
        <v>3853</v>
      </c>
      <c r="H171" s="742" t="s">
        <v>3854</v>
      </c>
      <c r="I171" s="745">
        <v>3920.39990234375</v>
      </c>
      <c r="J171" s="745">
        <v>2</v>
      </c>
      <c r="K171" s="746">
        <v>7840.7998046875</v>
      </c>
    </row>
    <row r="172" spans="1:11" ht="14.4" customHeight="1" x14ac:dyDescent="0.3">
      <c r="A172" s="740" t="s">
        <v>574</v>
      </c>
      <c r="B172" s="741" t="s">
        <v>575</v>
      </c>
      <c r="C172" s="742" t="s">
        <v>593</v>
      </c>
      <c r="D172" s="743" t="s">
        <v>594</v>
      </c>
      <c r="E172" s="742" t="s">
        <v>3533</v>
      </c>
      <c r="F172" s="743" t="s">
        <v>3534</v>
      </c>
      <c r="G172" s="742" t="s">
        <v>3855</v>
      </c>
      <c r="H172" s="742" t="s">
        <v>3856</v>
      </c>
      <c r="I172" s="745">
        <v>4660.919921875</v>
      </c>
      <c r="J172" s="745">
        <v>60</v>
      </c>
      <c r="K172" s="746">
        <v>279655.1953125</v>
      </c>
    </row>
    <row r="173" spans="1:11" ht="14.4" customHeight="1" x14ac:dyDescent="0.3">
      <c r="A173" s="740" t="s">
        <v>574</v>
      </c>
      <c r="B173" s="741" t="s">
        <v>575</v>
      </c>
      <c r="C173" s="742" t="s">
        <v>593</v>
      </c>
      <c r="D173" s="743" t="s">
        <v>594</v>
      </c>
      <c r="E173" s="742" t="s">
        <v>3533</v>
      </c>
      <c r="F173" s="743" t="s">
        <v>3534</v>
      </c>
      <c r="G173" s="742" t="s">
        <v>3857</v>
      </c>
      <c r="H173" s="742" t="s">
        <v>3858</v>
      </c>
      <c r="I173" s="745">
        <v>4.0300002098083496</v>
      </c>
      <c r="J173" s="745">
        <v>2600</v>
      </c>
      <c r="K173" s="746">
        <v>10478</v>
      </c>
    </row>
    <row r="174" spans="1:11" ht="14.4" customHeight="1" x14ac:dyDescent="0.3">
      <c r="A174" s="740" t="s">
        <v>574</v>
      </c>
      <c r="B174" s="741" t="s">
        <v>575</v>
      </c>
      <c r="C174" s="742" t="s">
        <v>593</v>
      </c>
      <c r="D174" s="743" t="s">
        <v>594</v>
      </c>
      <c r="E174" s="742" t="s">
        <v>3533</v>
      </c>
      <c r="F174" s="743" t="s">
        <v>3534</v>
      </c>
      <c r="G174" s="742" t="s">
        <v>3859</v>
      </c>
      <c r="H174" s="742" t="s">
        <v>3860</v>
      </c>
      <c r="I174" s="745">
        <v>108.875</v>
      </c>
      <c r="J174" s="745">
        <v>70</v>
      </c>
      <c r="K174" s="746">
        <v>7621</v>
      </c>
    </row>
    <row r="175" spans="1:11" ht="14.4" customHeight="1" x14ac:dyDescent="0.3">
      <c r="A175" s="740" t="s">
        <v>574</v>
      </c>
      <c r="B175" s="741" t="s">
        <v>575</v>
      </c>
      <c r="C175" s="742" t="s">
        <v>593</v>
      </c>
      <c r="D175" s="743" t="s">
        <v>594</v>
      </c>
      <c r="E175" s="742" t="s">
        <v>3533</v>
      </c>
      <c r="F175" s="743" t="s">
        <v>3534</v>
      </c>
      <c r="G175" s="742" t="s">
        <v>3861</v>
      </c>
      <c r="H175" s="742" t="s">
        <v>3862</v>
      </c>
      <c r="I175" s="745">
        <v>406.55999755859375</v>
      </c>
      <c r="J175" s="745">
        <v>10</v>
      </c>
      <c r="K175" s="746">
        <v>4065.60009765625</v>
      </c>
    </row>
    <row r="176" spans="1:11" ht="14.4" customHeight="1" x14ac:dyDescent="0.3">
      <c r="A176" s="740" t="s">
        <v>574</v>
      </c>
      <c r="B176" s="741" t="s">
        <v>575</v>
      </c>
      <c r="C176" s="742" t="s">
        <v>593</v>
      </c>
      <c r="D176" s="743" t="s">
        <v>594</v>
      </c>
      <c r="E176" s="742" t="s">
        <v>3533</v>
      </c>
      <c r="F176" s="743" t="s">
        <v>3534</v>
      </c>
      <c r="G176" s="742" t="s">
        <v>3863</v>
      </c>
      <c r="H176" s="742" t="s">
        <v>3864</v>
      </c>
      <c r="I176" s="745">
        <v>15.729999542236328</v>
      </c>
      <c r="J176" s="745">
        <v>200</v>
      </c>
      <c r="K176" s="746">
        <v>3146</v>
      </c>
    </row>
    <row r="177" spans="1:11" ht="14.4" customHeight="1" x14ac:dyDescent="0.3">
      <c r="A177" s="740" t="s">
        <v>574</v>
      </c>
      <c r="B177" s="741" t="s">
        <v>575</v>
      </c>
      <c r="C177" s="742" t="s">
        <v>593</v>
      </c>
      <c r="D177" s="743" t="s">
        <v>594</v>
      </c>
      <c r="E177" s="742" t="s">
        <v>3533</v>
      </c>
      <c r="F177" s="743" t="s">
        <v>3534</v>
      </c>
      <c r="G177" s="742" t="s">
        <v>3865</v>
      </c>
      <c r="H177" s="742" t="s">
        <v>3866</v>
      </c>
      <c r="I177" s="745">
        <v>8.4700002670288086</v>
      </c>
      <c r="J177" s="745">
        <v>1500</v>
      </c>
      <c r="K177" s="746">
        <v>12705</v>
      </c>
    </row>
    <row r="178" spans="1:11" ht="14.4" customHeight="1" x14ac:dyDescent="0.3">
      <c r="A178" s="740" t="s">
        <v>574</v>
      </c>
      <c r="B178" s="741" t="s">
        <v>575</v>
      </c>
      <c r="C178" s="742" t="s">
        <v>593</v>
      </c>
      <c r="D178" s="743" t="s">
        <v>594</v>
      </c>
      <c r="E178" s="742" t="s">
        <v>3533</v>
      </c>
      <c r="F178" s="743" t="s">
        <v>3534</v>
      </c>
      <c r="G178" s="742" t="s">
        <v>3867</v>
      </c>
      <c r="H178" s="742" t="s">
        <v>3868</v>
      </c>
      <c r="I178" s="745">
        <v>9.6800003051757812</v>
      </c>
      <c r="J178" s="745">
        <v>8500</v>
      </c>
      <c r="K178" s="746">
        <v>82280</v>
      </c>
    </row>
    <row r="179" spans="1:11" ht="14.4" customHeight="1" x14ac:dyDescent="0.3">
      <c r="A179" s="740" t="s">
        <v>574</v>
      </c>
      <c r="B179" s="741" t="s">
        <v>575</v>
      </c>
      <c r="C179" s="742" t="s">
        <v>593</v>
      </c>
      <c r="D179" s="743" t="s">
        <v>594</v>
      </c>
      <c r="E179" s="742" t="s">
        <v>3533</v>
      </c>
      <c r="F179" s="743" t="s">
        <v>3534</v>
      </c>
      <c r="G179" s="742" t="s">
        <v>3869</v>
      </c>
      <c r="H179" s="742" t="s">
        <v>3870</v>
      </c>
      <c r="I179" s="745">
        <v>4.6266667048136396</v>
      </c>
      <c r="J179" s="745">
        <v>220</v>
      </c>
      <c r="K179" s="746">
        <v>1017.5999984741211</v>
      </c>
    </row>
    <row r="180" spans="1:11" ht="14.4" customHeight="1" x14ac:dyDescent="0.3">
      <c r="A180" s="740" t="s">
        <v>574</v>
      </c>
      <c r="B180" s="741" t="s">
        <v>575</v>
      </c>
      <c r="C180" s="742" t="s">
        <v>593</v>
      </c>
      <c r="D180" s="743" t="s">
        <v>594</v>
      </c>
      <c r="E180" s="742" t="s">
        <v>3533</v>
      </c>
      <c r="F180" s="743" t="s">
        <v>3534</v>
      </c>
      <c r="G180" s="742" t="s">
        <v>3871</v>
      </c>
      <c r="H180" s="742" t="s">
        <v>3872</v>
      </c>
      <c r="I180" s="745">
        <v>3.1400001049041748</v>
      </c>
      <c r="J180" s="745">
        <v>100</v>
      </c>
      <c r="K180" s="746">
        <v>314</v>
      </c>
    </row>
    <row r="181" spans="1:11" ht="14.4" customHeight="1" x14ac:dyDescent="0.3">
      <c r="A181" s="740" t="s">
        <v>574</v>
      </c>
      <c r="B181" s="741" t="s">
        <v>575</v>
      </c>
      <c r="C181" s="742" t="s">
        <v>593</v>
      </c>
      <c r="D181" s="743" t="s">
        <v>594</v>
      </c>
      <c r="E181" s="742" t="s">
        <v>3533</v>
      </c>
      <c r="F181" s="743" t="s">
        <v>3534</v>
      </c>
      <c r="G181" s="742" t="s">
        <v>3873</v>
      </c>
      <c r="H181" s="742" t="s">
        <v>3874</v>
      </c>
      <c r="I181" s="745">
        <v>1269.9333089192708</v>
      </c>
      <c r="J181" s="745">
        <v>3</v>
      </c>
      <c r="K181" s="746">
        <v>3809.7999267578125</v>
      </c>
    </row>
    <row r="182" spans="1:11" ht="14.4" customHeight="1" x14ac:dyDescent="0.3">
      <c r="A182" s="740" t="s">
        <v>574</v>
      </c>
      <c r="B182" s="741" t="s">
        <v>575</v>
      </c>
      <c r="C182" s="742" t="s">
        <v>593</v>
      </c>
      <c r="D182" s="743" t="s">
        <v>594</v>
      </c>
      <c r="E182" s="742" t="s">
        <v>3533</v>
      </c>
      <c r="F182" s="743" t="s">
        <v>3534</v>
      </c>
      <c r="G182" s="742" t="s">
        <v>3875</v>
      </c>
      <c r="H182" s="742" t="s">
        <v>3876</v>
      </c>
      <c r="I182" s="745">
        <v>80.575000762939453</v>
      </c>
      <c r="J182" s="745">
        <v>560</v>
      </c>
      <c r="K182" s="746">
        <v>45122</v>
      </c>
    </row>
    <row r="183" spans="1:11" ht="14.4" customHeight="1" x14ac:dyDescent="0.3">
      <c r="A183" s="740" t="s">
        <v>574</v>
      </c>
      <c r="B183" s="741" t="s">
        <v>575</v>
      </c>
      <c r="C183" s="742" t="s">
        <v>593</v>
      </c>
      <c r="D183" s="743" t="s">
        <v>594</v>
      </c>
      <c r="E183" s="742" t="s">
        <v>3533</v>
      </c>
      <c r="F183" s="743" t="s">
        <v>3534</v>
      </c>
      <c r="G183" s="742" t="s">
        <v>3877</v>
      </c>
      <c r="H183" s="742" t="s">
        <v>3878</v>
      </c>
      <c r="I183" s="745">
        <v>39.930000305175781</v>
      </c>
      <c r="J183" s="745">
        <v>40</v>
      </c>
      <c r="K183" s="746">
        <v>1597.199951171875</v>
      </c>
    </row>
    <row r="184" spans="1:11" ht="14.4" customHeight="1" x14ac:dyDescent="0.3">
      <c r="A184" s="740" t="s">
        <v>574</v>
      </c>
      <c r="B184" s="741" t="s">
        <v>575</v>
      </c>
      <c r="C184" s="742" t="s">
        <v>593</v>
      </c>
      <c r="D184" s="743" t="s">
        <v>594</v>
      </c>
      <c r="E184" s="742" t="s">
        <v>3533</v>
      </c>
      <c r="F184" s="743" t="s">
        <v>3534</v>
      </c>
      <c r="G184" s="742" t="s">
        <v>3879</v>
      </c>
      <c r="H184" s="742" t="s">
        <v>3880</v>
      </c>
      <c r="I184" s="745">
        <v>520.66998291015625</v>
      </c>
      <c r="J184" s="745">
        <v>3</v>
      </c>
      <c r="K184" s="746">
        <v>1562</v>
      </c>
    </row>
    <row r="185" spans="1:11" ht="14.4" customHeight="1" x14ac:dyDescent="0.3">
      <c r="A185" s="740" t="s">
        <v>574</v>
      </c>
      <c r="B185" s="741" t="s">
        <v>575</v>
      </c>
      <c r="C185" s="742" t="s">
        <v>593</v>
      </c>
      <c r="D185" s="743" t="s">
        <v>594</v>
      </c>
      <c r="E185" s="742" t="s">
        <v>3533</v>
      </c>
      <c r="F185" s="743" t="s">
        <v>3534</v>
      </c>
      <c r="G185" s="742" t="s">
        <v>3881</v>
      </c>
      <c r="H185" s="742" t="s">
        <v>3882</v>
      </c>
      <c r="I185" s="745">
        <v>0.25</v>
      </c>
      <c r="J185" s="745">
        <v>400</v>
      </c>
      <c r="K185" s="746">
        <v>100</v>
      </c>
    </row>
    <row r="186" spans="1:11" ht="14.4" customHeight="1" x14ac:dyDescent="0.3">
      <c r="A186" s="740" t="s">
        <v>574</v>
      </c>
      <c r="B186" s="741" t="s">
        <v>575</v>
      </c>
      <c r="C186" s="742" t="s">
        <v>593</v>
      </c>
      <c r="D186" s="743" t="s">
        <v>594</v>
      </c>
      <c r="E186" s="742" t="s">
        <v>3533</v>
      </c>
      <c r="F186" s="743" t="s">
        <v>3534</v>
      </c>
      <c r="G186" s="742" t="s">
        <v>3883</v>
      </c>
      <c r="H186" s="742" t="s">
        <v>3884</v>
      </c>
      <c r="I186" s="745">
        <v>133.10000610351562</v>
      </c>
      <c r="J186" s="745">
        <v>60</v>
      </c>
      <c r="K186" s="746">
        <v>7986</v>
      </c>
    </row>
    <row r="187" spans="1:11" ht="14.4" customHeight="1" x14ac:dyDescent="0.3">
      <c r="A187" s="740" t="s">
        <v>574</v>
      </c>
      <c r="B187" s="741" t="s">
        <v>575</v>
      </c>
      <c r="C187" s="742" t="s">
        <v>593</v>
      </c>
      <c r="D187" s="743" t="s">
        <v>594</v>
      </c>
      <c r="E187" s="742" t="s">
        <v>3533</v>
      </c>
      <c r="F187" s="743" t="s">
        <v>3534</v>
      </c>
      <c r="G187" s="742" t="s">
        <v>3885</v>
      </c>
      <c r="H187" s="742" t="s">
        <v>3886</v>
      </c>
      <c r="I187" s="745">
        <v>133.10000610351562</v>
      </c>
      <c r="J187" s="745">
        <v>70</v>
      </c>
      <c r="K187" s="746">
        <v>9316.97998046875</v>
      </c>
    </row>
    <row r="188" spans="1:11" ht="14.4" customHeight="1" x14ac:dyDescent="0.3">
      <c r="A188" s="740" t="s">
        <v>574</v>
      </c>
      <c r="B188" s="741" t="s">
        <v>575</v>
      </c>
      <c r="C188" s="742" t="s">
        <v>593</v>
      </c>
      <c r="D188" s="743" t="s">
        <v>594</v>
      </c>
      <c r="E188" s="742" t="s">
        <v>3533</v>
      </c>
      <c r="F188" s="743" t="s">
        <v>3534</v>
      </c>
      <c r="G188" s="742" t="s">
        <v>3887</v>
      </c>
      <c r="H188" s="742" t="s">
        <v>3888</v>
      </c>
      <c r="I188" s="745">
        <v>393.25</v>
      </c>
      <c r="J188" s="745">
        <v>10</v>
      </c>
      <c r="K188" s="746">
        <v>3932.5</v>
      </c>
    </row>
    <row r="189" spans="1:11" ht="14.4" customHeight="1" x14ac:dyDescent="0.3">
      <c r="A189" s="740" t="s">
        <v>574</v>
      </c>
      <c r="B189" s="741" t="s">
        <v>575</v>
      </c>
      <c r="C189" s="742" t="s">
        <v>593</v>
      </c>
      <c r="D189" s="743" t="s">
        <v>594</v>
      </c>
      <c r="E189" s="742" t="s">
        <v>3533</v>
      </c>
      <c r="F189" s="743" t="s">
        <v>3534</v>
      </c>
      <c r="G189" s="742" t="s">
        <v>3889</v>
      </c>
      <c r="H189" s="742" t="s">
        <v>3890</v>
      </c>
      <c r="I189" s="745">
        <v>665.5</v>
      </c>
      <c r="J189" s="745">
        <v>2</v>
      </c>
      <c r="K189" s="746">
        <v>1331</v>
      </c>
    </row>
    <row r="190" spans="1:11" ht="14.4" customHeight="1" x14ac:dyDescent="0.3">
      <c r="A190" s="740" t="s">
        <v>574</v>
      </c>
      <c r="B190" s="741" t="s">
        <v>575</v>
      </c>
      <c r="C190" s="742" t="s">
        <v>593</v>
      </c>
      <c r="D190" s="743" t="s">
        <v>594</v>
      </c>
      <c r="E190" s="742" t="s">
        <v>3533</v>
      </c>
      <c r="F190" s="743" t="s">
        <v>3534</v>
      </c>
      <c r="G190" s="742" t="s">
        <v>3891</v>
      </c>
      <c r="H190" s="742" t="s">
        <v>3892</v>
      </c>
      <c r="I190" s="745">
        <v>350.89999389648437</v>
      </c>
      <c r="J190" s="745">
        <v>1</v>
      </c>
      <c r="K190" s="746">
        <v>350.89999389648437</v>
      </c>
    </row>
    <row r="191" spans="1:11" ht="14.4" customHeight="1" x14ac:dyDescent="0.3">
      <c r="A191" s="740" t="s">
        <v>574</v>
      </c>
      <c r="B191" s="741" t="s">
        <v>575</v>
      </c>
      <c r="C191" s="742" t="s">
        <v>593</v>
      </c>
      <c r="D191" s="743" t="s">
        <v>594</v>
      </c>
      <c r="E191" s="742" t="s">
        <v>3533</v>
      </c>
      <c r="F191" s="743" t="s">
        <v>3534</v>
      </c>
      <c r="G191" s="742" t="s">
        <v>3893</v>
      </c>
      <c r="H191" s="742" t="s">
        <v>3894</v>
      </c>
      <c r="I191" s="745">
        <v>350.89999389648437</v>
      </c>
      <c r="J191" s="745">
        <v>1</v>
      </c>
      <c r="K191" s="746">
        <v>350.89999389648437</v>
      </c>
    </row>
    <row r="192" spans="1:11" ht="14.4" customHeight="1" x14ac:dyDescent="0.3">
      <c r="A192" s="740" t="s">
        <v>574</v>
      </c>
      <c r="B192" s="741" t="s">
        <v>575</v>
      </c>
      <c r="C192" s="742" t="s">
        <v>593</v>
      </c>
      <c r="D192" s="743" t="s">
        <v>594</v>
      </c>
      <c r="E192" s="742" t="s">
        <v>3533</v>
      </c>
      <c r="F192" s="743" t="s">
        <v>3534</v>
      </c>
      <c r="G192" s="742" t="s">
        <v>3895</v>
      </c>
      <c r="H192" s="742" t="s">
        <v>3896</v>
      </c>
      <c r="I192" s="745">
        <v>350.89999389648437</v>
      </c>
      <c r="J192" s="745">
        <v>1</v>
      </c>
      <c r="K192" s="746">
        <v>350.89999389648437</v>
      </c>
    </row>
    <row r="193" spans="1:11" ht="14.4" customHeight="1" x14ac:dyDescent="0.3">
      <c r="A193" s="740" t="s">
        <v>574</v>
      </c>
      <c r="B193" s="741" t="s">
        <v>575</v>
      </c>
      <c r="C193" s="742" t="s">
        <v>593</v>
      </c>
      <c r="D193" s="743" t="s">
        <v>594</v>
      </c>
      <c r="E193" s="742" t="s">
        <v>3533</v>
      </c>
      <c r="F193" s="743" t="s">
        <v>3534</v>
      </c>
      <c r="G193" s="742" t="s">
        <v>3897</v>
      </c>
      <c r="H193" s="742" t="s">
        <v>3898</v>
      </c>
      <c r="I193" s="745">
        <v>1672.219970703125</v>
      </c>
      <c r="J193" s="745">
        <v>1</v>
      </c>
      <c r="K193" s="746">
        <v>1672.219970703125</v>
      </c>
    </row>
    <row r="194" spans="1:11" ht="14.4" customHeight="1" x14ac:dyDescent="0.3">
      <c r="A194" s="740" t="s">
        <v>574</v>
      </c>
      <c r="B194" s="741" t="s">
        <v>575</v>
      </c>
      <c r="C194" s="742" t="s">
        <v>593</v>
      </c>
      <c r="D194" s="743" t="s">
        <v>594</v>
      </c>
      <c r="E194" s="742" t="s">
        <v>3533</v>
      </c>
      <c r="F194" s="743" t="s">
        <v>3534</v>
      </c>
      <c r="G194" s="742" t="s">
        <v>3899</v>
      </c>
      <c r="H194" s="742" t="s">
        <v>3900</v>
      </c>
      <c r="I194" s="745">
        <v>2668.050048828125</v>
      </c>
      <c r="J194" s="745">
        <v>3</v>
      </c>
      <c r="K194" s="746">
        <v>8004.150146484375</v>
      </c>
    </row>
    <row r="195" spans="1:11" ht="14.4" customHeight="1" x14ac:dyDescent="0.3">
      <c r="A195" s="740" t="s">
        <v>574</v>
      </c>
      <c r="B195" s="741" t="s">
        <v>575</v>
      </c>
      <c r="C195" s="742" t="s">
        <v>593</v>
      </c>
      <c r="D195" s="743" t="s">
        <v>594</v>
      </c>
      <c r="E195" s="742" t="s">
        <v>3533</v>
      </c>
      <c r="F195" s="743" t="s">
        <v>3534</v>
      </c>
      <c r="G195" s="742" t="s">
        <v>3901</v>
      </c>
      <c r="H195" s="742" t="s">
        <v>3902</v>
      </c>
      <c r="I195" s="745">
        <v>13.310000419616699</v>
      </c>
      <c r="J195" s="745">
        <v>300</v>
      </c>
      <c r="K195" s="746">
        <v>3993</v>
      </c>
    </row>
    <row r="196" spans="1:11" ht="14.4" customHeight="1" x14ac:dyDescent="0.3">
      <c r="A196" s="740" t="s">
        <v>574</v>
      </c>
      <c r="B196" s="741" t="s">
        <v>575</v>
      </c>
      <c r="C196" s="742" t="s">
        <v>593</v>
      </c>
      <c r="D196" s="743" t="s">
        <v>594</v>
      </c>
      <c r="E196" s="742" t="s">
        <v>3533</v>
      </c>
      <c r="F196" s="743" t="s">
        <v>3534</v>
      </c>
      <c r="G196" s="742" t="s">
        <v>3903</v>
      </c>
      <c r="H196" s="742" t="s">
        <v>3904</v>
      </c>
      <c r="I196" s="745">
        <v>2.2799999713897705</v>
      </c>
      <c r="J196" s="745">
        <v>200</v>
      </c>
      <c r="K196" s="746">
        <v>456</v>
      </c>
    </row>
    <row r="197" spans="1:11" ht="14.4" customHeight="1" x14ac:dyDescent="0.3">
      <c r="A197" s="740" t="s">
        <v>574</v>
      </c>
      <c r="B197" s="741" t="s">
        <v>575</v>
      </c>
      <c r="C197" s="742" t="s">
        <v>593</v>
      </c>
      <c r="D197" s="743" t="s">
        <v>594</v>
      </c>
      <c r="E197" s="742" t="s">
        <v>3533</v>
      </c>
      <c r="F197" s="743" t="s">
        <v>3534</v>
      </c>
      <c r="G197" s="742" t="s">
        <v>3905</v>
      </c>
      <c r="H197" s="742" t="s">
        <v>3906</v>
      </c>
      <c r="I197" s="745">
        <v>111.23999786376953</v>
      </c>
      <c r="J197" s="745">
        <v>10</v>
      </c>
      <c r="K197" s="746">
        <v>1112.3999633789062</v>
      </c>
    </row>
    <row r="198" spans="1:11" ht="14.4" customHeight="1" x14ac:dyDescent="0.3">
      <c r="A198" s="740" t="s">
        <v>574</v>
      </c>
      <c r="B198" s="741" t="s">
        <v>575</v>
      </c>
      <c r="C198" s="742" t="s">
        <v>593</v>
      </c>
      <c r="D198" s="743" t="s">
        <v>594</v>
      </c>
      <c r="E198" s="742" t="s">
        <v>3533</v>
      </c>
      <c r="F198" s="743" t="s">
        <v>3534</v>
      </c>
      <c r="G198" s="742" t="s">
        <v>3907</v>
      </c>
      <c r="H198" s="742" t="s">
        <v>3908</v>
      </c>
      <c r="I198" s="745">
        <v>82.161669413248703</v>
      </c>
      <c r="J198" s="745">
        <v>132</v>
      </c>
      <c r="K198" s="746">
        <v>10845.279907226563</v>
      </c>
    </row>
    <row r="199" spans="1:11" ht="14.4" customHeight="1" x14ac:dyDescent="0.3">
      <c r="A199" s="740" t="s">
        <v>574</v>
      </c>
      <c r="B199" s="741" t="s">
        <v>575</v>
      </c>
      <c r="C199" s="742" t="s">
        <v>593</v>
      </c>
      <c r="D199" s="743" t="s">
        <v>594</v>
      </c>
      <c r="E199" s="742" t="s">
        <v>3533</v>
      </c>
      <c r="F199" s="743" t="s">
        <v>3534</v>
      </c>
      <c r="G199" s="742" t="s">
        <v>3909</v>
      </c>
      <c r="H199" s="742" t="s">
        <v>3910</v>
      </c>
      <c r="I199" s="745">
        <v>96.318332672119141</v>
      </c>
      <c r="J199" s="745">
        <v>144</v>
      </c>
      <c r="K199" s="746">
        <v>13869.6201171875</v>
      </c>
    </row>
    <row r="200" spans="1:11" ht="14.4" customHeight="1" x14ac:dyDescent="0.3">
      <c r="A200" s="740" t="s">
        <v>574</v>
      </c>
      <c r="B200" s="741" t="s">
        <v>575</v>
      </c>
      <c r="C200" s="742" t="s">
        <v>593</v>
      </c>
      <c r="D200" s="743" t="s">
        <v>594</v>
      </c>
      <c r="E200" s="742" t="s">
        <v>3533</v>
      </c>
      <c r="F200" s="743" t="s">
        <v>3534</v>
      </c>
      <c r="G200" s="742" t="s">
        <v>3911</v>
      </c>
      <c r="H200" s="742" t="s">
        <v>3912</v>
      </c>
      <c r="I200" s="745">
        <v>2.857499897480011</v>
      </c>
      <c r="J200" s="745">
        <v>125</v>
      </c>
      <c r="K200" s="746">
        <v>357</v>
      </c>
    </row>
    <row r="201" spans="1:11" ht="14.4" customHeight="1" x14ac:dyDescent="0.3">
      <c r="A201" s="740" t="s">
        <v>574</v>
      </c>
      <c r="B201" s="741" t="s">
        <v>575</v>
      </c>
      <c r="C201" s="742" t="s">
        <v>593</v>
      </c>
      <c r="D201" s="743" t="s">
        <v>594</v>
      </c>
      <c r="E201" s="742" t="s">
        <v>3533</v>
      </c>
      <c r="F201" s="743" t="s">
        <v>3534</v>
      </c>
      <c r="G201" s="742" t="s">
        <v>3913</v>
      </c>
      <c r="H201" s="742" t="s">
        <v>3914</v>
      </c>
      <c r="I201" s="745">
        <v>153.11000061035156</v>
      </c>
      <c r="J201" s="745">
        <v>5</v>
      </c>
      <c r="K201" s="746">
        <v>765.57000732421875</v>
      </c>
    </row>
    <row r="202" spans="1:11" ht="14.4" customHeight="1" x14ac:dyDescent="0.3">
      <c r="A202" s="740" t="s">
        <v>574</v>
      </c>
      <c r="B202" s="741" t="s">
        <v>575</v>
      </c>
      <c r="C202" s="742" t="s">
        <v>593</v>
      </c>
      <c r="D202" s="743" t="s">
        <v>594</v>
      </c>
      <c r="E202" s="742" t="s">
        <v>3533</v>
      </c>
      <c r="F202" s="743" t="s">
        <v>3534</v>
      </c>
      <c r="G202" s="742" t="s">
        <v>3915</v>
      </c>
      <c r="H202" s="742" t="s">
        <v>3916</v>
      </c>
      <c r="I202" s="745">
        <v>153.11000061035156</v>
      </c>
      <c r="J202" s="745">
        <v>5</v>
      </c>
      <c r="K202" s="746">
        <v>765.54998779296875</v>
      </c>
    </row>
    <row r="203" spans="1:11" ht="14.4" customHeight="1" x14ac:dyDescent="0.3">
      <c r="A203" s="740" t="s">
        <v>574</v>
      </c>
      <c r="B203" s="741" t="s">
        <v>575</v>
      </c>
      <c r="C203" s="742" t="s">
        <v>593</v>
      </c>
      <c r="D203" s="743" t="s">
        <v>594</v>
      </c>
      <c r="E203" s="742" t="s">
        <v>3533</v>
      </c>
      <c r="F203" s="743" t="s">
        <v>3534</v>
      </c>
      <c r="G203" s="742" t="s">
        <v>3917</v>
      </c>
      <c r="H203" s="742" t="s">
        <v>3918</v>
      </c>
      <c r="I203" s="745">
        <v>2.0499999523162842</v>
      </c>
      <c r="J203" s="745">
        <v>800</v>
      </c>
      <c r="K203" s="746">
        <v>1640</v>
      </c>
    </row>
    <row r="204" spans="1:11" ht="14.4" customHeight="1" x14ac:dyDescent="0.3">
      <c r="A204" s="740" t="s">
        <v>574</v>
      </c>
      <c r="B204" s="741" t="s">
        <v>575</v>
      </c>
      <c r="C204" s="742" t="s">
        <v>593</v>
      </c>
      <c r="D204" s="743" t="s">
        <v>594</v>
      </c>
      <c r="E204" s="742" t="s">
        <v>3533</v>
      </c>
      <c r="F204" s="743" t="s">
        <v>3534</v>
      </c>
      <c r="G204" s="742" t="s">
        <v>3919</v>
      </c>
      <c r="H204" s="742" t="s">
        <v>3920</v>
      </c>
      <c r="I204" s="745">
        <v>58.369998931884766</v>
      </c>
      <c r="J204" s="745">
        <v>140</v>
      </c>
      <c r="K204" s="746">
        <v>8172.1201171875</v>
      </c>
    </row>
    <row r="205" spans="1:11" ht="14.4" customHeight="1" x14ac:dyDescent="0.3">
      <c r="A205" s="740" t="s">
        <v>574</v>
      </c>
      <c r="B205" s="741" t="s">
        <v>575</v>
      </c>
      <c r="C205" s="742" t="s">
        <v>593</v>
      </c>
      <c r="D205" s="743" t="s">
        <v>594</v>
      </c>
      <c r="E205" s="742" t="s">
        <v>3533</v>
      </c>
      <c r="F205" s="743" t="s">
        <v>3534</v>
      </c>
      <c r="G205" s="742" t="s">
        <v>3921</v>
      </c>
      <c r="H205" s="742" t="s">
        <v>3922</v>
      </c>
      <c r="I205" s="745">
        <v>108.29800262451172</v>
      </c>
      <c r="J205" s="745">
        <v>180</v>
      </c>
      <c r="K205" s="746">
        <v>19492.99951171875</v>
      </c>
    </row>
    <row r="206" spans="1:11" ht="14.4" customHeight="1" x14ac:dyDescent="0.3">
      <c r="A206" s="740" t="s">
        <v>574</v>
      </c>
      <c r="B206" s="741" t="s">
        <v>575</v>
      </c>
      <c r="C206" s="742" t="s">
        <v>593</v>
      </c>
      <c r="D206" s="743" t="s">
        <v>594</v>
      </c>
      <c r="E206" s="742" t="s">
        <v>3533</v>
      </c>
      <c r="F206" s="743" t="s">
        <v>3534</v>
      </c>
      <c r="G206" s="742" t="s">
        <v>3923</v>
      </c>
      <c r="H206" s="742" t="s">
        <v>3924</v>
      </c>
      <c r="I206" s="745">
        <v>6.2899999618530273</v>
      </c>
      <c r="J206" s="745">
        <v>10</v>
      </c>
      <c r="K206" s="746">
        <v>62.900001525878906</v>
      </c>
    </row>
    <row r="207" spans="1:11" ht="14.4" customHeight="1" x14ac:dyDescent="0.3">
      <c r="A207" s="740" t="s">
        <v>574</v>
      </c>
      <c r="B207" s="741" t="s">
        <v>575</v>
      </c>
      <c r="C207" s="742" t="s">
        <v>593</v>
      </c>
      <c r="D207" s="743" t="s">
        <v>594</v>
      </c>
      <c r="E207" s="742" t="s">
        <v>3533</v>
      </c>
      <c r="F207" s="743" t="s">
        <v>3534</v>
      </c>
      <c r="G207" s="742" t="s">
        <v>3925</v>
      </c>
      <c r="H207" s="742" t="s">
        <v>3926</v>
      </c>
      <c r="I207" s="745">
        <v>6.2899999618530273</v>
      </c>
      <c r="J207" s="745">
        <v>10</v>
      </c>
      <c r="K207" s="746">
        <v>62.900001525878906</v>
      </c>
    </row>
    <row r="208" spans="1:11" ht="14.4" customHeight="1" x14ac:dyDescent="0.3">
      <c r="A208" s="740" t="s">
        <v>574</v>
      </c>
      <c r="B208" s="741" t="s">
        <v>575</v>
      </c>
      <c r="C208" s="742" t="s">
        <v>593</v>
      </c>
      <c r="D208" s="743" t="s">
        <v>594</v>
      </c>
      <c r="E208" s="742" t="s">
        <v>3533</v>
      </c>
      <c r="F208" s="743" t="s">
        <v>3534</v>
      </c>
      <c r="G208" s="742" t="s">
        <v>3927</v>
      </c>
      <c r="H208" s="742" t="s">
        <v>3928</v>
      </c>
      <c r="I208" s="745">
        <v>6.2899999618530273</v>
      </c>
      <c r="J208" s="745">
        <v>10</v>
      </c>
      <c r="K208" s="746">
        <v>62.900001525878906</v>
      </c>
    </row>
    <row r="209" spans="1:11" ht="14.4" customHeight="1" x14ac:dyDescent="0.3">
      <c r="A209" s="740" t="s">
        <v>574</v>
      </c>
      <c r="B209" s="741" t="s">
        <v>575</v>
      </c>
      <c r="C209" s="742" t="s">
        <v>593</v>
      </c>
      <c r="D209" s="743" t="s">
        <v>594</v>
      </c>
      <c r="E209" s="742" t="s">
        <v>3533</v>
      </c>
      <c r="F209" s="743" t="s">
        <v>3534</v>
      </c>
      <c r="G209" s="742" t="s">
        <v>3929</v>
      </c>
      <c r="H209" s="742" t="s">
        <v>3930</v>
      </c>
      <c r="I209" s="745">
        <v>73.269996643066406</v>
      </c>
      <c r="J209" s="745">
        <v>60</v>
      </c>
      <c r="K209" s="746">
        <v>4395.990234375</v>
      </c>
    </row>
    <row r="210" spans="1:11" ht="14.4" customHeight="1" x14ac:dyDescent="0.3">
      <c r="A210" s="740" t="s">
        <v>574</v>
      </c>
      <c r="B210" s="741" t="s">
        <v>575</v>
      </c>
      <c r="C210" s="742" t="s">
        <v>593</v>
      </c>
      <c r="D210" s="743" t="s">
        <v>594</v>
      </c>
      <c r="E210" s="742" t="s">
        <v>3533</v>
      </c>
      <c r="F210" s="743" t="s">
        <v>3534</v>
      </c>
      <c r="G210" s="742" t="s">
        <v>3931</v>
      </c>
      <c r="H210" s="742" t="s">
        <v>3932</v>
      </c>
      <c r="I210" s="745">
        <v>226.63999938964844</v>
      </c>
      <c r="J210" s="745">
        <v>20</v>
      </c>
      <c r="K210" s="746">
        <v>4532.7998046875</v>
      </c>
    </row>
    <row r="211" spans="1:11" ht="14.4" customHeight="1" x14ac:dyDescent="0.3">
      <c r="A211" s="740" t="s">
        <v>574</v>
      </c>
      <c r="B211" s="741" t="s">
        <v>575</v>
      </c>
      <c r="C211" s="742" t="s">
        <v>593</v>
      </c>
      <c r="D211" s="743" t="s">
        <v>594</v>
      </c>
      <c r="E211" s="742" t="s">
        <v>3533</v>
      </c>
      <c r="F211" s="743" t="s">
        <v>3534</v>
      </c>
      <c r="G211" s="742" t="s">
        <v>3933</v>
      </c>
      <c r="H211" s="742" t="s">
        <v>3934</v>
      </c>
      <c r="I211" s="745">
        <v>226.63999938964844</v>
      </c>
      <c r="J211" s="745">
        <v>20</v>
      </c>
      <c r="K211" s="746">
        <v>4532.7900390625</v>
      </c>
    </row>
    <row r="212" spans="1:11" ht="14.4" customHeight="1" x14ac:dyDescent="0.3">
      <c r="A212" s="740" t="s">
        <v>574</v>
      </c>
      <c r="B212" s="741" t="s">
        <v>575</v>
      </c>
      <c r="C212" s="742" t="s">
        <v>593</v>
      </c>
      <c r="D212" s="743" t="s">
        <v>594</v>
      </c>
      <c r="E212" s="742" t="s">
        <v>3533</v>
      </c>
      <c r="F212" s="743" t="s">
        <v>3534</v>
      </c>
      <c r="G212" s="742" t="s">
        <v>3935</v>
      </c>
      <c r="H212" s="742" t="s">
        <v>3936</v>
      </c>
      <c r="I212" s="745">
        <v>268.6199951171875</v>
      </c>
      <c r="J212" s="745">
        <v>180</v>
      </c>
      <c r="K212" s="746">
        <v>48351.6005859375</v>
      </c>
    </row>
    <row r="213" spans="1:11" ht="14.4" customHeight="1" x14ac:dyDescent="0.3">
      <c r="A213" s="740" t="s">
        <v>574</v>
      </c>
      <c r="B213" s="741" t="s">
        <v>575</v>
      </c>
      <c r="C213" s="742" t="s">
        <v>593</v>
      </c>
      <c r="D213" s="743" t="s">
        <v>594</v>
      </c>
      <c r="E213" s="742" t="s">
        <v>3533</v>
      </c>
      <c r="F213" s="743" t="s">
        <v>3534</v>
      </c>
      <c r="G213" s="742" t="s">
        <v>3937</v>
      </c>
      <c r="H213" s="742" t="s">
        <v>3938</v>
      </c>
      <c r="I213" s="745">
        <v>6.1720000267028805</v>
      </c>
      <c r="J213" s="745">
        <v>1850</v>
      </c>
      <c r="K213" s="746">
        <v>11417</v>
      </c>
    </row>
    <row r="214" spans="1:11" ht="14.4" customHeight="1" x14ac:dyDescent="0.3">
      <c r="A214" s="740" t="s">
        <v>574</v>
      </c>
      <c r="B214" s="741" t="s">
        <v>575</v>
      </c>
      <c r="C214" s="742" t="s">
        <v>593</v>
      </c>
      <c r="D214" s="743" t="s">
        <v>594</v>
      </c>
      <c r="E214" s="742" t="s">
        <v>3533</v>
      </c>
      <c r="F214" s="743" t="s">
        <v>3534</v>
      </c>
      <c r="G214" s="742" t="s">
        <v>3939</v>
      </c>
      <c r="H214" s="742" t="s">
        <v>3940</v>
      </c>
      <c r="I214" s="745">
        <v>60.900001525878906</v>
      </c>
      <c r="J214" s="745">
        <v>10</v>
      </c>
      <c r="K214" s="746">
        <v>609.030029296875</v>
      </c>
    </row>
    <row r="215" spans="1:11" ht="14.4" customHeight="1" x14ac:dyDescent="0.3">
      <c r="A215" s="740" t="s">
        <v>574</v>
      </c>
      <c r="B215" s="741" t="s">
        <v>575</v>
      </c>
      <c r="C215" s="742" t="s">
        <v>593</v>
      </c>
      <c r="D215" s="743" t="s">
        <v>594</v>
      </c>
      <c r="E215" s="742" t="s">
        <v>3533</v>
      </c>
      <c r="F215" s="743" t="s">
        <v>3534</v>
      </c>
      <c r="G215" s="742" t="s">
        <v>3941</v>
      </c>
      <c r="H215" s="742" t="s">
        <v>3942</v>
      </c>
      <c r="I215" s="745">
        <v>6785</v>
      </c>
      <c r="J215" s="745">
        <v>1</v>
      </c>
      <c r="K215" s="746">
        <v>6785</v>
      </c>
    </row>
    <row r="216" spans="1:11" ht="14.4" customHeight="1" x14ac:dyDescent="0.3">
      <c r="A216" s="740" t="s">
        <v>574</v>
      </c>
      <c r="B216" s="741" t="s">
        <v>575</v>
      </c>
      <c r="C216" s="742" t="s">
        <v>593</v>
      </c>
      <c r="D216" s="743" t="s">
        <v>594</v>
      </c>
      <c r="E216" s="742" t="s">
        <v>3533</v>
      </c>
      <c r="F216" s="743" t="s">
        <v>3534</v>
      </c>
      <c r="G216" s="742" t="s">
        <v>3943</v>
      </c>
      <c r="H216" s="742" t="s">
        <v>3944</v>
      </c>
      <c r="I216" s="745">
        <v>6785</v>
      </c>
      <c r="J216" s="745">
        <v>2</v>
      </c>
      <c r="K216" s="746">
        <v>13570</v>
      </c>
    </row>
    <row r="217" spans="1:11" ht="14.4" customHeight="1" x14ac:dyDescent="0.3">
      <c r="A217" s="740" t="s">
        <v>574</v>
      </c>
      <c r="B217" s="741" t="s">
        <v>575</v>
      </c>
      <c r="C217" s="742" t="s">
        <v>593</v>
      </c>
      <c r="D217" s="743" t="s">
        <v>594</v>
      </c>
      <c r="E217" s="742" t="s">
        <v>3533</v>
      </c>
      <c r="F217" s="743" t="s">
        <v>3534</v>
      </c>
      <c r="G217" s="742" t="s">
        <v>3945</v>
      </c>
      <c r="H217" s="742" t="s">
        <v>3946</v>
      </c>
      <c r="I217" s="745">
        <v>6785</v>
      </c>
      <c r="J217" s="745">
        <v>2</v>
      </c>
      <c r="K217" s="746">
        <v>13570</v>
      </c>
    </row>
    <row r="218" spans="1:11" ht="14.4" customHeight="1" x14ac:dyDescent="0.3">
      <c r="A218" s="740" t="s">
        <v>574</v>
      </c>
      <c r="B218" s="741" t="s">
        <v>575</v>
      </c>
      <c r="C218" s="742" t="s">
        <v>593</v>
      </c>
      <c r="D218" s="743" t="s">
        <v>594</v>
      </c>
      <c r="E218" s="742" t="s">
        <v>3533</v>
      </c>
      <c r="F218" s="743" t="s">
        <v>3534</v>
      </c>
      <c r="G218" s="742" t="s">
        <v>3947</v>
      </c>
      <c r="H218" s="742" t="s">
        <v>3948</v>
      </c>
      <c r="I218" s="745">
        <v>4375.360026041667</v>
      </c>
      <c r="J218" s="745">
        <v>16</v>
      </c>
      <c r="K218" s="746">
        <v>71772.3603515625</v>
      </c>
    </row>
    <row r="219" spans="1:11" ht="14.4" customHeight="1" x14ac:dyDescent="0.3">
      <c r="A219" s="740" t="s">
        <v>574</v>
      </c>
      <c r="B219" s="741" t="s">
        <v>575</v>
      </c>
      <c r="C219" s="742" t="s">
        <v>593</v>
      </c>
      <c r="D219" s="743" t="s">
        <v>594</v>
      </c>
      <c r="E219" s="742" t="s">
        <v>3533</v>
      </c>
      <c r="F219" s="743" t="s">
        <v>3534</v>
      </c>
      <c r="G219" s="742" t="s">
        <v>3949</v>
      </c>
      <c r="H219" s="742" t="s">
        <v>3950</v>
      </c>
      <c r="I219" s="745">
        <v>3862.2900390625</v>
      </c>
      <c r="J219" s="745">
        <v>10</v>
      </c>
      <c r="K219" s="746">
        <v>38623</v>
      </c>
    </row>
    <row r="220" spans="1:11" ht="14.4" customHeight="1" x14ac:dyDescent="0.3">
      <c r="A220" s="740" t="s">
        <v>574</v>
      </c>
      <c r="B220" s="741" t="s">
        <v>575</v>
      </c>
      <c r="C220" s="742" t="s">
        <v>593</v>
      </c>
      <c r="D220" s="743" t="s">
        <v>594</v>
      </c>
      <c r="E220" s="742" t="s">
        <v>3533</v>
      </c>
      <c r="F220" s="743" t="s">
        <v>3534</v>
      </c>
      <c r="G220" s="742" t="s">
        <v>3951</v>
      </c>
      <c r="H220" s="742" t="s">
        <v>3952</v>
      </c>
      <c r="I220" s="745">
        <v>2309.888224283854</v>
      </c>
      <c r="J220" s="745">
        <v>30</v>
      </c>
      <c r="K220" s="746">
        <v>69296.6513671875</v>
      </c>
    </row>
    <row r="221" spans="1:11" ht="14.4" customHeight="1" x14ac:dyDescent="0.3">
      <c r="A221" s="740" t="s">
        <v>574</v>
      </c>
      <c r="B221" s="741" t="s">
        <v>575</v>
      </c>
      <c r="C221" s="742" t="s">
        <v>593</v>
      </c>
      <c r="D221" s="743" t="s">
        <v>594</v>
      </c>
      <c r="E221" s="742" t="s">
        <v>3533</v>
      </c>
      <c r="F221" s="743" t="s">
        <v>3534</v>
      </c>
      <c r="G221" s="742" t="s">
        <v>3853</v>
      </c>
      <c r="H221" s="742" t="s">
        <v>3953</v>
      </c>
      <c r="I221" s="745">
        <v>3920.39990234375</v>
      </c>
      <c r="J221" s="745">
        <v>1</v>
      </c>
      <c r="K221" s="746">
        <v>3920.39990234375</v>
      </c>
    </row>
    <row r="222" spans="1:11" ht="14.4" customHeight="1" x14ac:dyDescent="0.3">
      <c r="A222" s="740" t="s">
        <v>574</v>
      </c>
      <c r="B222" s="741" t="s">
        <v>575</v>
      </c>
      <c r="C222" s="742" t="s">
        <v>593</v>
      </c>
      <c r="D222" s="743" t="s">
        <v>594</v>
      </c>
      <c r="E222" s="742" t="s">
        <v>3533</v>
      </c>
      <c r="F222" s="743" t="s">
        <v>3534</v>
      </c>
      <c r="G222" s="742" t="s">
        <v>3855</v>
      </c>
      <c r="H222" s="742" t="s">
        <v>3954</v>
      </c>
      <c r="I222" s="745">
        <v>4660.919921875</v>
      </c>
      <c r="J222" s="745">
        <v>4</v>
      </c>
      <c r="K222" s="746">
        <v>18643.6796875</v>
      </c>
    </row>
    <row r="223" spans="1:11" ht="14.4" customHeight="1" x14ac:dyDescent="0.3">
      <c r="A223" s="740" t="s">
        <v>574</v>
      </c>
      <c r="B223" s="741" t="s">
        <v>575</v>
      </c>
      <c r="C223" s="742" t="s">
        <v>593</v>
      </c>
      <c r="D223" s="743" t="s">
        <v>594</v>
      </c>
      <c r="E223" s="742" t="s">
        <v>3533</v>
      </c>
      <c r="F223" s="743" t="s">
        <v>3534</v>
      </c>
      <c r="G223" s="742" t="s">
        <v>3955</v>
      </c>
      <c r="H223" s="742" t="s">
        <v>3956</v>
      </c>
      <c r="I223" s="745">
        <v>4477</v>
      </c>
      <c r="J223" s="745">
        <v>8</v>
      </c>
      <c r="K223" s="746">
        <v>35816</v>
      </c>
    </row>
    <row r="224" spans="1:11" ht="14.4" customHeight="1" x14ac:dyDescent="0.3">
      <c r="A224" s="740" t="s">
        <v>574</v>
      </c>
      <c r="B224" s="741" t="s">
        <v>575</v>
      </c>
      <c r="C224" s="742" t="s">
        <v>593</v>
      </c>
      <c r="D224" s="743" t="s">
        <v>594</v>
      </c>
      <c r="E224" s="742" t="s">
        <v>3533</v>
      </c>
      <c r="F224" s="743" t="s">
        <v>3534</v>
      </c>
      <c r="G224" s="742" t="s">
        <v>3957</v>
      </c>
      <c r="H224" s="742" t="s">
        <v>3958</v>
      </c>
      <c r="I224" s="745">
        <v>17.059999465942383</v>
      </c>
      <c r="J224" s="745">
        <v>60</v>
      </c>
      <c r="K224" s="746">
        <v>1023.6999969482422</v>
      </c>
    </row>
    <row r="225" spans="1:11" ht="14.4" customHeight="1" x14ac:dyDescent="0.3">
      <c r="A225" s="740" t="s">
        <v>574</v>
      </c>
      <c r="B225" s="741" t="s">
        <v>575</v>
      </c>
      <c r="C225" s="742" t="s">
        <v>593</v>
      </c>
      <c r="D225" s="743" t="s">
        <v>594</v>
      </c>
      <c r="E225" s="742" t="s">
        <v>3533</v>
      </c>
      <c r="F225" s="743" t="s">
        <v>3534</v>
      </c>
      <c r="G225" s="742" t="s">
        <v>3959</v>
      </c>
      <c r="H225" s="742" t="s">
        <v>3960</v>
      </c>
      <c r="I225" s="745">
        <v>1072.06005859375</v>
      </c>
      <c r="J225" s="745">
        <v>5</v>
      </c>
      <c r="K225" s="746">
        <v>5360.2998046875</v>
      </c>
    </row>
    <row r="226" spans="1:11" ht="14.4" customHeight="1" x14ac:dyDescent="0.3">
      <c r="A226" s="740" t="s">
        <v>574</v>
      </c>
      <c r="B226" s="741" t="s">
        <v>575</v>
      </c>
      <c r="C226" s="742" t="s">
        <v>593</v>
      </c>
      <c r="D226" s="743" t="s">
        <v>594</v>
      </c>
      <c r="E226" s="742" t="s">
        <v>3533</v>
      </c>
      <c r="F226" s="743" t="s">
        <v>3534</v>
      </c>
      <c r="G226" s="742" t="s">
        <v>3961</v>
      </c>
      <c r="H226" s="742" t="s">
        <v>3962</v>
      </c>
      <c r="I226" s="745">
        <v>7.1133333841959638</v>
      </c>
      <c r="J226" s="745">
        <v>30</v>
      </c>
      <c r="K226" s="746">
        <v>213.40000152587891</v>
      </c>
    </row>
    <row r="227" spans="1:11" ht="14.4" customHeight="1" x14ac:dyDescent="0.3">
      <c r="A227" s="740" t="s">
        <v>574</v>
      </c>
      <c r="B227" s="741" t="s">
        <v>575</v>
      </c>
      <c r="C227" s="742" t="s">
        <v>593</v>
      </c>
      <c r="D227" s="743" t="s">
        <v>594</v>
      </c>
      <c r="E227" s="742" t="s">
        <v>3533</v>
      </c>
      <c r="F227" s="743" t="s">
        <v>3534</v>
      </c>
      <c r="G227" s="742" t="s">
        <v>3963</v>
      </c>
      <c r="H227" s="742" t="s">
        <v>3964</v>
      </c>
      <c r="I227" s="745">
        <v>7.229999923706055</v>
      </c>
      <c r="J227" s="745">
        <v>110</v>
      </c>
      <c r="K227" s="746">
        <v>776.69999694824219</v>
      </c>
    </row>
    <row r="228" spans="1:11" ht="14.4" customHeight="1" x14ac:dyDescent="0.3">
      <c r="A228" s="740" t="s">
        <v>574</v>
      </c>
      <c r="B228" s="741" t="s">
        <v>575</v>
      </c>
      <c r="C228" s="742" t="s">
        <v>593</v>
      </c>
      <c r="D228" s="743" t="s">
        <v>594</v>
      </c>
      <c r="E228" s="742" t="s">
        <v>3533</v>
      </c>
      <c r="F228" s="743" t="s">
        <v>3534</v>
      </c>
      <c r="G228" s="742" t="s">
        <v>3965</v>
      </c>
      <c r="H228" s="742" t="s">
        <v>3966</v>
      </c>
      <c r="I228" s="745">
        <v>6.6549999713897705</v>
      </c>
      <c r="J228" s="745">
        <v>40</v>
      </c>
      <c r="K228" s="746">
        <v>266.19999694824219</v>
      </c>
    </row>
    <row r="229" spans="1:11" ht="14.4" customHeight="1" x14ac:dyDescent="0.3">
      <c r="A229" s="740" t="s">
        <v>574</v>
      </c>
      <c r="B229" s="741" t="s">
        <v>575</v>
      </c>
      <c r="C229" s="742" t="s">
        <v>593</v>
      </c>
      <c r="D229" s="743" t="s">
        <v>594</v>
      </c>
      <c r="E229" s="742" t="s">
        <v>3533</v>
      </c>
      <c r="F229" s="743" t="s">
        <v>3534</v>
      </c>
      <c r="G229" s="742" t="s">
        <v>3967</v>
      </c>
      <c r="H229" s="742" t="s">
        <v>3968</v>
      </c>
      <c r="I229" s="745">
        <v>6.6500000953674316</v>
      </c>
      <c r="J229" s="745">
        <v>10</v>
      </c>
      <c r="K229" s="746">
        <v>66.5</v>
      </c>
    </row>
    <row r="230" spans="1:11" ht="14.4" customHeight="1" x14ac:dyDescent="0.3">
      <c r="A230" s="740" t="s">
        <v>574</v>
      </c>
      <c r="B230" s="741" t="s">
        <v>575</v>
      </c>
      <c r="C230" s="742" t="s">
        <v>593</v>
      </c>
      <c r="D230" s="743" t="s">
        <v>594</v>
      </c>
      <c r="E230" s="742" t="s">
        <v>3533</v>
      </c>
      <c r="F230" s="743" t="s">
        <v>3534</v>
      </c>
      <c r="G230" s="742" t="s">
        <v>3969</v>
      </c>
      <c r="H230" s="742" t="s">
        <v>3970</v>
      </c>
      <c r="I230" s="745">
        <v>798.5999755859375</v>
      </c>
      <c r="J230" s="745">
        <v>70</v>
      </c>
      <c r="K230" s="746">
        <v>55902</v>
      </c>
    </row>
    <row r="231" spans="1:11" ht="14.4" customHeight="1" x14ac:dyDescent="0.3">
      <c r="A231" s="740" t="s">
        <v>574</v>
      </c>
      <c r="B231" s="741" t="s">
        <v>575</v>
      </c>
      <c r="C231" s="742" t="s">
        <v>593</v>
      </c>
      <c r="D231" s="743" t="s">
        <v>594</v>
      </c>
      <c r="E231" s="742" t="s">
        <v>3533</v>
      </c>
      <c r="F231" s="743" t="s">
        <v>3534</v>
      </c>
      <c r="G231" s="742" t="s">
        <v>3971</v>
      </c>
      <c r="H231" s="742" t="s">
        <v>3972</v>
      </c>
      <c r="I231" s="745">
        <v>4123.27978515625</v>
      </c>
      <c r="J231" s="745">
        <v>9</v>
      </c>
      <c r="K231" s="746">
        <v>37109.490234375</v>
      </c>
    </row>
    <row r="232" spans="1:11" ht="14.4" customHeight="1" x14ac:dyDescent="0.3">
      <c r="A232" s="740" t="s">
        <v>574</v>
      </c>
      <c r="B232" s="741" t="s">
        <v>575</v>
      </c>
      <c r="C232" s="742" t="s">
        <v>593</v>
      </c>
      <c r="D232" s="743" t="s">
        <v>594</v>
      </c>
      <c r="E232" s="742" t="s">
        <v>3533</v>
      </c>
      <c r="F232" s="743" t="s">
        <v>3534</v>
      </c>
      <c r="G232" s="742" t="s">
        <v>3971</v>
      </c>
      <c r="H232" s="742" t="s">
        <v>3973</v>
      </c>
      <c r="I232" s="745">
        <v>4123.27490234375</v>
      </c>
      <c r="J232" s="745">
        <v>6</v>
      </c>
      <c r="K232" s="746">
        <v>24739.6298828125</v>
      </c>
    </row>
    <row r="233" spans="1:11" ht="14.4" customHeight="1" x14ac:dyDescent="0.3">
      <c r="A233" s="740" t="s">
        <v>574</v>
      </c>
      <c r="B233" s="741" t="s">
        <v>575</v>
      </c>
      <c r="C233" s="742" t="s">
        <v>593</v>
      </c>
      <c r="D233" s="743" t="s">
        <v>594</v>
      </c>
      <c r="E233" s="742" t="s">
        <v>3533</v>
      </c>
      <c r="F233" s="743" t="s">
        <v>3534</v>
      </c>
      <c r="G233" s="742" t="s">
        <v>3974</v>
      </c>
      <c r="H233" s="742" t="s">
        <v>3975</v>
      </c>
      <c r="I233" s="745">
        <v>123.18000030517578</v>
      </c>
      <c r="J233" s="745">
        <v>600</v>
      </c>
      <c r="K233" s="746">
        <v>73906.798828125</v>
      </c>
    </row>
    <row r="234" spans="1:11" ht="14.4" customHeight="1" x14ac:dyDescent="0.3">
      <c r="A234" s="740" t="s">
        <v>574</v>
      </c>
      <c r="B234" s="741" t="s">
        <v>575</v>
      </c>
      <c r="C234" s="742" t="s">
        <v>593</v>
      </c>
      <c r="D234" s="743" t="s">
        <v>594</v>
      </c>
      <c r="E234" s="742" t="s">
        <v>3533</v>
      </c>
      <c r="F234" s="743" t="s">
        <v>3534</v>
      </c>
      <c r="G234" s="742" t="s">
        <v>3976</v>
      </c>
      <c r="H234" s="742" t="s">
        <v>3977</v>
      </c>
      <c r="I234" s="745">
        <v>16.454999923706055</v>
      </c>
      <c r="J234" s="745">
        <v>505</v>
      </c>
      <c r="K234" s="746">
        <v>8309.39990234375</v>
      </c>
    </row>
    <row r="235" spans="1:11" ht="14.4" customHeight="1" x14ac:dyDescent="0.3">
      <c r="A235" s="740" t="s">
        <v>574</v>
      </c>
      <c r="B235" s="741" t="s">
        <v>575</v>
      </c>
      <c r="C235" s="742" t="s">
        <v>593</v>
      </c>
      <c r="D235" s="743" t="s">
        <v>594</v>
      </c>
      <c r="E235" s="742" t="s">
        <v>3533</v>
      </c>
      <c r="F235" s="743" t="s">
        <v>3534</v>
      </c>
      <c r="G235" s="742" t="s">
        <v>3978</v>
      </c>
      <c r="H235" s="742" t="s">
        <v>3979</v>
      </c>
      <c r="I235" s="745">
        <v>5060</v>
      </c>
      <c r="J235" s="745">
        <v>1</v>
      </c>
      <c r="K235" s="746">
        <v>5060</v>
      </c>
    </row>
    <row r="236" spans="1:11" ht="14.4" customHeight="1" x14ac:dyDescent="0.3">
      <c r="A236" s="740" t="s">
        <v>574</v>
      </c>
      <c r="B236" s="741" t="s">
        <v>575</v>
      </c>
      <c r="C236" s="742" t="s">
        <v>593</v>
      </c>
      <c r="D236" s="743" t="s">
        <v>594</v>
      </c>
      <c r="E236" s="742" t="s">
        <v>3533</v>
      </c>
      <c r="F236" s="743" t="s">
        <v>3534</v>
      </c>
      <c r="G236" s="742" t="s">
        <v>3980</v>
      </c>
      <c r="H236" s="742" t="s">
        <v>3981</v>
      </c>
      <c r="I236" s="745">
        <v>5060</v>
      </c>
      <c r="J236" s="745">
        <v>6</v>
      </c>
      <c r="K236" s="746">
        <v>30360</v>
      </c>
    </row>
    <row r="237" spans="1:11" ht="14.4" customHeight="1" x14ac:dyDescent="0.3">
      <c r="A237" s="740" t="s">
        <v>574</v>
      </c>
      <c r="B237" s="741" t="s">
        <v>575</v>
      </c>
      <c r="C237" s="742" t="s">
        <v>593</v>
      </c>
      <c r="D237" s="743" t="s">
        <v>594</v>
      </c>
      <c r="E237" s="742" t="s">
        <v>3533</v>
      </c>
      <c r="F237" s="743" t="s">
        <v>3534</v>
      </c>
      <c r="G237" s="742" t="s">
        <v>3982</v>
      </c>
      <c r="H237" s="742" t="s">
        <v>3983</v>
      </c>
      <c r="I237" s="745">
        <v>5060</v>
      </c>
      <c r="J237" s="745">
        <v>1</v>
      </c>
      <c r="K237" s="746">
        <v>5060</v>
      </c>
    </row>
    <row r="238" spans="1:11" ht="14.4" customHeight="1" x14ac:dyDescent="0.3">
      <c r="A238" s="740" t="s">
        <v>574</v>
      </c>
      <c r="B238" s="741" t="s">
        <v>575</v>
      </c>
      <c r="C238" s="742" t="s">
        <v>593</v>
      </c>
      <c r="D238" s="743" t="s">
        <v>594</v>
      </c>
      <c r="E238" s="742" t="s">
        <v>3533</v>
      </c>
      <c r="F238" s="743" t="s">
        <v>3534</v>
      </c>
      <c r="G238" s="742" t="s">
        <v>3984</v>
      </c>
      <c r="H238" s="742" t="s">
        <v>3985</v>
      </c>
      <c r="I238" s="745">
        <v>193.83333333333334</v>
      </c>
      <c r="J238" s="745">
        <v>36</v>
      </c>
      <c r="K238" s="746">
        <v>6978</v>
      </c>
    </row>
    <row r="239" spans="1:11" ht="14.4" customHeight="1" x14ac:dyDescent="0.3">
      <c r="A239" s="740" t="s">
        <v>574</v>
      </c>
      <c r="B239" s="741" t="s">
        <v>575</v>
      </c>
      <c r="C239" s="742" t="s">
        <v>593</v>
      </c>
      <c r="D239" s="743" t="s">
        <v>594</v>
      </c>
      <c r="E239" s="742" t="s">
        <v>3533</v>
      </c>
      <c r="F239" s="743" t="s">
        <v>3534</v>
      </c>
      <c r="G239" s="742" t="s">
        <v>3986</v>
      </c>
      <c r="H239" s="742" t="s">
        <v>3987</v>
      </c>
      <c r="I239" s="745">
        <v>1.0900000333786011</v>
      </c>
      <c r="J239" s="745">
        <v>14400</v>
      </c>
      <c r="K239" s="746">
        <v>15696</v>
      </c>
    </row>
    <row r="240" spans="1:11" ht="14.4" customHeight="1" x14ac:dyDescent="0.3">
      <c r="A240" s="740" t="s">
        <v>574</v>
      </c>
      <c r="B240" s="741" t="s">
        <v>575</v>
      </c>
      <c r="C240" s="742" t="s">
        <v>593</v>
      </c>
      <c r="D240" s="743" t="s">
        <v>594</v>
      </c>
      <c r="E240" s="742" t="s">
        <v>3533</v>
      </c>
      <c r="F240" s="743" t="s">
        <v>3534</v>
      </c>
      <c r="G240" s="742" t="s">
        <v>3541</v>
      </c>
      <c r="H240" s="742" t="s">
        <v>3542</v>
      </c>
      <c r="I240" s="745">
        <v>0.476666659116745</v>
      </c>
      <c r="J240" s="745">
        <v>7000</v>
      </c>
      <c r="K240" s="746">
        <v>3335</v>
      </c>
    </row>
    <row r="241" spans="1:11" ht="14.4" customHeight="1" x14ac:dyDescent="0.3">
      <c r="A241" s="740" t="s">
        <v>574</v>
      </c>
      <c r="B241" s="741" t="s">
        <v>575</v>
      </c>
      <c r="C241" s="742" t="s">
        <v>593</v>
      </c>
      <c r="D241" s="743" t="s">
        <v>594</v>
      </c>
      <c r="E241" s="742" t="s">
        <v>3533</v>
      </c>
      <c r="F241" s="743" t="s">
        <v>3534</v>
      </c>
      <c r="G241" s="742" t="s">
        <v>3543</v>
      </c>
      <c r="H241" s="742" t="s">
        <v>3544</v>
      </c>
      <c r="I241" s="745">
        <v>1.6739999532699585</v>
      </c>
      <c r="J241" s="745">
        <v>11200</v>
      </c>
      <c r="K241" s="746">
        <v>18743</v>
      </c>
    </row>
    <row r="242" spans="1:11" ht="14.4" customHeight="1" x14ac:dyDescent="0.3">
      <c r="A242" s="740" t="s">
        <v>574</v>
      </c>
      <c r="B242" s="741" t="s">
        <v>575</v>
      </c>
      <c r="C242" s="742" t="s">
        <v>593</v>
      </c>
      <c r="D242" s="743" t="s">
        <v>594</v>
      </c>
      <c r="E242" s="742" t="s">
        <v>3533</v>
      </c>
      <c r="F242" s="743" t="s">
        <v>3534</v>
      </c>
      <c r="G242" s="742" t="s">
        <v>3545</v>
      </c>
      <c r="H242" s="742" t="s">
        <v>3546</v>
      </c>
      <c r="I242" s="745">
        <v>0.67000001668930054</v>
      </c>
      <c r="J242" s="745">
        <v>10000</v>
      </c>
      <c r="K242" s="746">
        <v>6700</v>
      </c>
    </row>
    <row r="243" spans="1:11" ht="14.4" customHeight="1" x14ac:dyDescent="0.3">
      <c r="A243" s="740" t="s">
        <v>574</v>
      </c>
      <c r="B243" s="741" t="s">
        <v>575</v>
      </c>
      <c r="C243" s="742" t="s">
        <v>593</v>
      </c>
      <c r="D243" s="743" t="s">
        <v>594</v>
      </c>
      <c r="E243" s="742" t="s">
        <v>3533</v>
      </c>
      <c r="F243" s="743" t="s">
        <v>3534</v>
      </c>
      <c r="G243" s="742" t="s">
        <v>3988</v>
      </c>
      <c r="H243" s="742" t="s">
        <v>3989</v>
      </c>
      <c r="I243" s="745">
        <v>1.9350000023841858</v>
      </c>
      <c r="J243" s="745">
        <v>1400</v>
      </c>
      <c r="K243" s="746">
        <v>2709</v>
      </c>
    </row>
    <row r="244" spans="1:11" ht="14.4" customHeight="1" x14ac:dyDescent="0.3">
      <c r="A244" s="740" t="s">
        <v>574</v>
      </c>
      <c r="B244" s="741" t="s">
        <v>575</v>
      </c>
      <c r="C244" s="742" t="s">
        <v>593</v>
      </c>
      <c r="D244" s="743" t="s">
        <v>594</v>
      </c>
      <c r="E244" s="742" t="s">
        <v>3533</v>
      </c>
      <c r="F244" s="743" t="s">
        <v>3534</v>
      </c>
      <c r="G244" s="742" t="s">
        <v>3990</v>
      </c>
      <c r="H244" s="742" t="s">
        <v>3991</v>
      </c>
      <c r="I244" s="745">
        <v>6.309999942779541</v>
      </c>
      <c r="J244" s="745">
        <v>1100</v>
      </c>
      <c r="K244" s="746">
        <v>6942.8800048828125</v>
      </c>
    </row>
    <row r="245" spans="1:11" ht="14.4" customHeight="1" x14ac:dyDescent="0.3">
      <c r="A245" s="740" t="s">
        <v>574</v>
      </c>
      <c r="B245" s="741" t="s">
        <v>575</v>
      </c>
      <c r="C245" s="742" t="s">
        <v>593</v>
      </c>
      <c r="D245" s="743" t="s">
        <v>594</v>
      </c>
      <c r="E245" s="742" t="s">
        <v>3533</v>
      </c>
      <c r="F245" s="743" t="s">
        <v>3534</v>
      </c>
      <c r="G245" s="742" t="s">
        <v>3992</v>
      </c>
      <c r="H245" s="742" t="s">
        <v>3993</v>
      </c>
      <c r="I245" s="745">
        <v>9.1499996185302734</v>
      </c>
      <c r="J245" s="745">
        <v>1700</v>
      </c>
      <c r="K245" s="746">
        <v>15549.76953125</v>
      </c>
    </row>
    <row r="246" spans="1:11" ht="14.4" customHeight="1" x14ac:dyDescent="0.3">
      <c r="A246" s="740" t="s">
        <v>574</v>
      </c>
      <c r="B246" s="741" t="s">
        <v>575</v>
      </c>
      <c r="C246" s="742" t="s">
        <v>593</v>
      </c>
      <c r="D246" s="743" t="s">
        <v>594</v>
      </c>
      <c r="E246" s="742" t="s">
        <v>3533</v>
      </c>
      <c r="F246" s="743" t="s">
        <v>3534</v>
      </c>
      <c r="G246" s="742" t="s">
        <v>3994</v>
      </c>
      <c r="H246" s="742" t="s">
        <v>3995</v>
      </c>
      <c r="I246" s="745">
        <v>7.429999828338623</v>
      </c>
      <c r="J246" s="745">
        <v>19900</v>
      </c>
      <c r="K246" s="746">
        <v>147856.99951171875</v>
      </c>
    </row>
    <row r="247" spans="1:11" ht="14.4" customHeight="1" x14ac:dyDescent="0.3">
      <c r="A247" s="740" t="s">
        <v>574</v>
      </c>
      <c r="B247" s="741" t="s">
        <v>575</v>
      </c>
      <c r="C247" s="742" t="s">
        <v>593</v>
      </c>
      <c r="D247" s="743" t="s">
        <v>594</v>
      </c>
      <c r="E247" s="742" t="s">
        <v>3533</v>
      </c>
      <c r="F247" s="743" t="s">
        <v>3534</v>
      </c>
      <c r="G247" s="742" t="s">
        <v>3996</v>
      </c>
      <c r="H247" s="742" t="s">
        <v>3997</v>
      </c>
      <c r="I247" s="745">
        <v>15.729999542236328</v>
      </c>
      <c r="J247" s="745">
        <v>2280</v>
      </c>
      <c r="K247" s="746">
        <v>35864.39990234375</v>
      </c>
    </row>
    <row r="248" spans="1:11" ht="14.4" customHeight="1" x14ac:dyDescent="0.3">
      <c r="A248" s="740" t="s">
        <v>574</v>
      </c>
      <c r="B248" s="741" t="s">
        <v>575</v>
      </c>
      <c r="C248" s="742" t="s">
        <v>593</v>
      </c>
      <c r="D248" s="743" t="s">
        <v>594</v>
      </c>
      <c r="E248" s="742" t="s">
        <v>3533</v>
      </c>
      <c r="F248" s="743" t="s">
        <v>3534</v>
      </c>
      <c r="G248" s="742" t="s">
        <v>3998</v>
      </c>
      <c r="H248" s="742" t="s">
        <v>3999</v>
      </c>
      <c r="I248" s="745">
        <v>8.8312499523162842</v>
      </c>
      <c r="J248" s="745">
        <v>9110</v>
      </c>
      <c r="K248" s="746">
        <v>80445.39990234375</v>
      </c>
    </row>
    <row r="249" spans="1:11" ht="14.4" customHeight="1" x14ac:dyDescent="0.3">
      <c r="A249" s="740" t="s">
        <v>574</v>
      </c>
      <c r="B249" s="741" t="s">
        <v>575</v>
      </c>
      <c r="C249" s="742" t="s">
        <v>593</v>
      </c>
      <c r="D249" s="743" t="s">
        <v>594</v>
      </c>
      <c r="E249" s="742" t="s">
        <v>3533</v>
      </c>
      <c r="F249" s="743" t="s">
        <v>3534</v>
      </c>
      <c r="G249" s="742" t="s">
        <v>4000</v>
      </c>
      <c r="H249" s="742" t="s">
        <v>4001</v>
      </c>
      <c r="I249" s="745">
        <v>2.1800000667572021</v>
      </c>
      <c r="J249" s="745">
        <v>400</v>
      </c>
      <c r="K249" s="746">
        <v>872</v>
      </c>
    </row>
    <row r="250" spans="1:11" ht="14.4" customHeight="1" x14ac:dyDescent="0.3">
      <c r="A250" s="740" t="s">
        <v>574</v>
      </c>
      <c r="B250" s="741" t="s">
        <v>575</v>
      </c>
      <c r="C250" s="742" t="s">
        <v>593</v>
      </c>
      <c r="D250" s="743" t="s">
        <v>594</v>
      </c>
      <c r="E250" s="742" t="s">
        <v>3533</v>
      </c>
      <c r="F250" s="743" t="s">
        <v>3534</v>
      </c>
      <c r="G250" s="742" t="s">
        <v>4002</v>
      </c>
      <c r="H250" s="742" t="s">
        <v>4003</v>
      </c>
      <c r="I250" s="745">
        <v>6.2300000190734863</v>
      </c>
      <c r="J250" s="745">
        <v>1900</v>
      </c>
      <c r="K250" s="746">
        <v>11837.000091552734</v>
      </c>
    </row>
    <row r="251" spans="1:11" ht="14.4" customHeight="1" x14ac:dyDescent="0.3">
      <c r="A251" s="740" t="s">
        <v>574</v>
      </c>
      <c r="B251" s="741" t="s">
        <v>575</v>
      </c>
      <c r="C251" s="742" t="s">
        <v>593</v>
      </c>
      <c r="D251" s="743" t="s">
        <v>594</v>
      </c>
      <c r="E251" s="742" t="s">
        <v>3533</v>
      </c>
      <c r="F251" s="743" t="s">
        <v>3534</v>
      </c>
      <c r="G251" s="742" t="s">
        <v>4004</v>
      </c>
      <c r="H251" s="742" t="s">
        <v>4005</v>
      </c>
      <c r="I251" s="745">
        <v>1427.800048828125</v>
      </c>
      <c r="J251" s="745">
        <v>10</v>
      </c>
      <c r="K251" s="746">
        <v>14278</v>
      </c>
    </row>
    <row r="252" spans="1:11" ht="14.4" customHeight="1" x14ac:dyDescent="0.3">
      <c r="A252" s="740" t="s">
        <v>574</v>
      </c>
      <c r="B252" s="741" t="s">
        <v>575</v>
      </c>
      <c r="C252" s="742" t="s">
        <v>593</v>
      </c>
      <c r="D252" s="743" t="s">
        <v>594</v>
      </c>
      <c r="E252" s="742" t="s">
        <v>3533</v>
      </c>
      <c r="F252" s="743" t="s">
        <v>3534</v>
      </c>
      <c r="G252" s="742" t="s">
        <v>4006</v>
      </c>
      <c r="H252" s="742" t="s">
        <v>4007</v>
      </c>
      <c r="I252" s="745">
        <v>600</v>
      </c>
      <c r="J252" s="745">
        <v>10</v>
      </c>
      <c r="K252" s="746">
        <v>6000.02001953125</v>
      </c>
    </row>
    <row r="253" spans="1:11" ht="14.4" customHeight="1" x14ac:dyDescent="0.3">
      <c r="A253" s="740" t="s">
        <v>574</v>
      </c>
      <c r="B253" s="741" t="s">
        <v>575</v>
      </c>
      <c r="C253" s="742" t="s">
        <v>593</v>
      </c>
      <c r="D253" s="743" t="s">
        <v>594</v>
      </c>
      <c r="E253" s="742" t="s">
        <v>3533</v>
      </c>
      <c r="F253" s="743" t="s">
        <v>3534</v>
      </c>
      <c r="G253" s="742" t="s">
        <v>4008</v>
      </c>
      <c r="H253" s="742" t="s">
        <v>4009</v>
      </c>
      <c r="I253" s="745">
        <v>1406.6300048828125</v>
      </c>
      <c r="J253" s="745">
        <v>25</v>
      </c>
      <c r="K253" s="746">
        <v>35165.6494140625</v>
      </c>
    </row>
    <row r="254" spans="1:11" ht="14.4" customHeight="1" x14ac:dyDescent="0.3">
      <c r="A254" s="740" t="s">
        <v>574</v>
      </c>
      <c r="B254" s="741" t="s">
        <v>575</v>
      </c>
      <c r="C254" s="742" t="s">
        <v>593</v>
      </c>
      <c r="D254" s="743" t="s">
        <v>594</v>
      </c>
      <c r="E254" s="742" t="s">
        <v>3533</v>
      </c>
      <c r="F254" s="743" t="s">
        <v>3534</v>
      </c>
      <c r="G254" s="742" t="s">
        <v>4010</v>
      </c>
      <c r="H254" s="742" t="s">
        <v>4011</v>
      </c>
      <c r="I254" s="745">
        <v>229.89999389648437</v>
      </c>
      <c r="J254" s="745">
        <v>220</v>
      </c>
      <c r="K254" s="746">
        <v>50577.98046875</v>
      </c>
    </row>
    <row r="255" spans="1:11" ht="14.4" customHeight="1" x14ac:dyDescent="0.3">
      <c r="A255" s="740" t="s">
        <v>574</v>
      </c>
      <c r="B255" s="741" t="s">
        <v>575</v>
      </c>
      <c r="C255" s="742" t="s">
        <v>593</v>
      </c>
      <c r="D255" s="743" t="s">
        <v>594</v>
      </c>
      <c r="E255" s="742" t="s">
        <v>3533</v>
      </c>
      <c r="F255" s="743" t="s">
        <v>3534</v>
      </c>
      <c r="G255" s="742" t="s">
        <v>4012</v>
      </c>
      <c r="H255" s="742" t="s">
        <v>4013</v>
      </c>
      <c r="I255" s="745">
        <v>229.89999389648437</v>
      </c>
      <c r="J255" s="745">
        <v>440</v>
      </c>
      <c r="K255" s="746">
        <v>101156.01953125</v>
      </c>
    </row>
    <row r="256" spans="1:11" ht="14.4" customHeight="1" x14ac:dyDescent="0.3">
      <c r="A256" s="740" t="s">
        <v>574</v>
      </c>
      <c r="B256" s="741" t="s">
        <v>575</v>
      </c>
      <c r="C256" s="742" t="s">
        <v>593</v>
      </c>
      <c r="D256" s="743" t="s">
        <v>594</v>
      </c>
      <c r="E256" s="742" t="s">
        <v>3533</v>
      </c>
      <c r="F256" s="743" t="s">
        <v>3534</v>
      </c>
      <c r="G256" s="742" t="s">
        <v>4014</v>
      </c>
      <c r="H256" s="742" t="s">
        <v>4015</v>
      </c>
      <c r="I256" s="745">
        <v>122.10000101725261</v>
      </c>
      <c r="J256" s="745">
        <v>11</v>
      </c>
      <c r="K256" s="746">
        <v>1338.1499786376953</v>
      </c>
    </row>
    <row r="257" spans="1:11" ht="14.4" customHeight="1" x14ac:dyDescent="0.3">
      <c r="A257" s="740" t="s">
        <v>574</v>
      </c>
      <c r="B257" s="741" t="s">
        <v>575</v>
      </c>
      <c r="C257" s="742" t="s">
        <v>593</v>
      </c>
      <c r="D257" s="743" t="s">
        <v>594</v>
      </c>
      <c r="E257" s="742" t="s">
        <v>3533</v>
      </c>
      <c r="F257" s="743" t="s">
        <v>3534</v>
      </c>
      <c r="G257" s="742" t="s">
        <v>4016</v>
      </c>
      <c r="H257" s="742" t="s">
        <v>4017</v>
      </c>
      <c r="I257" s="745">
        <v>35.090000152587891</v>
      </c>
      <c r="J257" s="745">
        <v>5</v>
      </c>
      <c r="K257" s="746">
        <v>175.44999694824219</v>
      </c>
    </row>
    <row r="258" spans="1:11" ht="14.4" customHeight="1" x14ac:dyDescent="0.3">
      <c r="A258" s="740" t="s">
        <v>574</v>
      </c>
      <c r="B258" s="741" t="s">
        <v>575</v>
      </c>
      <c r="C258" s="742" t="s">
        <v>593</v>
      </c>
      <c r="D258" s="743" t="s">
        <v>594</v>
      </c>
      <c r="E258" s="742" t="s">
        <v>3533</v>
      </c>
      <c r="F258" s="743" t="s">
        <v>3534</v>
      </c>
      <c r="G258" s="742" t="s">
        <v>4018</v>
      </c>
      <c r="H258" s="742" t="s">
        <v>4019</v>
      </c>
      <c r="I258" s="745">
        <v>42.349998474121094</v>
      </c>
      <c r="J258" s="745">
        <v>2</v>
      </c>
      <c r="K258" s="746">
        <v>84.699996948242188</v>
      </c>
    </row>
    <row r="259" spans="1:11" ht="14.4" customHeight="1" x14ac:dyDescent="0.3">
      <c r="A259" s="740" t="s">
        <v>574</v>
      </c>
      <c r="B259" s="741" t="s">
        <v>575</v>
      </c>
      <c r="C259" s="742" t="s">
        <v>593</v>
      </c>
      <c r="D259" s="743" t="s">
        <v>594</v>
      </c>
      <c r="E259" s="742" t="s">
        <v>3533</v>
      </c>
      <c r="F259" s="743" t="s">
        <v>3534</v>
      </c>
      <c r="G259" s="742" t="s">
        <v>4020</v>
      </c>
      <c r="H259" s="742" t="s">
        <v>4021</v>
      </c>
      <c r="I259" s="745">
        <v>150.00666300455728</v>
      </c>
      <c r="J259" s="745">
        <v>20</v>
      </c>
      <c r="K259" s="746">
        <v>3000.090087890625</v>
      </c>
    </row>
    <row r="260" spans="1:11" ht="14.4" customHeight="1" x14ac:dyDescent="0.3">
      <c r="A260" s="740" t="s">
        <v>574</v>
      </c>
      <c r="B260" s="741" t="s">
        <v>575</v>
      </c>
      <c r="C260" s="742" t="s">
        <v>593</v>
      </c>
      <c r="D260" s="743" t="s">
        <v>594</v>
      </c>
      <c r="E260" s="742" t="s">
        <v>3533</v>
      </c>
      <c r="F260" s="743" t="s">
        <v>3534</v>
      </c>
      <c r="G260" s="742" t="s">
        <v>4022</v>
      </c>
      <c r="H260" s="742" t="s">
        <v>4023</v>
      </c>
      <c r="I260" s="745">
        <v>150</v>
      </c>
      <c r="J260" s="745">
        <v>10</v>
      </c>
      <c r="K260" s="746">
        <v>1500.0400390625</v>
      </c>
    </row>
    <row r="261" spans="1:11" ht="14.4" customHeight="1" x14ac:dyDescent="0.3">
      <c r="A261" s="740" t="s">
        <v>574</v>
      </c>
      <c r="B261" s="741" t="s">
        <v>575</v>
      </c>
      <c r="C261" s="742" t="s">
        <v>593</v>
      </c>
      <c r="D261" s="743" t="s">
        <v>594</v>
      </c>
      <c r="E261" s="742" t="s">
        <v>3533</v>
      </c>
      <c r="F261" s="743" t="s">
        <v>3534</v>
      </c>
      <c r="G261" s="742" t="s">
        <v>4024</v>
      </c>
      <c r="H261" s="742" t="s">
        <v>4025</v>
      </c>
      <c r="I261" s="745">
        <v>168.19000244140625</v>
      </c>
      <c r="J261" s="745">
        <v>10</v>
      </c>
      <c r="K261" s="746">
        <v>1681.9000244140625</v>
      </c>
    </row>
    <row r="262" spans="1:11" ht="14.4" customHeight="1" x14ac:dyDescent="0.3">
      <c r="A262" s="740" t="s">
        <v>574</v>
      </c>
      <c r="B262" s="741" t="s">
        <v>575</v>
      </c>
      <c r="C262" s="742" t="s">
        <v>593</v>
      </c>
      <c r="D262" s="743" t="s">
        <v>594</v>
      </c>
      <c r="E262" s="742" t="s">
        <v>3533</v>
      </c>
      <c r="F262" s="743" t="s">
        <v>3534</v>
      </c>
      <c r="G262" s="742" t="s">
        <v>4026</v>
      </c>
      <c r="H262" s="742" t="s">
        <v>4027</v>
      </c>
      <c r="I262" s="745">
        <v>82.160003662109375</v>
      </c>
      <c r="J262" s="745">
        <v>48</v>
      </c>
      <c r="K262" s="746">
        <v>3943.6400146484375</v>
      </c>
    </row>
    <row r="263" spans="1:11" ht="14.4" customHeight="1" x14ac:dyDescent="0.3">
      <c r="A263" s="740" t="s">
        <v>574</v>
      </c>
      <c r="B263" s="741" t="s">
        <v>575</v>
      </c>
      <c r="C263" s="742" t="s">
        <v>593</v>
      </c>
      <c r="D263" s="743" t="s">
        <v>594</v>
      </c>
      <c r="E263" s="742" t="s">
        <v>3533</v>
      </c>
      <c r="F263" s="743" t="s">
        <v>3534</v>
      </c>
      <c r="G263" s="742" t="s">
        <v>4028</v>
      </c>
      <c r="H263" s="742" t="s">
        <v>4029</v>
      </c>
      <c r="I263" s="745">
        <v>594.84002685546875</v>
      </c>
      <c r="J263" s="745">
        <v>5</v>
      </c>
      <c r="K263" s="746">
        <v>2974.179931640625</v>
      </c>
    </row>
    <row r="264" spans="1:11" ht="14.4" customHeight="1" x14ac:dyDescent="0.3">
      <c r="A264" s="740" t="s">
        <v>574</v>
      </c>
      <c r="B264" s="741" t="s">
        <v>575</v>
      </c>
      <c r="C264" s="742" t="s">
        <v>593</v>
      </c>
      <c r="D264" s="743" t="s">
        <v>594</v>
      </c>
      <c r="E264" s="742" t="s">
        <v>3533</v>
      </c>
      <c r="F264" s="743" t="s">
        <v>3534</v>
      </c>
      <c r="G264" s="742" t="s">
        <v>4030</v>
      </c>
      <c r="H264" s="742" t="s">
        <v>4031</v>
      </c>
      <c r="I264" s="745">
        <v>1.2699999809265137</v>
      </c>
      <c r="J264" s="745">
        <v>3000</v>
      </c>
      <c r="K264" s="746">
        <v>3810</v>
      </c>
    </row>
    <row r="265" spans="1:11" ht="14.4" customHeight="1" x14ac:dyDescent="0.3">
      <c r="A265" s="740" t="s">
        <v>574</v>
      </c>
      <c r="B265" s="741" t="s">
        <v>575</v>
      </c>
      <c r="C265" s="742" t="s">
        <v>593</v>
      </c>
      <c r="D265" s="743" t="s">
        <v>594</v>
      </c>
      <c r="E265" s="742" t="s">
        <v>3533</v>
      </c>
      <c r="F265" s="743" t="s">
        <v>3534</v>
      </c>
      <c r="G265" s="742" t="s">
        <v>4032</v>
      </c>
      <c r="H265" s="742" t="s">
        <v>4033</v>
      </c>
      <c r="I265" s="745">
        <v>1.0299999713897705</v>
      </c>
      <c r="J265" s="745">
        <v>600</v>
      </c>
      <c r="K265" s="746">
        <v>618</v>
      </c>
    </row>
    <row r="266" spans="1:11" ht="14.4" customHeight="1" x14ac:dyDescent="0.3">
      <c r="A266" s="740" t="s">
        <v>574</v>
      </c>
      <c r="B266" s="741" t="s">
        <v>575</v>
      </c>
      <c r="C266" s="742" t="s">
        <v>593</v>
      </c>
      <c r="D266" s="743" t="s">
        <v>594</v>
      </c>
      <c r="E266" s="742" t="s">
        <v>3533</v>
      </c>
      <c r="F266" s="743" t="s">
        <v>3534</v>
      </c>
      <c r="G266" s="742" t="s">
        <v>4034</v>
      </c>
      <c r="H266" s="742" t="s">
        <v>4035</v>
      </c>
      <c r="I266" s="745">
        <v>3.1333334445953369</v>
      </c>
      <c r="J266" s="745">
        <v>600</v>
      </c>
      <c r="K266" s="746">
        <v>1880</v>
      </c>
    </row>
    <row r="267" spans="1:11" ht="14.4" customHeight="1" x14ac:dyDescent="0.3">
      <c r="A267" s="740" t="s">
        <v>574</v>
      </c>
      <c r="B267" s="741" t="s">
        <v>575</v>
      </c>
      <c r="C267" s="742" t="s">
        <v>593</v>
      </c>
      <c r="D267" s="743" t="s">
        <v>594</v>
      </c>
      <c r="E267" s="742" t="s">
        <v>3533</v>
      </c>
      <c r="F267" s="743" t="s">
        <v>3534</v>
      </c>
      <c r="G267" s="742" t="s">
        <v>4036</v>
      </c>
      <c r="H267" s="742" t="s">
        <v>4037</v>
      </c>
      <c r="I267" s="745">
        <v>116.16000366210937</v>
      </c>
      <c r="J267" s="745">
        <v>30</v>
      </c>
      <c r="K267" s="746">
        <v>3484.800048828125</v>
      </c>
    </row>
    <row r="268" spans="1:11" ht="14.4" customHeight="1" x14ac:dyDescent="0.3">
      <c r="A268" s="740" t="s">
        <v>574</v>
      </c>
      <c r="B268" s="741" t="s">
        <v>575</v>
      </c>
      <c r="C268" s="742" t="s">
        <v>593</v>
      </c>
      <c r="D268" s="743" t="s">
        <v>594</v>
      </c>
      <c r="E268" s="742" t="s">
        <v>3533</v>
      </c>
      <c r="F268" s="743" t="s">
        <v>3534</v>
      </c>
      <c r="G268" s="742" t="s">
        <v>4038</v>
      </c>
      <c r="H268" s="742" t="s">
        <v>4039</v>
      </c>
      <c r="I268" s="745">
        <v>564.66666666666663</v>
      </c>
      <c r="J268" s="745">
        <v>30</v>
      </c>
      <c r="K268" s="746">
        <v>16940</v>
      </c>
    </row>
    <row r="269" spans="1:11" ht="14.4" customHeight="1" x14ac:dyDescent="0.3">
      <c r="A269" s="740" t="s">
        <v>574</v>
      </c>
      <c r="B269" s="741" t="s">
        <v>575</v>
      </c>
      <c r="C269" s="742" t="s">
        <v>593</v>
      </c>
      <c r="D269" s="743" t="s">
        <v>594</v>
      </c>
      <c r="E269" s="742" t="s">
        <v>3533</v>
      </c>
      <c r="F269" s="743" t="s">
        <v>3534</v>
      </c>
      <c r="G269" s="742" t="s">
        <v>4040</v>
      </c>
      <c r="H269" s="742" t="s">
        <v>4041</v>
      </c>
      <c r="I269" s="745">
        <v>0.47333332896232605</v>
      </c>
      <c r="J269" s="745">
        <v>12000</v>
      </c>
      <c r="K269" s="746">
        <v>5680</v>
      </c>
    </row>
    <row r="270" spans="1:11" ht="14.4" customHeight="1" x14ac:dyDescent="0.3">
      <c r="A270" s="740" t="s">
        <v>574</v>
      </c>
      <c r="B270" s="741" t="s">
        <v>575</v>
      </c>
      <c r="C270" s="742" t="s">
        <v>593</v>
      </c>
      <c r="D270" s="743" t="s">
        <v>594</v>
      </c>
      <c r="E270" s="742" t="s">
        <v>3533</v>
      </c>
      <c r="F270" s="743" t="s">
        <v>3534</v>
      </c>
      <c r="G270" s="742" t="s">
        <v>4042</v>
      </c>
      <c r="H270" s="742" t="s">
        <v>4043</v>
      </c>
      <c r="I270" s="745">
        <v>21.234999656677246</v>
      </c>
      <c r="J270" s="745">
        <v>300</v>
      </c>
      <c r="K270" s="746">
        <v>6371</v>
      </c>
    </row>
    <row r="271" spans="1:11" ht="14.4" customHeight="1" x14ac:dyDescent="0.3">
      <c r="A271" s="740" t="s">
        <v>574</v>
      </c>
      <c r="B271" s="741" t="s">
        <v>575</v>
      </c>
      <c r="C271" s="742" t="s">
        <v>593</v>
      </c>
      <c r="D271" s="743" t="s">
        <v>594</v>
      </c>
      <c r="E271" s="742" t="s">
        <v>3533</v>
      </c>
      <c r="F271" s="743" t="s">
        <v>3534</v>
      </c>
      <c r="G271" s="742" t="s">
        <v>4044</v>
      </c>
      <c r="H271" s="742" t="s">
        <v>4045</v>
      </c>
      <c r="I271" s="745">
        <v>2.0799999237060547</v>
      </c>
      <c r="J271" s="745">
        <v>300</v>
      </c>
      <c r="K271" s="746">
        <v>624</v>
      </c>
    </row>
    <row r="272" spans="1:11" ht="14.4" customHeight="1" x14ac:dyDescent="0.3">
      <c r="A272" s="740" t="s">
        <v>574</v>
      </c>
      <c r="B272" s="741" t="s">
        <v>575</v>
      </c>
      <c r="C272" s="742" t="s">
        <v>593</v>
      </c>
      <c r="D272" s="743" t="s">
        <v>594</v>
      </c>
      <c r="E272" s="742" t="s">
        <v>3533</v>
      </c>
      <c r="F272" s="743" t="s">
        <v>3534</v>
      </c>
      <c r="G272" s="742" t="s">
        <v>4046</v>
      </c>
      <c r="H272" s="742" t="s">
        <v>4047</v>
      </c>
      <c r="I272" s="745">
        <v>3.75</v>
      </c>
      <c r="J272" s="745">
        <v>100</v>
      </c>
      <c r="K272" s="746">
        <v>375</v>
      </c>
    </row>
    <row r="273" spans="1:11" ht="14.4" customHeight="1" x14ac:dyDescent="0.3">
      <c r="A273" s="740" t="s">
        <v>574</v>
      </c>
      <c r="B273" s="741" t="s">
        <v>575</v>
      </c>
      <c r="C273" s="742" t="s">
        <v>593</v>
      </c>
      <c r="D273" s="743" t="s">
        <v>594</v>
      </c>
      <c r="E273" s="742" t="s">
        <v>3533</v>
      </c>
      <c r="F273" s="743" t="s">
        <v>3534</v>
      </c>
      <c r="G273" s="742" t="s">
        <v>4048</v>
      </c>
      <c r="H273" s="742" t="s">
        <v>4049</v>
      </c>
      <c r="I273" s="745">
        <v>1.9850000143051147</v>
      </c>
      <c r="J273" s="745">
        <v>1300</v>
      </c>
      <c r="K273" s="746">
        <v>2580</v>
      </c>
    </row>
    <row r="274" spans="1:11" ht="14.4" customHeight="1" x14ac:dyDescent="0.3">
      <c r="A274" s="740" t="s">
        <v>574</v>
      </c>
      <c r="B274" s="741" t="s">
        <v>575</v>
      </c>
      <c r="C274" s="742" t="s">
        <v>593</v>
      </c>
      <c r="D274" s="743" t="s">
        <v>594</v>
      </c>
      <c r="E274" s="742" t="s">
        <v>3533</v>
      </c>
      <c r="F274" s="743" t="s">
        <v>3534</v>
      </c>
      <c r="G274" s="742" t="s">
        <v>4050</v>
      </c>
      <c r="H274" s="742" t="s">
        <v>4051</v>
      </c>
      <c r="I274" s="745">
        <v>2.059999942779541</v>
      </c>
      <c r="J274" s="745">
        <v>400</v>
      </c>
      <c r="K274" s="746">
        <v>822</v>
      </c>
    </row>
    <row r="275" spans="1:11" ht="14.4" customHeight="1" x14ac:dyDescent="0.3">
      <c r="A275" s="740" t="s">
        <v>574</v>
      </c>
      <c r="B275" s="741" t="s">
        <v>575</v>
      </c>
      <c r="C275" s="742" t="s">
        <v>593</v>
      </c>
      <c r="D275" s="743" t="s">
        <v>594</v>
      </c>
      <c r="E275" s="742" t="s">
        <v>3533</v>
      </c>
      <c r="F275" s="743" t="s">
        <v>3534</v>
      </c>
      <c r="G275" s="742" t="s">
        <v>4052</v>
      </c>
      <c r="H275" s="742" t="s">
        <v>4053</v>
      </c>
      <c r="I275" s="745">
        <v>1.9259999513626098</v>
      </c>
      <c r="J275" s="745">
        <v>550</v>
      </c>
      <c r="K275" s="746">
        <v>1059.5</v>
      </c>
    </row>
    <row r="276" spans="1:11" ht="14.4" customHeight="1" x14ac:dyDescent="0.3">
      <c r="A276" s="740" t="s">
        <v>574</v>
      </c>
      <c r="B276" s="741" t="s">
        <v>575</v>
      </c>
      <c r="C276" s="742" t="s">
        <v>593</v>
      </c>
      <c r="D276" s="743" t="s">
        <v>594</v>
      </c>
      <c r="E276" s="742" t="s">
        <v>3533</v>
      </c>
      <c r="F276" s="743" t="s">
        <v>3534</v>
      </c>
      <c r="G276" s="742" t="s">
        <v>4054</v>
      </c>
      <c r="H276" s="742" t="s">
        <v>4055</v>
      </c>
      <c r="I276" s="745">
        <v>3.0766665935516357</v>
      </c>
      <c r="J276" s="745">
        <v>2100</v>
      </c>
      <c r="K276" s="746">
        <v>6462</v>
      </c>
    </row>
    <row r="277" spans="1:11" ht="14.4" customHeight="1" x14ac:dyDescent="0.3">
      <c r="A277" s="740" t="s">
        <v>574</v>
      </c>
      <c r="B277" s="741" t="s">
        <v>575</v>
      </c>
      <c r="C277" s="742" t="s">
        <v>593</v>
      </c>
      <c r="D277" s="743" t="s">
        <v>594</v>
      </c>
      <c r="E277" s="742" t="s">
        <v>3533</v>
      </c>
      <c r="F277" s="743" t="s">
        <v>3534</v>
      </c>
      <c r="G277" s="742" t="s">
        <v>4056</v>
      </c>
      <c r="H277" s="742" t="s">
        <v>4057</v>
      </c>
      <c r="I277" s="745">
        <v>2.1666667461395264</v>
      </c>
      <c r="J277" s="745">
        <v>1600</v>
      </c>
      <c r="K277" s="746">
        <v>3468</v>
      </c>
    </row>
    <row r="278" spans="1:11" ht="14.4" customHeight="1" x14ac:dyDescent="0.3">
      <c r="A278" s="740" t="s">
        <v>574</v>
      </c>
      <c r="B278" s="741" t="s">
        <v>575</v>
      </c>
      <c r="C278" s="742" t="s">
        <v>593</v>
      </c>
      <c r="D278" s="743" t="s">
        <v>594</v>
      </c>
      <c r="E278" s="742" t="s">
        <v>3533</v>
      </c>
      <c r="F278" s="743" t="s">
        <v>3534</v>
      </c>
      <c r="G278" s="742" t="s">
        <v>4058</v>
      </c>
      <c r="H278" s="742" t="s">
        <v>4059</v>
      </c>
      <c r="I278" s="745">
        <v>5</v>
      </c>
      <c r="J278" s="745">
        <v>300</v>
      </c>
      <c r="K278" s="746">
        <v>1500</v>
      </c>
    </row>
    <row r="279" spans="1:11" ht="14.4" customHeight="1" x14ac:dyDescent="0.3">
      <c r="A279" s="740" t="s">
        <v>574</v>
      </c>
      <c r="B279" s="741" t="s">
        <v>575</v>
      </c>
      <c r="C279" s="742" t="s">
        <v>593</v>
      </c>
      <c r="D279" s="743" t="s">
        <v>594</v>
      </c>
      <c r="E279" s="742" t="s">
        <v>3533</v>
      </c>
      <c r="F279" s="743" t="s">
        <v>3534</v>
      </c>
      <c r="G279" s="742" t="s">
        <v>4060</v>
      </c>
      <c r="H279" s="742" t="s">
        <v>4061</v>
      </c>
      <c r="I279" s="745">
        <v>2.5133333206176758</v>
      </c>
      <c r="J279" s="745">
        <v>850</v>
      </c>
      <c r="K279" s="746">
        <v>2136.5</v>
      </c>
    </row>
    <row r="280" spans="1:11" ht="14.4" customHeight="1" x14ac:dyDescent="0.3">
      <c r="A280" s="740" t="s">
        <v>574</v>
      </c>
      <c r="B280" s="741" t="s">
        <v>575</v>
      </c>
      <c r="C280" s="742" t="s">
        <v>593</v>
      </c>
      <c r="D280" s="743" t="s">
        <v>594</v>
      </c>
      <c r="E280" s="742" t="s">
        <v>3533</v>
      </c>
      <c r="F280" s="743" t="s">
        <v>3534</v>
      </c>
      <c r="G280" s="742" t="s">
        <v>4062</v>
      </c>
      <c r="H280" s="742" t="s">
        <v>4063</v>
      </c>
      <c r="I280" s="745">
        <v>21.239999771118164</v>
      </c>
      <c r="J280" s="745">
        <v>150</v>
      </c>
      <c r="K280" s="746">
        <v>3186</v>
      </c>
    </row>
    <row r="281" spans="1:11" ht="14.4" customHeight="1" x14ac:dyDescent="0.3">
      <c r="A281" s="740" t="s">
        <v>574</v>
      </c>
      <c r="B281" s="741" t="s">
        <v>575</v>
      </c>
      <c r="C281" s="742" t="s">
        <v>593</v>
      </c>
      <c r="D281" s="743" t="s">
        <v>594</v>
      </c>
      <c r="E281" s="742" t="s">
        <v>4064</v>
      </c>
      <c r="F281" s="743" t="s">
        <v>4065</v>
      </c>
      <c r="G281" s="742" t="s">
        <v>4066</v>
      </c>
      <c r="H281" s="742" t="s">
        <v>4067</v>
      </c>
      <c r="I281" s="745">
        <v>36.900001525878906</v>
      </c>
      <c r="J281" s="745">
        <v>160</v>
      </c>
      <c r="K281" s="746">
        <v>5904</v>
      </c>
    </row>
    <row r="282" spans="1:11" ht="14.4" customHeight="1" x14ac:dyDescent="0.3">
      <c r="A282" s="740" t="s">
        <v>574</v>
      </c>
      <c r="B282" s="741" t="s">
        <v>575</v>
      </c>
      <c r="C282" s="742" t="s">
        <v>593</v>
      </c>
      <c r="D282" s="743" t="s">
        <v>594</v>
      </c>
      <c r="E282" s="742" t="s">
        <v>3549</v>
      </c>
      <c r="F282" s="743" t="s">
        <v>3550</v>
      </c>
      <c r="G282" s="742" t="s">
        <v>3551</v>
      </c>
      <c r="H282" s="742" t="s">
        <v>3552</v>
      </c>
      <c r="I282" s="745">
        <v>9.5300002098083496</v>
      </c>
      <c r="J282" s="745">
        <v>6200</v>
      </c>
      <c r="K282" s="746">
        <v>60990</v>
      </c>
    </row>
    <row r="283" spans="1:11" ht="14.4" customHeight="1" x14ac:dyDescent="0.3">
      <c r="A283" s="740" t="s">
        <v>574</v>
      </c>
      <c r="B283" s="741" t="s">
        <v>575</v>
      </c>
      <c r="C283" s="742" t="s">
        <v>593</v>
      </c>
      <c r="D283" s="743" t="s">
        <v>594</v>
      </c>
      <c r="E283" s="742" t="s">
        <v>3549</v>
      </c>
      <c r="F283" s="743" t="s">
        <v>3550</v>
      </c>
      <c r="G283" s="742" t="s">
        <v>4068</v>
      </c>
      <c r="H283" s="742" t="s">
        <v>4069</v>
      </c>
      <c r="I283" s="745">
        <v>1374.199951171875</v>
      </c>
      <c r="J283" s="745">
        <v>3</v>
      </c>
      <c r="K283" s="746">
        <v>4122.599853515625</v>
      </c>
    </row>
    <row r="284" spans="1:11" ht="14.4" customHeight="1" x14ac:dyDescent="0.3">
      <c r="A284" s="740" t="s">
        <v>574</v>
      </c>
      <c r="B284" s="741" t="s">
        <v>575</v>
      </c>
      <c r="C284" s="742" t="s">
        <v>593</v>
      </c>
      <c r="D284" s="743" t="s">
        <v>594</v>
      </c>
      <c r="E284" s="742" t="s">
        <v>3549</v>
      </c>
      <c r="F284" s="743" t="s">
        <v>3550</v>
      </c>
      <c r="G284" s="742" t="s">
        <v>4070</v>
      </c>
      <c r="H284" s="742" t="s">
        <v>4071</v>
      </c>
      <c r="I284" s="745">
        <v>136.61000061035156</v>
      </c>
      <c r="J284" s="745">
        <v>510</v>
      </c>
      <c r="K284" s="746">
        <v>69670.587890625</v>
      </c>
    </row>
    <row r="285" spans="1:11" ht="14.4" customHeight="1" x14ac:dyDescent="0.3">
      <c r="A285" s="740" t="s">
        <v>574</v>
      </c>
      <c r="B285" s="741" t="s">
        <v>575</v>
      </c>
      <c r="C285" s="742" t="s">
        <v>593</v>
      </c>
      <c r="D285" s="743" t="s">
        <v>594</v>
      </c>
      <c r="E285" s="742" t="s">
        <v>3549</v>
      </c>
      <c r="F285" s="743" t="s">
        <v>3550</v>
      </c>
      <c r="G285" s="742" t="s">
        <v>4072</v>
      </c>
      <c r="H285" s="742" t="s">
        <v>4073</v>
      </c>
      <c r="I285" s="745">
        <v>16.455999755859374</v>
      </c>
      <c r="J285" s="745">
        <v>1000</v>
      </c>
      <c r="K285" s="746">
        <v>16457</v>
      </c>
    </row>
    <row r="286" spans="1:11" ht="14.4" customHeight="1" x14ac:dyDescent="0.3">
      <c r="A286" s="740" t="s">
        <v>574</v>
      </c>
      <c r="B286" s="741" t="s">
        <v>575</v>
      </c>
      <c r="C286" s="742" t="s">
        <v>593</v>
      </c>
      <c r="D286" s="743" t="s">
        <v>594</v>
      </c>
      <c r="E286" s="742" t="s">
        <v>4074</v>
      </c>
      <c r="F286" s="743" t="s">
        <v>4075</v>
      </c>
      <c r="G286" s="742" t="s">
        <v>4076</v>
      </c>
      <c r="H286" s="742" t="s">
        <v>4077</v>
      </c>
      <c r="I286" s="745">
        <v>24.725999450683595</v>
      </c>
      <c r="J286" s="745">
        <v>504</v>
      </c>
      <c r="K286" s="746">
        <v>12459.959838867188</v>
      </c>
    </row>
    <row r="287" spans="1:11" ht="14.4" customHeight="1" x14ac:dyDescent="0.3">
      <c r="A287" s="740" t="s">
        <v>574</v>
      </c>
      <c r="B287" s="741" t="s">
        <v>575</v>
      </c>
      <c r="C287" s="742" t="s">
        <v>593</v>
      </c>
      <c r="D287" s="743" t="s">
        <v>594</v>
      </c>
      <c r="E287" s="742" t="s">
        <v>4074</v>
      </c>
      <c r="F287" s="743" t="s">
        <v>4075</v>
      </c>
      <c r="G287" s="742" t="s">
        <v>4078</v>
      </c>
      <c r="H287" s="742" t="s">
        <v>4079</v>
      </c>
      <c r="I287" s="745">
        <v>45.029998779296875</v>
      </c>
      <c r="J287" s="745">
        <v>36</v>
      </c>
      <c r="K287" s="746">
        <v>1620.9300537109375</v>
      </c>
    </row>
    <row r="288" spans="1:11" ht="14.4" customHeight="1" x14ac:dyDescent="0.3">
      <c r="A288" s="740" t="s">
        <v>574</v>
      </c>
      <c r="B288" s="741" t="s">
        <v>575</v>
      </c>
      <c r="C288" s="742" t="s">
        <v>593</v>
      </c>
      <c r="D288" s="743" t="s">
        <v>594</v>
      </c>
      <c r="E288" s="742" t="s">
        <v>3553</v>
      </c>
      <c r="F288" s="743" t="s">
        <v>3554</v>
      </c>
      <c r="G288" s="742" t="s">
        <v>4080</v>
      </c>
      <c r="H288" s="742" t="s">
        <v>4081</v>
      </c>
      <c r="I288" s="745">
        <v>10.989999771118164</v>
      </c>
      <c r="J288" s="745">
        <v>20</v>
      </c>
      <c r="K288" s="746">
        <v>219.74000549316406</v>
      </c>
    </row>
    <row r="289" spans="1:11" ht="14.4" customHeight="1" x14ac:dyDescent="0.3">
      <c r="A289" s="740" t="s">
        <v>574</v>
      </c>
      <c r="B289" s="741" t="s">
        <v>575</v>
      </c>
      <c r="C289" s="742" t="s">
        <v>593</v>
      </c>
      <c r="D289" s="743" t="s">
        <v>594</v>
      </c>
      <c r="E289" s="742" t="s">
        <v>3553</v>
      </c>
      <c r="F289" s="743" t="s">
        <v>3554</v>
      </c>
      <c r="G289" s="742" t="s">
        <v>4082</v>
      </c>
      <c r="H289" s="742" t="s">
        <v>4083</v>
      </c>
      <c r="I289" s="745">
        <v>10.989999771118164</v>
      </c>
      <c r="J289" s="745">
        <v>20</v>
      </c>
      <c r="K289" s="746">
        <v>219.77000427246094</v>
      </c>
    </row>
    <row r="290" spans="1:11" ht="14.4" customHeight="1" x14ac:dyDescent="0.3">
      <c r="A290" s="740" t="s">
        <v>574</v>
      </c>
      <c r="B290" s="741" t="s">
        <v>575</v>
      </c>
      <c r="C290" s="742" t="s">
        <v>593</v>
      </c>
      <c r="D290" s="743" t="s">
        <v>594</v>
      </c>
      <c r="E290" s="742" t="s">
        <v>3553</v>
      </c>
      <c r="F290" s="743" t="s">
        <v>3554</v>
      </c>
      <c r="G290" s="742" t="s">
        <v>3557</v>
      </c>
      <c r="H290" s="742" t="s">
        <v>3558</v>
      </c>
      <c r="I290" s="745">
        <v>0.30666667222976685</v>
      </c>
      <c r="J290" s="745">
        <v>2800</v>
      </c>
      <c r="K290" s="746">
        <v>858</v>
      </c>
    </row>
    <row r="291" spans="1:11" ht="14.4" customHeight="1" x14ac:dyDescent="0.3">
      <c r="A291" s="740" t="s">
        <v>574</v>
      </c>
      <c r="B291" s="741" t="s">
        <v>575</v>
      </c>
      <c r="C291" s="742" t="s">
        <v>593</v>
      </c>
      <c r="D291" s="743" t="s">
        <v>594</v>
      </c>
      <c r="E291" s="742" t="s">
        <v>3553</v>
      </c>
      <c r="F291" s="743" t="s">
        <v>3554</v>
      </c>
      <c r="G291" s="742" t="s">
        <v>4084</v>
      </c>
      <c r="H291" s="742" t="s">
        <v>4085</v>
      </c>
      <c r="I291" s="745">
        <v>0.30500000715255737</v>
      </c>
      <c r="J291" s="745">
        <v>2800</v>
      </c>
      <c r="K291" s="746">
        <v>854</v>
      </c>
    </row>
    <row r="292" spans="1:11" ht="14.4" customHeight="1" x14ac:dyDescent="0.3">
      <c r="A292" s="740" t="s">
        <v>574</v>
      </c>
      <c r="B292" s="741" t="s">
        <v>575</v>
      </c>
      <c r="C292" s="742" t="s">
        <v>593</v>
      </c>
      <c r="D292" s="743" t="s">
        <v>594</v>
      </c>
      <c r="E292" s="742" t="s">
        <v>3553</v>
      </c>
      <c r="F292" s="743" t="s">
        <v>3554</v>
      </c>
      <c r="G292" s="742" t="s">
        <v>4086</v>
      </c>
      <c r="H292" s="742" t="s">
        <v>4087</v>
      </c>
      <c r="I292" s="745">
        <v>0.30166667699813843</v>
      </c>
      <c r="J292" s="745">
        <v>2800</v>
      </c>
      <c r="K292" s="746">
        <v>844</v>
      </c>
    </row>
    <row r="293" spans="1:11" ht="14.4" customHeight="1" x14ac:dyDescent="0.3">
      <c r="A293" s="740" t="s">
        <v>574</v>
      </c>
      <c r="B293" s="741" t="s">
        <v>575</v>
      </c>
      <c r="C293" s="742" t="s">
        <v>593</v>
      </c>
      <c r="D293" s="743" t="s">
        <v>594</v>
      </c>
      <c r="E293" s="742" t="s">
        <v>3553</v>
      </c>
      <c r="F293" s="743" t="s">
        <v>3554</v>
      </c>
      <c r="G293" s="742" t="s">
        <v>4088</v>
      </c>
      <c r="H293" s="742" t="s">
        <v>4089</v>
      </c>
      <c r="I293" s="745">
        <v>0.68000000715255737</v>
      </c>
      <c r="J293" s="745">
        <v>100</v>
      </c>
      <c r="K293" s="746">
        <v>68</v>
      </c>
    </row>
    <row r="294" spans="1:11" ht="14.4" customHeight="1" x14ac:dyDescent="0.3">
      <c r="A294" s="740" t="s">
        <v>574</v>
      </c>
      <c r="B294" s="741" t="s">
        <v>575</v>
      </c>
      <c r="C294" s="742" t="s">
        <v>593</v>
      </c>
      <c r="D294" s="743" t="s">
        <v>594</v>
      </c>
      <c r="E294" s="742" t="s">
        <v>3553</v>
      </c>
      <c r="F294" s="743" t="s">
        <v>3554</v>
      </c>
      <c r="G294" s="742" t="s">
        <v>3559</v>
      </c>
      <c r="H294" s="742" t="s">
        <v>3560</v>
      </c>
      <c r="I294" s="745">
        <v>0.52571429950850346</v>
      </c>
      <c r="J294" s="745">
        <v>30000</v>
      </c>
      <c r="K294" s="746">
        <v>15700</v>
      </c>
    </row>
    <row r="295" spans="1:11" ht="14.4" customHeight="1" x14ac:dyDescent="0.3">
      <c r="A295" s="740" t="s">
        <v>574</v>
      </c>
      <c r="B295" s="741" t="s">
        <v>575</v>
      </c>
      <c r="C295" s="742" t="s">
        <v>593</v>
      </c>
      <c r="D295" s="743" t="s">
        <v>594</v>
      </c>
      <c r="E295" s="742" t="s">
        <v>3553</v>
      </c>
      <c r="F295" s="743" t="s">
        <v>3554</v>
      </c>
      <c r="G295" s="742" t="s">
        <v>4090</v>
      </c>
      <c r="H295" s="742" t="s">
        <v>4091</v>
      </c>
      <c r="I295" s="745">
        <v>1.7999999523162842</v>
      </c>
      <c r="J295" s="745">
        <v>1400</v>
      </c>
      <c r="K295" s="746">
        <v>2520</v>
      </c>
    </row>
    <row r="296" spans="1:11" ht="14.4" customHeight="1" x14ac:dyDescent="0.3">
      <c r="A296" s="740" t="s">
        <v>574</v>
      </c>
      <c r="B296" s="741" t="s">
        <v>575</v>
      </c>
      <c r="C296" s="742" t="s">
        <v>593</v>
      </c>
      <c r="D296" s="743" t="s">
        <v>594</v>
      </c>
      <c r="E296" s="742" t="s">
        <v>3553</v>
      </c>
      <c r="F296" s="743" t="s">
        <v>3554</v>
      </c>
      <c r="G296" s="742" t="s">
        <v>4092</v>
      </c>
      <c r="H296" s="742" t="s">
        <v>4093</v>
      </c>
      <c r="I296" s="745">
        <v>1.8024999499320984</v>
      </c>
      <c r="J296" s="745">
        <v>1400</v>
      </c>
      <c r="K296" s="746">
        <v>2522</v>
      </c>
    </row>
    <row r="297" spans="1:11" ht="14.4" customHeight="1" x14ac:dyDescent="0.3">
      <c r="A297" s="740" t="s">
        <v>574</v>
      </c>
      <c r="B297" s="741" t="s">
        <v>575</v>
      </c>
      <c r="C297" s="742" t="s">
        <v>593</v>
      </c>
      <c r="D297" s="743" t="s">
        <v>594</v>
      </c>
      <c r="E297" s="742" t="s">
        <v>3567</v>
      </c>
      <c r="F297" s="743" t="s">
        <v>3568</v>
      </c>
      <c r="G297" s="742" t="s">
        <v>4094</v>
      </c>
      <c r="H297" s="742" t="s">
        <v>4095</v>
      </c>
      <c r="I297" s="745">
        <v>0.68999999761581421</v>
      </c>
      <c r="J297" s="745">
        <v>68000</v>
      </c>
      <c r="K297" s="746">
        <v>46920</v>
      </c>
    </row>
    <row r="298" spans="1:11" ht="14.4" customHeight="1" x14ac:dyDescent="0.3">
      <c r="A298" s="740" t="s">
        <v>574</v>
      </c>
      <c r="B298" s="741" t="s">
        <v>575</v>
      </c>
      <c r="C298" s="742" t="s">
        <v>593</v>
      </c>
      <c r="D298" s="743" t="s">
        <v>594</v>
      </c>
      <c r="E298" s="742" t="s">
        <v>3567</v>
      </c>
      <c r="F298" s="743" t="s">
        <v>3568</v>
      </c>
      <c r="G298" s="742" t="s">
        <v>3569</v>
      </c>
      <c r="H298" s="742" t="s">
        <v>3570</v>
      </c>
      <c r="I298" s="745">
        <v>0.68999999761581421</v>
      </c>
      <c r="J298" s="745">
        <v>86000</v>
      </c>
      <c r="K298" s="746">
        <v>59340</v>
      </c>
    </row>
    <row r="299" spans="1:11" ht="14.4" customHeight="1" x14ac:dyDescent="0.3">
      <c r="A299" s="740" t="s">
        <v>574</v>
      </c>
      <c r="B299" s="741" t="s">
        <v>575</v>
      </c>
      <c r="C299" s="742" t="s">
        <v>593</v>
      </c>
      <c r="D299" s="743" t="s">
        <v>594</v>
      </c>
      <c r="E299" s="742" t="s">
        <v>3567</v>
      </c>
      <c r="F299" s="743" t="s">
        <v>3568</v>
      </c>
      <c r="G299" s="742" t="s">
        <v>4096</v>
      </c>
      <c r="H299" s="742" t="s">
        <v>4097</v>
      </c>
      <c r="I299" s="745">
        <v>0.68999999761581421</v>
      </c>
      <c r="J299" s="745">
        <v>36000</v>
      </c>
      <c r="K299" s="746">
        <v>24840</v>
      </c>
    </row>
    <row r="300" spans="1:11" ht="14.4" customHeight="1" x14ac:dyDescent="0.3">
      <c r="A300" s="740" t="s">
        <v>574</v>
      </c>
      <c r="B300" s="741" t="s">
        <v>575</v>
      </c>
      <c r="C300" s="742" t="s">
        <v>593</v>
      </c>
      <c r="D300" s="743" t="s">
        <v>594</v>
      </c>
      <c r="E300" s="742" t="s">
        <v>3567</v>
      </c>
      <c r="F300" s="743" t="s">
        <v>3568</v>
      </c>
      <c r="G300" s="742" t="s">
        <v>3571</v>
      </c>
      <c r="H300" s="742" t="s">
        <v>3572</v>
      </c>
      <c r="I300" s="745">
        <v>10.550000190734863</v>
      </c>
      <c r="J300" s="745">
        <v>40</v>
      </c>
      <c r="K300" s="746">
        <v>422.04998779296875</v>
      </c>
    </row>
    <row r="301" spans="1:11" ht="14.4" customHeight="1" x14ac:dyDescent="0.3">
      <c r="A301" s="740" t="s">
        <v>574</v>
      </c>
      <c r="B301" s="741" t="s">
        <v>575</v>
      </c>
      <c r="C301" s="742" t="s">
        <v>593</v>
      </c>
      <c r="D301" s="743" t="s">
        <v>594</v>
      </c>
      <c r="E301" s="742" t="s">
        <v>3567</v>
      </c>
      <c r="F301" s="743" t="s">
        <v>3568</v>
      </c>
      <c r="G301" s="742" t="s">
        <v>4098</v>
      </c>
      <c r="H301" s="742" t="s">
        <v>4099</v>
      </c>
      <c r="I301" s="745">
        <v>12.48400001525879</v>
      </c>
      <c r="J301" s="745">
        <v>250</v>
      </c>
      <c r="K301" s="746">
        <v>3121</v>
      </c>
    </row>
    <row r="302" spans="1:11" ht="14.4" customHeight="1" x14ac:dyDescent="0.3">
      <c r="A302" s="740" t="s">
        <v>574</v>
      </c>
      <c r="B302" s="741" t="s">
        <v>575</v>
      </c>
      <c r="C302" s="742" t="s">
        <v>593</v>
      </c>
      <c r="D302" s="743" t="s">
        <v>594</v>
      </c>
      <c r="E302" s="742" t="s">
        <v>3567</v>
      </c>
      <c r="F302" s="743" t="s">
        <v>3568</v>
      </c>
      <c r="G302" s="742" t="s">
        <v>4100</v>
      </c>
      <c r="H302" s="742" t="s">
        <v>4101</v>
      </c>
      <c r="I302" s="745">
        <v>12.583333333333334</v>
      </c>
      <c r="J302" s="745">
        <v>150</v>
      </c>
      <c r="K302" s="746">
        <v>1887.5</v>
      </c>
    </row>
    <row r="303" spans="1:11" ht="14.4" customHeight="1" x14ac:dyDescent="0.3">
      <c r="A303" s="740" t="s">
        <v>574</v>
      </c>
      <c r="B303" s="741" t="s">
        <v>575</v>
      </c>
      <c r="C303" s="742" t="s">
        <v>593</v>
      </c>
      <c r="D303" s="743" t="s">
        <v>594</v>
      </c>
      <c r="E303" s="742" t="s">
        <v>3567</v>
      </c>
      <c r="F303" s="743" t="s">
        <v>3568</v>
      </c>
      <c r="G303" s="742" t="s">
        <v>4102</v>
      </c>
      <c r="H303" s="742" t="s">
        <v>4103</v>
      </c>
      <c r="I303" s="745">
        <v>12.582499980926514</v>
      </c>
      <c r="J303" s="745">
        <v>200</v>
      </c>
      <c r="K303" s="746">
        <v>2516.5</v>
      </c>
    </row>
    <row r="304" spans="1:11" ht="14.4" customHeight="1" x14ac:dyDescent="0.3">
      <c r="A304" s="740" t="s">
        <v>574</v>
      </c>
      <c r="B304" s="741" t="s">
        <v>575</v>
      </c>
      <c r="C304" s="742" t="s">
        <v>593</v>
      </c>
      <c r="D304" s="743" t="s">
        <v>594</v>
      </c>
      <c r="E304" s="742" t="s">
        <v>3567</v>
      </c>
      <c r="F304" s="743" t="s">
        <v>3568</v>
      </c>
      <c r="G304" s="742" t="s">
        <v>4104</v>
      </c>
      <c r="H304" s="742" t="s">
        <v>4105</v>
      </c>
      <c r="I304" s="745">
        <v>12.570000171661377</v>
      </c>
      <c r="J304" s="745">
        <v>200</v>
      </c>
      <c r="K304" s="746">
        <v>2514</v>
      </c>
    </row>
    <row r="305" spans="1:11" ht="14.4" customHeight="1" x14ac:dyDescent="0.3">
      <c r="A305" s="740" t="s">
        <v>574</v>
      </c>
      <c r="B305" s="741" t="s">
        <v>575</v>
      </c>
      <c r="C305" s="742" t="s">
        <v>593</v>
      </c>
      <c r="D305" s="743" t="s">
        <v>594</v>
      </c>
      <c r="E305" s="742" t="s">
        <v>3567</v>
      </c>
      <c r="F305" s="743" t="s">
        <v>3568</v>
      </c>
      <c r="G305" s="742" t="s">
        <v>4106</v>
      </c>
      <c r="H305" s="742" t="s">
        <v>4107</v>
      </c>
      <c r="I305" s="745">
        <v>12.583333333333334</v>
      </c>
      <c r="J305" s="745">
        <v>199</v>
      </c>
      <c r="K305" s="746">
        <v>2503.9200439453125</v>
      </c>
    </row>
    <row r="306" spans="1:11" ht="14.4" customHeight="1" x14ac:dyDescent="0.3">
      <c r="A306" s="740" t="s">
        <v>574</v>
      </c>
      <c r="B306" s="741" t="s">
        <v>575</v>
      </c>
      <c r="C306" s="742" t="s">
        <v>593</v>
      </c>
      <c r="D306" s="743" t="s">
        <v>594</v>
      </c>
      <c r="E306" s="742" t="s">
        <v>4108</v>
      </c>
      <c r="F306" s="743" t="s">
        <v>4109</v>
      </c>
      <c r="G306" s="742" t="s">
        <v>4110</v>
      </c>
      <c r="H306" s="742" t="s">
        <v>4111</v>
      </c>
      <c r="I306" s="745">
        <v>16033</v>
      </c>
      <c r="J306" s="745">
        <v>3</v>
      </c>
      <c r="K306" s="746">
        <v>48099</v>
      </c>
    </row>
    <row r="307" spans="1:11" ht="14.4" customHeight="1" x14ac:dyDescent="0.3">
      <c r="A307" s="740" t="s">
        <v>574</v>
      </c>
      <c r="B307" s="741" t="s">
        <v>575</v>
      </c>
      <c r="C307" s="742" t="s">
        <v>593</v>
      </c>
      <c r="D307" s="743" t="s">
        <v>594</v>
      </c>
      <c r="E307" s="742" t="s">
        <v>3577</v>
      </c>
      <c r="F307" s="743" t="s">
        <v>3578</v>
      </c>
      <c r="G307" s="742" t="s">
        <v>4112</v>
      </c>
      <c r="H307" s="742" t="s">
        <v>4113</v>
      </c>
      <c r="I307" s="745">
        <v>319.91000366210937</v>
      </c>
      <c r="J307" s="745">
        <v>320</v>
      </c>
      <c r="K307" s="746">
        <v>102371.61328125</v>
      </c>
    </row>
    <row r="308" spans="1:11" ht="14.4" customHeight="1" x14ac:dyDescent="0.3">
      <c r="A308" s="740" t="s">
        <v>574</v>
      </c>
      <c r="B308" s="741" t="s">
        <v>575</v>
      </c>
      <c r="C308" s="742" t="s">
        <v>593</v>
      </c>
      <c r="D308" s="743" t="s">
        <v>594</v>
      </c>
      <c r="E308" s="742" t="s">
        <v>3577</v>
      </c>
      <c r="F308" s="743" t="s">
        <v>3578</v>
      </c>
      <c r="G308" s="742" t="s">
        <v>4114</v>
      </c>
      <c r="H308" s="742" t="s">
        <v>4115</v>
      </c>
      <c r="I308" s="745">
        <v>928.20001220703125</v>
      </c>
      <c r="J308" s="745">
        <v>20</v>
      </c>
      <c r="K308" s="746">
        <v>18564.060546875</v>
      </c>
    </row>
    <row r="309" spans="1:11" ht="14.4" customHeight="1" x14ac:dyDescent="0.3">
      <c r="A309" s="740" t="s">
        <v>574</v>
      </c>
      <c r="B309" s="741" t="s">
        <v>575</v>
      </c>
      <c r="C309" s="742" t="s">
        <v>593</v>
      </c>
      <c r="D309" s="743" t="s">
        <v>594</v>
      </c>
      <c r="E309" s="742" t="s">
        <v>3577</v>
      </c>
      <c r="F309" s="743" t="s">
        <v>3578</v>
      </c>
      <c r="G309" s="742" t="s">
        <v>4116</v>
      </c>
      <c r="H309" s="742" t="s">
        <v>4117</v>
      </c>
      <c r="I309" s="745">
        <v>568.78500366210937</v>
      </c>
      <c r="J309" s="745">
        <v>60</v>
      </c>
      <c r="K309" s="746">
        <v>34127.0810546875</v>
      </c>
    </row>
    <row r="310" spans="1:11" ht="14.4" customHeight="1" x14ac:dyDescent="0.3">
      <c r="A310" s="740" t="s">
        <v>574</v>
      </c>
      <c r="B310" s="741" t="s">
        <v>575</v>
      </c>
      <c r="C310" s="742" t="s">
        <v>593</v>
      </c>
      <c r="D310" s="743" t="s">
        <v>594</v>
      </c>
      <c r="E310" s="742" t="s">
        <v>3577</v>
      </c>
      <c r="F310" s="743" t="s">
        <v>3578</v>
      </c>
      <c r="G310" s="742" t="s">
        <v>4118</v>
      </c>
      <c r="H310" s="742" t="s">
        <v>4119</v>
      </c>
      <c r="I310" s="745">
        <v>928.20001220703125</v>
      </c>
      <c r="J310" s="745">
        <v>60</v>
      </c>
      <c r="K310" s="746">
        <v>55692.181640625</v>
      </c>
    </row>
    <row r="311" spans="1:11" ht="14.4" customHeight="1" x14ac:dyDescent="0.3">
      <c r="A311" s="740" t="s">
        <v>574</v>
      </c>
      <c r="B311" s="741" t="s">
        <v>575</v>
      </c>
      <c r="C311" s="742" t="s">
        <v>593</v>
      </c>
      <c r="D311" s="743" t="s">
        <v>594</v>
      </c>
      <c r="E311" s="742" t="s">
        <v>3577</v>
      </c>
      <c r="F311" s="743" t="s">
        <v>3578</v>
      </c>
      <c r="G311" s="742" t="s">
        <v>4120</v>
      </c>
      <c r="H311" s="742" t="s">
        <v>4121</v>
      </c>
      <c r="I311" s="745">
        <v>1276.550048828125</v>
      </c>
      <c r="J311" s="745">
        <v>20</v>
      </c>
      <c r="K311" s="746">
        <v>25531</v>
      </c>
    </row>
    <row r="312" spans="1:11" ht="14.4" customHeight="1" x14ac:dyDescent="0.3">
      <c r="A312" s="740" t="s">
        <v>574</v>
      </c>
      <c r="B312" s="741" t="s">
        <v>575</v>
      </c>
      <c r="C312" s="742" t="s">
        <v>593</v>
      </c>
      <c r="D312" s="743" t="s">
        <v>594</v>
      </c>
      <c r="E312" s="742" t="s">
        <v>3577</v>
      </c>
      <c r="F312" s="743" t="s">
        <v>3578</v>
      </c>
      <c r="G312" s="742" t="s">
        <v>4122</v>
      </c>
      <c r="H312" s="742" t="s">
        <v>4123</v>
      </c>
      <c r="I312" s="745">
        <v>1849.9100341796875</v>
      </c>
      <c r="J312" s="745">
        <v>25</v>
      </c>
      <c r="K312" s="746">
        <v>46247.7099609375</v>
      </c>
    </row>
    <row r="313" spans="1:11" ht="14.4" customHeight="1" x14ac:dyDescent="0.3">
      <c r="A313" s="740" t="s">
        <v>574</v>
      </c>
      <c r="B313" s="741" t="s">
        <v>575</v>
      </c>
      <c r="C313" s="742" t="s">
        <v>593</v>
      </c>
      <c r="D313" s="743" t="s">
        <v>594</v>
      </c>
      <c r="E313" s="742" t="s">
        <v>3577</v>
      </c>
      <c r="F313" s="743" t="s">
        <v>3578</v>
      </c>
      <c r="G313" s="742" t="s">
        <v>4124</v>
      </c>
      <c r="H313" s="742" t="s">
        <v>4125</v>
      </c>
      <c r="I313" s="745">
        <v>938.14999389648437</v>
      </c>
      <c r="J313" s="745">
        <v>15</v>
      </c>
      <c r="K313" s="746">
        <v>13981.5</v>
      </c>
    </row>
    <row r="314" spans="1:11" ht="14.4" customHeight="1" x14ac:dyDescent="0.3">
      <c r="A314" s="740" t="s">
        <v>574</v>
      </c>
      <c r="B314" s="741" t="s">
        <v>575</v>
      </c>
      <c r="C314" s="742" t="s">
        <v>593</v>
      </c>
      <c r="D314" s="743" t="s">
        <v>594</v>
      </c>
      <c r="E314" s="742" t="s">
        <v>3577</v>
      </c>
      <c r="F314" s="743" t="s">
        <v>3578</v>
      </c>
      <c r="G314" s="742" t="s">
        <v>4126</v>
      </c>
      <c r="H314" s="742" t="s">
        <v>4127</v>
      </c>
      <c r="I314" s="745">
        <v>7802.60009765625</v>
      </c>
      <c r="J314" s="745">
        <v>5</v>
      </c>
      <c r="K314" s="746">
        <v>39013.00048828125</v>
      </c>
    </row>
    <row r="315" spans="1:11" ht="14.4" customHeight="1" x14ac:dyDescent="0.3">
      <c r="A315" s="740" t="s">
        <v>574</v>
      </c>
      <c r="B315" s="741" t="s">
        <v>575</v>
      </c>
      <c r="C315" s="742" t="s">
        <v>593</v>
      </c>
      <c r="D315" s="743" t="s">
        <v>594</v>
      </c>
      <c r="E315" s="742" t="s">
        <v>3577</v>
      </c>
      <c r="F315" s="743" t="s">
        <v>3578</v>
      </c>
      <c r="G315" s="742" t="s">
        <v>4128</v>
      </c>
      <c r="H315" s="742" t="s">
        <v>4129</v>
      </c>
      <c r="I315" s="745">
        <v>4840</v>
      </c>
      <c r="J315" s="745">
        <v>1</v>
      </c>
      <c r="K315" s="746">
        <v>4840</v>
      </c>
    </row>
    <row r="316" spans="1:11" ht="14.4" customHeight="1" x14ac:dyDescent="0.3">
      <c r="A316" s="740" t="s">
        <v>574</v>
      </c>
      <c r="B316" s="741" t="s">
        <v>575</v>
      </c>
      <c r="C316" s="742" t="s">
        <v>593</v>
      </c>
      <c r="D316" s="743" t="s">
        <v>594</v>
      </c>
      <c r="E316" s="742" t="s">
        <v>3577</v>
      </c>
      <c r="F316" s="743" t="s">
        <v>3578</v>
      </c>
      <c r="G316" s="742" t="s">
        <v>4130</v>
      </c>
      <c r="H316" s="742" t="s">
        <v>4131</v>
      </c>
      <c r="I316" s="745">
        <v>346.5</v>
      </c>
      <c r="J316" s="745">
        <v>10</v>
      </c>
      <c r="K316" s="746">
        <v>3464.9599609375</v>
      </c>
    </row>
    <row r="317" spans="1:11" ht="14.4" customHeight="1" x14ac:dyDescent="0.3">
      <c r="A317" s="740" t="s">
        <v>574</v>
      </c>
      <c r="B317" s="741" t="s">
        <v>575</v>
      </c>
      <c r="C317" s="742" t="s">
        <v>593</v>
      </c>
      <c r="D317" s="743" t="s">
        <v>594</v>
      </c>
      <c r="E317" s="742" t="s">
        <v>3581</v>
      </c>
      <c r="F317" s="743" t="s">
        <v>3582</v>
      </c>
      <c r="G317" s="742" t="s">
        <v>4132</v>
      </c>
      <c r="H317" s="742" t="s">
        <v>4133</v>
      </c>
      <c r="I317" s="745">
        <v>23.471999359130859</v>
      </c>
      <c r="J317" s="745">
        <v>180</v>
      </c>
      <c r="K317" s="746">
        <v>4224.89990234375</v>
      </c>
    </row>
    <row r="318" spans="1:11" ht="14.4" customHeight="1" x14ac:dyDescent="0.3">
      <c r="A318" s="740" t="s">
        <v>574</v>
      </c>
      <c r="B318" s="741" t="s">
        <v>575</v>
      </c>
      <c r="C318" s="742" t="s">
        <v>593</v>
      </c>
      <c r="D318" s="743" t="s">
        <v>594</v>
      </c>
      <c r="E318" s="742" t="s">
        <v>3581</v>
      </c>
      <c r="F318" s="743" t="s">
        <v>3582</v>
      </c>
      <c r="G318" s="742" t="s">
        <v>4134</v>
      </c>
      <c r="H318" s="742" t="s">
        <v>4135</v>
      </c>
      <c r="I318" s="745">
        <v>67.760002136230469</v>
      </c>
      <c r="J318" s="745">
        <v>25</v>
      </c>
      <c r="K318" s="746">
        <v>1694</v>
      </c>
    </row>
    <row r="319" spans="1:11" ht="14.4" customHeight="1" x14ac:dyDescent="0.3">
      <c r="A319" s="740" t="s">
        <v>574</v>
      </c>
      <c r="B319" s="741" t="s">
        <v>575</v>
      </c>
      <c r="C319" s="742" t="s">
        <v>593</v>
      </c>
      <c r="D319" s="743" t="s">
        <v>594</v>
      </c>
      <c r="E319" s="742" t="s">
        <v>3581</v>
      </c>
      <c r="F319" s="743" t="s">
        <v>3582</v>
      </c>
      <c r="G319" s="742" t="s">
        <v>4136</v>
      </c>
      <c r="H319" s="742" t="s">
        <v>4137</v>
      </c>
      <c r="I319" s="745">
        <v>15.511666933695475</v>
      </c>
      <c r="J319" s="745">
        <v>300</v>
      </c>
      <c r="K319" s="746">
        <v>4653.6000366210937</v>
      </c>
    </row>
    <row r="320" spans="1:11" ht="14.4" customHeight="1" x14ac:dyDescent="0.3">
      <c r="A320" s="740" t="s">
        <v>574</v>
      </c>
      <c r="B320" s="741" t="s">
        <v>575</v>
      </c>
      <c r="C320" s="742" t="s">
        <v>593</v>
      </c>
      <c r="D320" s="743" t="s">
        <v>594</v>
      </c>
      <c r="E320" s="742" t="s">
        <v>3581</v>
      </c>
      <c r="F320" s="743" t="s">
        <v>3582</v>
      </c>
      <c r="G320" s="742" t="s">
        <v>4138</v>
      </c>
      <c r="H320" s="742" t="s">
        <v>4139</v>
      </c>
      <c r="I320" s="745">
        <v>34.099998474121094</v>
      </c>
      <c r="J320" s="745">
        <v>140</v>
      </c>
      <c r="K320" s="746">
        <v>4773.7001953125</v>
      </c>
    </row>
    <row r="321" spans="1:11" ht="14.4" customHeight="1" x14ac:dyDescent="0.3">
      <c r="A321" s="740" t="s">
        <v>574</v>
      </c>
      <c r="B321" s="741" t="s">
        <v>575</v>
      </c>
      <c r="C321" s="742" t="s">
        <v>593</v>
      </c>
      <c r="D321" s="743" t="s">
        <v>594</v>
      </c>
      <c r="E321" s="742" t="s">
        <v>3581</v>
      </c>
      <c r="F321" s="743" t="s">
        <v>3582</v>
      </c>
      <c r="G321" s="742" t="s">
        <v>4140</v>
      </c>
      <c r="H321" s="742" t="s">
        <v>4141</v>
      </c>
      <c r="I321" s="745">
        <v>50.599998474121094</v>
      </c>
      <c r="J321" s="745">
        <v>212</v>
      </c>
      <c r="K321" s="746">
        <v>10727.649703979492</v>
      </c>
    </row>
    <row r="322" spans="1:11" ht="14.4" customHeight="1" x14ac:dyDescent="0.3">
      <c r="A322" s="740" t="s">
        <v>574</v>
      </c>
      <c r="B322" s="741" t="s">
        <v>575</v>
      </c>
      <c r="C322" s="742" t="s">
        <v>593</v>
      </c>
      <c r="D322" s="743" t="s">
        <v>594</v>
      </c>
      <c r="E322" s="742" t="s">
        <v>3581</v>
      </c>
      <c r="F322" s="743" t="s">
        <v>3582</v>
      </c>
      <c r="G322" s="742" t="s">
        <v>4142</v>
      </c>
      <c r="H322" s="742" t="s">
        <v>4143</v>
      </c>
      <c r="I322" s="745">
        <v>1045.43994140625</v>
      </c>
      <c r="J322" s="745">
        <v>15</v>
      </c>
      <c r="K322" s="746">
        <v>15681.6005859375</v>
      </c>
    </row>
    <row r="323" spans="1:11" ht="14.4" customHeight="1" x14ac:dyDescent="0.3">
      <c r="A323" s="740" t="s">
        <v>574</v>
      </c>
      <c r="B323" s="741" t="s">
        <v>575</v>
      </c>
      <c r="C323" s="742" t="s">
        <v>593</v>
      </c>
      <c r="D323" s="743" t="s">
        <v>594</v>
      </c>
      <c r="E323" s="742" t="s">
        <v>3581</v>
      </c>
      <c r="F323" s="743" t="s">
        <v>3582</v>
      </c>
      <c r="G323" s="742" t="s">
        <v>4144</v>
      </c>
      <c r="H323" s="742" t="s">
        <v>4145</v>
      </c>
      <c r="I323" s="745">
        <v>233.52999877929687</v>
      </c>
      <c r="J323" s="745">
        <v>140</v>
      </c>
      <c r="K323" s="746">
        <v>31895.599609375</v>
      </c>
    </row>
    <row r="324" spans="1:11" ht="14.4" customHeight="1" x14ac:dyDescent="0.3">
      <c r="A324" s="740" t="s">
        <v>574</v>
      </c>
      <c r="B324" s="741" t="s">
        <v>575</v>
      </c>
      <c r="C324" s="742" t="s">
        <v>593</v>
      </c>
      <c r="D324" s="743" t="s">
        <v>594</v>
      </c>
      <c r="E324" s="742" t="s">
        <v>3581</v>
      </c>
      <c r="F324" s="743" t="s">
        <v>3582</v>
      </c>
      <c r="G324" s="742" t="s">
        <v>4146</v>
      </c>
      <c r="H324" s="742" t="s">
        <v>4147</v>
      </c>
      <c r="I324" s="745">
        <v>511.82998657226562</v>
      </c>
      <c r="J324" s="745">
        <v>540</v>
      </c>
      <c r="K324" s="746">
        <v>276388.193359375</v>
      </c>
    </row>
    <row r="325" spans="1:11" ht="14.4" customHeight="1" x14ac:dyDescent="0.3">
      <c r="A325" s="740" t="s">
        <v>574</v>
      </c>
      <c r="B325" s="741" t="s">
        <v>575</v>
      </c>
      <c r="C325" s="742" t="s">
        <v>596</v>
      </c>
      <c r="D325" s="743" t="s">
        <v>597</v>
      </c>
      <c r="E325" s="742" t="s">
        <v>3585</v>
      </c>
      <c r="F325" s="743" t="s">
        <v>3586</v>
      </c>
      <c r="G325" s="742" t="s">
        <v>3605</v>
      </c>
      <c r="H325" s="742" t="s">
        <v>3606</v>
      </c>
      <c r="I325" s="745">
        <v>152.46000671386719</v>
      </c>
      <c r="J325" s="745">
        <v>8</v>
      </c>
      <c r="K325" s="746">
        <v>1219.6800079345703</v>
      </c>
    </row>
    <row r="326" spans="1:11" ht="14.4" customHeight="1" x14ac:dyDescent="0.3">
      <c r="A326" s="740" t="s">
        <v>574</v>
      </c>
      <c r="B326" s="741" t="s">
        <v>575</v>
      </c>
      <c r="C326" s="742" t="s">
        <v>596</v>
      </c>
      <c r="D326" s="743" t="s">
        <v>597</v>
      </c>
      <c r="E326" s="742" t="s">
        <v>3517</v>
      </c>
      <c r="F326" s="743" t="s">
        <v>3518</v>
      </c>
      <c r="G326" s="742" t="s">
        <v>4148</v>
      </c>
      <c r="H326" s="742" t="s">
        <v>4149</v>
      </c>
      <c r="I326" s="745">
        <v>4</v>
      </c>
      <c r="J326" s="745">
        <v>1000</v>
      </c>
      <c r="K326" s="746">
        <v>4002</v>
      </c>
    </row>
    <row r="327" spans="1:11" ht="14.4" customHeight="1" x14ac:dyDescent="0.3">
      <c r="A327" s="740" t="s">
        <v>574</v>
      </c>
      <c r="B327" s="741" t="s">
        <v>575</v>
      </c>
      <c r="C327" s="742" t="s">
        <v>596</v>
      </c>
      <c r="D327" s="743" t="s">
        <v>597</v>
      </c>
      <c r="E327" s="742" t="s">
        <v>3517</v>
      </c>
      <c r="F327" s="743" t="s">
        <v>3518</v>
      </c>
      <c r="G327" s="742" t="s">
        <v>4150</v>
      </c>
      <c r="H327" s="742" t="s">
        <v>4151</v>
      </c>
      <c r="I327" s="745">
        <v>0.5899999737739563</v>
      </c>
      <c r="J327" s="745">
        <v>500</v>
      </c>
      <c r="K327" s="746">
        <v>295</v>
      </c>
    </row>
    <row r="328" spans="1:11" ht="14.4" customHeight="1" x14ac:dyDescent="0.3">
      <c r="A328" s="740" t="s">
        <v>574</v>
      </c>
      <c r="B328" s="741" t="s">
        <v>575</v>
      </c>
      <c r="C328" s="742" t="s">
        <v>596</v>
      </c>
      <c r="D328" s="743" t="s">
        <v>597</v>
      </c>
      <c r="E328" s="742" t="s">
        <v>3517</v>
      </c>
      <c r="F328" s="743" t="s">
        <v>3518</v>
      </c>
      <c r="G328" s="742" t="s">
        <v>4152</v>
      </c>
      <c r="H328" s="742" t="s">
        <v>4153</v>
      </c>
      <c r="I328" s="745">
        <v>11.144999980926514</v>
      </c>
      <c r="J328" s="745">
        <v>200</v>
      </c>
      <c r="K328" s="746">
        <v>2229</v>
      </c>
    </row>
    <row r="329" spans="1:11" ht="14.4" customHeight="1" x14ac:dyDescent="0.3">
      <c r="A329" s="740" t="s">
        <v>574</v>
      </c>
      <c r="B329" s="741" t="s">
        <v>575</v>
      </c>
      <c r="C329" s="742" t="s">
        <v>596</v>
      </c>
      <c r="D329" s="743" t="s">
        <v>597</v>
      </c>
      <c r="E329" s="742" t="s">
        <v>3517</v>
      </c>
      <c r="F329" s="743" t="s">
        <v>3518</v>
      </c>
      <c r="G329" s="742" t="s">
        <v>3519</v>
      </c>
      <c r="H329" s="742" t="s">
        <v>3520</v>
      </c>
      <c r="I329" s="745">
        <v>1.3799999952316284</v>
      </c>
      <c r="J329" s="745">
        <v>4050</v>
      </c>
      <c r="K329" s="746">
        <v>5589</v>
      </c>
    </row>
    <row r="330" spans="1:11" ht="14.4" customHeight="1" x14ac:dyDescent="0.3">
      <c r="A330" s="740" t="s">
        <v>574</v>
      </c>
      <c r="B330" s="741" t="s">
        <v>575</v>
      </c>
      <c r="C330" s="742" t="s">
        <v>596</v>
      </c>
      <c r="D330" s="743" t="s">
        <v>597</v>
      </c>
      <c r="E330" s="742" t="s">
        <v>3517</v>
      </c>
      <c r="F330" s="743" t="s">
        <v>3518</v>
      </c>
      <c r="G330" s="742" t="s">
        <v>3523</v>
      </c>
      <c r="H330" s="742" t="s">
        <v>3524</v>
      </c>
      <c r="I330" s="745">
        <v>0.85875001549720764</v>
      </c>
      <c r="J330" s="745">
        <v>1000</v>
      </c>
      <c r="K330" s="746">
        <v>859</v>
      </c>
    </row>
    <row r="331" spans="1:11" ht="14.4" customHeight="1" x14ac:dyDescent="0.3">
      <c r="A331" s="740" t="s">
        <v>574</v>
      </c>
      <c r="B331" s="741" t="s">
        <v>575</v>
      </c>
      <c r="C331" s="742" t="s">
        <v>596</v>
      </c>
      <c r="D331" s="743" t="s">
        <v>597</v>
      </c>
      <c r="E331" s="742" t="s">
        <v>3517</v>
      </c>
      <c r="F331" s="743" t="s">
        <v>3518</v>
      </c>
      <c r="G331" s="742" t="s">
        <v>3525</v>
      </c>
      <c r="H331" s="742" t="s">
        <v>3526</v>
      </c>
      <c r="I331" s="745">
        <v>1.5109999895095825</v>
      </c>
      <c r="J331" s="745">
        <v>650</v>
      </c>
      <c r="K331" s="746">
        <v>982</v>
      </c>
    </row>
    <row r="332" spans="1:11" ht="14.4" customHeight="1" x14ac:dyDescent="0.3">
      <c r="A332" s="740" t="s">
        <v>574</v>
      </c>
      <c r="B332" s="741" t="s">
        <v>575</v>
      </c>
      <c r="C332" s="742" t="s">
        <v>596</v>
      </c>
      <c r="D332" s="743" t="s">
        <v>597</v>
      </c>
      <c r="E332" s="742" t="s">
        <v>3517</v>
      </c>
      <c r="F332" s="743" t="s">
        <v>3518</v>
      </c>
      <c r="G332" s="742" t="s">
        <v>3703</v>
      </c>
      <c r="H332" s="742" t="s">
        <v>3704</v>
      </c>
      <c r="I332" s="745">
        <v>29.599999745686848</v>
      </c>
      <c r="J332" s="745">
        <v>36</v>
      </c>
      <c r="K332" s="746">
        <v>1065.5799865722656</v>
      </c>
    </row>
    <row r="333" spans="1:11" ht="14.4" customHeight="1" x14ac:dyDescent="0.3">
      <c r="A333" s="740" t="s">
        <v>574</v>
      </c>
      <c r="B333" s="741" t="s">
        <v>575</v>
      </c>
      <c r="C333" s="742" t="s">
        <v>596</v>
      </c>
      <c r="D333" s="743" t="s">
        <v>597</v>
      </c>
      <c r="E333" s="742" t="s">
        <v>3517</v>
      </c>
      <c r="F333" s="743" t="s">
        <v>3518</v>
      </c>
      <c r="G333" s="742" t="s">
        <v>3709</v>
      </c>
      <c r="H333" s="742" t="s">
        <v>3710</v>
      </c>
      <c r="I333" s="745">
        <v>8.7200000286102295</v>
      </c>
      <c r="J333" s="745">
        <v>34</v>
      </c>
      <c r="K333" s="746">
        <v>282.62000274658203</v>
      </c>
    </row>
    <row r="334" spans="1:11" ht="14.4" customHeight="1" x14ac:dyDescent="0.3">
      <c r="A334" s="740" t="s">
        <v>574</v>
      </c>
      <c r="B334" s="741" t="s">
        <v>575</v>
      </c>
      <c r="C334" s="742" t="s">
        <v>596</v>
      </c>
      <c r="D334" s="743" t="s">
        <v>597</v>
      </c>
      <c r="E334" s="742" t="s">
        <v>3517</v>
      </c>
      <c r="F334" s="743" t="s">
        <v>3518</v>
      </c>
      <c r="G334" s="742" t="s">
        <v>3711</v>
      </c>
      <c r="H334" s="742" t="s">
        <v>3712</v>
      </c>
      <c r="I334" s="745">
        <v>7.5123078639690695</v>
      </c>
      <c r="J334" s="745">
        <v>84</v>
      </c>
      <c r="K334" s="746">
        <v>631.03998756408691</v>
      </c>
    </row>
    <row r="335" spans="1:11" ht="14.4" customHeight="1" x14ac:dyDescent="0.3">
      <c r="A335" s="740" t="s">
        <v>574</v>
      </c>
      <c r="B335" s="741" t="s">
        <v>575</v>
      </c>
      <c r="C335" s="742" t="s">
        <v>596</v>
      </c>
      <c r="D335" s="743" t="s">
        <v>597</v>
      </c>
      <c r="E335" s="742" t="s">
        <v>3517</v>
      </c>
      <c r="F335" s="743" t="s">
        <v>3518</v>
      </c>
      <c r="G335" s="742" t="s">
        <v>3527</v>
      </c>
      <c r="H335" s="742" t="s">
        <v>3528</v>
      </c>
      <c r="I335" s="745">
        <v>26.170000076293945</v>
      </c>
      <c r="J335" s="745">
        <v>22</v>
      </c>
      <c r="K335" s="746">
        <v>575.73000907897949</v>
      </c>
    </row>
    <row r="336" spans="1:11" ht="14.4" customHeight="1" x14ac:dyDescent="0.3">
      <c r="A336" s="740" t="s">
        <v>574</v>
      </c>
      <c r="B336" s="741" t="s">
        <v>575</v>
      </c>
      <c r="C336" s="742" t="s">
        <v>596</v>
      </c>
      <c r="D336" s="743" t="s">
        <v>597</v>
      </c>
      <c r="E336" s="742" t="s">
        <v>3517</v>
      </c>
      <c r="F336" s="743" t="s">
        <v>3518</v>
      </c>
      <c r="G336" s="742" t="s">
        <v>4154</v>
      </c>
      <c r="H336" s="742" t="s">
        <v>4155</v>
      </c>
      <c r="I336" s="745">
        <v>15.026538445399357</v>
      </c>
      <c r="J336" s="745">
        <v>222</v>
      </c>
      <c r="K336" s="746">
        <v>3335.7799873352051</v>
      </c>
    </row>
    <row r="337" spans="1:11" ht="14.4" customHeight="1" x14ac:dyDescent="0.3">
      <c r="A337" s="740" t="s">
        <v>574</v>
      </c>
      <c r="B337" s="741" t="s">
        <v>575</v>
      </c>
      <c r="C337" s="742" t="s">
        <v>596</v>
      </c>
      <c r="D337" s="743" t="s">
        <v>597</v>
      </c>
      <c r="E337" s="742" t="s">
        <v>3517</v>
      </c>
      <c r="F337" s="743" t="s">
        <v>3518</v>
      </c>
      <c r="G337" s="742" t="s">
        <v>4156</v>
      </c>
      <c r="H337" s="742" t="s">
        <v>4157</v>
      </c>
      <c r="I337" s="745">
        <v>23.918666712443034</v>
      </c>
      <c r="J337" s="745">
        <v>111</v>
      </c>
      <c r="K337" s="746">
        <v>2654.9199867248535</v>
      </c>
    </row>
    <row r="338" spans="1:11" ht="14.4" customHeight="1" x14ac:dyDescent="0.3">
      <c r="A338" s="740" t="s">
        <v>574</v>
      </c>
      <c r="B338" s="741" t="s">
        <v>575</v>
      </c>
      <c r="C338" s="742" t="s">
        <v>596</v>
      </c>
      <c r="D338" s="743" t="s">
        <v>597</v>
      </c>
      <c r="E338" s="742" t="s">
        <v>3517</v>
      </c>
      <c r="F338" s="743" t="s">
        <v>3518</v>
      </c>
      <c r="G338" s="742" t="s">
        <v>4158</v>
      </c>
      <c r="H338" s="742" t="s">
        <v>4159</v>
      </c>
      <c r="I338" s="745">
        <v>10.75</v>
      </c>
      <c r="J338" s="745">
        <v>24</v>
      </c>
      <c r="K338" s="746">
        <v>257.989990234375</v>
      </c>
    </row>
    <row r="339" spans="1:11" ht="14.4" customHeight="1" x14ac:dyDescent="0.3">
      <c r="A339" s="740" t="s">
        <v>574</v>
      </c>
      <c r="B339" s="741" t="s">
        <v>575</v>
      </c>
      <c r="C339" s="742" t="s">
        <v>596</v>
      </c>
      <c r="D339" s="743" t="s">
        <v>597</v>
      </c>
      <c r="E339" s="742" t="s">
        <v>3517</v>
      </c>
      <c r="F339" s="743" t="s">
        <v>3518</v>
      </c>
      <c r="G339" s="742" t="s">
        <v>4160</v>
      </c>
      <c r="H339" s="742" t="s">
        <v>4161</v>
      </c>
      <c r="I339" s="745">
        <v>23</v>
      </c>
      <c r="J339" s="745">
        <v>12</v>
      </c>
      <c r="K339" s="746">
        <v>276</v>
      </c>
    </row>
    <row r="340" spans="1:11" ht="14.4" customHeight="1" x14ac:dyDescent="0.3">
      <c r="A340" s="740" t="s">
        <v>574</v>
      </c>
      <c r="B340" s="741" t="s">
        <v>575</v>
      </c>
      <c r="C340" s="742" t="s">
        <v>596</v>
      </c>
      <c r="D340" s="743" t="s">
        <v>597</v>
      </c>
      <c r="E340" s="742" t="s">
        <v>3517</v>
      </c>
      <c r="F340" s="743" t="s">
        <v>3518</v>
      </c>
      <c r="G340" s="742" t="s">
        <v>4162</v>
      </c>
      <c r="H340" s="742" t="s">
        <v>4163</v>
      </c>
      <c r="I340" s="745">
        <v>53.430000305175781</v>
      </c>
      <c r="J340" s="745">
        <v>12</v>
      </c>
      <c r="K340" s="746">
        <v>641.20001220703125</v>
      </c>
    </row>
    <row r="341" spans="1:11" ht="14.4" customHeight="1" x14ac:dyDescent="0.3">
      <c r="A341" s="740" t="s">
        <v>574</v>
      </c>
      <c r="B341" s="741" t="s">
        <v>575</v>
      </c>
      <c r="C341" s="742" t="s">
        <v>596</v>
      </c>
      <c r="D341" s="743" t="s">
        <v>597</v>
      </c>
      <c r="E341" s="742" t="s">
        <v>3517</v>
      </c>
      <c r="F341" s="743" t="s">
        <v>3518</v>
      </c>
      <c r="G341" s="742" t="s">
        <v>3529</v>
      </c>
      <c r="H341" s="742" t="s">
        <v>3530</v>
      </c>
      <c r="I341" s="745">
        <v>41.535333251953126</v>
      </c>
      <c r="J341" s="745">
        <v>728</v>
      </c>
      <c r="K341" s="746">
        <v>30238.039916992188</v>
      </c>
    </row>
    <row r="342" spans="1:11" ht="14.4" customHeight="1" x14ac:dyDescent="0.3">
      <c r="A342" s="740" t="s">
        <v>574</v>
      </c>
      <c r="B342" s="741" t="s">
        <v>575</v>
      </c>
      <c r="C342" s="742" t="s">
        <v>596</v>
      </c>
      <c r="D342" s="743" t="s">
        <v>597</v>
      </c>
      <c r="E342" s="742" t="s">
        <v>3517</v>
      </c>
      <c r="F342" s="743" t="s">
        <v>3518</v>
      </c>
      <c r="G342" s="742" t="s">
        <v>3747</v>
      </c>
      <c r="H342" s="742" t="s">
        <v>3748</v>
      </c>
      <c r="I342" s="745">
        <v>39.101665496826172</v>
      </c>
      <c r="J342" s="745">
        <v>230</v>
      </c>
      <c r="K342" s="746">
        <v>8993.199951171875</v>
      </c>
    </row>
    <row r="343" spans="1:11" ht="14.4" customHeight="1" x14ac:dyDescent="0.3">
      <c r="A343" s="740" t="s">
        <v>574</v>
      </c>
      <c r="B343" s="741" t="s">
        <v>575</v>
      </c>
      <c r="C343" s="742" t="s">
        <v>596</v>
      </c>
      <c r="D343" s="743" t="s">
        <v>597</v>
      </c>
      <c r="E343" s="742" t="s">
        <v>3517</v>
      </c>
      <c r="F343" s="743" t="s">
        <v>3518</v>
      </c>
      <c r="G343" s="742" t="s">
        <v>4164</v>
      </c>
      <c r="H343" s="742" t="s">
        <v>4165</v>
      </c>
      <c r="I343" s="745">
        <v>10.699999809265137</v>
      </c>
      <c r="J343" s="745">
        <v>80</v>
      </c>
      <c r="K343" s="746">
        <v>856</v>
      </c>
    </row>
    <row r="344" spans="1:11" ht="14.4" customHeight="1" x14ac:dyDescent="0.3">
      <c r="A344" s="740" t="s">
        <v>574</v>
      </c>
      <c r="B344" s="741" t="s">
        <v>575</v>
      </c>
      <c r="C344" s="742" t="s">
        <v>596</v>
      </c>
      <c r="D344" s="743" t="s">
        <v>597</v>
      </c>
      <c r="E344" s="742" t="s">
        <v>3517</v>
      </c>
      <c r="F344" s="743" t="s">
        <v>3518</v>
      </c>
      <c r="G344" s="742" t="s">
        <v>3531</v>
      </c>
      <c r="H344" s="742" t="s">
        <v>3532</v>
      </c>
      <c r="I344" s="745">
        <v>0.66428573642458233</v>
      </c>
      <c r="J344" s="745">
        <v>5150</v>
      </c>
      <c r="K344" s="746">
        <v>3422.5</v>
      </c>
    </row>
    <row r="345" spans="1:11" ht="14.4" customHeight="1" x14ac:dyDescent="0.3">
      <c r="A345" s="740" t="s">
        <v>574</v>
      </c>
      <c r="B345" s="741" t="s">
        <v>575</v>
      </c>
      <c r="C345" s="742" t="s">
        <v>596</v>
      </c>
      <c r="D345" s="743" t="s">
        <v>597</v>
      </c>
      <c r="E345" s="742" t="s">
        <v>3533</v>
      </c>
      <c r="F345" s="743" t="s">
        <v>3534</v>
      </c>
      <c r="G345" s="742" t="s">
        <v>4166</v>
      </c>
      <c r="H345" s="742" t="s">
        <v>4167</v>
      </c>
      <c r="I345" s="745">
        <v>13.810000419616699</v>
      </c>
      <c r="J345" s="745">
        <v>10</v>
      </c>
      <c r="K345" s="746">
        <v>138.05999755859375</v>
      </c>
    </row>
    <row r="346" spans="1:11" ht="14.4" customHeight="1" x14ac:dyDescent="0.3">
      <c r="A346" s="740" t="s">
        <v>574</v>
      </c>
      <c r="B346" s="741" t="s">
        <v>575</v>
      </c>
      <c r="C346" s="742" t="s">
        <v>596</v>
      </c>
      <c r="D346" s="743" t="s">
        <v>597</v>
      </c>
      <c r="E346" s="742" t="s">
        <v>3533</v>
      </c>
      <c r="F346" s="743" t="s">
        <v>3534</v>
      </c>
      <c r="G346" s="742" t="s">
        <v>4168</v>
      </c>
      <c r="H346" s="742" t="s">
        <v>4169</v>
      </c>
      <c r="I346" s="745">
        <v>2.9050000905990601</v>
      </c>
      <c r="J346" s="745">
        <v>100</v>
      </c>
      <c r="K346" s="746">
        <v>290.5</v>
      </c>
    </row>
    <row r="347" spans="1:11" ht="14.4" customHeight="1" x14ac:dyDescent="0.3">
      <c r="A347" s="740" t="s">
        <v>574</v>
      </c>
      <c r="B347" s="741" t="s">
        <v>575</v>
      </c>
      <c r="C347" s="742" t="s">
        <v>596</v>
      </c>
      <c r="D347" s="743" t="s">
        <v>597</v>
      </c>
      <c r="E347" s="742" t="s">
        <v>3533</v>
      </c>
      <c r="F347" s="743" t="s">
        <v>3534</v>
      </c>
      <c r="G347" s="742" t="s">
        <v>3763</v>
      </c>
      <c r="H347" s="742" t="s">
        <v>3764</v>
      </c>
      <c r="I347" s="745">
        <v>2.9033334255218506</v>
      </c>
      <c r="J347" s="745">
        <v>300</v>
      </c>
      <c r="K347" s="746">
        <v>871</v>
      </c>
    </row>
    <row r="348" spans="1:11" ht="14.4" customHeight="1" x14ac:dyDescent="0.3">
      <c r="A348" s="740" t="s">
        <v>574</v>
      </c>
      <c r="B348" s="741" t="s">
        <v>575</v>
      </c>
      <c r="C348" s="742" t="s">
        <v>596</v>
      </c>
      <c r="D348" s="743" t="s">
        <v>597</v>
      </c>
      <c r="E348" s="742" t="s">
        <v>3533</v>
      </c>
      <c r="F348" s="743" t="s">
        <v>3534</v>
      </c>
      <c r="G348" s="742" t="s">
        <v>3765</v>
      </c>
      <c r="H348" s="742" t="s">
        <v>3766</v>
      </c>
      <c r="I348" s="745">
        <v>2.9055556456247964</v>
      </c>
      <c r="J348" s="745">
        <v>550</v>
      </c>
      <c r="K348" s="746">
        <v>1598.5</v>
      </c>
    </row>
    <row r="349" spans="1:11" ht="14.4" customHeight="1" x14ac:dyDescent="0.3">
      <c r="A349" s="740" t="s">
        <v>574</v>
      </c>
      <c r="B349" s="741" t="s">
        <v>575</v>
      </c>
      <c r="C349" s="742" t="s">
        <v>596</v>
      </c>
      <c r="D349" s="743" t="s">
        <v>597</v>
      </c>
      <c r="E349" s="742" t="s">
        <v>3533</v>
      </c>
      <c r="F349" s="743" t="s">
        <v>3534</v>
      </c>
      <c r="G349" s="742" t="s">
        <v>4170</v>
      </c>
      <c r="H349" s="742" t="s">
        <v>4171</v>
      </c>
      <c r="I349" s="745">
        <v>2.9025000929832458</v>
      </c>
      <c r="J349" s="745">
        <v>200</v>
      </c>
      <c r="K349" s="746">
        <v>580.5</v>
      </c>
    </row>
    <row r="350" spans="1:11" ht="14.4" customHeight="1" x14ac:dyDescent="0.3">
      <c r="A350" s="740" t="s">
        <v>574</v>
      </c>
      <c r="B350" s="741" t="s">
        <v>575</v>
      </c>
      <c r="C350" s="742" t="s">
        <v>596</v>
      </c>
      <c r="D350" s="743" t="s">
        <v>597</v>
      </c>
      <c r="E350" s="742" t="s">
        <v>3533</v>
      </c>
      <c r="F350" s="743" t="s">
        <v>3534</v>
      </c>
      <c r="G350" s="742" t="s">
        <v>3777</v>
      </c>
      <c r="H350" s="742" t="s">
        <v>3778</v>
      </c>
      <c r="I350" s="745">
        <v>1.8783333301544189</v>
      </c>
      <c r="J350" s="745">
        <v>1250</v>
      </c>
      <c r="K350" s="746">
        <v>2347.5</v>
      </c>
    </row>
    <row r="351" spans="1:11" ht="14.4" customHeight="1" x14ac:dyDescent="0.3">
      <c r="A351" s="740" t="s">
        <v>574</v>
      </c>
      <c r="B351" s="741" t="s">
        <v>575</v>
      </c>
      <c r="C351" s="742" t="s">
        <v>596</v>
      </c>
      <c r="D351" s="743" t="s">
        <v>597</v>
      </c>
      <c r="E351" s="742" t="s">
        <v>3533</v>
      </c>
      <c r="F351" s="743" t="s">
        <v>3534</v>
      </c>
      <c r="G351" s="742" t="s">
        <v>4172</v>
      </c>
      <c r="H351" s="742" t="s">
        <v>4173</v>
      </c>
      <c r="I351" s="745">
        <v>2.3975000977516174</v>
      </c>
      <c r="J351" s="745">
        <v>210</v>
      </c>
      <c r="K351" s="746">
        <v>503.39999389648437</v>
      </c>
    </row>
    <row r="352" spans="1:11" ht="14.4" customHeight="1" x14ac:dyDescent="0.3">
      <c r="A352" s="740" t="s">
        <v>574</v>
      </c>
      <c r="B352" s="741" t="s">
        <v>575</v>
      </c>
      <c r="C352" s="742" t="s">
        <v>596</v>
      </c>
      <c r="D352" s="743" t="s">
        <v>597</v>
      </c>
      <c r="E352" s="742" t="s">
        <v>3533</v>
      </c>
      <c r="F352" s="743" t="s">
        <v>3534</v>
      </c>
      <c r="G352" s="742" t="s">
        <v>4174</v>
      </c>
      <c r="H352" s="742" t="s">
        <v>4175</v>
      </c>
      <c r="I352" s="745">
        <v>4.3600001335144043</v>
      </c>
      <c r="J352" s="745">
        <v>500</v>
      </c>
      <c r="K352" s="746">
        <v>2178</v>
      </c>
    </row>
    <row r="353" spans="1:11" ht="14.4" customHeight="1" x14ac:dyDescent="0.3">
      <c r="A353" s="740" t="s">
        <v>574</v>
      </c>
      <c r="B353" s="741" t="s">
        <v>575</v>
      </c>
      <c r="C353" s="742" t="s">
        <v>596</v>
      </c>
      <c r="D353" s="743" t="s">
        <v>597</v>
      </c>
      <c r="E353" s="742" t="s">
        <v>3533</v>
      </c>
      <c r="F353" s="743" t="s">
        <v>3534</v>
      </c>
      <c r="G353" s="742" t="s">
        <v>3535</v>
      </c>
      <c r="H353" s="742" t="s">
        <v>3536</v>
      </c>
      <c r="I353" s="745">
        <v>1.9353333393732706</v>
      </c>
      <c r="J353" s="745">
        <v>12850</v>
      </c>
      <c r="K353" s="746">
        <v>24873</v>
      </c>
    </row>
    <row r="354" spans="1:11" ht="14.4" customHeight="1" x14ac:dyDescent="0.3">
      <c r="A354" s="740" t="s">
        <v>574</v>
      </c>
      <c r="B354" s="741" t="s">
        <v>575</v>
      </c>
      <c r="C354" s="742" t="s">
        <v>596</v>
      </c>
      <c r="D354" s="743" t="s">
        <v>597</v>
      </c>
      <c r="E354" s="742" t="s">
        <v>3533</v>
      </c>
      <c r="F354" s="743" t="s">
        <v>3534</v>
      </c>
      <c r="G354" s="742" t="s">
        <v>4176</v>
      </c>
      <c r="H354" s="742" t="s">
        <v>4177</v>
      </c>
      <c r="I354" s="745">
        <v>33.880001068115234</v>
      </c>
      <c r="J354" s="745">
        <v>12</v>
      </c>
      <c r="K354" s="746">
        <v>406.56002044677734</v>
      </c>
    </row>
    <row r="355" spans="1:11" ht="14.4" customHeight="1" x14ac:dyDescent="0.3">
      <c r="A355" s="740" t="s">
        <v>574</v>
      </c>
      <c r="B355" s="741" t="s">
        <v>575</v>
      </c>
      <c r="C355" s="742" t="s">
        <v>596</v>
      </c>
      <c r="D355" s="743" t="s">
        <v>597</v>
      </c>
      <c r="E355" s="742" t="s">
        <v>3533</v>
      </c>
      <c r="F355" s="743" t="s">
        <v>3534</v>
      </c>
      <c r="G355" s="742" t="s">
        <v>3779</v>
      </c>
      <c r="H355" s="742" t="s">
        <v>3780</v>
      </c>
      <c r="I355" s="745">
        <v>11.493999862670899</v>
      </c>
      <c r="J355" s="745">
        <v>4480</v>
      </c>
      <c r="K355" s="746">
        <v>51492.700012207031</v>
      </c>
    </row>
    <row r="356" spans="1:11" ht="14.4" customHeight="1" x14ac:dyDescent="0.3">
      <c r="A356" s="740" t="s">
        <v>574</v>
      </c>
      <c r="B356" s="741" t="s">
        <v>575</v>
      </c>
      <c r="C356" s="742" t="s">
        <v>596</v>
      </c>
      <c r="D356" s="743" t="s">
        <v>597</v>
      </c>
      <c r="E356" s="742" t="s">
        <v>3533</v>
      </c>
      <c r="F356" s="743" t="s">
        <v>3534</v>
      </c>
      <c r="G356" s="742" t="s">
        <v>4178</v>
      </c>
      <c r="H356" s="742" t="s">
        <v>4179</v>
      </c>
      <c r="I356" s="745">
        <v>38.503332773844399</v>
      </c>
      <c r="J356" s="745">
        <v>150</v>
      </c>
      <c r="K356" s="746">
        <v>5775.43994140625</v>
      </c>
    </row>
    <row r="357" spans="1:11" ht="14.4" customHeight="1" x14ac:dyDescent="0.3">
      <c r="A357" s="740" t="s">
        <v>574</v>
      </c>
      <c r="B357" s="741" t="s">
        <v>575</v>
      </c>
      <c r="C357" s="742" t="s">
        <v>596</v>
      </c>
      <c r="D357" s="743" t="s">
        <v>597</v>
      </c>
      <c r="E357" s="742" t="s">
        <v>3533</v>
      </c>
      <c r="F357" s="743" t="s">
        <v>3534</v>
      </c>
      <c r="G357" s="742" t="s">
        <v>3783</v>
      </c>
      <c r="H357" s="742" t="s">
        <v>3784</v>
      </c>
      <c r="I357" s="745">
        <v>45.5</v>
      </c>
      <c r="J357" s="745">
        <v>40</v>
      </c>
      <c r="K357" s="746">
        <v>1819.8399658203125</v>
      </c>
    </row>
    <row r="358" spans="1:11" ht="14.4" customHeight="1" x14ac:dyDescent="0.3">
      <c r="A358" s="740" t="s">
        <v>574</v>
      </c>
      <c r="B358" s="741" t="s">
        <v>575</v>
      </c>
      <c r="C358" s="742" t="s">
        <v>596</v>
      </c>
      <c r="D358" s="743" t="s">
        <v>597</v>
      </c>
      <c r="E358" s="742" t="s">
        <v>3533</v>
      </c>
      <c r="F358" s="743" t="s">
        <v>3534</v>
      </c>
      <c r="G358" s="742" t="s">
        <v>3785</v>
      </c>
      <c r="H358" s="742" t="s">
        <v>3786</v>
      </c>
      <c r="I358" s="745">
        <v>11.146086858666461</v>
      </c>
      <c r="J358" s="745">
        <v>1160</v>
      </c>
      <c r="K358" s="746">
        <v>12929.700012207031</v>
      </c>
    </row>
    <row r="359" spans="1:11" ht="14.4" customHeight="1" x14ac:dyDescent="0.3">
      <c r="A359" s="740" t="s">
        <v>574</v>
      </c>
      <c r="B359" s="741" t="s">
        <v>575</v>
      </c>
      <c r="C359" s="742" t="s">
        <v>596</v>
      </c>
      <c r="D359" s="743" t="s">
        <v>597</v>
      </c>
      <c r="E359" s="742" t="s">
        <v>3533</v>
      </c>
      <c r="F359" s="743" t="s">
        <v>3534</v>
      </c>
      <c r="G359" s="742" t="s">
        <v>3787</v>
      </c>
      <c r="H359" s="742" t="s">
        <v>3788</v>
      </c>
      <c r="I359" s="745">
        <v>25.989999771118164</v>
      </c>
      <c r="J359" s="745">
        <v>50</v>
      </c>
      <c r="K359" s="746">
        <v>1299.5400390625</v>
      </c>
    </row>
    <row r="360" spans="1:11" ht="14.4" customHeight="1" x14ac:dyDescent="0.3">
      <c r="A360" s="740" t="s">
        <v>574</v>
      </c>
      <c r="B360" s="741" t="s">
        <v>575</v>
      </c>
      <c r="C360" s="742" t="s">
        <v>596</v>
      </c>
      <c r="D360" s="743" t="s">
        <v>597</v>
      </c>
      <c r="E360" s="742" t="s">
        <v>3533</v>
      </c>
      <c r="F360" s="743" t="s">
        <v>3534</v>
      </c>
      <c r="G360" s="742" t="s">
        <v>4180</v>
      </c>
      <c r="H360" s="742" t="s">
        <v>4181</v>
      </c>
      <c r="I360" s="745">
        <v>140.39999389648437</v>
      </c>
      <c r="J360" s="745">
        <v>1</v>
      </c>
      <c r="K360" s="746">
        <v>140.39999389648437</v>
      </c>
    </row>
    <row r="361" spans="1:11" ht="14.4" customHeight="1" x14ac:dyDescent="0.3">
      <c r="A361" s="740" t="s">
        <v>574</v>
      </c>
      <c r="B361" s="741" t="s">
        <v>575</v>
      </c>
      <c r="C361" s="742" t="s">
        <v>596</v>
      </c>
      <c r="D361" s="743" t="s">
        <v>597</v>
      </c>
      <c r="E361" s="742" t="s">
        <v>3533</v>
      </c>
      <c r="F361" s="743" t="s">
        <v>3534</v>
      </c>
      <c r="G361" s="742" t="s">
        <v>3791</v>
      </c>
      <c r="H361" s="742" t="s">
        <v>3792</v>
      </c>
      <c r="I361" s="745">
        <v>64.129997253417969</v>
      </c>
      <c r="J361" s="745">
        <v>1</v>
      </c>
      <c r="K361" s="746">
        <v>64.129997253417969</v>
      </c>
    </row>
    <row r="362" spans="1:11" ht="14.4" customHeight="1" x14ac:dyDescent="0.3">
      <c r="A362" s="740" t="s">
        <v>574</v>
      </c>
      <c r="B362" s="741" t="s">
        <v>575</v>
      </c>
      <c r="C362" s="742" t="s">
        <v>596</v>
      </c>
      <c r="D362" s="743" t="s">
        <v>597</v>
      </c>
      <c r="E362" s="742" t="s">
        <v>3533</v>
      </c>
      <c r="F362" s="743" t="s">
        <v>3534</v>
      </c>
      <c r="G362" s="742" t="s">
        <v>3797</v>
      </c>
      <c r="H362" s="742" t="s">
        <v>3798</v>
      </c>
      <c r="I362" s="745">
        <v>6.1283333301544189</v>
      </c>
      <c r="J362" s="745">
        <v>3280</v>
      </c>
      <c r="K362" s="746">
        <v>20100.799987792969</v>
      </c>
    </row>
    <row r="363" spans="1:11" ht="14.4" customHeight="1" x14ac:dyDescent="0.3">
      <c r="A363" s="740" t="s">
        <v>574</v>
      </c>
      <c r="B363" s="741" t="s">
        <v>575</v>
      </c>
      <c r="C363" s="742" t="s">
        <v>596</v>
      </c>
      <c r="D363" s="743" t="s">
        <v>597</v>
      </c>
      <c r="E363" s="742" t="s">
        <v>3533</v>
      </c>
      <c r="F363" s="743" t="s">
        <v>3534</v>
      </c>
      <c r="G363" s="742" t="s">
        <v>3539</v>
      </c>
      <c r="H363" s="742" t="s">
        <v>3540</v>
      </c>
      <c r="I363" s="745">
        <v>3.4478125497698784</v>
      </c>
      <c r="J363" s="745">
        <v>5240</v>
      </c>
      <c r="K363" s="746">
        <v>18060.400024414063</v>
      </c>
    </row>
    <row r="364" spans="1:11" ht="14.4" customHeight="1" x14ac:dyDescent="0.3">
      <c r="A364" s="740" t="s">
        <v>574</v>
      </c>
      <c r="B364" s="741" t="s">
        <v>575</v>
      </c>
      <c r="C364" s="742" t="s">
        <v>596</v>
      </c>
      <c r="D364" s="743" t="s">
        <v>597</v>
      </c>
      <c r="E364" s="742" t="s">
        <v>3533</v>
      </c>
      <c r="F364" s="743" t="s">
        <v>3534</v>
      </c>
      <c r="G364" s="742" t="s">
        <v>4182</v>
      </c>
      <c r="H364" s="742" t="s">
        <v>4183</v>
      </c>
      <c r="I364" s="745">
        <v>423.5</v>
      </c>
      <c r="J364" s="745">
        <v>1</v>
      </c>
      <c r="K364" s="746">
        <v>423.5</v>
      </c>
    </row>
    <row r="365" spans="1:11" ht="14.4" customHeight="1" x14ac:dyDescent="0.3">
      <c r="A365" s="740" t="s">
        <v>574</v>
      </c>
      <c r="B365" s="741" t="s">
        <v>575</v>
      </c>
      <c r="C365" s="742" t="s">
        <v>596</v>
      </c>
      <c r="D365" s="743" t="s">
        <v>597</v>
      </c>
      <c r="E365" s="742" t="s">
        <v>3533</v>
      </c>
      <c r="F365" s="743" t="s">
        <v>3534</v>
      </c>
      <c r="G365" s="742" t="s">
        <v>4184</v>
      </c>
      <c r="H365" s="742" t="s">
        <v>4185</v>
      </c>
      <c r="I365" s="745">
        <v>17.909999847412109</v>
      </c>
      <c r="J365" s="745">
        <v>20</v>
      </c>
      <c r="K365" s="746">
        <v>358.20001220703125</v>
      </c>
    </row>
    <row r="366" spans="1:11" ht="14.4" customHeight="1" x14ac:dyDescent="0.3">
      <c r="A366" s="740" t="s">
        <v>574</v>
      </c>
      <c r="B366" s="741" t="s">
        <v>575</v>
      </c>
      <c r="C366" s="742" t="s">
        <v>596</v>
      </c>
      <c r="D366" s="743" t="s">
        <v>597</v>
      </c>
      <c r="E366" s="742" t="s">
        <v>3533</v>
      </c>
      <c r="F366" s="743" t="s">
        <v>3534</v>
      </c>
      <c r="G366" s="742" t="s">
        <v>4186</v>
      </c>
      <c r="H366" s="742" t="s">
        <v>4187</v>
      </c>
      <c r="I366" s="745">
        <v>53.286666870117187</v>
      </c>
      <c r="J366" s="745">
        <v>30</v>
      </c>
      <c r="K366" s="746">
        <v>1598.5900268554687</v>
      </c>
    </row>
    <row r="367" spans="1:11" ht="14.4" customHeight="1" x14ac:dyDescent="0.3">
      <c r="A367" s="740" t="s">
        <v>574</v>
      </c>
      <c r="B367" s="741" t="s">
        <v>575</v>
      </c>
      <c r="C367" s="742" t="s">
        <v>596</v>
      </c>
      <c r="D367" s="743" t="s">
        <v>597</v>
      </c>
      <c r="E367" s="742" t="s">
        <v>3533</v>
      </c>
      <c r="F367" s="743" t="s">
        <v>3534</v>
      </c>
      <c r="G367" s="742" t="s">
        <v>4188</v>
      </c>
      <c r="H367" s="742" t="s">
        <v>4189</v>
      </c>
      <c r="I367" s="745">
        <v>17.899999618530273</v>
      </c>
      <c r="J367" s="745">
        <v>20</v>
      </c>
      <c r="K367" s="746">
        <v>358.02000427246094</v>
      </c>
    </row>
    <row r="368" spans="1:11" ht="14.4" customHeight="1" x14ac:dyDescent="0.3">
      <c r="A368" s="740" t="s">
        <v>574</v>
      </c>
      <c r="B368" s="741" t="s">
        <v>575</v>
      </c>
      <c r="C368" s="742" t="s">
        <v>596</v>
      </c>
      <c r="D368" s="743" t="s">
        <v>597</v>
      </c>
      <c r="E368" s="742" t="s">
        <v>3533</v>
      </c>
      <c r="F368" s="743" t="s">
        <v>3534</v>
      </c>
      <c r="G368" s="742" t="s">
        <v>4190</v>
      </c>
      <c r="H368" s="742" t="s">
        <v>4191</v>
      </c>
      <c r="I368" s="745">
        <v>17.909999847412109</v>
      </c>
      <c r="J368" s="745">
        <v>10</v>
      </c>
      <c r="K368" s="746">
        <v>179.10000610351562</v>
      </c>
    </row>
    <row r="369" spans="1:11" ht="14.4" customHeight="1" x14ac:dyDescent="0.3">
      <c r="A369" s="740" t="s">
        <v>574</v>
      </c>
      <c r="B369" s="741" t="s">
        <v>575</v>
      </c>
      <c r="C369" s="742" t="s">
        <v>596</v>
      </c>
      <c r="D369" s="743" t="s">
        <v>597</v>
      </c>
      <c r="E369" s="742" t="s">
        <v>3533</v>
      </c>
      <c r="F369" s="743" t="s">
        <v>3534</v>
      </c>
      <c r="G369" s="742" t="s">
        <v>4192</v>
      </c>
      <c r="H369" s="742" t="s">
        <v>4193</v>
      </c>
      <c r="I369" s="745">
        <v>17.906666437784832</v>
      </c>
      <c r="J369" s="745">
        <v>60</v>
      </c>
      <c r="K369" s="746">
        <v>1074.4000244140625</v>
      </c>
    </row>
    <row r="370" spans="1:11" ht="14.4" customHeight="1" x14ac:dyDescent="0.3">
      <c r="A370" s="740" t="s">
        <v>574</v>
      </c>
      <c r="B370" s="741" t="s">
        <v>575</v>
      </c>
      <c r="C370" s="742" t="s">
        <v>596</v>
      </c>
      <c r="D370" s="743" t="s">
        <v>597</v>
      </c>
      <c r="E370" s="742" t="s">
        <v>3533</v>
      </c>
      <c r="F370" s="743" t="s">
        <v>3534</v>
      </c>
      <c r="G370" s="742" t="s">
        <v>4194</v>
      </c>
      <c r="H370" s="742" t="s">
        <v>4195</v>
      </c>
      <c r="I370" s="745">
        <v>17.904999732971191</v>
      </c>
      <c r="J370" s="745">
        <v>117</v>
      </c>
      <c r="K370" s="746">
        <v>2095.1700592041016</v>
      </c>
    </row>
    <row r="371" spans="1:11" ht="14.4" customHeight="1" x14ac:dyDescent="0.3">
      <c r="A371" s="740" t="s">
        <v>574</v>
      </c>
      <c r="B371" s="741" t="s">
        <v>575</v>
      </c>
      <c r="C371" s="742" t="s">
        <v>596</v>
      </c>
      <c r="D371" s="743" t="s">
        <v>597</v>
      </c>
      <c r="E371" s="742" t="s">
        <v>3533</v>
      </c>
      <c r="F371" s="743" t="s">
        <v>3534</v>
      </c>
      <c r="G371" s="742" t="s">
        <v>3801</v>
      </c>
      <c r="H371" s="742" t="s">
        <v>3802</v>
      </c>
      <c r="I371" s="745">
        <v>17.907142639160156</v>
      </c>
      <c r="J371" s="745">
        <v>527</v>
      </c>
      <c r="K371" s="746">
        <v>9436.9001770019531</v>
      </c>
    </row>
    <row r="372" spans="1:11" ht="14.4" customHeight="1" x14ac:dyDescent="0.3">
      <c r="A372" s="740" t="s">
        <v>574</v>
      </c>
      <c r="B372" s="741" t="s">
        <v>575</v>
      </c>
      <c r="C372" s="742" t="s">
        <v>596</v>
      </c>
      <c r="D372" s="743" t="s">
        <v>597</v>
      </c>
      <c r="E372" s="742" t="s">
        <v>3533</v>
      </c>
      <c r="F372" s="743" t="s">
        <v>3534</v>
      </c>
      <c r="G372" s="742" t="s">
        <v>4196</v>
      </c>
      <c r="H372" s="742" t="s">
        <v>4197</v>
      </c>
      <c r="I372" s="745">
        <v>21.996153758122372</v>
      </c>
      <c r="J372" s="745">
        <v>470</v>
      </c>
      <c r="K372" s="746">
        <v>10338.299987792969</v>
      </c>
    </row>
    <row r="373" spans="1:11" ht="14.4" customHeight="1" x14ac:dyDescent="0.3">
      <c r="A373" s="740" t="s">
        <v>574</v>
      </c>
      <c r="B373" s="741" t="s">
        <v>575</v>
      </c>
      <c r="C373" s="742" t="s">
        <v>596</v>
      </c>
      <c r="D373" s="743" t="s">
        <v>597</v>
      </c>
      <c r="E373" s="742" t="s">
        <v>3533</v>
      </c>
      <c r="F373" s="743" t="s">
        <v>3534</v>
      </c>
      <c r="G373" s="742" t="s">
        <v>3803</v>
      </c>
      <c r="H373" s="742" t="s">
        <v>3804</v>
      </c>
      <c r="I373" s="745">
        <v>17.907856941223145</v>
      </c>
      <c r="J373" s="745">
        <v>339</v>
      </c>
      <c r="K373" s="746">
        <v>6070.3300476074219</v>
      </c>
    </row>
    <row r="374" spans="1:11" ht="14.4" customHeight="1" x14ac:dyDescent="0.3">
      <c r="A374" s="740" t="s">
        <v>574</v>
      </c>
      <c r="B374" s="741" t="s">
        <v>575</v>
      </c>
      <c r="C374" s="742" t="s">
        <v>596</v>
      </c>
      <c r="D374" s="743" t="s">
        <v>597</v>
      </c>
      <c r="E374" s="742" t="s">
        <v>3533</v>
      </c>
      <c r="F374" s="743" t="s">
        <v>3534</v>
      </c>
      <c r="G374" s="742" t="s">
        <v>3805</v>
      </c>
      <c r="H374" s="742" t="s">
        <v>3806</v>
      </c>
      <c r="I374" s="745">
        <v>21.998888863457573</v>
      </c>
      <c r="J374" s="745">
        <v>256</v>
      </c>
      <c r="K374" s="746">
        <v>5631.5900268554687</v>
      </c>
    </row>
    <row r="375" spans="1:11" ht="14.4" customHeight="1" x14ac:dyDescent="0.3">
      <c r="A375" s="740" t="s">
        <v>574</v>
      </c>
      <c r="B375" s="741" t="s">
        <v>575</v>
      </c>
      <c r="C375" s="742" t="s">
        <v>596</v>
      </c>
      <c r="D375" s="743" t="s">
        <v>597</v>
      </c>
      <c r="E375" s="742" t="s">
        <v>3533</v>
      </c>
      <c r="F375" s="743" t="s">
        <v>3534</v>
      </c>
      <c r="G375" s="742" t="s">
        <v>3807</v>
      </c>
      <c r="H375" s="742" t="s">
        <v>3808</v>
      </c>
      <c r="I375" s="745">
        <v>17.906363400545988</v>
      </c>
      <c r="J375" s="745">
        <v>514</v>
      </c>
      <c r="K375" s="746">
        <v>9203.8801116943359</v>
      </c>
    </row>
    <row r="376" spans="1:11" ht="14.4" customHeight="1" x14ac:dyDescent="0.3">
      <c r="A376" s="740" t="s">
        <v>574</v>
      </c>
      <c r="B376" s="741" t="s">
        <v>575</v>
      </c>
      <c r="C376" s="742" t="s">
        <v>596</v>
      </c>
      <c r="D376" s="743" t="s">
        <v>597</v>
      </c>
      <c r="E376" s="742" t="s">
        <v>3533</v>
      </c>
      <c r="F376" s="743" t="s">
        <v>3534</v>
      </c>
      <c r="G376" s="742" t="s">
        <v>4198</v>
      </c>
      <c r="H376" s="742" t="s">
        <v>4199</v>
      </c>
      <c r="I376" s="745">
        <v>21.998333295186359</v>
      </c>
      <c r="J376" s="745">
        <v>160</v>
      </c>
      <c r="K376" s="746">
        <v>3519.8999938964844</v>
      </c>
    </row>
    <row r="377" spans="1:11" ht="14.4" customHeight="1" x14ac:dyDescent="0.3">
      <c r="A377" s="740" t="s">
        <v>574</v>
      </c>
      <c r="B377" s="741" t="s">
        <v>575</v>
      </c>
      <c r="C377" s="742" t="s">
        <v>596</v>
      </c>
      <c r="D377" s="743" t="s">
        <v>597</v>
      </c>
      <c r="E377" s="742" t="s">
        <v>3533</v>
      </c>
      <c r="F377" s="743" t="s">
        <v>3534</v>
      </c>
      <c r="G377" s="742" t="s">
        <v>3809</v>
      </c>
      <c r="H377" s="742" t="s">
        <v>3810</v>
      </c>
      <c r="I377" s="745">
        <v>17.908571243286133</v>
      </c>
      <c r="J377" s="745">
        <v>160</v>
      </c>
      <c r="K377" s="746">
        <v>2865.47998046875</v>
      </c>
    </row>
    <row r="378" spans="1:11" ht="14.4" customHeight="1" x14ac:dyDescent="0.3">
      <c r="A378" s="740" t="s">
        <v>574</v>
      </c>
      <c r="B378" s="741" t="s">
        <v>575</v>
      </c>
      <c r="C378" s="742" t="s">
        <v>596</v>
      </c>
      <c r="D378" s="743" t="s">
        <v>597</v>
      </c>
      <c r="E378" s="742" t="s">
        <v>3533</v>
      </c>
      <c r="F378" s="743" t="s">
        <v>3534</v>
      </c>
      <c r="G378" s="742" t="s">
        <v>4200</v>
      </c>
      <c r="H378" s="742" t="s">
        <v>4201</v>
      </c>
      <c r="I378" s="745">
        <v>21.998333295186359</v>
      </c>
      <c r="J378" s="745">
        <v>90</v>
      </c>
      <c r="K378" s="746">
        <v>1979.8999938964844</v>
      </c>
    </row>
    <row r="379" spans="1:11" ht="14.4" customHeight="1" x14ac:dyDescent="0.3">
      <c r="A379" s="740" t="s">
        <v>574</v>
      </c>
      <c r="B379" s="741" t="s">
        <v>575</v>
      </c>
      <c r="C379" s="742" t="s">
        <v>596</v>
      </c>
      <c r="D379" s="743" t="s">
        <v>597</v>
      </c>
      <c r="E379" s="742" t="s">
        <v>3533</v>
      </c>
      <c r="F379" s="743" t="s">
        <v>3534</v>
      </c>
      <c r="G379" s="742" t="s">
        <v>4202</v>
      </c>
      <c r="H379" s="742" t="s">
        <v>4203</v>
      </c>
      <c r="I379" s="745">
        <v>30.25</v>
      </c>
      <c r="J379" s="745">
        <v>50</v>
      </c>
      <c r="K379" s="746">
        <v>1512.5</v>
      </c>
    </row>
    <row r="380" spans="1:11" ht="14.4" customHeight="1" x14ac:dyDescent="0.3">
      <c r="A380" s="740" t="s">
        <v>574</v>
      </c>
      <c r="B380" s="741" t="s">
        <v>575</v>
      </c>
      <c r="C380" s="742" t="s">
        <v>596</v>
      </c>
      <c r="D380" s="743" t="s">
        <v>597</v>
      </c>
      <c r="E380" s="742" t="s">
        <v>3533</v>
      </c>
      <c r="F380" s="743" t="s">
        <v>3534</v>
      </c>
      <c r="G380" s="742" t="s">
        <v>4204</v>
      </c>
      <c r="H380" s="742" t="s">
        <v>4205</v>
      </c>
      <c r="I380" s="745">
        <v>17.979999542236328</v>
      </c>
      <c r="J380" s="745">
        <v>150</v>
      </c>
      <c r="K380" s="746">
        <v>2697.0599975585937</v>
      </c>
    </row>
    <row r="381" spans="1:11" ht="14.4" customHeight="1" x14ac:dyDescent="0.3">
      <c r="A381" s="740" t="s">
        <v>574</v>
      </c>
      <c r="B381" s="741" t="s">
        <v>575</v>
      </c>
      <c r="C381" s="742" t="s">
        <v>596</v>
      </c>
      <c r="D381" s="743" t="s">
        <v>597</v>
      </c>
      <c r="E381" s="742" t="s">
        <v>3533</v>
      </c>
      <c r="F381" s="743" t="s">
        <v>3534</v>
      </c>
      <c r="G381" s="742" t="s">
        <v>4206</v>
      </c>
      <c r="H381" s="742" t="s">
        <v>4207</v>
      </c>
      <c r="I381" s="745">
        <v>17.979999542236328</v>
      </c>
      <c r="J381" s="745">
        <v>650</v>
      </c>
      <c r="K381" s="746">
        <v>11687</v>
      </c>
    </row>
    <row r="382" spans="1:11" ht="14.4" customHeight="1" x14ac:dyDescent="0.3">
      <c r="A382" s="740" t="s">
        <v>574</v>
      </c>
      <c r="B382" s="741" t="s">
        <v>575</v>
      </c>
      <c r="C382" s="742" t="s">
        <v>596</v>
      </c>
      <c r="D382" s="743" t="s">
        <v>597</v>
      </c>
      <c r="E382" s="742" t="s">
        <v>3533</v>
      </c>
      <c r="F382" s="743" t="s">
        <v>3534</v>
      </c>
      <c r="G382" s="742" t="s">
        <v>4208</v>
      </c>
      <c r="H382" s="742" t="s">
        <v>4209</v>
      </c>
      <c r="I382" s="745">
        <v>17.98064471829322</v>
      </c>
      <c r="J382" s="745">
        <v>2750</v>
      </c>
      <c r="K382" s="746">
        <v>49447</v>
      </c>
    </row>
    <row r="383" spans="1:11" ht="14.4" customHeight="1" x14ac:dyDescent="0.3">
      <c r="A383" s="740" t="s">
        <v>574</v>
      </c>
      <c r="B383" s="741" t="s">
        <v>575</v>
      </c>
      <c r="C383" s="742" t="s">
        <v>596</v>
      </c>
      <c r="D383" s="743" t="s">
        <v>597</v>
      </c>
      <c r="E383" s="742" t="s">
        <v>3533</v>
      </c>
      <c r="F383" s="743" t="s">
        <v>3534</v>
      </c>
      <c r="G383" s="742" t="s">
        <v>4210</v>
      </c>
      <c r="H383" s="742" t="s">
        <v>4211</v>
      </c>
      <c r="I383" s="745">
        <v>17.979999542236328</v>
      </c>
      <c r="J383" s="745">
        <v>900</v>
      </c>
      <c r="K383" s="746">
        <v>16182</v>
      </c>
    </row>
    <row r="384" spans="1:11" ht="14.4" customHeight="1" x14ac:dyDescent="0.3">
      <c r="A384" s="740" t="s">
        <v>574</v>
      </c>
      <c r="B384" s="741" t="s">
        <v>575</v>
      </c>
      <c r="C384" s="742" t="s">
        <v>596</v>
      </c>
      <c r="D384" s="743" t="s">
        <v>597</v>
      </c>
      <c r="E384" s="742" t="s">
        <v>3533</v>
      </c>
      <c r="F384" s="743" t="s">
        <v>3534</v>
      </c>
      <c r="G384" s="742" t="s">
        <v>3857</v>
      </c>
      <c r="H384" s="742" t="s">
        <v>3858</v>
      </c>
      <c r="I384" s="745">
        <v>4.0300002098083496</v>
      </c>
      <c r="J384" s="745">
        <v>5600</v>
      </c>
      <c r="K384" s="746">
        <v>22568</v>
      </c>
    </row>
    <row r="385" spans="1:11" ht="14.4" customHeight="1" x14ac:dyDescent="0.3">
      <c r="A385" s="740" t="s">
        <v>574</v>
      </c>
      <c r="B385" s="741" t="s">
        <v>575</v>
      </c>
      <c r="C385" s="742" t="s">
        <v>596</v>
      </c>
      <c r="D385" s="743" t="s">
        <v>597</v>
      </c>
      <c r="E385" s="742" t="s">
        <v>3533</v>
      </c>
      <c r="F385" s="743" t="s">
        <v>3534</v>
      </c>
      <c r="G385" s="742" t="s">
        <v>4212</v>
      </c>
      <c r="H385" s="742" t="s">
        <v>4213</v>
      </c>
      <c r="I385" s="745">
        <v>81.739999771118164</v>
      </c>
      <c r="J385" s="745">
        <v>155</v>
      </c>
      <c r="K385" s="746">
        <v>12669.1298828125</v>
      </c>
    </row>
    <row r="386" spans="1:11" ht="14.4" customHeight="1" x14ac:dyDescent="0.3">
      <c r="A386" s="740" t="s">
        <v>574</v>
      </c>
      <c r="B386" s="741" t="s">
        <v>575</v>
      </c>
      <c r="C386" s="742" t="s">
        <v>596</v>
      </c>
      <c r="D386" s="743" t="s">
        <v>597</v>
      </c>
      <c r="E386" s="742" t="s">
        <v>3533</v>
      </c>
      <c r="F386" s="743" t="s">
        <v>3534</v>
      </c>
      <c r="G386" s="742" t="s">
        <v>4214</v>
      </c>
      <c r="H386" s="742" t="s">
        <v>4215</v>
      </c>
      <c r="I386" s="745">
        <v>105.02999877929687</v>
      </c>
      <c r="J386" s="745">
        <v>10</v>
      </c>
      <c r="K386" s="746">
        <v>1050.280029296875</v>
      </c>
    </row>
    <row r="387" spans="1:11" ht="14.4" customHeight="1" x14ac:dyDescent="0.3">
      <c r="A387" s="740" t="s">
        <v>574</v>
      </c>
      <c r="B387" s="741" t="s">
        <v>575</v>
      </c>
      <c r="C387" s="742" t="s">
        <v>596</v>
      </c>
      <c r="D387" s="743" t="s">
        <v>597</v>
      </c>
      <c r="E387" s="742" t="s">
        <v>3533</v>
      </c>
      <c r="F387" s="743" t="s">
        <v>3534</v>
      </c>
      <c r="G387" s="742" t="s">
        <v>4216</v>
      </c>
      <c r="H387" s="742" t="s">
        <v>4217</v>
      </c>
      <c r="I387" s="745">
        <v>105.02999877929687</v>
      </c>
      <c r="J387" s="745">
        <v>10</v>
      </c>
      <c r="K387" s="746">
        <v>1050.300048828125</v>
      </c>
    </row>
    <row r="388" spans="1:11" ht="14.4" customHeight="1" x14ac:dyDescent="0.3">
      <c r="A388" s="740" t="s">
        <v>574</v>
      </c>
      <c r="B388" s="741" t="s">
        <v>575</v>
      </c>
      <c r="C388" s="742" t="s">
        <v>596</v>
      </c>
      <c r="D388" s="743" t="s">
        <v>597</v>
      </c>
      <c r="E388" s="742" t="s">
        <v>3533</v>
      </c>
      <c r="F388" s="743" t="s">
        <v>3534</v>
      </c>
      <c r="G388" s="742" t="s">
        <v>4218</v>
      </c>
      <c r="H388" s="742" t="s">
        <v>4219</v>
      </c>
      <c r="I388" s="745">
        <v>105.02874851226807</v>
      </c>
      <c r="J388" s="745">
        <v>140</v>
      </c>
      <c r="K388" s="746">
        <v>14703.910400390625</v>
      </c>
    </row>
    <row r="389" spans="1:11" ht="14.4" customHeight="1" x14ac:dyDescent="0.3">
      <c r="A389" s="740" t="s">
        <v>574</v>
      </c>
      <c r="B389" s="741" t="s">
        <v>575</v>
      </c>
      <c r="C389" s="742" t="s">
        <v>596</v>
      </c>
      <c r="D389" s="743" t="s">
        <v>597</v>
      </c>
      <c r="E389" s="742" t="s">
        <v>3533</v>
      </c>
      <c r="F389" s="743" t="s">
        <v>3534</v>
      </c>
      <c r="G389" s="742" t="s">
        <v>4220</v>
      </c>
      <c r="H389" s="742" t="s">
        <v>4221</v>
      </c>
      <c r="I389" s="745">
        <v>104.60624885559082</v>
      </c>
      <c r="J389" s="745">
        <v>160</v>
      </c>
      <c r="K389" s="746">
        <v>16770.650451660156</v>
      </c>
    </row>
    <row r="390" spans="1:11" ht="14.4" customHeight="1" x14ac:dyDescent="0.3">
      <c r="A390" s="740" t="s">
        <v>574</v>
      </c>
      <c r="B390" s="741" t="s">
        <v>575</v>
      </c>
      <c r="C390" s="742" t="s">
        <v>596</v>
      </c>
      <c r="D390" s="743" t="s">
        <v>597</v>
      </c>
      <c r="E390" s="742" t="s">
        <v>3533</v>
      </c>
      <c r="F390" s="743" t="s">
        <v>3534</v>
      </c>
      <c r="G390" s="742" t="s">
        <v>4222</v>
      </c>
      <c r="H390" s="742" t="s">
        <v>4223</v>
      </c>
      <c r="I390" s="745">
        <v>750.20001220703125</v>
      </c>
      <c r="J390" s="745">
        <v>2</v>
      </c>
      <c r="K390" s="746">
        <v>1500.4000244140625</v>
      </c>
    </row>
    <row r="391" spans="1:11" ht="14.4" customHeight="1" x14ac:dyDescent="0.3">
      <c r="A391" s="740" t="s">
        <v>574</v>
      </c>
      <c r="B391" s="741" t="s">
        <v>575</v>
      </c>
      <c r="C391" s="742" t="s">
        <v>596</v>
      </c>
      <c r="D391" s="743" t="s">
        <v>597</v>
      </c>
      <c r="E391" s="742" t="s">
        <v>3533</v>
      </c>
      <c r="F391" s="743" t="s">
        <v>3534</v>
      </c>
      <c r="G391" s="742" t="s">
        <v>4224</v>
      </c>
      <c r="H391" s="742" t="s">
        <v>4225</v>
      </c>
      <c r="I391" s="745">
        <v>1452</v>
      </c>
      <c r="J391" s="745">
        <v>4</v>
      </c>
      <c r="K391" s="746">
        <v>5808</v>
      </c>
    </row>
    <row r="392" spans="1:11" ht="14.4" customHeight="1" x14ac:dyDescent="0.3">
      <c r="A392" s="740" t="s">
        <v>574</v>
      </c>
      <c r="B392" s="741" t="s">
        <v>575</v>
      </c>
      <c r="C392" s="742" t="s">
        <v>596</v>
      </c>
      <c r="D392" s="743" t="s">
        <v>597</v>
      </c>
      <c r="E392" s="742" t="s">
        <v>3533</v>
      </c>
      <c r="F392" s="743" t="s">
        <v>3534</v>
      </c>
      <c r="G392" s="742" t="s">
        <v>4226</v>
      </c>
      <c r="H392" s="742" t="s">
        <v>4227</v>
      </c>
      <c r="I392" s="745">
        <v>1452</v>
      </c>
      <c r="J392" s="745">
        <v>1</v>
      </c>
      <c r="K392" s="746">
        <v>1452</v>
      </c>
    </row>
    <row r="393" spans="1:11" ht="14.4" customHeight="1" x14ac:dyDescent="0.3">
      <c r="A393" s="740" t="s">
        <v>574</v>
      </c>
      <c r="B393" s="741" t="s">
        <v>575</v>
      </c>
      <c r="C393" s="742" t="s">
        <v>596</v>
      </c>
      <c r="D393" s="743" t="s">
        <v>597</v>
      </c>
      <c r="E393" s="742" t="s">
        <v>3533</v>
      </c>
      <c r="F393" s="743" t="s">
        <v>3534</v>
      </c>
      <c r="G393" s="742" t="s">
        <v>3889</v>
      </c>
      <c r="H393" s="742" t="s">
        <v>3890</v>
      </c>
      <c r="I393" s="745">
        <v>665.5</v>
      </c>
      <c r="J393" s="745">
        <v>1</v>
      </c>
      <c r="K393" s="746">
        <v>665.5</v>
      </c>
    </row>
    <row r="394" spans="1:11" ht="14.4" customHeight="1" x14ac:dyDescent="0.3">
      <c r="A394" s="740" t="s">
        <v>574</v>
      </c>
      <c r="B394" s="741" t="s">
        <v>575</v>
      </c>
      <c r="C394" s="742" t="s">
        <v>596</v>
      </c>
      <c r="D394" s="743" t="s">
        <v>597</v>
      </c>
      <c r="E394" s="742" t="s">
        <v>3533</v>
      </c>
      <c r="F394" s="743" t="s">
        <v>3534</v>
      </c>
      <c r="G394" s="742" t="s">
        <v>4228</v>
      </c>
      <c r="H394" s="742" t="s">
        <v>4229</v>
      </c>
      <c r="I394" s="745">
        <v>1393.9066975911458</v>
      </c>
      <c r="J394" s="745">
        <v>2</v>
      </c>
      <c r="K394" s="746">
        <v>2787.840087890625</v>
      </c>
    </row>
    <row r="395" spans="1:11" ht="14.4" customHeight="1" x14ac:dyDescent="0.3">
      <c r="A395" s="740" t="s">
        <v>574</v>
      </c>
      <c r="B395" s="741" t="s">
        <v>575</v>
      </c>
      <c r="C395" s="742" t="s">
        <v>596</v>
      </c>
      <c r="D395" s="743" t="s">
        <v>597</v>
      </c>
      <c r="E395" s="742" t="s">
        <v>3533</v>
      </c>
      <c r="F395" s="743" t="s">
        <v>3534</v>
      </c>
      <c r="G395" s="742" t="s">
        <v>4230</v>
      </c>
      <c r="H395" s="742" t="s">
        <v>4231</v>
      </c>
      <c r="I395" s="745">
        <v>1452</v>
      </c>
      <c r="J395" s="745">
        <v>1</v>
      </c>
      <c r="K395" s="746">
        <v>1452</v>
      </c>
    </row>
    <row r="396" spans="1:11" ht="14.4" customHeight="1" x14ac:dyDescent="0.3">
      <c r="A396" s="740" t="s">
        <v>574</v>
      </c>
      <c r="B396" s="741" t="s">
        <v>575</v>
      </c>
      <c r="C396" s="742" t="s">
        <v>596</v>
      </c>
      <c r="D396" s="743" t="s">
        <v>597</v>
      </c>
      <c r="E396" s="742" t="s">
        <v>3533</v>
      </c>
      <c r="F396" s="743" t="s">
        <v>3534</v>
      </c>
      <c r="G396" s="742" t="s">
        <v>4232</v>
      </c>
      <c r="H396" s="742" t="s">
        <v>4233</v>
      </c>
      <c r="I396" s="745">
        <v>387.20001220703125</v>
      </c>
      <c r="J396" s="745">
        <v>1</v>
      </c>
      <c r="K396" s="746">
        <v>387.20001220703125</v>
      </c>
    </row>
    <row r="397" spans="1:11" ht="14.4" customHeight="1" x14ac:dyDescent="0.3">
      <c r="A397" s="740" t="s">
        <v>574</v>
      </c>
      <c r="B397" s="741" t="s">
        <v>575</v>
      </c>
      <c r="C397" s="742" t="s">
        <v>596</v>
      </c>
      <c r="D397" s="743" t="s">
        <v>597</v>
      </c>
      <c r="E397" s="742" t="s">
        <v>3533</v>
      </c>
      <c r="F397" s="743" t="s">
        <v>3534</v>
      </c>
      <c r="G397" s="742" t="s">
        <v>3891</v>
      </c>
      <c r="H397" s="742" t="s">
        <v>3892</v>
      </c>
      <c r="I397" s="745">
        <v>387.20001220703125</v>
      </c>
      <c r="J397" s="745">
        <v>1</v>
      </c>
      <c r="K397" s="746">
        <v>387.20001220703125</v>
      </c>
    </row>
    <row r="398" spans="1:11" ht="14.4" customHeight="1" x14ac:dyDescent="0.3">
      <c r="A398" s="740" t="s">
        <v>574</v>
      </c>
      <c r="B398" s="741" t="s">
        <v>575</v>
      </c>
      <c r="C398" s="742" t="s">
        <v>596</v>
      </c>
      <c r="D398" s="743" t="s">
        <v>597</v>
      </c>
      <c r="E398" s="742" t="s">
        <v>3533</v>
      </c>
      <c r="F398" s="743" t="s">
        <v>3534</v>
      </c>
      <c r="G398" s="742" t="s">
        <v>3893</v>
      </c>
      <c r="H398" s="742" t="s">
        <v>3894</v>
      </c>
      <c r="I398" s="745">
        <v>399.29998779296875</v>
      </c>
      <c r="J398" s="745">
        <v>2</v>
      </c>
      <c r="K398" s="746">
        <v>798.5999755859375</v>
      </c>
    </row>
    <row r="399" spans="1:11" ht="14.4" customHeight="1" x14ac:dyDescent="0.3">
      <c r="A399" s="740" t="s">
        <v>574</v>
      </c>
      <c r="B399" s="741" t="s">
        <v>575</v>
      </c>
      <c r="C399" s="742" t="s">
        <v>596</v>
      </c>
      <c r="D399" s="743" t="s">
        <v>597</v>
      </c>
      <c r="E399" s="742" t="s">
        <v>3533</v>
      </c>
      <c r="F399" s="743" t="s">
        <v>3534</v>
      </c>
      <c r="G399" s="742" t="s">
        <v>4234</v>
      </c>
      <c r="H399" s="742" t="s">
        <v>4235</v>
      </c>
      <c r="I399" s="745">
        <v>399.29998779296875</v>
      </c>
      <c r="J399" s="745">
        <v>1</v>
      </c>
      <c r="K399" s="746">
        <v>399.29998779296875</v>
      </c>
    </row>
    <row r="400" spans="1:11" ht="14.4" customHeight="1" x14ac:dyDescent="0.3">
      <c r="A400" s="740" t="s">
        <v>574</v>
      </c>
      <c r="B400" s="741" t="s">
        <v>575</v>
      </c>
      <c r="C400" s="742" t="s">
        <v>596</v>
      </c>
      <c r="D400" s="743" t="s">
        <v>597</v>
      </c>
      <c r="E400" s="742" t="s">
        <v>3533</v>
      </c>
      <c r="F400" s="743" t="s">
        <v>3534</v>
      </c>
      <c r="G400" s="742" t="s">
        <v>4236</v>
      </c>
      <c r="H400" s="742" t="s">
        <v>4237</v>
      </c>
      <c r="I400" s="745">
        <v>55.770000457763672</v>
      </c>
      <c r="J400" s="745">
        <v>10</v>
      </c>
      <c r="K400" s="746">
        <v>557.70001220703125</v>
      </c>
    </row>
    <row r="401" spans="1:11" ht="14.4" customHeight="1" x14ac:dyDescent="0.3">
      <c r="A401" s="740" t="s">
        <v>574</v>
      </c>
      <c r="B401" s="741" t="s">
        <v>575</v>
      </c>
      <c r="C401" s="742" t="s">
        <v>596</v>
      </c>
      <c r="D401" s="743" t="s">
        <v>597</v>
      </c>
      <c r="E401" s="742" t="s">
        <v>3533</v>
      </c>
      <c r="F401" s="743" t="s">
        <v>3534</v>
      </c>
      <c r="G401" s="742" t="s">
        <v>4238</v>
      </c>
      <c r="H401" s="742" t="s">
        <v>4239</v>
      </c>
      <c r="I401" s="745">
        <v>11.735768905052772</v>
      </c>
      <c r="J401" s="745">
        <v>405</v>
      </c>
      <c r="K401" s="746">
        <v>4753.0000762939453</v>
      </c>
    </row>
    <row r="402" spans="1:11" ht="14.4" customHeight="1" x14ac:dyDescent="0.3">
      <c r="A402" s="740" t="s">
        <v>574</v>
      </c>
      <c r="B402" s="741" t="s">
        <v>575</v>
      </c>
      <c r="C402" s="742" t="s">
        <v>596</v>
      </c>
      <c r="D402" s="743" t="s">
        <v>597</v>
      </c>
      <c r="E402" s="742" t="s">
        <v>3533</v>
      </c>
      <c r="F402" s="743" t="s">
        <v>3534</v>
      </c>
      <c r="G402" s="742" t="s">
        <v>4240</v>
      </c>
      <c r="H402" s="742" t="s">
        <v>4241</v>
      </c>
      <c r="I402" s="745">
        <v>80.470001220703125</v>
      </c>
      <c r="J402" s="745">
        <v>25</v>
      </c>
      <c r="K402" s="746">
        <v>2011.6300048828125</v>
      </c>
    </row>
    <row r="403" spans="1:11" ht="14.4" customHeight="1" x14ac:dyDescent="0.3">
      <c r="A403" s="740" t="s">
        <v>574</v>
      </c>
      <c r="B403" s="741" t="s">
        <v>575</v>
      </c>
      <c r="C403" s="742" t="s">
        <v>596</v>
      </c>
      <c r="D403" s="743" t="s">
        <v>597</v>
      </c>
      <c r="E403" s="742" t="s">
        <v>3533</v>
      </c>
      <c r="F403" s="743" t="s">
        <v>3534</v>
      </c>
      <c r="G403" s="742" t="s">
        <v>4242</v>
      </c>
      <c r="H403" s="742" t="s">
        <v>4243</v>
      </c>
      <c r="I403" s="745">
        <v>403.03834025065106</v>
      </c>
      <c r="J403" s="745">
        <v>230</v>
      </c>
      <c r="K403" s="746">
        <v>92698.82958984375</v>
      </c>
    </row>
    <row r="404" spans="1:11" ht="14.4" customHeight="1" x14ac:dyDescent="0.3">
      <c r="A404" s="740" t="s">
        <v>574</v>
      </c>
      <c r="B404" s="741" t="s">
        <v>575</v>
      </c>
      <c r="C404" s="742" t="s">
        <v>596</v>
      </c>
      <c r="D404" s="743" t="s">
        <v>597</v>
      </c>
      <c r="E404" s="742" t="s">
        <v>3533</v>
      </c>
      <c r="F404" s="743" t="s">
        <v>3534</v>
      </c>
      <c r="G404" s="742" t="s">
        <v>4244</v>
      </c>
      <c r="H404" s="742" t="s">
        <v>4245</v>
      </c>
      <c r="I404" s="745">
        <v>197.9580047607422</v>
      </c>
      <c r="J404" s="745">
        <v>50</v>
      </c>
      <c r="K404" s="746">
        <v>9897.8800048828125</v>
      </c>
    </row>
    <row r="405" spans="1:11" ht="14.4" customHeight="1" x14ac:dyDescent="0.3">
      <c r="A405" s="740" t="s">
        <v>574</v>
      </c>
      <c r="B405" s="741" t="s">
        <v>575</v>
      </c>
      <c r="C405" s="742" t="s">
        <v>596</v>
      </c>
      <c r="D405" s="743" t="s">
        <v>597</v>
      </c>
      <c r="E405" s="742" t="s">
        <v>3533</v>
      </c>
      <c r="F405" s="743" t="s">
        <v>3534</v>
      </c>
      <c r="G405" s="742" t="s">
        <v>4246</v>
      </c>
      <c r="H405" s="742" t="s">
        <v>4247</v>
      </c>
      <c r="I405" s="745">
        <v>197.96000671386719</v>
      </c>
      <c r="J405" s="745">
        <v>20</v>
      </c>
      <c r="K405" s="746">
        <v>3959.1201171875</v>
      </c>
    </row>
    <row r="406" spans="1:11" ht="14.4" customHeight="1" x14ac:dyDescent="0.3">
      <c r="A406" s="740" t="s">
        <v>574</v>
      </c>
      <c r="B406" s="741" t="s">
        <v>575</v>
      </c>
      <c r="C406" s="742" t="s">
        <v>596</v>
      </c>
      <c r="D406" s="743" t="s">
        <v>597</v>
      </c>
      <c r="E406" s="742" t="s">
        <v>3533</v>
      </c>
      <c r="F406" s="743" t="s">
        <v>3534</v>
      </c>
      <c r="G406" s="742" t="s">
        <v>4248</v>
      </c>
      <c r="H406" s="742" t="s">
        <v>4249</v>
      </c>
      <c r="I406" s="745">
        <v>197.96000671386719</v>
      </c>
      <c r="J406" s="745">
        <v>40</v>
      </c>
      <c r="K406" s="746">
        <v>7918.2801513671875</v>
      </c>
    </row>
    <row r="407" spans="1:11" ht="14.4" customHeight="1" x14ac:dyDescent="0.3">
      <c r="A407" s="740" t="s">
        <v>574</v>
      </c>
      <c r="B407" s="741" t="s">
        <v>575</v>
      </c>
      <c r="C407" s="742" t="s">
        <v>596</v>
      </c>
      <c r="D407" s="743" t="s">
        <v>597</v>
      </c>
      <c r="E407" s="742" t="s">
        <v>3533</v>
      </c>
      <c r="F407" s="743" t="s">
        <v>3534</v>
      </c>
      <c r="G407" s="742" t="s">
        <v>4250</v>
      </c>
      <c r="H407" s="742" t="s">
        <v>4251</v>
      </c>
      <c r="I407" s="745">
        <v>197.96000671386719</v>
      </c>
      <c r="J407" s="745">
        <v>30</v>
      </c>
      <c r="K407" s="746">
        <v>5938.760009765625</v>
      </c>
    </row>
    <row r="408" spans="1:11" ht="14.4" customHeight="1" x14ac:dyDescent="0.3">
      <c r="A408" s="740" t="s">
        <v>574</v>
      </c>
      <c r="B408" s="741" t="s">
        <v>575</v>
      </c>
      <c r="C408" s="742" t="s">
        <v>596</v>
      </c>
      <c r="D408" s="743" t="s">
        <v>597</v>
      </c>
      <c r="E408" s="742" t="s">
        <v>3533</v>
      </c>
      <c r="F408" s="743" t="s">
        <v>3534</v>
      </c>
      <c r="G408" s="742" t="s">
        <v>4252</v>
      </c>
      <c r="H408" s="742" t="s">
        <v>4253</v>
      </c>
      <c r="I408" s="745">
        <v>1234.199951171875</v>
      </c>
      <c r="J408" s="745">
        <v>5</v>
      </c>
      <c r="K408" s="746">
        <v>6171</v>
      </c>
    </row>
    <row r="409" spans="1:11" ht="14.4" customHeight="1" x14ac:dyDescent="0.3">
      <c r="A409" s="740" t="s">
        <v>574</v>
      </c>
      <c r="B409" s="741" t="s">
        <v>575</v>
      </c>
      <c r="C409" s="742" t="s">
        <v>596</v>
      </c>
      <c r="D409" s="743" t="s">
        <v>597</v>
      </c>
      <c r="E409" s="742" t="s">
        <v>3533</v>
      </c>
      <c r="F409" s="743" t="s">
        <v>3534</v>
      </c>
      <c r="G409" s="742" t="s">
        <v>4242</v>
      </c>
      <c r="H409" s="742" t="s">
        <v>4254</v>
      </c>
      <c r="I409" s="745">
        <v>403.04000854492187</v>
      </c>
      <c r="J409" s="745">
        <v>120</v>
      </c>
      <c r="K409" s="746">
        <v>48364.568359375</v>
      </c>
    </row>
    <row r="410" spans="1:11" ht="14.4" customHeight="1" x14ac:dyDescent="0.3">
      <c r="A410" s="740" t="s">
        <v>574</v>
      </c>
      <c r="B410" s="741" t="s">
        <v>575</v>
      </c>
      <c r="C410" s="742" t="s">
        <v>596</v>
      </c>
      <c r="D410" s="743" t="s">
        <v>597</v>
      </c>
      <c r="E410" s="742" t="s">
        <v>3533</v>
      </c>
      <c r="F410" s="743" t="s">
        <v>3534</v>
      </c>
      <c r="G410" s="742" t="s">
        <v>4255</v>
      </c>
      <c r="H410" s="742" t="s">
        <v>4256</v>
      </c>
      <c r="I410" s="745">
        <v>21.780000686645508</v>
      </c>
      <c r="J410" s="745">
        <v>200</v>
      </c>
      <c r="K410" s="746">
        <v>4356</v>
      </c>
    </row>
    <row r="411" spans="1:11" ht="14.4" customHeight="1" x14ac:dyDescent="0.3">
      <c r="A411" s="740" t="s">
        <v>574</v>
      </c>
      <c r="B411" s="741" t="s">
        <v>575</v>
      </c>
      <c r="C411" s="742" t="s">
        <v>596</v>
      </c>
      <c r="D411" s="743" t="s">
        <v>597</v>
      </c>
      <c r="E411" s="742" t="s">
        <v>3533</v>
      </c>
      <c r="F411" s="743" t="s">
        <v>3534</v>
      </c>
      <c r="G411" s="742" t="s">
        <v>4257</v>
      </c>
      <c r="H411" s="742" t="s">
        <v>4258</v>
      </c>
      <c r="I411" s="745">
        <v>23.353333791097004</v>
      </c>
      <c r="J411" s="745">
        <v>60</v>
      </c>
      <c r="K411" s="746">
        <v>1401.239990234375</v>
      </c>
    </row>
    <row r="412" spans="1:11" ht="14.4" customHeight="1" x14ac:dyDescent="0.3">
      <c r="A412" s="740" t="s">
        <v>574</v>
      </c>
      <c r="B412" s="741" t="s">
        <v>575</v>
      </c>
      <c r="C412" s="742" t="s">
        <v>596</v>
      </c>
      <c r="D412" s="743" t="s">
        <v>597</v>
      </c>
      <c r="E412" s="742" t="s">
        <v>3533</v>
      </c>
      <c r="F412" s="743" t="s">
        <v>3534</v>
      </c>
      <c r="G412" s="742" t="s">
        <v>4259</v>
      </c>
      <c r="H412" s="742" t="s">
        <v>4260</v>
      </c>
      <c r="I412" s="745">
        <v>23.147646623499252</v>
      </c>
      <c r="J412" s="745">
        <v>1150</v>
      </c>
      <c r="K412" s="746">
        <v>26619.949951171875</v>
      </c>
    </row>
    <row r="413" spans="1:11" ht="14.4" customHeight="1" x14ac:dyDescent="0.3">
      <c r="A413" s="740" t="s">
        <v>574</v>
      </c>
      <c r="B413" s="741" t="s">
        <v>575</v>
      </c>
      <c r="C413" s="742" t="s">
        <v>596</v>
      </c>
      <c r="D413" s="743" t="s">
        <v>597</v>
      </c>
      <c r="E413" s="742" t="s">
        <v>3533</v>
      </c>
      <c r="F413" s="743" t="s">
        <v>3534</v>
      </c>
      <c r="G413" s="742" t="s">
        <v>3986</v>
      </c>
      <c r="H413" s="742" t="s">
        <v>3987</v>
      </c>
      <c r="I413" s="745">
        <v>1.0900000333786011</v>
      </c>
      <c r="J413" s="745">
        <v>8300</v>
      </c>
      <c r="K413" s="746">
        <v>9047</v>
      </c>
    </row>
    <row r="414" spans="1:11" ht="14.4" customHeight="1" x14ac:dyDescent="0.3">
      <c r="A414" s="740" t="s">
        <v>574</v>
      </c>
      <c r="B414" s="741" t="s">
        <v>575</v>
      </c>
      <c r="C414" s="742" t="s">
        <v>596</v>
      </c>
      <c r="D414" s="743" t="s">
        <v>597</v>
      </c>
      <c r="E414" s="742" t="s">
        <v>3533</v>
      </c>
      <c r="F414" s="743" t="s">
        <v>3534</v>
      </c>
      <c r="G414" s="742" t="s">
        <v>3541</v>
      </c>
      <c r="H414" s="742" t="s">
        <v>3542</v>
      </c>
      <c r="I414" s="745">
        <v>0.476666659116745</v>
      </c>
      <c r="J414" s="745">
        <v>4100</v>
      </c>
      <c r="K414" s="746">
        <v>1954</v>
      </c>
    </row>
    <row r="415" spans="1:11" ht="14.4" customHeight="1" x14ac:dyDescent="0.3">
      <c r="A415" s="740" t="s">
        <v>574</v>
      </c>
      <c r="B415" s="741" t="s">
        <v>575</v>
      </c>
      <c r="C415" s="742" t="s">
        <v>596</v>
      </c>
      <c r="D415" s="743" t="s">
        <v>597</v>
      </c>
      <c r="E415" s="742" t="s">
        <v>3533</v>
      </c>
      <c r="F415" s="743" t="s">
        <v>3534</v>
      </c>
      <c r="G415" s="742" t="s">
        <v>3543</v>
      </c>
      <c r="H415" s="742" t="s">
        <v>3544</v>
      </c>
      <c r="I415" s="745">
        <v>1.6749999523162842</v>
      </c>
      <c r="J415" s="745">
        <v>9100</v>
      </c>
      <c r="K415" s="746">
        <v>15244</v>
      </c>
    </row>
    <row r="416" spans="1:11" ht="14.4" customHeight="1" x14ac:dyDescent="0.3">
      <c r="A416" s="740" t="s">
        <v>574</v>
      </c>
      <c r="B416" s="741" t="s">
        <v>575</v>
      </c>
      <c r="C416" s="742" t="s">
        <v>596</v>
      </c>
      <c r="D416" s="743" t="s">
        <v>597</v>
      </c>
      <c r="E416" s="742" t="s">
        <v>3533</v>
      </c>
      <c r="F416" s="743" t="s">
        <v>3534</v>
      </c>
      <c r="G416" s="742" t="s">
        <v>3545</v>
      </c>
      <c r="H416" s="742" t="s">
        <v>3546</v>
      </c>
      <c r="I416" s="745">
        <v>0.67000001668930054</v>
      </c>
      <c r="J416" s="745">
        <v>6500</v>
      </c>
      <c r="K416" s="746">
        <v>4355</v>
      </c>
    </row>
    <row r="417" spans="1:11" ht="14.4" customHeight="1" x14ac:dyDescent="0.3">
      <c r="A417" s="740" t="s">
        <v>574</v>
      </c>
      <c r="B417" s="741" t="s">
        <v>575</v>
      </c>
      <c r="C417" s="742" t="s">
        <v>596</v>
      </c>
      <c r="D417" s="743" t="s">
        <v>597</v>
      </c>
      <c r="E417" s="742" t="s">
        <v>3533</v>
      </c>
      <c r="F417" s="743" t="s">
        <v>3534</v>
      </c>
      <c r="G417" s="742" t="s">
        <v>3992</v>
      </c>
      <c r="H417" s="742" t="s">
        <v>3993</v>
      </c>
      <c r="I417" s="745">
        <v>9.1400003433227539</v>
      </c>
      <c r="J417" s="745">
        <v>100</v>
      </c>
      <c r="K417" s="746">
        <v>913.95001220703125</v>
      </c>
    </row>
    <row r="418" spans="1:11" ht="14.4" customHeight="1" x14ac:dyDescent="0.3">
      <c r="A418" s="740" t="s">
        <v>574</v>
      </c>
      <c r="B418" s="741" t="s">
        <v>575</v>
      </c>
      <c r="C418" s="742" t="s">
        <v>596</v>
      </c>
      <c r="D418" s="743" t="s">
        <v>597</v>
      </c>
      <c r="E418" s="742" t="s">
        <v>3533</v>
      </c>
      <c r="F418" s="743" t="s">
        <v>3534</v>
      </c>
      <c r="G418" s="742" t="s">
        <v>4261</v>
      </c>
      <c r="H418" s="742" t="s">
        <v>4262</v>
      </c>
      <c r="I418" s="745">
        <v>5.1999998092651367</v>
      </c>
      <c r="J418" s="745">
        <v>20</v>
      </c>
      <c r="K418" s="746">
        <v>104</v>
      </c>
    </row>
    <row r="419" spans="1:11" ht="14.4" customHeight="1" x14ac:dyDescent="0.3">
      <c r="A419" s="740" t="s">
        <v>574</v>
      </c>
      <c r="B419" s="741" t="s">
        <v>575</v>
      </c>
      <c r="C419" s="742" t="s">
        <v>596</v>
      </c>
      <c r="D419" s="743" t="s">
        <v>597</v>
      </c>
      <c r="E419" s="742" t="s">
        <v>3533</v>
      </c>
      <c r="F419" s="743" t="s">
        <v>3534</v>
      </c>
      <c r="G419" s="742" t="s">
        <v>3994</v>
      </c>
      <c r="H419" s="742" t="s">
        <v>3995</v>
      </c>
      <c r="I419" s="745">
        <v>7.4200000762939453</v>
      </c>
      <c r="J419" s="745">
        <v>10</v>
      </c>
      <c r="K419" s="746">
        <v>74.199996948242188</v>
      </c>
    </row>
    <row r="420" spans="1:11" ht="14.4" customHeight="1" x14ac:dyDescent="0.3">
      <c r="A420" s="740" t="s">
        <v>574</v>
      </c>
      <c r="B420" s="741" t="s">
        <v>575</v>
      </c>
      <c r="C420" s="742" t="s">
        <v>596</v>
      </c>
      <c r="D420" s="743" t="s">
        <v>597</v>
      </c>
      <c r="E420" s="742" t="s">
        <v>3533</v>
      </c>
      <c r="F420" s="743" t="s">
        <v>3534</v>
      </c>
      <c r="G420" s="742" t="s">
        <v>4263</v>
      </c>
      <c r="H420" s="742" t="s">
        <v>4264</v>
      </c>
      <c r="I420" s="745">
        <v>1.2100000381469727</v>
      </c>
      <c r="J420" s="745">
        <v>2</v>
      </c>
      <c r="K420" s="746">
        <v>2.4200000762939453</v>
      </c>
    </row>
    <row r="421" spans="1:11" ht="14.4" customHeight="1" x14ac:dyDescent="0.3">
      <c r="A421" s="740" t="s">
        <v>574</v>
      </c>
      <c r="B421" s="741" t="s">
        <v>575</v>
      </c>
      <c r="C421" s="742" t="s">
        <v>596</v>
      </c>
      <c r="D421" s="743" t="s">
        <v>597</v>
      </c>
      <c r="E421" s="742" t="s">
        <v>3533</v>
      </c>
      <c r="F421" s="743" t="s">
        <v>3534</v>
      </c>
      <c r="G421" s="742" t="s">
        <v>4265</v>
      </c>
      <c r="H421" s="742" t="s">
        <v>4266</v>
      </c>
      <c r="I421" s="745">
        <v>49.970001220703125</v>
      </c>
      <c r="J421" s="745">
        <v>10</v>
      </c>
      <c r="K421" s="746">
        <v>499.73001098632812</v>
      </c>
    </row>
    <row r="422" spans="1:11" ht="14.4" customHeight="1" x14ac:dyDescent="0.3">
      <c r="A422" s="740" t="s">
        <v>574</v>
      </c>
      <c r="B422" s="741" t="s">
        <v>575</v>
      </c>
      <c r="C422" s="742" t="s">
        <v>596</v>
      </c>
      <c r="D422" s="743" t="s">
        <v>597</v>
      </c>
      <c r="E422" s="742" t="s">
        <v>3533</v>
      </c>
      <c r="F422" s="743" t="s">
        <v>3534</v>
      </c>
      <c r="G422" s="742" t="s">
        <v>4267</v>
      </c>
      <c r="H422" s="742" t="s">
        <v>4268</v>
      </c>
      <c r="I422" s="745">
        <v>49.970001220703125</v>
      </c>
      <c r="J422" s="745">
        <v>10</v>
      </c>
      <c r="K422" s="746">
        <v>499.73001098632812</v>
      </c>
    </row>
    <row r="423" spans="1:11" ht="14.4" customHeight="1" x14ac:dyDescent="0.3">
      <c r="A423" s="740" t="s">
        <v>574</v>
      </c>
      <c r="B423" s="741" t="s">
        <v>575</v>
      </c>
      <c r="C423" s="742" t="s">
        <v>596</v>
      </c>
      <c r="D423" s="743" t="s">
        <v>597</v>
      </c>
      <c r="E423" s="742" t="s">
        <v>3533</v>
      </c>
      <c r="F423" s="743" t="s">
        <v>3534</v>
      </c>
      <c r="G423" s="742" t="s">
        <v>4269</v>
      </c>
      <c r="H423" s="742" t="s">
        <v>4270</v>
      </c>
      <c r="I423" s="745">
        <v>49.970001220703125</v>
      </c>
      <c r="J423" s="745">
        <v>10</v>
      </c>
      <c r="K423" s="746">
        <v>499.70001220703125</v>
      </c>
    </row>
    <row r="424" spans="1:11" ht="14.4" customHeight="1" x14ac:dyDescent="0.3">
      <c r="A424" s="740" t="s">
        <v>574</v>
      </c>
      <c r="B424" s="741" t="s">
        <v>575</v>
      </c>
      <c r="C424" s="742" t="s">
        <v>596</v>
      </c>
      <c r="D424" s="743" t="s">
        <v>597</v>
      </c>
      <c r="E424" s="742" t="s">
        <v>3533</v>
      </c>
      <c r="F424" s="743" t="s">
        <v>3534</v>
      </c>
      <c r="G424" s="742" t="s">
        <v>4271</v>
      </c>
      <c r="H424" s="742" t="s">
        <v>4272</v>
      </c>
      <c r="I424" s="745">
        <v>49.970001220703125</v>
      </c>
      <c r="J424" s="745">
        <v>20</v>
      </c>
      <c r="K424" s="746">
        <v>999.42001342773437</v>
      </c>
    </row>
    <row r="425" spans="1:11" ht="14.4" customHeight="1" x14ac:dyDescent="0.3">
      <c r="A425" s="740" t="s">
        <v>574</v>
      </c>
      <c r="B425" s="741" t="s">
        <v>575</v>
      </c>
      <c r="C425" s="742" t="s">
        <v>596</v>
      </c>
      <c r="D425" s="743" t="s">
        <v>597</v>
      </c>
      <c r="E425" s="742" t="s">
        <v>3533</v>
      </c>
      <c r="F425" s="743" t="s">
        <v>3534</v>
      </c>
      <c r="G425" s="742" t="s">
        <v>4273</v>
      </c>
      <c r="H425" s="742" t="s">
        <v>4274</v>
      </c>
      <c r="I425" s="745">
        <v>49.970001220703125</v>
      </c>
      <c r="J425" s="745">
        <v>20</v>
      </c>
      <c r="K425" s="746">
        <v>999.42001342773437</v>
      </c>
    </row>
    <row r="426" spans="1:11" ht="14.4" customHeight="1" x14ac:dyDescent="0.3">
      <c r="A426" s="740" t="s">
        <v>574</v>
      </c>
      <c r="B426" s="741" t="s">
        <v>575</v>
      </c>
      <c r="C426" s="742" t="s">
        <v>596</v>
      </c>
      <c r="D426" s="743" t="s">
        <v>597</v>
      </c>
      <c r="E426" s="742" t="s">
        <v>3533</v>
      </c>
      <c r="F426" s="743" t="s">
        <v>3534</v>
      </c>
      <c r="G426" s="742" t="s">
        <v>4275</v>
      </c>
      <c r="H426" s="742" t="s">
        <v>4276</v>
      </c>
      <c r="I426" s="745">
        <v>49.970001220703125</v>
      </c>
      <c r="J426" s="745">
        <v>20</v>
      </c>
      <c r="K426" s="746">
        <v>999.42001342773437</v>
      </c>
    </row>
    <row r="427" spans="1:11" ht="14.4" customHeight="1" x14ac:dyDescent="0.3">
      <c r="A427" s="740" t="s">
        <v>574</v>
      </c>
      <c r="B427" s="741" t="s">
        <v>575</v>
      </c>
      <c r="C427" s="742" t="s">
        <v>596</v>
      </c>
      <c r="D427" s="743" t="s">
        <v>597</v>
      </c>
      <c r="E427" s="742" t="s">
        <v>3533</v>
      </c>
      <c r="F427" s="743" t="s">
        <v>3534</v>
      </c>
      <c r="G427" s="742" t="s">
        <v>4277</v>
      </c>
      <c r="H427" s="742" t="s">
        <v>4278</v>
      </c>
      <c r="I427" s="745">
        <v>49.979999542236328</v>
      </c>
      <c r="J427" s="745">
        <v>10</v>
      </c>
      <c r="K427" s="746">
        <v>499.75</v>
      </c>
    </row>
    <row r="428" spans="1:11" ht="14.4" customHeight="1" x14ac:dyDescent="0.3">
      <c r="A428" s="740" t="s">
        <v>574</v>
      </c>
      <c r="B428" s="741" t="s">
        <v>575</v>
      </c>
      <c r="C428" s="742" t="s">
        <v>596</v>
      </c>
      <c r="D428" s="743" t="s">
        <v>597</v>
      </c>
      <c r="E428" s="742" t="s">
        <v>3533</v>
      </c>
      <c r="F428" s="743" t="s">
        <v>3534</v>
      </c>
      <c r="G428" s="742" t="s">
        <v>4279</v>
      </c>
      <c r="H428" s="742" t="s">
        <v>4280</v>
      </c>
      <c r="I428" s="745">
        <v>49.979999542236328</v>
      </c>
      <c r="J428" s="745">
        <v>10</v>
      </c>
      <c r="K428" s="746">
        <v>499.75</v>
      </c>
    </row>
    <row r="429" spans="1:11" ht="14.4" customHeight="1" x14ac:dyDescent="0.3">
      <c r="A429" s="740" t="s">
        <v>574</v>
      </c>
      <c r="B429" s="741" t="s">
        <v>575</v>
      </c>
      <c r="C429" s="742" t="s">
        <v>596</v>
      </c>
      <c r="D429" s="743" t="s">
        <v>597</v>
      </c>
      <c r="E429" s="742" t="s">
        <v>3533</v>
      </c>
      <c r="F429" s="743" t="s">
        <v>3534</v>
      </c>
      <c r="G429" s="742" t="s">
        <v>4281</v>
      </c>
      <c r="H429" s="742" t="s">
        <v>4282</v>
      </c>
      <c r="I429" s="745">
        <v>13.310000419616699</v>
      </c>
      <c r="J429" s="745">
        <v>50</v>
      </c>
      <c r="K429" s="746">
        <v>665.47998046875</v>
      </c>
    </row>
    <row r="430" spans="1:11" ht="14.4" customHeight="1" x14ac:dyDescent="0.3">
      <c r="A430" s="740" t="s">
        <v>574</v>
      </c>
      <c r="B430" s="741" t="s">
        <v>575</v>
      </c>
      <c r="C430" s="742" t="s">
        <v>596</v>
      </c>
      <c r="D430" s="743" t="s">
        <v>597</v>
      </c>
      <c r="E430" s="742" t="s">
        <v>3533</v>
      </c>
      <c r="F430" s="743" t="s">
        <v>3534</v>
      </c>
      <c r="G430" s="742" t="s">
        <v>4283</v>
      </c>
      <c r="H430" s="742" t="s">
        <v>4284</v>
      </c>
      <c r="I430" s="745">
        <v>13.310000419616699</v>
      </c>
      <c r="J430" s="745">
        <v>60</v>
      </c>
      <c r="K430" s="746">
        <v>798.5999755859375</v>
      </c>
    </row>
    <row r="431" spans="1:11" ht="14.4" customHeight="1" x14ac:dyDescent="0.3">
      <c r="A431" s="740" t="s">
        <v>574</v>
      </c>
      <c r="B431" s="741" t="s">
        <v>575</v>
      </c>
      <c r="C431" s="742" t="s">
        <v>596</v>
      </c>
      <c r="D431" s="743" t="s">
        <v>597</v>
      </c>
      <c r="E431" s="742" t="s">
        <v>3533</v>
      </c>
      <c r="F431" s="743" t="s">
        <v>3534</v>
      </c>
      <c r="G431" s="742" t="s">
        <v>4285</v>
      </c>
      <c r="H431" s="742" t="s">
        <v>4286</v>
      </c>
      <c r="I431" s="745">
        <v>13.310000419616699</v>
      </c>
      <c r="J431" s="745">
        <v>50</v>
      </c>
      <c r="K431" s="746">
        <v>665.5</v>
      </c>
    </row>
    <row r="432" spans="1:11" ht="14.4" customHeight="1" x14ac:dyDescent="0.3">
      <c r="A432" s="740" t="s">
        <v>574</v>
      </c>
      <c r="B432" s="741" t="s">
        <v>575</v>
      </c>
      <c r="C432" s="742" t="s">
        <v>596</v>
      </c>
      <c r="D432" s="743" t="s">
        <v>597</v>
      </c>
      <c r="E432" s="742" t="s">
        <v>3533</v>
      </c>
      <c r="F432" s="743" t="s">
        <v>3534</v>
      </c>
      <c r="G432" s="742" t="s">
        <v>4287</v>
      </c>
      <c r="H432" s="742" t="s">
        <v>4288</v>
      </c>
      <c r="I432" s="745">
        <v>13.310000419616699</v>
      </c>
      <c r="J432" s="745">
        <v>50</v>
      </c>
      <c r="K432" s="746">
        <v>665.5</v>
      </c>
    </row>
    <row r="433" spans="1:11" ht="14.4" customHeight="1" x14ac:dyDescent="0.3">
      <c r="A433" s="740" t="s">
        <v>574</v>
      </c>
      <c r="B433" s="741" t="s">
        <v>575</v>
      </c>
      <c r="C433" s="742" t="s">
        <v>596</v>
      </c>
      <c r="D433" s="743" t="s">
        <v>597</v>
      </c>
      <c r="E433" s="742" t="s">
        <v>3533</v>
      </c>
      <c r="F433" s="743" t="s">
        <v>3534</v>
      </c>
      <c r="G433" s="742" t="s">
        <v>4289</v>
      </c>
      <c r="H433" s="742" t="s">
        <v>4290</v>
      </c>
      <c r="I433" s="745">
        <v>350.89999389648437</v>
      </c>
      <c r="J433" s="745">
        <v>2</v>
      </c>
      <c r="K433" s="746">
        <v>701.79998779296875</v>
      </c>
    </row>
    <row r="434" spans="1:11" ht="14.4" customHeight="1" x14ac:dyDescent="0.3">
      <c r="A434" s="740" t="s">
        <v>574</v>
      </c>
      <c r="B434" s="741" t="s">
        <v>575</v>
      </c>
      <c r="C434" s="742" t="s">
        <v>596</v>
      </c>
      <c r="D434" s="743" t="s">
        <v>597</v>
      </c>
      <c r="E434" s="742" t="s">
        <v>3533</v>
      </c>
      <c r="F434" s="743" t="s">
        <v>3534</v>
      </c>
      <c r="G434" s="742" t="s">
        <v>4291</v>
      </c>
      <c r="H434" s="742" t="s">
        <v>4292</v>
      </c>
      <c r="I434" s="745">
        <v>154.89999389648437</v>
      </c>
      <c r="J434" s="745">
        <v>2</v>
      </c>
      <c r="K434" s="746">
        <v>309.79998779296875</v>
      </c>
    </row>
    <row r="435" spans="1:11" ht="14.4" customHeight="1" x14ac:dyDescent="0.3">
      <c r="A435" s="740" t="s">
        <v>574</v>
      </c>
      <c r="B435" s="741" t="s">
        <v>575</v>
      </c>
      <c r="C435" s="742" t="s">
        <v>596</v>
      </c>
      <c r="D435" s="743" t="s">
        <v>597</v>
      </c>
      <c r="E435" s="742" t="s">
        <v>3533</v>
      </c>
      <c r="F435" s="743" t="s">
        <v>3534</v>
      </c>
      <c r="G435" s="742" t="s">
        <v>3547</v>
      </c>
      <c r="H435" s="742" t="s">
        <v>3548</v>
      </c>
      <c r="I435" s="745">
        <v>0.47111110885938007</v>
      </c>
      <c r="J435" s="745">
        <v>4400</v>
      </c>
      <c r="K435" s="746">
        <v>2072</v>
      </c>
    </row>
    <row r="436" spans="1:11" ht="14.4" customHeight="1" x14ac:dyDescent="0.3">
      <c r="A436" s="740" t="s">
        <v>574</v>
      </c>
      <c r="B436" s="741" t="s">
        <v>575</v>
      </c>
      <c r="C436" s="742" t="s">
        <v>596</v>
      </c>
      <c r="D436" s="743" t="s">
        <v>597</v>
      </c>
      <c r="E436" s="742" t="s">
        <v>3533</v>
      </c>
      <c r="F436" s="743" t="s">
        <v>3534</v>
      </c>
      <c r="G436" s="742" t="s">
        <v>4293</v>
      </c>
      <c r="H436" s="742" t="s">
        <v>4294</v>
      </c>
      <c r="I436" s="745">
        <v>72.150001525878906</v>
      </c>
      <c r="J436" s="745">
        <v>125</v>
      </c>
      <c r="K436" s="746">
        <v>9018.860107421875</v>
      </c>
    </row>
    <row r="437" spans="1:11" ht="14.4" customHeight="1" x14ac:dyDescent="0.3">
      <c r="A437" s="740" t="s">
        <v>574</v>
      </c>
      <c r="B437" s="741" t="s">
        <v>575</v>
      </c>
      <c r="C437" s="742" t="s">
        <v>596</v>
      </c>
      <c r="D437" s="743" t="s">
        <v>597</v>
      </c>
      <c r="E437" s="742" t="s">
        <v>3533</v>
      </c>
      <c r="F437" s="743" t="s">
        <v>3534</v>
      </c>
      <c r="G437" s="742" t="s">
        <v>4295</v>
      </c>
      <c r="H437" s="742" t="s">
        <v>4296</v>
      </c>
      <c r="I437" s="745">
        <v>130.67999267578125</v>
      </c>
      <c r="J437" s="745">
        <v>20</v>
      </c>
      <c r="K437" s="746">
        <v>2613.60009765625</v>
      </c>
    </row>
    <row r="438" spans="1:11" ht="14.4" customHeight="1" x14ac:dyDescent="0.3">
      <c r="A438" s="740" t="s">
        <v>574</v>
      </c>
      <c r="B438" s="741" t="s">
        <v>575</v>
      </c>
      <c r="C438" s="742" t="s">
        <v>596</v>
      </c>
      <c r="D438" s="743" t="s">
        <v>597</v>
      </c>
      <c r="E438" s="742" t="s">
        <v>3549</v>
      </c>
      <c r="F438" s="743" t="s">
        <v>3550</v>
      </c>
      <c r="G438" s="742" t="s">
        <v>3551</v>
      </c>
      <c r="H438" s="742" t="s">
        <v>3552</v>
      </c>
      <c r="I438" s="745">
        <v>9.9833335876464844</v>
      </c>
      <c r="J438" s="745">
        <v>5130</v>
      </c>
      <c r="K438" s="746">
        <v>51649.700012207031</v>
      </c>
    </row>
    <row r="439" spans="1:11" ht="14.4" customHeight="1" x14ac:dyDescent="0.3">
      <c r="A439" s="740" t="s">
        <v>574</v>
      </c>
      <c r="B439" s="741" t="s">
        <v>575</v>
      </c>
      <c r="C439" s="742" t="s">
        <v>596</v>
      </c>
      <c r="D439" s="743" t="s">
        <v>597</v>
      </c>
      <c r="E439" s="742" t="s">
        <v>3549</v>
      </c>
      <c r="F439" s="743" t="s">
        <v>3550</v>
      </c>
      <c r="G439" s="742" t="s">
        <v>4072</v>
      </c>
      <c r="H439" s="742" t="s">
        <v>4073</v>
      </c>
      <c r="I439" s="745">
        <v>16.451818639581855</v>
      </c>
      <c r="J439" s="745">
        <v>300</v>
      </c>
      <c r="K439" s="746">
        <v>4935.6000061035156</v>
      </c>
    </row>
    <row r="440" spans="1:11" ht="14.4" customHeight="1" x14ac:dyDescent="0.3">
      <c r="A440" s="740" t="s">
        <v>574</v>
      </c>
      <c r="B440" s="741" t="s">
        <v>575</v>
      </c>
      <c r="C440" s="742" t="s">
        <v>596</v>
      </c>
      <c r="D440" s="743" t="s">
        <v>597</v>
      </c>
      <c r="E440" s="742" t="s">
        <v>3553</v>
      </c>
      <c r="F440" s="743" t="s">
        <v>3554</v>
      </c>
      <c r="G440" s="742" t="s">
        <v>4297</v>
      </c>
      <c r="H440" s="742" t="s">
        <v>4298</v>
      </c>
      <c r="I440" s="745">
        <v>180.43666585286459</v>
      </c>
      <c r="J440" s="745">
        <v>75</v>
      </c>
      <c r="K440" s="746">
        <v>13532.6298828125</v>
      </c>
    </row>
    <row r="441" spans="1:11" ht="14.4" customHeight="1" x14ac:dyDescent="0.3">
      <c r="A441" s="740" t="s">
        <v>574</v>
      </c>
      <c r="B441" s="741" t="s">
        <v>575</v>
      </c>
      <c r="C441" s="742" t="s">
        <v>596</v>
      </c>
      <c r="D441" s="743" t="s">
        <v>597</v>
      </c>
      <c r="E441" s="742" t="s">
        <v>3553</v>
      </c>
      <c r="F441" s="743" t="s">
        <v>3554</v>
      </c>
      <c r="G441" s="742" t="s">
        <v>3557</v>
      </c>
      <c r="H441" s="742" t="s">
        <v>3558</v>
      </c>
      <c r="I441" s="745">
        <v>0.30400000810623168</v>
      </c>
      <c r="J441" s="745">
        <v>1000</v>
      </c>
      <c r="K441" s="746">
        <v>306</v>
      </c>
    </row>
    <row r="442" spans="1:11" ht="14.4" customHeight="1" x14ac:dyDescent="0.3">
      <c r="A442" s="740" t="s">
        <v>574</v>
      </c>
      <c r="B442" s="741" t="s">
        <v>575</v>
      </c>
      <c r="C442" s="742" t="s">
        <v>596</v>
      </c>
      <c r="D442" s="743" t="s">
        <v>597</v>
      </c>
      <c r="E442" s="742" t="s">
        <v>3553</v>
      </c>
      <c r="F442" s="743" t="s">
        <v>3554</v>
      </c>
      <c r="G442" s="742" t="s">
        <v>4084</v>
      </c>
      <c r="H442" s="742" t="s">
        <v>4085</v>
      </c>
      <c r="I442" s="745">
        <v>0.30600000619888307</v>
      </c>
      <c r="J442" s="745">
        <v>2000</v>
      </c>
      <c r="K442" s="746">
        <v>613</v>
      </c>
    </row>
    <row r="443" spans="1:11" ht="14.4" customHeight="1" x14ac:dyDescent="0.3">
      <c r="A443" s="740" t="s">
        <v>574</v>
      </c>
      <c r="B443" s="741" t="s">
        <v>575</v>
      </c>
      <c r="C443" s="742" t="s">
        <v>596</v>
      </c>
      <c r="D443" s="743" t="s">
        <v>597</v>
      </c>
      <c r="E443" s="742" t="s">
        <v>3553</v>
      </c>
      <c r="F443" s="743" t="s">
        <v>3554</v>
      </c>
      <c r="G443" s="742" t="s">
        <v>3559</v>
      </c>
      <c r="H443" s="742" t="s">
        <v>3560</v>
      </c>
      <c r="I443" s="745">
        <v>0.52200000981489814</v>
      </c>
      <c r="J443" s="745">
        <v>8000</v>
      </c>
      <c r="K443" s="746">
        <v>4197</v>
      </c>
    </row>
    <row r="444" spans="1:11" ht="14.4" customHeight="1" x14ac:dyDescent="0.3">
      <c r="A444" s="740" t="s">
        <v>574</v>
      </c>
      <c r="B444" s="741" t="s">
        <v>575</v>
      </c>
      <c r="C444" s="742" t="s">
        <v>596</v>
      </c>
      <c r="D444" s="743" t="s">
        <v>597</v>
      </c>
      <c r="E444" s="742" t="s">
        <v>3553</v>
      </c>
      <c r="F444" s="743" t="s">
        <v>3554</v>
      </c>
      <c r="G444" s="742" t="s">
        <v>4299</v>
      </c>
      <c r="H444" s="742" t="s">
        <v>4300</v>
      </c>
      <c r="I444" s="745">
        <v>101.58000183105469</v>
      </c>
      <c r="J444" s="745">
        <v>25</v>
      </c>
      <c r="K444" s="746">
        <v>2539.489990234375</v>
      </c>
    </row>
    <row r="445" spans="1:11" ht="14.4" customHeight="1" x14ac:dyDescent="0.3">
      <c r="A445" s="740" t="s">
        <v>574</v>
      </c>
      <c r="B445" s="741" t="s">
        <v>575</v>
      </c>
      <c r="C445" s="742" t="s">
        <v>596</v>
      </c>
      <c r="D445" s="743" t="s">
        <v>597</v>
      </c>
      <c r="E445" s="742" t="s">
        <v>3553</v>
      </c>
      <c r="F445" s="743" t="s">
        <v>3554</v>
      </c>
      <c r="G445" s="742" t="s">
        <v>4301</v>
      </c>
      <c r="H445" s="742" t="s">
        <v>4302</v>
      </c>
      <c r="I445" s="745">
        <v>113.26000213623047</v>
      </c>
      <c r="J445" s="745">
        <v>20</v>
      </c>
      <c r="K445" s="746">
        <v>2265.1201171875</v>
      </c>
    </row>
    <row r="446" spans="1:11" ht="14.4" customHeight="1" x14ac:dyDescent="0.3">
      <c r="A446" s="740" t="s">
        <v>574</v>
      </c>
      <c r="B446" s="741" t="s">
        <v>575</v>
      </c>
      <c r="C446" s="742" t="s">
        <v>596</v>
      </c>
      <c r="D446" s="743" t="s">
        <v>597</v>
      </c>
      <c r="E446" s="742" t="s">
        <v>3553</v>
      </c>
      <c r="F446" s="743" t="s">
        <v>3554</v>
      </c>
      <c r="G446" s="742" t="s">
        <v>4303</v>
      </c>
      <c r="H446" s="742" t="s">
        <v>4304</v>
      </c>
      <c r="I446" s="745">
        <v>113.26000213623047</v>
      </c>
      <c r="J446" s="745">
        <v>20</v>
      </c>
      <c r="K446" s="746">
        <v>2265.1201171875</v>
      </c>
    </row>
    <row r="447" spans="1:11" ht="14.4" customHeight="1" x14ac:dyDescent="0.3">
      <c r="A447" s="740" t="s">
        <v>574</v>
      </c>
      <c r="B447" s="741" t="s">
        <v>575</v>
      </c>
      <c r="C447" s="742" t="s">
        <v>596</v>
      </c>
      <c r="D447" s="743" t="s">
        <v>597</v>
      </c>
      <c r="E447" s="742" t="s">
        <v>3553</v>
      </c>
      <c r="F447" s="743" t="s">
        <v>3554</v>
      </c>
      <c r="G447" s="742" t="s">
        <v>4305</v>
      </c>
      <c r="H447" s="742" t="s">
        <v>4306</v>
      </c>
      <c r="I447" s="745">
        <v>180.44000244140625</v>
      </c>
      <c r="J447" s="745">
        <v>75</v>
      </c>
      <c r="K447" s="746">
        <v>13532.6396484375</v>
      </c>
    </row>
    <row r="448" spans="1:11" ht="14.4" customHeight="1" x14ac:dyDescent="0.3">
      <c r="A448" s="740" t="s">
        <v>574</v>
      </c>
      <c r="B448" s="741" t="s">
        <v>575</v>
      </c>
      <c r="C448" s="742" t="s">
        <v>596</v>
      </c>
      <c r="D448" s="743" t="s">
        <v>597</v>
      </c>
      <c r="E448" s="742" t="s">
        <v>3553</v>
      </c>
      <c r="F448" s="743" t="s">
        <v>3554</v>
      </c>
      <c r="G448" s="742" t="s">
        <v>4307</v>
      </c>
      <c r="H448" s="742" t="s">
        <v>4308</v>
      </c>
      <c r="I448" s="745">
        <v>140.11000061035156</v>
      </c>
      <c r="J448" s="745">
        <v>50</v>
      </c>
      <c r="K448" s="746">
        <v>7005.2998046875</v>
      </c>
    </row>
    <row r="449" spans="1:11" ht="14.4" customHeight="1" x14ac:dyDescent="0.3">
      <c r="A449" s="740" t="s">
        <v>574</v>
      </c>
      <c r="B449" s="741" t="s">
        <v>575</v>
      </c>
      <c r="C449" s="742" t="s">
        <v>596</v>
      </c>
      <c r="D449" s="743" t="s">
        <v>597</v>
      </c>
      <c r="E449" s="742" t="s">
        <v>3553</v>
      </c>
      <c r="F449" s="743" t="s">
        <v>3554</v>
      </c>
      <c r="G449" s="742" t="s">
        <v>4309</v>
      </c>
      <c r="H449" s="742" t="s">
        <v>4310</v>
      </c>
      <c r="I449" s="745">
        <v>319.20001220703125</v>
      </c>
      <c r="J449" s="745">
        <v>20</v>
      </c>
      <c r="K449" s="746">
        <v>6383.93994140625</v>
      </c>
    </row>
    <row r="450" spans="1:11" ht="14.4" customHeight="1" x14ac:dyDescent="0.3">
      <c r="A450" s="740" t="s">
        <v>574</v>
      </c>
      <c r="B450" s="741" t="s">
        <v>575</v>
      </c>
      <c r="C450" s="742" t="s">
        <v>596</v>
      </c>
      <c r="D450" s="743" t="s">
        <v>597</v>
      </c>
      <c r="E450" s="742" t="s">
        <v>3553</v>
      </c>
      <c r="F450" s="743" t="s">
        <v>3554</v>
      </c>
      <c r="G450" s="742" t="s">
        <v>4311</v>
      </c>
      <c r="H450" s="742" t="s">
        <v>4312</v>
      </c>
      <c r="I450" s="745">
        <v>48.819999694824219</v>
      </c>
      <c r="J450" s="745">
        <v>50</v>
      </c>
      <c r="K450" s="746">
        <v>2441.179931640625</v>
      </c>
    </row>
    <row r="451" spans="1:11" ht="14.4" customHeight="1" x14ac:dyDescent="0.3">
      <c r="A451" s="740" t="s">
        <v>574</v>
      </c>
      <c r="B451" s="741" t="s">
        <v>575</v>
      </c>
      <c r="C451" s="742" t="s">
        <v>596</v>
      </c>
      <c r="D451" s="743" t="s">
        <v>597</v>
      </c>
      <c r="E451" s="742" t="s">
        <v>3553</v>
      </c>
      <c r="F451" s="743" t="s">
        <v>3554</v>
      </c>
      <c r="G451" s="742" t="s">
        <v>4313</v>
      </c>
      <c r="H451" s="742" t="s">
        <v>4314</v>
      </c>
      <c r="I451" s="745">
        <v>48.819999694824219</v>
      </c>
      <c r="J451" s="745">
        <v>25</v>
      </c>
      <c r="K451" s="746">
        <v>1220.5899658203125</v>
      </c>
    </row>
    <row r="452" spans="1:11" ht="14.4" customHeight="1" x14ac:dyDescent="0.3">
      <c r="A452" s="740" t="s">
        <v>574</v>
      </c>
      <c r="B452" s="741" t="s">
        <v>575</v>
      </c>
      <c r="C452" s="742" t="s">
        <v>596</v>
      </c>
      <c r="D452" s="743" t="s">
        <v>597</v>
      </c>
      <c r="E452" s="742" t="s">
        <v>3553</v>
      </c>
      <c r="F452" s="743" t="s">
        <v>3554</v>
      </c>
      <c r="G452" s="742" t="s">
        <v>4315</v>
      </c>
      <c r="H452" s="742" t="s">
        <v>4316</v>
      </c>
      <c r="I452" s="745">
        <v>48.823333740234375</v>
      </c>
      <c r="J452" s="745">
        <v>100</v>
      </c>
      <c r="K452" s="746">
        <v>4882.27001953125</v>
      </c>
    </row>
    <row r="453" spans="1:11" ht="14.4" customHeight="1" x14ac:dyDescent="0.3">
      <c r="A453" s="740" t="s">
        <v>574</v>
      </c>
      <c r="B453" s="741" t="s">
        <v>575</v>
      </c>
      <c r="C453" s="742" t="s">
        <v>596</v>
      </c>
      <c r="D453" s="743" t="s">
        <v>597</v>
      </c>
      <c r="E453" s="742" t="s">
        <v>3553</v>
      </c>
      <c r="F453" s="743" t="s">
        <v>3554</v>
      </c>
      <c r="G453" s="742" t="s">
        <v>4317</v>
      </c>
      <c r="H453" s="742" t="s">
        <v>4318</v>
      </c>
      <c r="I453" s="745">
        <v>48.819999694824219</v>
      </c>
      <c r="J453" s="745">
        <v>100</v>
      </c>
      <c r="K453" s="746">
        <v>4882.179931640625</v>
      </c>
    </row>
    <row r="454" spans="1:11" ht="14.4" customHeight="1" x14ac:dyDescent="0.3">
      <c r="A454" s="740" t="s">
        <v>574</v>
      </c>
      <c r="B454" s="741" t="s">
        <v>575</v>
      </c>
      <c r="C454" s="742" t="s">
        <v>596</v>
      </c>
      <c r="D454" s="743" t="s">
        <v>597</v>
      </c>
      <c r="E454" s="742" t="s">
        <v>3553</v>
      </c>
      <c r="F454" s="743" t="s">
        <v>3554</v>
      </c>
      <c r="G454" s="742" t="s">
        <v>4319</v>
      </c>
      <c r="H454" s="742" t="s">
        <v>4320</v>
      </c>
      <c r="I454" s="745">
        <v>29.404999732971191</v>
      </c>
      <c r="J454" s="745">
        <v>125</v>
      </c>
      <c r="K454" s="746">
        <v>3675.4500732421875</v>
      </c>
    </row>
    <row r="455" spans="1:11" ht="14.4" customHeight="1" x14ac:dyDescent="0.3">
      <c r="A455" s="740" t="s">
        <v>574</v>
      </c>
      <c r="B455" s="741" t="s">
        <v>575</v>
      </c>
      <c r="C455" s="742" t="s">
        <v>596</v>
      </c>
      <c r="D455" s="743" t="s">
        <v>597</v>
      </c>
      <c r="E455" s="742" t="s">
        <v>3553</v>
      </c>
      <c r="F455" s="743" t="s">
        <v>3554</v>
      </c>
      <c r="G455" s="742" t="s">
        <v>4321</v>
      </c>
      <c r="H455" s="742" t="s">
        <v>4322</v>
      </c>
      <c r="I455" s="745">
        <v>29.399999618530273</v>
      </c>
      <c r="J455" s="745">
        <v>50</v>
      </c>
      <c r="K455" s="746">
        <v>1470.1500244140625</v>
      </c>
    </row>
    <row r="456" spans="1:11" ht="14.4" customHeight="1" x14ac:dyDescent="0.3">
      <c r="A456" s="740" t="s">
        <v>574</v>
      </c>
      <c r="B456" s="741" t="s">
        <v>575</v>
      </c>
      <c r="C456" s="742" t="s">
        <v>596</v>
      </c>
      <c r="D456" s="743" t="s">
        <v>597</v>
      </c>
      <c r="E456" s="742" t="s">
        <v>3553</v>
      </c>
      <c r="F456" s="743" t="s">
        <v>3554</v>
      </c>
      <c r="G456" s="742" t="s">
        <v>4323</v>
      </c>
      <c r="H456" s="742" t="s">
        <v>4324</v>
      </c>
      <c r="I456" s="745">
        <v>1.5119047505514962</v>
      </c>
      <c r="J456" s="745">
        <v>4800</v>
      </c>
      <c r="K456" s="746">
        <v>7260.75</v>
      </c>
    </row>
    <row r="457" spans="1:11" ht="14.4" customHeight="1" x14ac:dyDescent="0.3">
      <c r="A457" s="740" t="s">
        <v>574</v>
      </c>
      <c r="B457" s="741" t="s">
        <v>575</v>
      </c>
      <c r="C457" s="742" t="s">
        <v>596</v>
      </c>
      <c r="D457" s="743" t="s">
        <v>597</v>
      </c>
      <c r="E457" s="742" t="s">
        <v>3553</v>
      </c>
      <c r="F457" s="743" t="s">
        <v>3554</v>
      </c>
      <c r="G457" s="742" t="s">
        <v>3565</v>
      </c>
      <c r="H457" s="742" t="s">
        <v>3566</v>
      </c>
      <c r="I457" s="745">
        <v>261.3599853515625</v>
      </c>
      <c r="J457" s="745">
        <v>75</v>
      </c>
      <c r="K457" s="746">
        <v>19602</v>
      </c>
    </row>
    <row r="458" spans="1:11" ht="14.4" customHeight="1" x14ac:dyDescent="0.3">
      <c r="A458" s="740" t="s">
        <v>574</v>
      </c>
      <c r="B458" s="741" t="s">
        <v>575</v>
      </c>
      <c r="C458" s="742" t="s">
        <v>596</v>
      </c>
      <c r="D458" s="743" t="s">
        <v>597</v>
      </c>
      <c r="E458" s="742" t="s">
        <v>3567</v>
      </c>
      <c r="F458" s="743" t="s">
        <v>3568</v>
      </c>
      <c r="G458" s="742" t="s">
        <v>4094</v>
      </c>
      <c r="H458" s="742" t="s">
        <v>4095</v>
      </c>
      <c r="I458" s="745">
        <v>0.68999999761581421</v>
      </c>
      <c r="J458" s="745">
        <v>16600</v>
      </c>
      <c r="K458" s="746">
        <v>11454</v>
      </c>
    </row>
    <row r="459" spans="1:11" ht="14.4" customHeight="1" x14ac:dyDescent="0.3">
      <c r="A459" s="740" t="s">
        <v>574</v>
      </c>
      <c r="B459" s="741" t="s">
        <v>575</v>
      </c>
      <c r="C459" s="742" t="s">
        <v>596</v>
      </c>
      <c r="D459" s="743" t="s">
        <v>597</v>
      </c>
      <c r="E459" s="742" t="s">
        <v>3567</v>
      </c>
      <c r="F459" s="743" t="s">
        <v>3568</v>
      </c>
      <c r="G459" s="742" t="s">
        <v>3569</v>
      </c>
      <c r="H459" s="742" t="s">
        <v>3570</v>
      </c>
      <c r="I459" s="745">
        <v>0.68999999761581421</v>
      </c>
      <c r="J459" s="745">
        <v>21600</v>
      </c>
      <c r="K459" s="746">
        <v>14904</v>
      </c>
    </row>
    <row r="460" spans="1:11" ht="14.4" customHeight="1" x14ac:dyDescent="0.3">
      <c r="A460" s="740" t="s">
        <v>574</v>
      </c>
      <c r="B460" s="741" t="s">
        <v>575</v>
      </c>
      <c r="C460" s="742" t="s">
        <v>596</v>
      </c>
      <c r="D460" s="743" t="s">
        <v>597</v>
      </c>
      <c r="E460" s="742" t="s">
        <v>3567</v>
      </c>
      <c r="F460" s="743" t="s">
        <v>3568</v>
      </c>
      <c r="G460" s="742" t="s">
        <v>4096</v>
      </c>
      <c r="H460" s="742" t="s">
        <v>4097</v>
      </c>
      <c r="I460" s="745">
        <v>0.68947368232827433</v>
      </c>
      <c r="J460" s="745">
        <v>9400</v>
      </c>
      <c r="K460" s="746">
        <v>6478</v>
      </c>
    </row>
    <row r="461" spans="1:11" ht="14.4" customHeight="1" x14ac:dyDescent="0.3">
      <c r="A461" s="740" t="s">
        <v>574</v>
      </c>
      <c r="B461" s="741" t="s">
        <v>575</v>
      </c>
      <c r="C461" s="742" t="s">
        <v>596</v>
      </c>
      <c r="D461" s="743" t="s">
        <v>597</v>
      </c>
      <c r="E461" s="742" t="s">
        <v>3577</v>
      </c>
      <c r="F461" s="743" t="s">
        <v>3578</v>
      </c>
      <c r="G461" s="742" t="s">
        <v>4112</v>
      </c>
      <c r="H461" s="742" t="s">
        <v>4113</v>
      </c>
      <c r="I461" s="745">
        <v>319.91000366210937</v>
      </c>
      <c r="J461" s="745">
        <v>20</v>
      </c>
      <c r="K461" s="746">
        <v>6398.27978515625</v>
      </c>
    </row>
    <row r="462" spans="1:11" ht="14.4" customHeight="1" x14ac:dyDescent="0.3">
      <c r="A462" s="740" t="s">
        <v>574</v>
      </c>
      <c r="B462" s="741" t="s">
        <v>575</v>
      </c>
      <c r="C462" s="742" t="s">
        <v>596</v>
      </c>
      <c r="D462" s="743" t="s">
        <v>597</v>
      </c>
      <c r="E462" s="742" t="s">
        <v>3577</v>
      </c>
      <c r="F462" s="743" t="s">
        <v>3578</v>
      </c>
      <c r="G462" s="742" t="s">
        <v>3579</v>
      </c>
      <c r="H462" s="742" t="s">
        <v>3580</v>
      </c>
      <c r="I462" s="745">
        <v>522.95001220703125</v>
      </c>
      <c r="J462" s="745">
        <v>6</v>
      </c>
      <c r="K462" s="746">
        <v>3137.699951171875</v>
      </c>
    </row>
    <row r="463" spans="1:11" ht="14.4" customHeight="1" x14ac:dyDescent="0.3">
      <c r="A463" s="740" t="s">
        <v>574</v>
      </c>
      <c r="B463" s="741" t="s">
        <v>575</v>
      </c>
      <c r="C463" s="742" t="s">
        <v>596</v>
      </c>
      <c r="D463" s="743" t="s">
        <v>597</v>
      </c>
      <c r="E463" s="742" t="s">
        <v>3577</v>
      </c>
      <c r="F463" s="743" t="s">
        <v>3578</v>
      </c>
      <c r="G463" s="742" t="s">
        <v>4325</v>
      </c>
      <c r="H463" s="742" t="s">
        <v>4326</v>
      </c>
      <c r="I463" s="745">
        <v>267.79000854492187</v>
      </c>
      <c r="J463" s="745">
        <v>10</v>
      </c>
      <c r="K463" s="746">
        <v>2677.89990234375</v>
      </c>
    </row>
    <row r="464" spans="1:11" ht="14.4" customHeight="1" x14ac:dyDescent="0.3">
      <c r="A464" s="740" t="s">
        <v>574</v>
      </c>
      <c r="B464" s="741" t="s">
        <v>575</v>
      </c>
      <c r="C464" s="742" t="s">
        <v>596</v>
      </c>
      <c r="D464" s="743" t="s">
        <v>597</v>
      </c>
      <c r="E464" s="742" t="s">
        <v>3581</v>
      </c>
      <c r="F464" s="743" t="s">
        <v>3582</v>
      </c>
      <c r="G464" s="742" t="s">
        <v>4327</v>
      </c>
      <c r="H464" s="742" t="s">
        <v>4328</v>
      </c>
      <c r="I464" s="745">
        <v>15.210000038146973</v>
      </c>
      <c r="J464" s="745">
        <v>150</v>
      </c>
      <c r="K464" s="746">
        <v>2281.3199462890625</v>
      </c>
    </row>
    <row r="465" spans="1:11" ht="14.4" customHeight="1" x14ac:dyDescent="0.3">
      <c r="A465" s="740" t="s">
        <v>574</v>
      </c>
      <c r="B465" s="741" t="s">
        <v>575</v>
      </c>
      <c r="C465" s="742" t="s">
        <v>596</v>
      </c>
      <c r="D465" s="743" t="s">
        <v>597</v>
      </c>
      <c r="E465" s="742" t="s">
        <v>3581</v>
      </c>
      <c r="F465" s="743" t="s">
        <v>3582</v>
      </c>
      <c r="G465" s="742" t="s">
        <v>4329</v>
      </c>
      <c r="H465" s="742" t="s">
        <v>4330</v>
      </c>
      <c r="I465" s="745">
        <v>36.840000152587891</v>
      </c>
      <c r="J465" s="745">
        <v>10</v>
      </c>
      <c r="K465" s="746">
        <v>368.3699951171875</v>
      </c>
    </row>
    <row r="466" spans="1:11" ht="14.4" customHeight="1" x14ac:dyDescent="0.3">
      <c r="A466" s="740" t="s">
        <v>574</v>
      </c>
      <c r="B466" s="741" t="s">
        <v>575</v>
      </c>
      <c r="C466" s="742" t="s">
        <v>596</v>
      </c>
      <c r="D466" s="743" t="s">
        <v>597</v>
      </c>
      <c r="E466" s="742" t="s">
        <v>3581</v>
      </c>
      <c r="F466" s="743" t="s">
        <v>3582</v>
      </c>
      <c r="G466" s="742" t="s">
        <v>4331</v>
      </c>
      <c r="H466" s="742" t="s">
        <v>4332</v>
      </c>
      <c r="I466" s="745">
        <v>36.830001831054687</v>
      </c>
      <c r="J466" s="745">
        <v>10</v>
      </c>
      <c r="K466" s="746">
        <v>368.32000732421875</v>
      </c>
    </row>
    <row r="467" spans="1:11" ht="14.4" customHeight="1" x14ac:dyDescent="0.3">
      <c r="A467" s="740" t="s">
        <v>574</v>
      </c>
      <c r="B467" s="741" t="s">
        <v>575</v>
      </c>
      <c r="C467" s="742" t="s">
        <v>596</v>
      </c>
      <c r="D467" s="743" t="s">
        <v>597</v>
      </c>
      <c r="E467" s="742" t="s">
        <v>3581</v>
      </c>
      <c r="F467" s="743" t="s">
        <v>3582</v>
      </c>
      <c r="G467" s="742" t="s">
        <v>4333</v>
      </c>
      <c r="H467" s="742" t="s">
        <v>4334</v>
      </c>
      <c r="I467" s="745">
        <v>36.830001831054687</v>
      </c>
      <c r="J467" s="745">
        <v>10</v>
      </c>
      <c r="K467" s="746">
        <v>368.32000732421875</v>
      </c>
    </row>
    <row r="468" spans="1:11" ht="14.4" customHeight="1" x14ac:dyDescent="0.3">
      <c r="A468" s="740" t="s">
        <v>574</v>
      </c>
      <c r="B468" s="741" t="s">
        <v>575</v>
      </c>
      <c r="C468" s="742" t="s">
        <v>596</v>
      </c>
      <c r="D468" s="743" t="s">
        <v>597</v>
      </c>
      <c r="E468" s="742" t="s">
        <v>3581</v>
      </c>
      <c r="F468" s="743" t="s">
        <v>3582</v>
      </c>
      <c r="G468" s="742" t="s">
        <v>4335</v>
      </c>
      <c r="H468" s="742" t="s">
        <v>4336</v>
      </c>
      <c r="I468" s="745">
        <v>36.832223468356659</v>
      </c>
      <c r="J468" s="745">
        <v>410</v>
      </c>
      <c r="K468" s="746">
        <v>15101.349761962891</v>
      </c>
    </row>
    <row r="469" spans="1:11" ht="14.4" customHeight="1" x14ac:dyDescent="0.3">
      <c r="A469" s="740" t="s">
        <v>574</v>
      </c>
      <c r="B469" s="741" t="s">
        <v>575</v>
      </c>
      <c r="C469" s="742" t="s">
        <v>596</v>
      </c>
      <c r="D469" s="743" t="s">
        <v>597</v>
      </c>
      <c r="E469" s="742" t="s">
        <v>3581</v>
      </c>
      <c r="F469" s="743" t="s">
        <v>3582</v>
      </c>
      <c r="G469" s="742" t="s">
        <v>4337</v>
      </c>
      <c r="H469" s="742" t="s">
        <v>4338</v>
      </c>
      <c r="I469" s="745">
        <v>36.830770639272835</v>
      </c>
      <c r="J469" s="745">
        <v>300</v>
      </c>
      <c r="K469" s="746">
        <v>11049.499969482422</v>
      </c>
    </row>
    <row r="470" spans="1:11" ht="14.4" customHeight="1" x14ac:dyDescent="0.3">
      <c r="A470" s="740" t="s">
        <v>574</v>
      </c>
      <c r="B470" s="741" t="s">
        <v>575</v>
      </c>
      <c r="C470" s="742" t="s">
        <v>596</v>
      </c>
      <c r="D470" s="743" t="s">
        <v>597</v>
      </c>
      <c r="E470" s="742" t="s">
        <v>3581</v>
      </c>
      <c r="F470" s="743" t="s">
        <v>3582</v>
      </c>
      <c r="G470" s="742" t="s">
        <v>4339</v>
      </c>
      <c r="H470" s="742" t="s">
        <v>4340</v>
      </c>
      <c r="I470" s="745">
        <v>36.830001831054687</v>
      </c>
      <c r="J470" s="745">
        <v>10</v>
      </c>
      <c r="K470" s="746">
        <v>368.29998779296875</v>
      </c>
    </row>
    <row r="471" spans="1:11" ht="14.4" customHeight="1" x14ac:dyDescent="0.3">
      <c r="A471" s="740" t="s">
        <v>574</v>
      </c>
      <c r="B471" s="741" t="s">
        <v>575</v>
      </c>
      <c r="C471" s="742" t="s">
        <v>596</v>
      </c>
      <c r="D471" s="743" t="s">
        <v>597</v>
      </c>
      <c r="E471" s="742" t="s">
        <v>3581</v>
      </c>
      <c r="F471" s="743" t="s">
        <v>3582</v>
      </c>
      <c r="G471" s="742" t="s">
        <v>4341</v>
      </c>
      <c r="H471" s="742" t="s">
        <v>4342</v>
      </c>
      <c r="I471" s="745">
        <v>371.79998779296875</v>
      </c>
      <c r="J471" s="745">
        <v>2</v>
      </c>
      <c r="K471" s="746">
        <v>743.5999755859375</v>
      </c>
    </row>
    <row r="472" spans="1:11" ht="14.4" customHeight="1" x14ac:dyDescent="0.3">
      <c r="A472" s="740" t="s">
        <v>574</v>
      </c>
      <c r="B472" s="741" t="s">
        <v>575</v>
      </c>
      <c r="C472" s="742" t="s">
        <v>596</v>
      </c>
      <c r="D472" s="743" t="s">
        <v>597</v>
      </c>
      <c r="E472" s="742" t="s">
        <v>3581</v>
      </c>
      <c r="F472" s="743" t="s">
        <v>3582</v>
      </c>
      <c r="G472" s="742" t="s">
        <v>4343</v>
      </c>
      <c r="H472" s="742" t="s">
        <v>4344</v>
      </c>
      <c r="I472" s="745">
        <v>371.02999877929687</v>
      </c>
      <c r="J472" s="745">
        <v>4</v>
      </c>
      <c r="K472" s="746">
        <v>1484.1199951171875</v>
      </c>
    </row>
    <row r="473" spans="1:11" ht="14.4" customHeight="1" x14ac:dyDescent="0.3">
      <c r="A473" s="740" t="s">
        <v>574</v>
      </c>
      <c r="B473" s="741" t="s">
        <v>575</v>
      </c>
      <c r="C473" s="742" t="s">
        <v>596</v>
      </c>
      <c r="D473" s="743" t="s">
        <v>597</v>
      </c>
      <c r="E473" s="742" t="s">
        <v>3581</v>
      </c>
      <c r="F473" s="743" t="s">
        <v>3582</v>
      </c>
      <c r="G473" s="742" t="s">
        <v>4345</v>
      </c>
      <c r="H473" s="742" t="s">
        <v>4346</v>
      </c>
      <c r="I473" s="745">
        <v>371.02999877929687</v>
      </c>
      <c r="J473" s="745">
        <v>4</v>
      </c>
      <c r="K473" s="746">
        <v>1484.1199951171875</v>
      </c>
    </row>
    <row r="474" spans="1:11" ht="14.4" customHeight="1" x14ac:dyDescent="0.3">
      <c r="A474" s="740" t="s">
        <v>574</v>
      </c>
      <c r="B474" s="741" t="s">
        <v>575</v>
      </c>
      <c r="C474" s="742" t="s">
        <v>596</v>
      </c>
      <c r="D474" s="743" t="s">
        <v>597</v>
      </c>
      <c r="E474" s="742" t="s">
        <v>3581</v>
      </c>
      <c r="F474" s="743" t="s">
        <v>3582</v>
      </c>
      <c r="G474" s="742" t="s">
        <v>3583</v>
      </c>
      <c r="H474" s="742" t="s">
        <v>3584</v>
      </c>
      <c r="I474" s="745">
        <v>15.607999801635742</v>
      </c>
      <c r="J474" s="745">
        <v>190</v>
      </c>
      <c r="K474" s="746">
        <v>2965.5000610351562</v>
      </c>
    </row>
    <row r="475" spans="1:11" ht="14.4" customHeight="1" x14ac:dyDescent="0.3">
      <c r="A475" s="740" t="s">
        <v>574</v>
      </c>
      <c r="B475" s="741" t="s">
        <v>575</v>
      </c>
      <c r="C475" s="742" t="s">
        <v>596</v>
      </c>
      <c r="D475" s="743" t="s">
        <v>597</v>
      </c>
      <c r="E475" s="742" t="s">
        <v>3581</v>
      </c>
      <c r="F475" s="743" t="s">
        <v>3582</v>
      </c>
      <c r="G475" s="742" t="s">
        <v>4347</v>
      </c>
      <c r="H475" s="742" t="s">
        <v>4348</v>
      </c>
      <c r="I475" s="745">
        <v>104.05999755859375</v>
      </c>
      <c r="J475" s="745">
        <v>50</v>
      </c>
      <c r="K475" s="746">
        <v>5202.9998779296875</v>
      </c>
    </row>
    <row r="476" spans="1:11" ht="14.4" customHeight="1" x14ac:dyDescent="0.3">
      <c r="A476" s="740" t="s">
        <v>574</v>
      </c>
      <c r="B476" s="741" t="s">
        <v>575</v>
      </c>
      <c r="C476" s="742" t="s">
        <v>596</v>
      </c>
      <c r="D476" s="743" t="s">
        <v>597</v>
      </c>
      <c r="E476" s="742" t="s">
        <v>3581</v>
      </c>
      <c r="F476" s="743" t="s">
        <v>3582</v>
      </c>
      <c r="G476" s="742" t="s">
        <v>4349</v>
      </c>
      <c r="H476" s="742" t="s">
        <v>4350</v>
      </c>
      <c r="I476" s="745">
        <v>104.05999755859375</v>
      </c>
      <c r="J476" s="745">
        <v>400</v>
      </c>
      <c r="K476" s="746">
        <v>41624.000244140625</v>
      </c>
    </row>
    <row r="477" spans="1:11" ht="14.4" customHeight="1" x14ac:dyDescent="0.3">
      <c r="A477" s="740" t="s">
        <v>574</v>
      </c>
      <c r="B477" s="741" t="s">
        <v>575</v>
      </c>
      <c r="C477" s="742" t="s">
        <v>596</v>
      </c>
      <c r="D477" s="743" t="s">
        <v>597</v>
      </c>
      <c r="E477" s="742" t="s">
        <v>3581</v>
      </c>
      <c r="F477" s="743" t="s">
        <v>3582</v>
      </c>
      <c r="G477" s="742" t="s">
        <v>4351</v>
      </c>
      <c r="H477" s="742" t="s">
        <v>4352</v>
      </c>
      <c r="I477" s="745">
        <v>104.05999755859375</v>
      </c>
      <c r="J477" s="745">
        <v>290</v>
      </c>
      <c r="K477" s="746">
        <v>30177.399780273438</v>
      </c>
    </row>
    <row r="478" spans="1:11" ht="14.4" customHeight="1" x14ac:dyDescent="0.3">
      <c r="A478" s="740" t="s">
        <v>574</v>
      </c>
      <c r="B478" s="741" t="s">
        <v>575</v>
      </c>
      <c r="C478" s="742" t="s">
        <v>596</v>
      </c>
      <c r="D478" s="743" t="s">
        <v>597</v>
      </c>
      <c r="E478" s="742" t="s">
        <v>3581</v>
      </c>
      <c r="F478" s="743" t="s">
        <v>3582</v>
      </c>
      <c r="G478" s="742" t="s">
        <v>4353</v>
      </c>
      <c r="H478" s="742" t="s">
        <v>4354</v>
      </c>
      <c r="I478" s="745">
        <v>104.05999755859375</v>
      </c>
      <c r="J478" s="745">
        <v>30</v>
      </c>
      <c r="K478" s="746">
        <v>3121.7999267578125</v>
      </c>
    </row>
    <row r="479" spans="1:11" ht="14.4" customHeight="1" x14ac:dyDescent="0.3">
      <c r="A479" s="740" t="s">
        <v>574</v>
      </c>
      <c r="B479" s="741" t="s">
        <v>575</v>
      </c>
      <c r="C479" s="742" t="s">
        <v>596</v>
      </c>
      <c r="D479" s="743" t="s">
        <v>597</v>
      </c>
      <c r="E479" s="742" t="s">
        <v>3581</v>
      </c>
      <c r="F479" s="743" t="s">
        <v>3582</v>
      </c>
      <c r="G479" s="742" t="s">
        <v>4355</v>
      </c>
      <c r="H479" s="742" t="s">
        <v>4356</v>
      </c>
      <c r="I479" s="745">
        <v>121</v>
      </c>
      <c r="J479" s="745">
        <v>80</v>
      </c>
      <c r="K479" s="746">
        <v>9680</v>
      </c>
    </row>
    <row r="480" spans="1:11" ht="14.4" customHeight="1" x14ac:dyDescent="0.3">
      <c r="A480" s="740" t="s">
        <v>574</v>
      </c>
      <c r="B480" s="741" t="s">
        <v>575</v>
      </c>
      <c r="C480" s="742" t="s">
        <v>596</v>
      </c>
      <c r="D480" s="743" t="s">
        <v>597</v>
      </c>
      <c r="E480" s="742" t="s">
        <v>3581</v>
      </c>
      <c r="F480" s="743" t="s">
        <v>3582</v>
      </c>
      <c r="G480" s="742" t="s">
        <v>4357</v>
      </c>
      <c r="H480" s="742" t="s">
        <v>4358</v>
      </c>
      <c r="I480" s="745">
        <v>121</v>
      </c>
      <c r="J480" s="745">
        <v>50</v>
      </c>
      <c r="K480" s="746">
        <v>6050</v>
      </c>
    </row>
    <row r="481" spans="1:11" ht="14.4" customHeight="1" x14ac:dyDescent="0.3">
      <c r="A481" s="740" t="s">
        <v>574</v>
      </c>
      <c r="B481" s="741" t="s">
        <v>575</v>
      </c>
      <c r="C481" s="742" t="s">
        <v>596</v>
      </c>
      <c r="D481" s="743" t="s">
        <v>597</v>
      </c>
      <c r="E481" s="742" t="s">
        <v>3581</v>
      </c>
      <c r="F481" s="743" t="s">
        <v>3582</v>
      </c>
      <c r="G481" s="742" t="s">
        <v>4359</v>
      </c>
      <c r="H481" s="742" t="s">
        <v>4360</v>
      </c>
      <c r="I481" s="745">
        <v>240.94000244140625</v>
      </c>
      <c r="J481" s="745">
        <v>10</v>
      </c>
      <c r="K481" s="746">
        <v>2409.35009765625</v>
      </c>
    </row>
    <row r="482" spans="1:11" ht="14.4" customHeight="1" x14ac:dyDescent="0.3">
      <c r="A482" s="740" t="s">
        <v>574</v>
      </c>
      <c r="B482" s="741" t="s">
        <v>575</v>
      </c>
      <c r="C482" s="742" t="s">
        <v>596</v>
      </c>
      <c r="D482" s="743" t="s">
        <v>597</v>
      </c>
      <c r="E482" s="742" t="s">
        <v>3581</v>
      </c>
      <c r="F482" s="743" t="s">
        <v>3582</v>
      </c>
      <c r="G482" s="742" t="s">
        <v>4361</v>
      </c>
      <c r="H482" s="742" t="s">
        <v>4362</v>
      </c>
      <c r="I482" s="745">
        <v>240.92999267578125</v>
      </c>
      <c r="J482" s="745">
        <v>10</v>
      </c>
      <c r="K482" s="746">
        <v>2409.300048828125</v>
      </c>
    </row>
    <row r="483" spans="1:11" ht="14.4" customHeight="1" x14ac:dyDescent="0.3">
      <c r="A483" s="740" t="s">
        <v>574</v>
      </c>
      <c r="B483" s="741" t="s">
        <v>575</v>
      </c>
      <c r="C483" s="742" t="s">
        <v>596</v>
      </c>
      <c r="D483" s="743" t="s">
        <v>597</v>
      </c>
      <c r="E483" s="742" t="s">
        <v>3581</v>
      </c>
      <c r="F483" s="743" t="s">
        <v>3582</v>
      </c>
      <c r="G483" s="742" t="s">
        <v>4363</v>
      </c>
      <c r="H483" s="742" t="s">
        <v>4364</v>
      </c>
      <c r="I483" s="745">
        <v>240.92999267578125</v>
      </c>
      <c r="J483" s="745">
        <v>10</v>
      </c>
      <c r="K483" s="746">
        <v>2409.300048828125</v>
      </c>
    </row>
    <row r="484" spans="1:11" ht="14.4" customHeight="1" x14ac:dyDescent="0.3">
      <c r="A484" s="740" t="s">
        <v>574</v>
      </c>
      <c r="B484" s="741" t="s">
        <v>575</v>
      </c>
      <c r="C484" s="742" t="s">
        <v>596</v>
      </c>
      <c r="D484" s="743" t="s">
        <v>597</v>
      </c>
      <c r="E484" s="742" t="s">
        <v>3581</v>
      </c>
      <c r="F484" s="743" t="s">
        <v>3582</v>
      </c>
      <c r="G484" s="742" t="s">
        <v>4365</v>
      </c>
      <c r="H484" s="742" t="s">
        <v>4366</v>
      </c>
      <c r="I484" s="745">
        <v>240.92999267578125</v>
      </c>
      <c r="J484" s="745">
        <v>10</v>
      </c>
      <c r="K484" s="746">
        <v>2409.300048828125</v>
      </c>
    </row>
    <row r="485" spans="1:11" ht="14.4" customHeight="1" x14ac:dyDescent="0.3">
      <c r="A485" s="740" t="s">
        <v>574</v>
      </c>
      <c r="B485" s="741" t="s">
        <v>575</v>
      </c>
      <c r="C485" s="742" t="s">
        <v>596</v>
      </c>
      <c r="D485" s="743" t="s">
        <v>597</v>
      </c>
      <c r="E485" s="742" t="s">
        <v>3581</v>
      </c>
      <c r="F485" s="743" t="s">
        <v>3582</v>
      </c>
      <c r="G485" s="742" t="s">
        <v>4367</v>
      </c>
      <c r="H485" s="742" t="s">
        <v>4368</v>
      </c>
      <c r="I485" s="745">
        <v>209.36000061035156</v>
      </c>
      <c r="J485" s="745">
        <v>10</v>
      </c>
      <c r="K485" s="746">
        <v>2093.6298828125</v>
      </c>
    </row>
    <row r="486" spans="1:11" ht="14.4" customHeight="1" x14ac:dyDescent="0.3">
      <c r="A486" s="740" t="s">
        <v>574</v>
      </c>
      <c r="B486" s="741" t="s">
        <v>575</v>
      </c>
      <c r="C486" s="742" t="s">
        <v>596</v>
      </c>
      <c r="D486" s="743" t="s">
        <v>597</v>
      </c>
      <c r="E486" s="742" t="s">
        <v>3581</v>
      </c>
      <c r="F486" s="743" t="s">
        <v>3582</v>
      </c>
      <c r="G486" s="742" t="s">
        <v>4369</v>
      </c>
      <c r="H486" s="742" t="s">
        <v>4370</v>
      </c>
      <c r="I486" s="745">
        <v>209.36666361490884</v>
      </c>
      <c r="J486" s="745">
        <v>30</v>
      </c>
      <c r="K486" s="746">
        <v>6280.98974609375</v>
      </c>
    </row>
    <row r="487" spans="1:11" ht="14.4" customHeight="1" x14ac:dyDescent="0.3">
      <c r="A487" s="740" t="s">
        <v>574</v>
      </c>
      <c r="B487" s="741" t="s">
        <v>575</v>
      </c>
      <c r="C487" s="742" t="s">
        <v>596</v>
      </c>
      <c r="D487" s="743" t="s">
        <v>597</v>
      </c>
      <c r="E487" s="742" t="s">
        <v>3581</v>
      </c>
      <c r="F487" s="743" t="s">
        <v>3582</v>
      </c>
      <c r="G487" s="742" t="s">
        <v>4371</v>
      </c>
      <c r="H487" s="742" t="s">
        <v>4372</v>
      </c>
      <c r="I487" s="745">
        <v>209.3699951171875</v>
      </c>
      <c r="J487" s="745">
        <v>10</v>
      </c>
      <c r="K487" s="746">
        <v>2093.659912109375</v>
      </c>
    </row>
    <row r="488" spans="1:11" ht="14.4" customHeight="1" x14ac:dyDescent="0.3">
      <c r="A488" s="740" t="s">
        <v>574</v>
      </c>
      <c r="B488" s="741" t="s">
        <v>575</v>
      </c>
      <c r="C488" s="742" t="s">
        <v>596</v>
      </c>
      <c r="D488" s="743" t="s">
        <v>597</v>
      </c>
      <c r="E488" s="742" t="s">
        <v>3581</v>
      </c>
      <c r="F488" s="743" t="s">
        <v>3582</v>
      </c>
      <c r="G488" s="742" t="s">
        <v>4373</v>
      </c>
      <c r="H488" s="742" t="s">
        <v>4374</v>
      </c>
      <c r="I488" s="745">
        <v>119.99624919891357</v>
      </c>
      <c r="J488" s="745">
        <v>735</v>
      </c>
      <c r="K488" s="746">
        <v>88197.069946289063</v>
      </c>
    </row>
    <row r="489" spans="1:11" ht="14.4" customHeight="1" x14ac:dyDescent="0.3">
      <c r="A489" s="740" t="s">
        <v>574</v>
      </c>
      <c r="B489" s="741" t="s">
        <v>575</v>
      </c>
      <c r="C489" s="742" t="s">
        <v>596</v>
      </c>
      <c r="D489" s="743" t="s">
        <v>597</v>
      </c>
      <c r="E489" s="742" t="s">
        <v>3581</v>
      </c>
      <c r="F489" s="743" t="s">
        <v>3582</v>
      </c>
      <c r="G489" s="742" t="s">
        <v>4375</v>
      </c>
      <c r="H489" s="742" t="s">
        <v>4376</v>
      </c>
      <c r="I489" s="745">
        <v>199</v>
      </c>
      <c r="J489" s="745">
        <v>10</v>
      </c>
      <c r="K489" s="746">
        <v>1990</v>
      </c>
    </row>
    <row r="490" spans="1:11" ht="14.4" customHeight="1" x14ac:dyDescent="0.3">
      <c r="A490" s="740" t="s">
        <v>574</v>
      </c>
      <c r="B490" s="741" t="s">
        <v>575</v>
      </c>
      <c r="C490" s="742" t="s">
        <v>599</v>
      </c>
      <c r="D490" s="743" t="s">
        <v>600</v>
      </c>
      <c r="E490" s="742" t="s">
        <v>3585</v>
      </c>
      <c r="F490" s="743" t="s">
        <v>3586</v>
      </c>
      <c r="G490" s="742" t="s">
        <v>3605</v>
      </c>
      <c r="H490" s="742" t="s">
        <v>3606</v>
      </c>
      <c r="I490" s="745">
        <v>152.46000671386719</v>
      </c>
      <c r="J490" s="745">
        <v>18</v>
      </c>
      <c r="K490" s="746">
        <v>2744.2800598144531</v>
      </c>
    </row>
    <row r="491" spans="1:11" ht="14.4" customHeight="1" x14ac:dyDescent="0.3">
      <c r="A491" s="740" t="s">
        <v>574</v>
      </c>
      <c r="B491" s="741" t="s">
        <v>575</v>
      </c>
      <c r="C491" s="742" t="s">
        <v>599</v>
      </c>
      <c r="D491" s="743" t="s">
        <v>600</v>
      </c>
      <c r="E491" s="742" t="s">
        <v>3517</v>
      </c>
      <c r="F491" s="743" t="s">
        <v>3518</v>
      </c>
      <c r="G491" s="742" t="s">
        <v>4377</v>
      </c>
      <c r="H491" s="742" t="s">
        <v>4378</v>
      </c>
      <c r="I491" s="745">
        <v>3.5099999904632568</v>
      </c>
      <c r="J491" s="745">
        <v>200</v>
      </c>
      <c r="K491" s="746">
        <v>701.5</v>
      </c>
    </row>
    <row r="492" spans="1:11" ht="14.4" customHeight="1" x14ac:dyDescent="0.3">
      <c r="A492" s="740" t="s">
        <v>574</v>
      </c>
      <c r="B492" s="741" t="s">
        <v>575</v>
      </c>
      <c r="C492" s="742" t="s">
        <v>599</v>
      </c>
      <c r="D492" s="743" t="s">
        <v>600</v>
      </c>
      <c r="E492" s="742" t="s">
        <v>3517</v>
      </c>
      <c r="F492" s="743" t="s">
        <v>3518</v>
      </c>
      <c r="G492" s="742" t="s">
        <v>3519</v>
      </c>
      <c r="H492" s="742" t="s">
        <v>3520</v>
      </c>
      <c r="I492" s="745">
        <v>1.3799999952316284</v>
      </c>
      <c r="J492" s="745">
        <v>3500</v>
      </c>
      <c r="K492" s="746">
        <v>4830</v>
      </c>
    </row>
    <row r="493" spans="1:11" ht="14.4" customHeight="1" x14ac:dyDescent="0.3">
      <c r="A493" s="740" t="s">
        <v>574</v>
      </c>
      <c r="B493" s="741" t="s">
        <v>575</v>
      </c>
      <c r="C493" s="742" t="s">
        <v>599</v>
      </c>
      <c r="D493" s="743" t="s">
        <v>600</v>
      </c>
      <c r="E493" s="742" t="s">
        <v>3517</v>
      </c>
      <c r="F493" s="743" t="s">
        <v>3518</v>
      </c>
      <c r="G493" s="742" t="s">
        <v>3523</v>
      </c>
      <c r="H493" s="742" t="s">
        <v>3524</v>
      </c>
      <c r="I493" s="745">
        <v>0.85600001811981197</v>
      </c>
      <c r="J493" s="745">
        <v>600</v>
      </c>
      <c r="K493" s="746">
        <v>513</v>
      </c>
    </row>
    <row r="494" spans="1:11" ht="14.4" customHeight="1" x14ac:dyDescent="0.3">
      <c r="A494" s="740" t="s">
        <v>574</v>
      </c>
      <c r="B494" s="741" t="s">
        <v>575</v>
      </c>
      <c r="C494" s="742" t="s">
        <v>599</v>
      </c>
      <c r="D494" s="743" t="s">
        <v>600</v>
      </c>
      <c r="E494" s="742" t="s">
        <v>3517</v>
      </c>
      <c r="F494" s="743" t="s">
        <v>3518</v>
      </c>
      <c r="G494" s="742" t="s">
        <v>3525</v>
      </c>
      <c r="H494" s="742" t="s">
        <v>3526</v>
      </c>
      <c r="I494" s="745">
        <v>1.5174999833106995</v>
      </c>
      <c r="J494" s="745">
        <v>450</v>
      </c>
      <c r="K494" s="746">
        <v>682.5</v>
      </c>
    </row>
    <row r="495" spans="1:11" ht="14.4" customHeight="1" x14ac:dyDescent="0.3">
      <c r="A495" s="740" t="s">
        <v>574</v>
      </c>
      <c r="B495" s="741" t="s">
        <v>575</v>
      </c>
      <c r="C495" s="742" t="s">
        <v>599</v>
      </c>
      <c r="D495" s="743" t="s">
        <v>600</v>
      </c>
      <c r="E495" s="742" t="s">
        <v>3517</v>
      </c>
      <c r="F495" s="743" t="s">
        <v>3518</v>
      </c>
      <c r="G495" s="742" t="s">
        <v>3703</v>
      </c>
      <c r="H495" s="742" t="s">
        <v>3704</v>
      </c>
      <c r="I495" s="745">
        <v>30.874999364217121</v>
      </c>
      <c r="J495" s="745">
        <v>72</v>
      </c>
      <c r="K495" s="746">
        <v>2223.0400085449219</v>
      </c>
    </row>
    <row r="496" spans="1:11" ht="14.4" customHeight="1" x14ac:dyDescent="0.3">
      <c r="A496" s="740" t="s">
        <v>574</v>
      </c>
      <c r="B496" s="741" t="s">
        <v>575</v>
      </c>
      <c r="C496" s="742" t="s">
        <v>599</v>
      </c>
      <c r="D496" s="743" t="s">
        <v>600</v>
      </c>
      <c r="E496" s="742" t="s">
        <v>3517</v>
      </c>
      <c r="F496" s="743" t="s">
        <v>3518</v>
      </c>
      <c r="G496" s="742" t="s">
        <v>3709</v>
      </c>
      <c r="H496" s="742" t="s">
        <v>3710</v>
      </c>
      <c r="I496" s="745">
        <v>8.7250001430511475</v>
      </c>
      <c r="J496" s="745">
        <v>34</v>
      </c>
      <c r="K496" s="746">
        <v>310.58000183105469</v>
      </c>
    </row>
    <row r="497" spans="1:11" ht="14.4" customHeight="1" x14ac:dyDescent="0.3">
      <c r="A497" s="740" t="s">
        <v>574</v>
      </c>
      <c r="B497" s="741" t="s">
        <v>575</v>
      </c>
      <c r="C497" s="742" t="s">
        <v>599</v>
      </c>
      <c r="D497" s="743" t="s">
        <v>600</v>
      </c>
      <c r="E497" s="742" t="s">
        <v>3517</v>
      </c>
      <c r="F497" s="743" t="s">
        <v>3518</v>
      </c>
      <c r="G497" s="742" t="s">
        <v>3711</v>
      </c>
      <c r="H497" s="742" t="s">
        <v>3712</v>
      </c>
      <c r="I497" s="745">
        <v>7.5100002288818359</v>
      </c>
      <c r="J497" s="745">
        <v>90</v>
      </c>
      <c r="K497" s="746">
        <v>675.89998626708984</v>
      </c>
    </row>
    <row r="498" spans="1:11" ht="14.4" customHeight="1" x14ac:dyDescent="0.3">
      <c r="A498" s="740" t="s">
        <v>574</v>
      </c>
      <c r="B498" s="741" t="s">
        <v>575</v>
      </c>
      <c r="C498" s="742" t="s">
        <v>599</v>
      </c>
      <c r="D498" s="743" t="s">
        <v>600</v>
      </c>
      <c r="E498" s="742" t="s">
        <v>3517</v>
      </c>
      <c r="F498" s="743" t="s">
        <v>3518</v>
      </c>
      <c r="G498" s="742" t="s">
        <v>3527</v>
      </c>
      <c r="H498" s="742" t="s">
        <v>3528</v>
      </c>
      <c r="I498" s="745">
        <v>26.170909188010476</v>
      </c>
      <c r="J498" s="745">
        <v>17</v>
      </c>
      <c r="K498" s="746">
        <v>444.92000198364258</v>
      </c>
    </row>
    <row r="499" spans="1:11" ht="14.4" customHeight="1" x14ac:dyDescent="0.3">
      <c r="A499" s="740" t="s">
        <v>574</v>
      </c>
      <c r="B499" s="741" t="s">
        <v>575</v>
      </c>
      <c r="C499" s="742" t="s">
        <v>599</v>
      </c>
      <c r="D499" s="743" t="s">
        <v>600</v>
      </c>
      <c r="E499" s="742" t="s">
        <v>3517</v>
      </c>
      <c r="F499" s="743" t="s">
        <v>3518</v>
      </c>
      <c r="G499" s="742" t="s">
        <v>4154</v>
      </c>
      <c r="H499" s="742" t="s">
        <v>4155</v>
      </c>
      <c r="I499" s="745">
        <v>15.026666641235352</v>
      </c>
      <c r="J499" s="745">
        <v>164</v>
      </c>
      <c r="K499" s="746">
        <v>2464.2200012207031</v>
      </c>
    </row>
    <row r="500" spans="1:11" ht="14.4" customHeight="1" x14ac:dyDescent="0.3">
      <c r="A500" s="740" t="s">
        <v>574</v>
      </c>
      <c r="B500" s="741" t="s">
        <v>575</v>
      </c>
      <c r="C500" s="742" t="s">
        <v>599</v>
      </c>
      <c r="D500" s="743" t="s">
        <v>600</v>
      </c>
      <c r="E500" s="742" t="s">
        <v>3517</v>
      </c>
      <c r="F500" s="743" t="s">
        <v>3518</v>
      </c>
      <c r="G500" s="742" t="s">
        <v>4156</v>
      </c>
      <c r="H500" s="742" t="s">
        <v>4157</v>
      </c>
      <c r="I500" s="745">
        <v>23.918333371480305</v>
      </c>
      <c r="J500" s="745">
        <v>62</v>
      </c>
      <c r="K500" s="746">
        <v>1482.9400024414063</v>
      </c>
    </row>
    <row r="501" spans="1:11" ht="14.4" customHeight="1" x14ac:dyDescent="0.3">
      <c r="A501" s="740" t="s">
        <v>574</v>
      </c>
      <c r="B501" s="741" t="s">
        <v>575</v>
      </c>
      <c r="C501" s="742" t="s">
        <v>599</v>
      </c>
      <c r="D501" s="743" t="s">
        <v>600</v>
      </c>
      <c r="E501" s="742" t="s">
        <v>3517</v>
      </c>
      <c r="F501" s="743" t="s">
        <v>3518</v>
      </c>
      <c r="G501" s="742" t="s">
        <v>4160</v>
      </c>
      <c r="H501" s="742" t="s">
        <v>4161</v>
      </c>
      <c r="I501" s="745">
        <v>25.246667226155598</v>
      </c>
      <c r="J501" s="745">
        <v>36</v>
      </c>
      <c r="K501" s="746">
        <v>908.83001708984375</v>
      </c>
    </row>
    <row r="502" spans="1:11" ht="14.4" customHeight="1" x14ac:dyDescent="0.3">
      <c r="A502" s="740" t="s">
        <v>574</v>
      </c>
      <c r="B502" s="741" t="s">
        <v>575</v>
      </c>
      <c r="C502" s="742" t="s">
        <v>599</v>
      </c>
      <c r="D502" s="743" t="s">
        <v>600</v>
      </c>
      <c r="E502" s="742" t="s">
        <v>3517</v>
      </c>
      <c r="F502" s="743" t="s">
        <v>3518</v>
      </c>
      <c r="G502" s="742" t="s">
        <v>3721</v>
      </c>
      <c r="H502" s="742" t="s">
        <v>3722</v>
      </c>
      <c r="I502" s="745">
        <v>25.554999351501465</v>
      </c>
      <c r="J502" s="745">
        <v>48</v>
      </c>
      <c r="K502" s="746">
        <v>1226.6400146484375</v>
      </c>
    </row>
    <row r="503" spans="1:11" ht="14.4" customHeight="1" x14ac:dyDescent="0.3">
      <c r="A503" s="740" t="s">
        <v>574</v>
      </c>
      <c r="B503" s="741" t="s">
        <v>575</v>
      </c>
      <c r="C503" s="742" t="s">
        <v>599</v>
      </c>
      <c r="D503" s="743" t="s">
        <v>600</v>
      </c>
      <c r="E503" s="742" t="s">
        <v>3517</v>
      </c>
      <c r="F503" s="743" t="s">
        <v>3518</v>
      </c>
      <c r="G503" s="742" t="s">
        <v>3529</v>
      </c>
      <c r="H503" s="742" t="s">
        <v>3530</v>
      </c>
      <c r="I503" s="745">
        <v>41.535000165303551</v>
      </c>
      <c r="J503" s="745">
        <v>672</v>
      </c>
      <c r="K503" s="746">
        <v>27912.920532226563</v>
      </c>
    </row>
    <row r="504" spans="1:11" ht="14.4" customHeight="1" x14ac:dyDescent="0.3">
      <c r="A504" s="740" t="s">
        <v>574</v>
      </c>
      <c r="B504" s="741" t="s">
        <v>575</v>
      </c>
      <c r="C504" s="742" t="s">
        <v>599</v>
      </c>
      <c r="D504" s="743" t="s">
        <v>600</v>
      </c>
      <c r="E504" s="742" t="s">
        <v>3517</v>
      </c>
      <c r="F504" s="743" t="s">
        <v>3518</v>
      </c>
      <c r="G504" s="742" t="s">
        <v>4379</v>
      </c>
      <c r="H504" s="742" t="s">
        <v>4380</v>
      </c>
      <c r="I504" s="745">
        <v>114.76999664306641</v>
      </c>
      <c r="J504" s="745">
        <v>24</v>
      </c>
      <c r="K504" s="746">
        <v>2754.47998046875</v>
      </c>
    </row>
    <row r="505" spans="1:11" ht="14.4" customHeight="1" x14ac:dyDescent="0.3">
      <c r="A505" s="740" t="s">
        <v>574</v>
      </c>
      <c r="B505" s="741" t="s">
        <v>575</v>
      </c>
      <c r="C505" s="742" t="s">
        <v>599</v>
      </c>
      <c r="D505" s="743" t="s">
        <v>600</v>
      </c>
      <c r="E505" s="742" t="s">
        <v>3517</v>
      </c>
      <c r="F505" s="743" t="s">
        <v>3518</v>
      </c>
      <c r="G505" s="742" t="s">
        <v>3751</v>
      </c>
      <c r="H505" s="742" t="s">
        <v>3752</v>
      </c>
      <c r="I505" s="745">
        <v>66.239997863769531</v>
      </c>
      <c r="J505" s="745">
        <v>480</v>
      </c>
      <c r="K505" s="746">
        <v>31795.19921875</v>
      </c>
    </row>
    <row r="506" spans="1:11" ht="14.4" customHeight="1" x14ac:dyDescent="0.3">
      <c r="A506" s="740" t="s">
        <v>574</v>
      </c>
      <c r="B506" s="741" t="s">
        <v>575</v>
      </c>
      <c r="C506" s="742" t="s">
        <v>599</v>
      </c>
      <c r="D506" s="743" t="s">
        <v>600</v>
      </c>
      <c r="E506" s="742" t="s">
        <v>3517</v>
      </c>
      <c r="F506" s="743" t="s">
        <v>3518</v>
      </c>
      <c r="G506" s="742" t="s">
        <v>3531</v>
      </c>
      <c r="H506" s="742" t="s">
        <v>3532</v>
      </c>
      <c r="I506" s="745">
        <v>0.66727274656295776</v>
      </c>
      <c r="J506" s="745">
        <v>3850</v>
      </c>
      <c r="K506" s="746">
        <v>2572.5</v>
      </c>
    </row>
    <row r="507" spans="1:11" ht="14.4" customHeight="1" x14ac:dyDescent="0.3">
      <c r="A507" s="740" t="s">
        <v>574</v>
      </c>
      <c r="B507" s="741" t="s">
        <v>575</v>
      </c>
      <c r="C507" s="742" t="s">
        <v>599</v>
      </c>
      <c r="D507" s="743" t="s">
        <v>600</v>
      </c>
      <c r="E507" s="742" t="s">
        <v>3533</v>
      </c>
      <c r="F507" s="743" t="s">
        <v>3534</v>
      </c>
      <c r="G507" s="742" t="s">
        <v>4166</v>
      </c>
      <c r="H507" s="742" t="s">
        <v>4167</v>
      </c>
      <c r="I507" s="745">
        <v>13.810000419616699</v>
      </c>
      <c r="J507" s="745">
        <v>10</v>
      </c>
      <c r="K507" s="746">
        <v>138.05999755859375</v>
      </c>
    </row>
    <row r="508" spans="1:11" ht="14.4" customHeight="1" x14ac:dyDescent="0.3">
      <c r="A508" s="740" t="s">
        <v>574</v>
      </c>
      <c r="B508" s="741" t="s">
        <v>575</v>
      </c>
      <c r="C508" s="742" t="s">
        <v>599</v>
      </c>
      <c r="D508" s="743" t="s">
        <v>600</v>
      </c>
      <c r="E508" s="742" t="s">
        <v>3533</v>
      </c>
      <c r="F508" s="743" t="s">
        <v>3534</v>
      </c>
      <c r="G508" s="742" t="s">
        <v>3763</v>
      </c>
      <c r="H508" s="742" t="s">
        <v>3764</v>
      </c>
      <c r="I508" s="745">
        <v>2.90571437563215</v>
      </c>
      <c r="J508" s="745">
        <v>350</v>
      </c>
      <c r="K508" s="746">
        <v>1017</v>
      </c>
    </row>
    <row r="509" spans="1:11" ht="14.4" customHeight="1" x14ac:dyDescent="0.3">
      <c r="A509" s="740" t="s">
        <v>574</v>
      </c>
      <c r="B509" s="741" t="s">
        <v>575</v>
      </c>
      <c r="C509" s="742" t="s">
        <v>599</v>
      </c>
      <c r="D509" s="743" t="s">
        <v>600</v>
      </c>
      <c r="E509" s="742" t="s">
        <v>3533</v>
      </c>
      <c r="F509" s="743" t="s">
        <v>3534</v>
      </c>
      <c r="G509" s="742" t="s">
        <v>3765</v>
      </c>
      <c r="H509" s="742" t="s">
        <v>3766</v>
      </c>
      <c r="I509" s="745">
        <v>2.901428665433611</v>
      </c>
      <c r="J509" s="745">
        <v>350</v>
      </c>
      <c r="K509" s="746">
        <v>1015.5</v>
      </c>
    </row>
    <row r="510" spans="1:11" ht="14.4" customHeight="1" x14ac:dyDescent="0.3">
      <c r="A510" s="740" t="s">
        <v>574</v>
      </c>
      <c r="B510" s="741" t="s">
        <v>575</v>
      </c>
      <c r="C510" s="742" t="s">
        <v>599</v>
      </c>
      <c r="D510" s="743" t="s">
        <v>600</v>
      </c>
      <c r="E510" s="742" t="s">
        <v>3533</v>
      </c>
      <c r="F510" s="743" t="s">
        <v>3534</v>
      </c>
      <c r="G510" s="742" t="s">
        <v>4170</v>
      </c>
      <c r="H510" s="742" t="s">
        <v>4171</v>
      </c>
      <c r="I510" s="745">
        <v>2.9075000882148743</v>
      </c>
      <c r="J510" s="745">
        <v>200</v>
      </c>
      <c r="K510" s="746">
        <v>581.5</v>
      </c>
    </row>
    <row r="511" spans="1:11" ht="14.4" customHeight="1" x14ac:dyDescent="0.3">
      <c r="A511" s="740" t="s">
        <v>574</v>
      </c>
      <c r="B511" s="741" t="s">
        <v>575</v>
      </c>
      <c r="C511" s="742" t="s">
        <v>599</v>
      </c>
      <c r="D511" s="743" t="s">
        <v>600</v>
      </c>
      <c r="E511" s="742" t="s">
        <v>3533</v>
      </c>
      <c r="F511" s="743" t="s">
        <v>3534</v>
      </c>
      <c r="G511" s="742" t="s">
        <v>4381</v>
      </c>
      <c r="H511" s="742" t="s">
        <v>4382</v>
      </c>
      <c r="I511" s="745">
        <v>502.14999389648437</v>
      </c>
      <c r="J511" s="745">
        <v>10</v>
      </c>
      <c r="K511" s="746">
        <v>5021.5</v>
      </c>
    </row>
    <row r="512" spans="1:11" ht="14.4" customHeight="1" x14ac:dyDescent="0.3">
      <c r="A512" s="740" t="s">
        <v>574</v>
      </c>
      <c r="B512" s="741" t="s">
        <v>575</v>
      </c>
      <c r="C512" s="742" t="s">
        <v>599</v>
      </c>
      <c r="D512" s="743" t="s">
        <v>600</v>
      </c>
      <c r="E512" s="742" t="s">
        <v>3533</v>
      </c>
      <c r="F512" s="743" t="s">
        <v>3534</v>
      </c>
      <c r="G512" s="742" t="s">
        <v>4172</v>
      </c>
      <c r="H512" s="742" t="s">
        <v>4173</v>
      </c>
      <c r="I512" s="745">
        <v>2.3900001049041748</v>
      </c>
      <c r="J512" s="745">
        <v>60</v>
      </c>
      <c r="K512" s="746">
        <v>143.39999389648438</v>
      </c>
    </row>
    <row r="513" spans="1:11" ht="14.4" customHeight="1" x14ac:dyDescent="0.3">
      <c r="A513" s="740" t="s">
        <v>574</v>
      </c>
      <c r="B513" s="741" t="s">
        <v>575</v>
      </c>
      <c r="C513" s="742" t="s">
        <v>599</v>
      </c>
      <c r="D513" s="743" t="s">
        <v>600</v>
      </c>
      <c r="E513" s="742" t="s">
        <v>3533</v>
      </c>
      <c r="F513" s="743" t="s">
        <v>3534</v>
      </c>
      <c r="G513" s="742" t="s">
        <v>3535</v>
      </c>
      <c r="H513" s="742" t="s">
        <v>3536</v>
      </c>
      <c r="I513" s="745">
        <v>1.9358333448568981</v>
      </c>
      <c r="J513" s="745">
        <v>12800</v>
      </c>
      <c r="K513" s="746">
        <v>24776</v>
      </c>
    </row>
    <row r="514" spans="1:11" ht="14.4" customHeight="1" x14ac:dyDescent="0.3">
      <c r="A514" s="740" t="s">
        <v>574</v>
      </c>
      <c r="B514" s="741" t="s">
        <v>575</v>
      </c>
      <c r="C514" s="742" t="s">
        <v>599</v>
      </c>
      <c r="D514" s="743" t="s">
        <v>600</v>
      </c>
      <c r="E514" s="742" t="s">
        <v>3533</v>
      </c>
      <c r="F514" s="743" t="s">
        <v>3534</v>
      </c>
      <c r="G514" s="742" t="s">
        <v>4176</v>
      </c>
      <c r="H514" s="742" t="s">
        <v>4177</v>
      </c>
      <c r="I514" s="745">
        <v>33.880001068115234</v>
      </c>
      <c r="J514" s="745">
        <v>16</v>
      </c>
      <c r="K514" s="746">
        <v>542.08001708984375</v>
      </c>
    </row>
    <row r="515" spans="1:11" ht="14.4" customHeight="1" x14ac:dyDescent="0.3">
      <c r="A515" s="740" t="s">
        <v>574</v>
      </c>
      <c r="B515" s="741" t="s">
        <v>575</v>
      </c>
      <c r="C515" s="742" t="s">
        <v>599</v>
      </c>
      <c r="D515" s="743" t="s">
        <v>600</v>
      </c>
      <c r="E515" s="742" t="s">
        <v>3533</v>
      </c>
      <c r="F515" s="743" t="s">
        <v>3534</v>
      </c>
      <c r="G515" s="742" t="s">
        <v>3779</v>
      </c>
      <c r="H515" s="742" t="s">
        <v>3780</v>
      </c>
      <c r="I515" s="745">
        <v>11.495833237965902</v>
      </c>
      <c r="J515" s="745">
        <v>4600</v>
      </c>
      <c r="K515" s="746">
        <v>52882.5</v>
      </c>
    </row>
    <row r="516" spans="1:11" ht="14.4" customHeight="1" x14ac:dyDescent="0.3">
      <c r="A516" s="740" t="s">
        <v>574</v>
      </c>
      <c r="B516" s="741" t="s">
        <v>575</v>
      </c>
      <c r="C516" s="742" t="s">
        <v>599</v>
      </c>
      <c r="D516" s="743" t="s">
        <v>600</v>
      </c>
      <c r="E516" s="742" t="s">
        <v>3533</v>
      </c>
      <c r="F516" s="743" t="s">
        <v>3534</v>
      </c>
      <c r="G516" s="742" t="s">
        <v>4178</v>
      </c>
      <c r="H516" s="742" t="s">
        <v>4179</v>
      </c>
      <c r="I516" s="745">
        <v>38.5</v>
      </c>
      <c r="J516" s="745">
        <v>100</v>
      </c>
      <c r="K516" s="746">
        <v>3850.219970703125</v>
      </c>
    </row>
    <row r="517" spans="1:11" ht="14.4" customHeight="1" x14ac:dyDescent="0.3">
      <c r="A517" s="740" t="s">
        <v>574</v>
      </c>
      <c r="B517" s="741" t="s">
        <v>575</v>
      </c>
      <c r="C517" s="742" t="s">
        <v>599</v>
      </c>
      <c r="D517" s="743" t="s">
        <v>600</v>
      </c>
      <c r="E517" s="742" t="s">
        <v>3533</v>
      </c>
      <c r="F517" s="743" t="s">
        <v>3534</v>
      </c>
      <c r="G517" s="742" t="s">
        <v>3783</v>
      </c>
      <c r="H517" s="742" t="s">
        <v>3784</v>
      </c>
      <c r="I517" s="745">
        <v>45.5</v>
      </c>
      <c r="J517" s="745">
        <v>20</v>
      </c>
      <c r="K517" s="746">
        <v>910</v>
      </c>
    </row>
    <row r="518" spans="1:11" ht="14.4" customHeight="1" x14ac:dyDescent="0.3">
      <c r="A518" s="740" t="s">
        <v>574</v>
      </c>
      <c r="B518" s="741" t="s">
        <v>575</v>
      </c>
      <c r="C518" s="742" t="s">
        <v>599</v>
      </c>
      <c r="D518" s="743" t="s">
        <v>600</v>
      </c>
      <c r="E518" s="742" t="s">
        <v>3533</v>
      </c>
      <c r="F518" s="743" t="s">
        <v>3534</v>
      </c>
      <c r="G518" s="742" t="s">
        <v>3785</v>
      </c>
      <c r="H518" s="742" t="s">
        <v>3786</v>
      </c>
      <c r="I518" s="745">
        <v>11.144166707992554</v>
      </c>
      <c r="J518" s="745">
        <v>1000</v>
      </c>
      <c r="K518" s="746">
        <v>11144</v>
      </c>
    </row>
    <row r="519" spans="1:11" ht="14.4" customHeight="1" x14ac:dyDescent="0.3">
      <c r="A519" s="740" t="s">
        <v>574</v>
      </c>
      <c r="B519" s="741" t="s">
        <v>575</v>
      </c>
      <c r="C519" s="742" t="s">
        <v>599</v>
      </c>
      <c r="D519" s="743" t="s">
        <v>600</v>
      </c>
      <c r="E519" s="742" t="s">
        <v>3533</v>
      </c>
      <c r="F519" s="743" t="s">
        <v>3534</v>
      </c>
      <c r="G519" s="742" t="s">
        <v>4383</v>
      </c>
      <c r="H519" s="742" t="s">
        <v>4384</v>
      </c>
      <c r="I519" s="745">
        <v>41</v>
      </c>
      <c r="J519" s="745">
        <v>20</v>
      </c>
      <c r="K519" s="746">
        <v>819.9000244140625</v>
      </c>
    </row>
    <row r="520" spans="1:11" ht="14.4" customHeight="1" x14ac:dyDescent="0.3">
      <c r="A520" s="740" t="s">
        <v>574</v>
      </c>
      <c r="B520" s="741" t="s">
        <v>575</v>
      </c>
      <c r="C520" s="742" t="s">
        <v>599</v>
      </c>
      <c r="D520" s="743" t="s">
        <v>600</v>
      </c>
      <c r="E520" s="742" t="s">
        <v>3533</v>
      </c>
      <c r="F520" s="743" t="s">
        <v>3534</v>
      </c>
      <c r="G520" s="742" t="s">
        <v>4240</v>
      </c>
      <c r="H520" s="742" t="s">
        <v>4385</v>
      </c>
      <c r="I520" s="745">
        <v>80.470001220703125</v>
      </c>
      <c r="J520" s="745">
        <v>25</v>
      </c>
      <c r="K520" s="746">
        <v>2011.6300048828125</v>
      </c>
    </row>
    <row r="521" spans="1:11" ht="14.4" customHeight="1" x14ac:dyDescent="0.3">
      <c r="A521" s="740" t="s">
        <v>574</v>
      </c>
      <c r="B521" s="741" t="s">
        <v>575</v>
      </c>
      <c r="C521" s="742" t="s">
        <v>599</v>
      </c>
      <c r="D521" s="743" t="s">
        <v>600</v>
      </c>
      <c r="E521" s="742" t="s">
        <v>3533</v>
      </c>
      <c r="F521" s="743" t="s">
        <v>3534</v>
      </c>
      <c r="G521" s="742" t="s">
        <v>3787</v>
      </c>
      <c r="H521" s="742" t="s">
        <v>3788</v>
      </c>
      <c r="I521" s="745">
        <v>25.989999771118164</v>
      </c>
      <c r="J521" s="745">
        <v>50</v>
      </c>
      <c r="K521" s="746">
        <v>1299.5400390625</v>
      </c>
    </row>
    <row r="522" spans="1:11" ht="14.4" customHeight="1" x14ac:dyDescent="0.3">
      <c r="A522" s="740" t="s">
        <v>574</v>
      </c>
      <c r="B522" s="741" t="s">
        <v>575</v>
      </c>
      <c r="C522" s="742" t="s">
        <v>599</v>
      </c>
      <c r="D522" s="743" t="s">
        <v>600</v>
      </c>
      <c r="E522" s="742" t="s">
        <v>3533</v>
      </c>
      <c r="F522" s="743" t="s">
        <v>3534</v>
      </c>
      <c r="G522" s="742" t="s">
        <v>3791</v>
      </c>
      <c r="H522" s="742" t="s">
        <v>3792</v>
      </c>
      <c r="I522" s="745">
        <v>64.099998474121094</v>
      </c>
      <c r="J522" s="745">
        <v>2</v>
      </c>
      <c r="K522" s="746">
        <v>128.19999694824219</v>
      </c>
    </row>
    <row r="523" spans="1:11" ht="14.4" customHeight="1" x14ac:dyDescent="0.3">
      <c r="A523" s="740" t="s">
        <v>574</v>
      </c>
      <c r="B523" s="741" t="s">
        <v>575</v>
      </c>
      <c r="C523" s="742" t="s">
        <v>599</v>
      </c>
      <c r="D523" s="743" t="s">
        <v>600</v>
      </c>
      <c r="E523" s="742" t="s">
        <v>3533</v>
      </c>
      <c r="F523" s="743" t="s">
        <v>3534</v>
      </c>
      <c r="G523" s="742" t="s">
        <v>3797</v>
      </c>
      <c r="H523" s="742" t="s">
        <v>3798</v>
      </c>
      <c r="I523" s="745">
        <v>6.1308332681655884</v>
      </c>
      <c r="J523" s="745">
        <v>1620</v>
      </c>
      <c r="K523" s="746">
        <v>9936.2000122070312</v>
      </c>
    </row>
    <row r="524" spans="1:11" ht="14.4" customHeight="1" x14ac:dyDescent="0.3">
      <c r="A524" s="740" t="s">
        <v>574</v>
      </c>
      <c r="B524" s="741" t="s">
        <v>575</v>
      </c>
      <c r="C524" s="742" t="s">
        <v>599</v>
      </c>
      <c r="D524" s="743" t="s">
        <v>600</v>
      </c>
      <c r="E524" s="742" t="s">
        <v>3533</v>
      </c>
      <c r="F524" s="743" t="s">
        <v>3534</v>
      </c>
      <c r="G524" s="742" t="s">
        <v>3539</v>
      </c>
      <c r="H524" s="742" t="s">
        <v>3540</v>
      </c>
      <c r="I524" s="745">
        <v>3.4475000500679016</v>
      </c>
      <c r="J524" s="745">
        <v>9540</v>
      </c>
      <c r="K524" s="746">
        <v>32872.39990234375</v>
      </c>
    </row>
    <row r="525" spans="1:11" ht="14.4" customHeight="1" x14ac:dyDescent="0.3">
      <c r="A525" s="740" t="s">
        <v>574</v>
      </c>
      <c r="B525" s="741" t="s">
        <v>575</v>
      </c>
      <c r="C525" s="742" t="s">
        <v>599</v>
      </c>
      <c r="D525" s="743" t="s">
        <v>600</v>
      </c>
      <c r="E525" s="742" t="s">
        <v>3533</v>
      </c>
      <c r="F525" s="743" t="s">
        <v>3534</v>
      </c>
      <c r="G525" s="742" t="s">
        <v>4386</v>
      </c>
      <c r="H525" s="742" t="s">
        <v>4387</v>
      </c>
      <c r="I525" s="745">
        <v>123.20999908447266</v>
      </c>
      <c r="J525" s="745">
        <v>10</v>
      </c>
      <c r="K525" s="746">
        <v>1232.1400146484375</v>
      </c>
    </row>
    <row r="526" spans="1:11" ht="14.4" customHeight="1" x14ac:dyDescent="0.3">
      <c r="A526" s="740" t="s">
        <v>574</v>
      </c>
      <c r="B526" s="741" t="s">
        <v>575</v>
      </c>
      <c r="C526" s="742" t="s">
        <v>599</v>
      </c>
      <c r="D526" s="743" t="s">
        <v>600</v>
      </c>
      <c r="E526" s="742" t="s">
        <v>3533</v>
      </c>
      <c r="F526" s="743" t="s">
        <v>3534</v>
      </c>
      <c r="G526" s="742" t="s">
        <v>4388</v>
      </c>
      <c r="H526" s="742" t="s">
        <v>4389</v>
      </c>
      <c r="I526" s="745">
        <v>123.20999908447266</v>
      </c>
      <c r="J526" s="745">
        <v>10</v>
      </c>
      <c r="K526" s="746">
        <v>1232.1400146484375</v>
      </c>
    </row>
    <row r="527" spans="1:11" ht="14.4" customHeight="1" x14ac:dyDescent="0.3">
      <c r="A527" s="740" t="s">
        <v>574</v>
      </c>
      <c r="B527" s="741" t="s">
        <v>575</v>
      </c>
      <c r="C527" s="742" t="s">
        <v>599</v>
      </c>
      <c r="D527" s="743" t="s">
        <v>600</v>
      </c>
      <c r="E527" s="742" t="s">
        <v>3533</v>
      </c>
      <c r="F527" s="743" t="s">
        <v>3534</v>
      </c>
      <c r="G527" s="742" t="s">
        <v>4390</v>
      </c>
      <c r="H527" s="742" t="s">
        <v>4391</v>
      </c>
      <c r="I527" s="745">
        <v>1500.4000244140625</v>
      </c>
      <c r="J527" s="745">
        <v>3</v>
      </c>
      <c r="K527" s="746">
        <v>4501.2001953125</v>
      </c>
    </row>
    <row r="528" spans="1:11" ht="14.4" customHeight="1" x14ac:dyDescent="0.3">
      <c r="A528" s="740" t="s">
        <v>574</v>
      </c>
      <c r="B528" s="741" t="s">
        <v>575</v>
      </c>
      <c r="C528" s="742" t="s">
        <v>599</v>
      </c>
      <c r="D528" s="743" t="s">
        <v>600</v>
      </c>
      <c r="E528" s="742" t="s">
        <v>3533</v>
      </c>
      <c r="F528" s="743" t="s">
        <v>3534</v>
      </c>
      <c r="G528" s="742" t="s">
        <v>4392</v>
      </c>
      <c r="H528" s="742" t="s">
        <v>4393</v>
      </c>
      <c r="I528" s="745">
        <v>1500.4000244140625</v>
      </c>
      <c r="J528" s="745">
        <v>15</v>
      </c>
      <c r="K528" s="746">
        <v>22506.00048828125</v>
      </c>
    </row>
    <row r="529" spans="1:11" ht="14.4" customHeight="1" x14ac:dyDescent="0.3">
      <c r="A529" s="740" t="s">
        <v>574</v>
      </c>
      <c r="B529" s="741" t="s">
        <v>575</v>
      </c>
      <c r="C529" s="742" t="s">
        <v>599</v>
      </c>
      <c r="D529" s="743" t="s">
        <v>600</v>
      </c>
      <c r="E529" s="742" t="s">
        <v>3533</v>
      </c>
      <c r="F529" s="743" t="s">
        <v>3534</v>
      </c>
      <c r="G529" s="742" t="s">
        <v>4394</v>
      </c>
      <c r="H529" s="742" t="s">
        <v>4395</v>
      </c>
      <c r="I529" s="745">
        <v>1500.4000244140625</v>
      </c>
      <c r="J529" s="745">
        <v>35</v>
      </c>
      <c r="K529" s="746">
        <v>52514.0009765625</v>
      </c>
    </row>
    <row r="530" spans="1:11" ht="14.4" customHeight="1" x14ac:dyDescent="0.3">
      <c r="A530" s="740" t="s">
        <v>574</v>
      </c>
      <c r="B530" s="741" t="s">
        <v>575</v>
      </c>
      <c r="C530" s="742" t="s">
        <v>599</v>
      </c>
      <c r="D530" s="743" t="s">
        <v>600</v>
      </c>
      <c r="E530" s="742" t="s">
        <v>3533</v>
      </c>
      <c r="F530" s="743" t="s">
        <v>3534</v>
      </c>
      <c r="G530" s="742" t="s">
        <v>4396</v>
      </c>
      <c r="H530" s="742" t="s">
        <v>4397</v>
      </c>
      <c r="I530" s="745">
        <v>1500.4000244140625</v>
      </c>
      <c r="J530" s="745">
        <v>17</v>
      </c>
      <c r="K530" s="746">
        <v>25506.800537109375</v>
      </c>
    </row>
    <row r="531" spans="1:11" ht="14.4" customHeight="1" x14ac:dyDescent="0.3">
      <c r="A531" s="740" t="s">
        <v>574</v>
      </c>
      <c r="B531" s="741" t="s">
        <v>575</v>
      </c>
      <c r="C531" s="742" t="s">
        <v>599</v>
      </c>
      <c r="D531" s="743" t="s">
        <v>600</v>
      </c>
      <c r="E531" s="742" t="s">
        <v>3533</v>
      </c>
      <c r="F531" s="743" t="s">
        <v>3534</v>
      </c>
      <c r="G531" s="742" t="s">
        <v>4398</v>
      </c>
      <c r="H531" s="742" t="s">
        <v>4399</v>
      </c>
      <c r="I531" s="745">
        <v>1500.4000244140625</v>
      </c>
      <c r="J531" s="745">
        <v>46</v>
      </c>
      <c r="K531" s="746">
        <v>69018.400634765625</v>
      </c>
    </row>
    <row r="532" spans="1:11" ht="14.4" customHeight="1" x14ac:dyDescent="0.3">
      <c r="A532" s="740" t="s">
        <v>574</v>
      </c>
      <c r="B532" s="741" t="s">
        <v>575</v>
      </c>
      <c r="C532" s="742" t="s">
        <v>599</v>
      </c>
      <c r="D532" s="743" t="s">
        <v>600</v>
      </c>
      <c r="E532" s="742" t="s">
        <v>3533</v>
      </c>
      <c r="F532" s="743" t="s">
        <v>3534</v>
      </c>
      <c r="G532" s="742" t="s">
        <v>4400</v>
      </c>
      <c r="H532" s="742" t="s">
        <v>4401</v>
      </c>
      <c r="I532" s="745">
        <v>701.79998779296875</v>
      </c>
      <c r="J532" s="745">
        <v>1</v>
      </c>
      <c r="K532" s="746">
        <v>701.79998779296875</v>
      </c>
    </row>
    <row r="533" spans="1:11" ht="14.4" customHeight="1" x14ac:dyDescent="0.3">
      <c r="A533" s="740" t="s">
        <v>574</v>
      </c>
      <c r="B533" s="741" t="s">
        <v>575</v>
      </c>
      <c r="C533" s="742" t="s">
        <v>599</v>
      </c>
      <c r="D533" s="743" t="s">
        <v>600</v>
      </c>
      <c r="E533" s="742" t="s">
        <v>3533</v>
      </c>
      <c r="F533" s="743" t="s">
        <v>3534</v>
      </c>
      <c r="G533" s="742" t="s">
        <v>4402</v>
      </c>
      <c r="H533" s="742" t="s">
        <v>4403</v>
      </c>
      <c r="I533" s="745">
        <v>847</v>
      </c>
      <c r="J533" s="745">
        <v>6</v>
      </c>
      <c r="K533" s="746">
        <v>5082</v>
      </c>
    </row>
    <row r="534" spans="1:11" ht="14.4" customHeight="1" x14ac:dyDescent="0.3">
      <c r="A534" s="740" t="s">
        <v>574</v>
      </c>
      <c r="B534" s="741" t="s">
        <v>575</v>
      </c>
      <c r="C534" s="742" t="s">
        <v>599</v>
      </c>
      <c r="D534" s="743" t="s">
        <v>600</v>
      </c>
      <c r="E534" s="742" t="s">
        <v>3533</v>
      </c>
      <c r="F534" s="743" t="s">
        <v>3534</v>
      </c>
      <c r="G534" s="742" t="s">
        <v>4404</v>
      </c>
      <c r="H534" s="742" t="s">
        <v>4405</v>
      </c>
      <c r="I534" s="745">
        <v>47.189998626708984</v>
      </c>
      <c r="J534" s="745">
        <v>30</v>
      </c>
      <c r="K534" s="746">
        <v>1415.699951171875</v>
      </c>
    </row>
    <row r="535" spans="1:11" ht="14.4" customHeight="1" x14ac:dyDescent="0.3">
      <c r="A535" s="740" t="s">
        <v>574</v>
      </c>
      <c r="B535" s="741" t="s">
        <v>575</v>
      </c>
      <c r="C535" s="742" t="s">
        <v>599</v>
      </c>
      <c r="D535" s="743" t="s">
        <v>600</v>
      </c>
      <c r="E535" s="742" t="s">
        <v>3533</v>
      </c>
      <c r="F535" s="743" t="s">
        <v>3534</v>
      </c>
      <c r="G535" s="742" t="s">
        <v>4188</v>
      </c>
      <c r="H535" s="742" t="s">
        <v>4189</v>
      </c>
      <c r="I535" s="745">
        <v>17.909999847412109</v>
      </c>
      <c r="J535" s="745">
        <v>20</v>
      </c>
      <c r="K535" s="746">
        <v>358.20001220703125</v>
      </c>
    </row>
    <row r="536" spans="1:11" ht="14.4" customHeight="1" x14ac:dyDescent="0.3">
      <c r="A536" s="740" t="s">
        <v>574</v>
      </c>
      <c r="B536" s="741" t="s">
        <v>575</v>
      </c>
      <c r="C536" s="742" t="s">
        <v>599</v>
      </c>
      <c r="D536" s="743" t="s">
        <v>600</v>
      </c>
      <c r="E536" s="742" t="s">
        <v>3533</v>
      </c>
      <c r="F536" s="743" t="s">
        <v>3534</v>
      </c>
      <c r="G536" s="742" t="s">
        <v>4190</v>
      </c>
      <c r="H536" s="742" t="s">
        <v>4191</v>
      </c>
      <c r="I536" s="745">
        <v>17.909999847412109</v>
      </c>
      <c r="J536" s="745">
        <v>20</v>
      </c>
      <c r="K536" s="746">
        <v>358.20001220703125</v>
      </c>
    </row>
    <row r="537" spans="1:11" ht="14.4" customHeight="1" x14ac:dyDescent="0.3">
      <c r="A537" s="740" t="s">
        <v>574</v>
      </c>
      <c r="B537" s="741" t="s">
        <v>575</v>
      </c>
      <c r="C537" s="742" t="s">
        <v>599</v>
      </c>
      <c r="D537" s="743" t="s">
        <v>600</v>
      </c>
      <c r="E537" s="742" t="s">
        <v>3533</v>
      </c>
      <c r="F537" s="743" t="s">
        <v>3534</v>
      </c>
      <c r="G537" s="742" t="s">
        <v>4192</v>
      </c>
      <c r="H537" s="742" t="s">
        <v>4193</v>
      </c>
      <c r="I537" s="745">
        <v>17.90749979019165</v>
      </c>
      <c r="J537" s="745">
        <v>80</v>
      </c>
      <c r="K537" s="746">
        <v>1432.5800018310547</v>
      </c>
    </row>
    <row r="538" spans="1:11" ht="14.4" customHeight="1" x14ac:dyDescent="0.3">
      <c r="A538" s="740" t="s">
        <v>574</v>
      </c>
      <c r="B538" s="741" t="s">
        <v>575</v>
      </c>
      <c r="C538" s="742" t="s">
        <v>599</v>
      </c>
      <c r="D538" s="743" t="s">
        <v>600</v>
      </c>
      <c r="E538" s="742" t="s">
        <v>3533</v>
      </c>
      <c r="F538" s="743" t="s">
        <v>3534</v>
      </c>
      <c r="G538" s="742" t="s">
        <v>4194</v>
      </c>
      <c r="H538" s="742" t="s">
        <v>4195</v>
      </c>
      <c r="I538" s="745">
        <v>17.909999847412109</v>
      </c>
      <c r="J538" s="745">
        <v>80</v>
      </c>
      <c r="K538" s="746">
        <v>1432.8000183105469</v>
      </c>
    </row>
    <row r="539" spans="1:11" ht="14.4" customHeight="1" x14ac:dyDescent="0.3">
      <c r="A539" s="740" t="s">
        <v>574</v>
      </c>
      <c r="B539" s="741" t="s">
        <v>575</v>
      </c>
      <c r="C539" s="742" t="s">
        <v>599</v>
      </c>
      <c r="D539" s="743" t="s">
        <v>600</v>
      </c>
      <c r="E539" s="742" t="s">
        <v>3533</v>
      </c>
      <c r="F539" s="743" t="s">
        <v>3534</v>
      </c>
      <c r="G539" s="742" t="s">
        <v>3801</v>
      </c>
      <c r="H539" s="742" t="s">
        <v>3802</v>
      </c>
      <c r="I539" s="745">
        <v>17.908333142598469</v>
      </c>
      <c r="J539" s="745">
        <v>530</v>
      </c>
      <c r="K539" s="746">
        <v>9491.800048828125</v>
      </c>
    </row>
    <row r="540" spans="1:11" ht="14.4" customHeight="1" x14ac:dyDescent="0.3">
      <c r="A540" s="740" t="s">
        <v>574</v>
      </c>
      <c r="B540" s="741" t="s">
        <v>575</v>
      </c>
      <c r="C540" s="742" t="s">
        <v>599</v>
      </c>
      <c r="D540" s="743" t="s">
        <v>600</v>
      </c>
      <c r="E540" s="742" t="s">
        <v>3533</v>
      </c>
      <c r="F540" s="743" t="s">
        <v>3534</v>
      </c>
      <c r="G540" s="742" t="s">
        <v>4196</v>
      </c>
      <c r="H540" s="742" t="s">
        <v>4197</v>
      </c>
      <c r="I540" s="745">
        <v>22</v>
      </c>
      <c r="J540" s="745">
        <v>200</v>
      </c>
      <c r="K540" s="746">
        <v>4400</v>
      </c>
    </row>
    <row r="541" spans="1:11" ht="14.4" customHeight="1" x14ac:dyDescent="0.3">
      <c r="A541" s="740" t="s">
        <v>574</v>
      </c>
      <c r="B541" s="741" t="s">
        <v>575</v>
      </c>
      <c r="C541" s="742" t="s">
        <v>599</v>
      </c>
      <c r="D541" s="743" t="s">
        <v>600</v>
      </c>
      <c r="E541" s="742" t="s">
        <v>3533</v>
      </c>
      <c r="F541" s="743" t="s">
        <v>3534</v>
      </c>
      <c r="G541" s="742" t="s">
        <v>3803</v>
      </c>
      <c r="H541" s="742" t="s">
        <v>3804</v>
      </c>
      <c r="I541" s="745">
        <v>17.90749979019165</v>
      </c>
      <c r="J541" s="745">
        <v>270</v>
      </c>
      <c r="K541" s="746">
        <v>4835.0999755859375</v>
      </c>
    </row>
    <row r="542" spans="1:11" ht="14.4" customHeight="1" x14ac:dyDescent="0.3">
      <c r="A542" s="740" t="s">
        <v>574</v>
      </c>
      <c r="B542" s="741" t="s">
        <v>575</v>
      </c>
      <c r="C542" s="742" t="s">
        <v>599</v>
      </c>
      <c r="D542" s="743" t="s">
        <v>600</v>
      </c>
      <c r="E542" s="742" t="s">
        <v>3533</v>
      </c>
      <c r="F542" s="743" t="s">
        <v>3534</v>
      </c>
      <c r="G542" s="742" t="s">
        <v>3805</v>
      </c>
      <c r="H542" s="742" t="s">
        <v>3806</v>
      </c>
      <c r="I542" s="745">
        <v>21.997499942779541</v>
      </c>
      <c r="J542" s="745">
        <v>170</v>
      </c>
      <c r="K542" s="746">
        <v>3739.5</v>
      </c>
    </row>
    <row r="543" spans="1:11" ht="14.4" customHeight="1" x14ac:dyDescent="0.3">
      <c r="A543" s="740" t="s">
        <v>574</v>
      </c>
      <c r="B543" s="741" t="s">
        <v>575</v>
      </c>
      <c r="C543" s="742" t="s">
        <v>599</v>
      </c>
      <c r="D543" s="743" t="s">
        <v>600</v>
      </c>
      <c r="E543" s="742" t="s">
        <v>3533</v>
      </c>
      <c r="F543" s="743" t="s">
        <v>3534</v>
      </c>
      <c r="G543" s="742" t="s">
        <v>3807</v>
      </c>
      <c r="H543" s="742" t="s">
        <v>3808</v>
      </c>
      <c r="I543" s="745">
        <v>17.908888710869682</v>
      </c>
      <c r="J543" s="745">
        <v>750</v>
      </c>
      <c r="K543" s="746">
        <v>13432.000030517578</v>
      </c>
    </row>
    <row r="544" spans="1:11" ht="14.4" customHeight="1" x14ac:dyDescent="0.3">
      <c r="A544" s="740" t="s">
        <v>574</v>
      </c>
      <c r="B544" s="741" t="s">
        <v>575</v>
      </c>
      <c r="C544" s="742" t="s">
        <v>599</v>
      </c>
      <c r="D544" s="743" t="s">
        <v>600</v>
      </c>
      <c r="E544" s="742" t="s">
        <v>3533</v>
      </c>
      <c r="F544" s="743" t="s">
        <v>3534</v>
      </c>
      <c r="G544" s="742" t="s">
        <v>4198</v>
      </c>
      <c r="H544" s="742" t="s">
        <v>4199</v>
      </c>
      <c r="I544" s="745">
        <v>21.996666590372723</v>
      </c>
      <c r="J544" s="745">
        <v>130</v>
      </c>
      <c r="K544" s="746">
        <v>2859.5</v>
      </c>
    </row>
    <row r="545" spans="1:11" ht="14.4" customHeight="1" x14ac:dyDescent="0.3">
      <c r="A545" s="740" t="s">
        <v>574</v>
      </c>
      <c r="B545" s="741" t="s">
        <v>575</v>
      </c>
      <c r="C545" s="742" t="s">
        <v>599</v>
      </c>
      <c r="D545" s="743" t="s">
        <v>600</v>
      </c>
      <c r="E545" s="742" t="s">
        <v>3533</v>
      </c>
      <c r="F545" s="743" t="s">
        <v>3534</v>
      </c>
      <c r="G545" s="742" t="s">
        <v>3809</v>
      </c>
      <c r="H545" s="742" t="s">
        <v>3810</v>
      </c>
      <c r="I545" s="745">
        <v>17.908333142598469</v>
      </c>
      <c r="J545" s="745">
        <v>320</v>
      </c>
      <c r="K545" s="746">
        <v>5730.3999633789062</v>
      </c>
    </row>
    <row r="546" spans="1:11" ht="14.4" customHeight="1" x14ac:dyDescent="0.3">
      <c r="A546" s="740" t="s">
        <v>574</v>
      </c>
      <c r="B546" s="741" t="s">
        <v>575</v>
      </c>
      <c r="C546" s="742" t="s">
        <v>599</v>
      </c>
      <c r="D546" s="743" t="s">
        <v>600</v>
      </c>
      <c r="E546" s="742" t="s">
        <v>3533</v>
      </c>
      <c r="F546" s="743" t="s">
        <v>3534</v>
      </c>
      <c r="G546" s="742" t="s">
        <v>4200</v>
      </c>
      <c r="H546" s="742" t="s">
        <v>4201</v>
      </c>
      <c r="I546" s="745">
        <v>21.997999954223634</v>
      </c>
      <c r="J546" s="745">
        <v>200</v>
      </c>
      <c r="K546" s="746">
        <v>4399.7000122070312</v>
      </c>
    </row>
    <row r="547" spans="1:11" ht="14.4" customHeight="1" x14ac:dyDescent="0.3">
      <c r="A547" s="740" t="s">
        <v>574</v>
      </c>
      <c r="B547" s="741" t="s">
        <v>575</v>
      </c>
      <c r="C547" s="742" t="s">
        <v>599</v>
      </c>
      <c r="D547" s="743" t="s">
        <v>600</v>
      </c>
      <c r="E547" s="742" t="s">
        <v>3533</v>
      </c>
      <c r="F547" s="743" t="s">
        <v>3534</v>
      </c>
      <c r="G547" s="742" t="s">
        <v>3811</v>
      </c>
      <c r="H547" s="742" t="s">
        <v>3812</v>
      </c>
      <c r="I547" s="745">
        <v>17.909999847412109</v>
      </c>
      <c r="J547" s="745">
        <v>50</v>
      </c>
      <c r="K547" s="746">
        <v>895.39999389648437</v>
      </c>
    </row>
    <row r="548" spans="1:11" ht="14.4" customHeight="1" x14ac:dyDescent="0.3">
      <c r="A548" s="740" t="s">
        <v>574</v>
      </c>
      <c r="B548" s="741" t="s">
        <v>575</v>
      </c>
      <c r="C548" s="742" t="s">
        <v>599</v>
      </c>
      <c r="D548" s="743" t="s">
        <v>600</v>
      </c>
      <c r="E548" s="742" t="s">
        <v>3533</v>
      </c>
      <c r="F548" s="743" t="s">
        <v>3534</v>
      </c>
      <c r="G548" s="742" t="s">
        <v>4406</v>
      </c>
      <c r="H548" s="742" t="s">
        <v>4407</v>
      </c>
      <c r="I548" s="745">
        <v>21.899999618530273</v>
      </c>
      <c r="J548" s="745">
        <v>100</v>
      </c>
      <c r="K548" s="746">
        <v>2190.050048828125</v>
      </c>
    </row>
    <row r="549" spans="1:11" ht="14.4" customHeight="1" x14ac:dyDescent="0.3">
      <c r="A549" s="740" t="s">
        <v>574</v>
      </c>
      <c r="B549" s="741" t="s">
        <v>575</v>
      </c>
      <c r="C549" s="742" t="s">
        <v>599</v>
      </c>
      <c r="D549" s="743" t="s">
        <v>600</v>
      </c>
      <c r="E549" s="742" t="s">
        <v>3533</v>
      </c>
      <c r="F549" s="743" t="s">
        <v>3534</v>
      </c>
      <c r="G549" s="742" t="s">
        <v>4408</v>
      </c>
      <c r="H549" s="742" t="s">
        <v>4409</v>
      </c>
      <c r="I549" s="745">
        <v>30.25</v>
      </c>
      <c r="J549" s="745">
        <v>50</v>
      </c>
      <c r="K549" s="746">
        <v>1512.5</v>
      </c>
    </row>
    <row r="550" spans="1:11" ht="14.4" customHeight="1" x14ac:dyDescent="0.3">
      <c r="A550" s="740" t="s">
        <v>574</v>
      </c>
      <c r="B550" s="741" t="s">
        <v>575</v>
      </c>
      <c r="C550" s="742" t="s">
        <v>599</v>
      </c>
      <c r="D550" s="743" t="s">
        <v>600</v>
      </c>
      <c r="E550" s="742" t="s">
        <v>3533</v>
      </c>
      <c r="F550" s="743" t="s">
        <v>3534</v>
      </c>
      <c r="G550" s="742" t="s">
        <v>4410</v>
      </c>
      <c r="H550" s="742" t="s">
        <v>4411</v>
      </c>
      <c r="I550" s="745">
        <v>396.02999877929687</v>
      </c>
      <c r="J550" s="745">
        <v>5</v>
      </c>
      <c r="K550" s="746">
        <v>1980.1700439453125</v>
      </c>
    </row>
    <row r="551" spans="1:11" ht="14.4" customHeight="1" x14ac:dyDescent="0.3">
      <c r="A551" s="740" t="s">
        <v>574</v>
      </c>
      <c r="B551" s="741" t="s">
        <v>575</v>
      </c>
      <c r="C551" s="742" t="s">
        <v>599</v>
      </c>
      <c r="D551" s="743" t="s">
        <v>600</v>
      </c>
      <c r="E551" s="742" t="s">
        <v>3533</v>
      </c>
      <c r="F551" s="743" t="s">
        <v>3534</v>
      </c>
      <c r="G551" s="742" t="s">
        <v>4412</v>
      </c>
      <c r="H551" s="742" t="s">
        <v>4413</v>
      </c>
      <c r="I551" s="745">
        <v>396.02999877929687</v>
      </c>
      <c r="J551" s="745">
        <v>5</v>
      </c>
      <c r="K551" s="746">
        <v>1980.1700439453125</v>
      </c>
    </row>
    <row r="552" spans="1:11" ht="14.4" customHeight="1" x14ac:dyDescent="0.3">
      <c r="A552" s="740" t="s">
        <v>574</v>
      </c>
      <c r="B552" s="741" t="s">
        <v>575</v>
      </c>
      <c r="C552" s="742" t="s">
        <v>599</v>
      </c>
      <c r="D552" s="743" t="s">
        <v>600</v>
      </c>
      <c r="E552" s="742" t="s">
        <v>3533</v>
      </c>
      <c r="F552" s="743" t="s">
        <v>3534</v>
      </c>
      <c r="G552" s="742" t="s">
        <v>4414</v>
      </c>
      <c r="H552" s="742" t="s">
        <v>4415</v>
      </c>
      <c r="I552" s="745">
        <v>396.02999877929687</v>
      </c>
      <c r="J552" s="745">
        <v>5</v>
      </c>
      <c r="K552" s="746">
        <v>1980.1700439453125</v>
      </c>
    </row>
    <row r="553" spans="1:11" ht="14.4" customHeight="1" x14ac:dyDescent="0.3">
      <c r="A553" s="740" t="s">
        <v>574</v>
      </c>
      <c r="B553" s="741" t="s">
        <v>575</v>
      </c>
      <c r="C553" s="742" t="s">
        <v>599</v>
      </c>
      <c r="D553" s="743" t="s">
        <v>600</v>
      </c>
      <c r="E553" s="742" t="s">
        <v>3533</v>
      </c>
      <c r="F553" s="743" t="s">
        <v>3534</v>
      </c>
      <c r="G553" s="742" t="s">
        <v>4416</v>
      </c>
      <c r="H553" s="742" t="s">
        <v>4417</v>
      </c>
      <c r="I553" s="745">
        <v>396.02999877929687</v>
      </c>
      <c r="J553" s="745">
        <v>5</v>
      </c>
      <c r="K553" s="746">
        <v>1980.1700439453125</v>
      </c>
    </row>
    <row r="554" spans="1:11" ht="14.4" customHeight="1" x14ac:dyDescent="0.3">
      <c r="A554" s="740" t="s">
        <v>574</v>
      </c>
      <c r="B554" s="741" t="s">
        <v>575</v>
      </c>
      <c r="C554" s="742" t="s">
        <v>599</v>
      </c>
      <c r="D554" s="743" t="s">
        <v>600</v>
      </c>
      <c r="E554" s="742" t="s">
        <v>3533</v>
      </c>
      <c r="F554" s="743" t="s">
        <v>3534</v>
      </c>
      <c r="G554" s="742" t="s">
        <v>4418</v>
      </c>
      <c r="H554" s="742" t="s">
        <v>4419</v>
      </c>
      <c r="I554" s="745">
        <v>17.979999542236328</v>
      </c>
      <c r="J554" s="745">
        <v>100</v>
      </c>
      <c r="K554" s="746">
        <v>1798.06005859375</v>
      </c>
    </row>
    <row r="555" spans="1:11" ht="14.4" customHeight="1" x14ac:dyDescent="0.3">
      <c r="A555" s="740" t="s">
        <v>574</v>
      </c>
      <c r="B555" s="741" t="s">
        <v>575</v>
      </c>
      <c r="C555" s="742" t="s">
        <v>599</v>
      </c>
      <c r="D555" s="743" t="s">
        <v>600</v>
      </c>
      <c r="E555" s="742" t="s">
        <v>3533</v>
      </c>
      <c r="F555" s="743" t="s">
        <v>3534</v>
      </c>
      <c r="G555" s="742" t="s">
        <v>4204</v>
      </c>
      <c r="H555" s="742" t="s">
        <v>4205</v>
      </c>
      <c r="I555" s="745">
        <v>17.979999542236328</v>
      </c>
      <c r="J555" s="745">
        <v>300</v>
      </c>
      <c r="K555" s="746">
        <v>5394.2101440429687</v>
      </c>
    </row>
    <row r="556" spans="1:11" ht="14.4" customHeight="1" x14ac:dyDescent="0.3">
      <c r="A556" s="740" t="s">
        <v>574</v>
      </c>
      <c r="B556" s="741" t="s">
        <v>575</v>
      </c>
      <c r="C556" s="742" t="s">
        <v>599</v>
      </c>
      <c r="D556" s="743" t="s">
        <v>600</v>
      </c>
      <c r="E556" s="742" t="s">
        <v>3533</v>
      </c>
      <c r="F556" s="743" t="s">
        <v>3534</v>
      </c>
      <c r="G556" s="742" t="s">
        <v>4206</v>
      </c>
      <c r="H556" s="742" t="s">
        <v>4207</v>
      </c>
      <c r="I556" s="745">
        <v>17.979999542236328</v>
      </c>
      <c r="J556" s="745">
        <v>850</v>
      </c>
      <c r="K556" s="746">
        <v>15283</v>
      </c>
    </row>
    <row r="557" spans="1:11" ht="14.4" customHeight="1" x14ac:dyDescent="0.3">
      <c r="A557" s="740" t="s">
        <v>574</v>
      </c>
      <c r="B557" s="741" t="s">
        <v>575</v>
      </c>
      <c r="C557" s="742" t="s">
        <v>599</v>
      </c>
      <c r="D557" s="743" t="s">
        <v>600</v>
      </c>
      <c r="E557" s="742" t="s">
        <v>3533</v>
      </c>
      <c r="F557" s="743" t="s">
        <v>3534</v>
      </c>
      <c r="G557" s="742" t="s">
        <v>4208</v>
      </c>
      <c r="H557" s="742" t="s">
        <v>4209</v>
      </c>
      <c r="I557" s="745">
        <v>17.980832894643147</v>
      </c>
      <c r="J557" s="745">
        <v>1300</v>
      </c>
      <c r="K557" s="746">
        <v>23375</v>
      </c>
    </row>
    <row r="558" spans="1:11" ht="14.4" customHeight="1" x14ac:dyDescent="0.3">
      <c r="A558" s="740" t="s">
        <v>574</v>
      </c>
      <c r="B558" s="741" t="s">
        <v>575</v>
      </c>
      <c r="C558" s="742" t="s">
        <v>599</v>
      </c>
      <c r="D558" s="743" t="s">
        <v>600</v>
      </c>
      <c r="E558" s="742" t="s">
        <v>3533</v>
      </c>
      <c r="F558" s="743" t="s">
        <v>3534</v>
      </c>
      <c r="G558" s="742" t="s">
        <v>4210</v>
      </c>
      <c r="H558" s="742" t="s">
        <v>4211</v>
      </c>
      <c r="I558" s="745">
        <v>17.979999542236328</v>
      </c>
      <c r="J558" s="745">
        <v>350</v>
      </c>
      <c r="K558" s="746">
        <v>6293</v>
      </c>
    </row>
    <row r="559" spans="1:11" ht="14.4" customHeight="1" x14ac:dyDescent="0.3">
      <c r="A559" s="740" t="s">
        <v>574</v>
      </c>
      <c r="B559" s="741" t="s">
        <v>575</v>
      </c>
      <c r="C559" s="742" t="s">
        <v>599</v>
      </c>
      <c r="D559" s="743" t="s">
        <v>600</v>
      </c>
      <c r="E559" s="742" t="s">
        <v>3533</v>
      </c>
      <c r="F559" s="743" t="s">
        <v>3534</v>
      </c>
      <c r="G559" s="742" t="s">
        <v>3857</v>
      </c>
      <c r="H559" s="742" t="s">
        <v>3858</v>
      </c>
      <c r="I559" s="745">
        <v>4.0300002098083496</v>
      </c>
      <c r="J559" s="745">
        <v>6050</v>
      </c>
      <c r="K559" s="746">
        <v>24381.5</v>
      </c>
    </row>
    <row r="560" spans="1:11" ht="14.4" customHeight="1" x14ac:dyDescent="0.3">
      <c r="A560" s="740" t="s">
        <v>574</v>
      </c>
      <c r="B560" s="741" t="s">
        <v>575</v>
      </c>
      <c r="C560" s="742" t="s">
        <v>599</v>
      </c>
      <c r="D560" s="743" t="s">
        <v>600</v>
      </c>
      <c r="E560" s="742" t="s">
        <v>3533</v>
      </c>
      <c r="F560" s="743" t="s">
        <v>3534</v>
      </c>
      <c r="G560" s="742" t="s">
        <v>4218</v>
      </c>
      <c r="H560" s="742" t="s">
        <v>4219</v>
      </c>
      <c r="I560" s="745">
        <v>105.02999877929687</v>
      </c>
      <c r="J560" s="745">
        <v>20</v>
      </c>
      <c r="K560" s="746">
        <v>2100.590087890625</v>
      </c>
    </row>
    <row r="561" spans="1:11" ht="14.4" customHeight="1" x14ac:dyDescent="0.3">
      <c r="A561" s="740" t="s">
        <v>574</v>
      </c>
      <c r="B561" s="741" t="s">
        <v>575</v>
      </c>
      <c r="C561" s="742" t="s">
        <v>599</v>
      </c>
      <c r="D561" s="743" t="s">
        <v>600</v>
      </c>
      <c r="E561" s="742" t="s">
        <v>3533</v>
      </c>
      <c r="F561" s="743" t="s">
        <v>3534</v>
      </c>
      <c r="G561" s="742" t="s">
        <v>4220</v>
      </c>
      <c r="H561" s="742" t="s">
        <v>4221</v>
      </c>
      <c r="I561" s="745">
        <v>105.01999664306641</v>
      </c>
      <c r="J561" s="745">
        <v>20</v>
      </c>
      <c r="K561" s="746">
        <v>2100.4599609375</v>
      </c>
    </row>
    <row r="562" spans="1:11" ht="14.4" customHeight="1" x14ac:dyDescent="0.3">
      <c r="A562" s="740" t="s">
        <v>574</v>
      </c>
      <c r="B562" s="741" t="s">
        <v>575</v>
      </c>
      <c r="C562" s="742" t="s">
        <v>599</v>
      </c>
      <c r="D562" s="743" t="s">
        <v>600</v>
      </c>
      <c r="E562" s="742" t="s">
        <v>3533</v>
      </c>
      <c r="F562" s="743" t="s">
        <v>3534</v>
      </c>
      <c r="G562" s="742" t="s">
        <v>3887</v>
      </c>
      <c r="H562" s="742" t="s">
        <v>3888</v>
      </c>
      <c r="I562" s="745">
        <v>393.25</v>
      </c>
      <c r="J562" s="745">
        <v>1</v>
      </c>
      <c r="K562" s="746">
        <v>393.25</v>
      </c>
    </row>
    <row r="563" spans="1:11" ht="14.4" customHeight="1" x14ac:dyDescent="0.3">
      <c r="A563" s="740" t="s">
        <v>574</v>
      </c>
      <c r="B563" s="741" t="s">
        <v>575</v>
      </c>
      <c r="C563" s="742" t="s">
        <v>599</v>
      </c>
      <c r="D563" s="743" t="s">
        <v>600</v>
      </c>
      <c r="E563" s="742" t="s">
        <v>3533</v>
      </c>
      <c r="F563" s="743" t="s">
        <v>3534</v>
      </c>
      <c r="G563" s="742" t="s">
        <v>4420</v>
      </c>
      <c r="H563" s="742" t="s">
        <v>4421</v>
      </c>
      <c r="I563" s="745">
        <v>393.25</v>
      </c>
      <c r="J563" s="745">
        <v>1</v>
      </c>
      <c r="K563" s="746">
        <v>393.25</v>
      </c>
    </row>
    <row r="564" spans="1:11" ht="14.4" customHeight="1" x14ac:dyDescent="0.3">
      <c r="A564" s="740" t="s">
        <v>574</v>
      </c>
      <c r="B564" s="741" t="s">
        <v>575</v>
      </c>
      <c r="C564" s="742" t="s">
        <v>599</v>
      </c>
      <c r="D564" s="743" t="s">
        <v>600</v>
      </c>
      <c r="E564" s="742" t="s">
        <v>3533</v>
      </c>
      <c r="F564" s="743" t="s">
        <v>3534</v>
      </c>
      <c r="G564" s="742" t="s">
        <v>4222</v>
      </c>
      <c r="H564" s="742" t="s">
        <v>4223</v>
      </c>
      <c r="I564" s="745">
        <v>750.20001220703125</v>
      </c>
      <c r="J564" s="745">
        <v>1</v>
      </c>
      <c r="K564" s="746">
        <v>750.20001220703125</v>
      </c>
    </row>
    <row r="565" spans="1:11" ht="14.4" customHeight="1" x14ac:dyDescent="0.3">
      <c r="A565" s="740" t="s">
        <v>574</v>
      </c>
      <c r="B565" s="741" t="s">
        <v>575</v>
      </c>
      <c r="C565" s="742" t="s">
        <v>599</v>
      </c>
      <c r="D565" s="743" t="s">
        <v>600</v>
      </c>
      <c r="E565" s="742" t="s">
        <v>3533</v>
      </c>
      <c r="F565" s="743" t="s">
        <v>3534</v>
      </c>
      <c r="G565" s="742" t="s">
        <v>4224</v>
      </c>
      <c r="H565" s="742" t="s">
        <v>4225</v>
      </c>
      <c r="I565" s="745">
        <v>1452</v>
      </c>
      <c r="J565" s="745">
        <v>2</v>
      </c>
      <c r="K565" s="746">
        <v>2904</v>
      </c>
    </row>
    <row r="566" spans="1:11" ht="14.4" customHeight="1" x14ac:dyDescent="0.3">
      <c r="A566" s="740" t="s">
        <v>574</v>
      </c>
      <c r="B566" s="741" t="s">
        <v>575</v>
      </c>
      <c r="C566" s="742" t="s">
        <v>599</v>
      </c>
      <c r="D566" s="743" t="s">
        <v>600</v>
      </c>
      <c r="E566" s="742" t="s">
        <v>3533</v>
      </c>
      <c r="F566" s="743" t="s">
        <v>3534</v>
      </c>
      <c r="G566" s="742" t="s">
        <v>3889</v>
      </c>
      <c r="H566" s="742" t="s">
        <v>3890</v>
      </c>
      <c r="I566" s="745">
        <v>665.5</v>
      </c>
      <c r="J566" s="745">
        <v>4</v>
      </c>
      <c r="K566" s="746">
        <v>2662</v>
      </c>
    </row>
    <row r="567" spans="1:11" ht="14.4" customHeight="1" x14ac:dyDescent="0.3">
      <c r="A567" s="740" t="s">
        <v>574</v>
      </c>
      <c r="B567" s="741" t="s">
        <v>575</v>
      </c>
      <c r="C567" s="742" t="s">
        <v>599</v>
      </c>
      <c r="D567" s="743" t="s">
        <v>600</v>
      </c>
      <c r="E567" s="742" t="s">
        <v>3533</v>
      </c>
      <c r="F567" s="743" t="s">
        <v>3534</v>
      </c>
      <c r="G567" s="742" t="s">
        <v>4228</v>
      </c>
      <c r="H567" s="742" t="s">
        <v>4229</v>
      </c>
      <c r="I567" s="745">
        <v>1393.9300537109375</v>
      </c>
      <c r="J567" s="745">
        <v>2</v>
      </c>
      <c r="K567" s="746">
        <v>2787.860107421875</v>
      </c>
    </row>
    <row r="568" spans="1:11" ht="14.4" customHeight="1" x14ac:dyDescent="0.3">
      <c r="A568" s="740" t="s">
        <v>574</v>
      </c>
      <c r="B568" s="741" t="s">
        <v>575</v>
      </c>
      <c r="C568" s="742" t="s">
        <v>599</v>
      </c>
      <c r="D568" s="743" t="s">
        <v>600</v>
      </c>
      <c r="E568" s="742" t="s">
        <v>3533</v>
      </c>
      <c r="F568" s="743" t="s">
        <v>3534</v>
      </c>
      <c r="G568" s="742" t="s">
        <v>4422</v>
      </c>
      <c r="H568" s="742" t="s">
        <v>4423</v>
      </c>
      <c r="I568" s="745">
        <v>302.53500366210937</v>
      </c>
      <c r="J568" s="745">
        <v>3</v>
      </c>
      <c r="K568" s="746">
        <v>907.57000732421875</v>
      </c>
    </row>
    <row r="569" spans="1:11" ht="14.4" customHeight="1" x14ac:dyDescent="0.3">
      <c r="A569" s="740" t="s">
        <v>574</v>
      </c>
      <c r="B569" s="741" t="s">
        <v>575</v>
      </c>
      <c r="C569" s="742" t="s">
        <v>599</v>
      </c>
      <c r="D569" s="743" t="s">
        <v>600</v>
      </c>
      <c r="E569" s="742" t="s">
        <v>3533</v>
      </c>
      <c r="F569" s="743" t="s">
        <v>3534</v>
      </c>
      <c r="G569" s="742" t="s">
        <v>4238</v>
      </c>
      <c r="H569" s="742" t="s">
        <v>4239</v>
      </c>
      <c r="I569" s="745">
        <v>11.735833009084066</v>
      </c>
      <c r="J569" s="745">
        <v>320</v>
      </c>
      <c r="K569" s="746">
        <v>3755.5000457763672</v>
      </c>
    </row>
    <row r="570" spans="1:11" ht="14.4" customHeight="1" x14ac:dyDescent="0.3">
      <c r="A570" s="740" t="s">
        <v>574</v>
      </c>
      <c r="B570" s="741" t="s">
        <v>575</v>
      </c>
      <c r="C570" s="742" t="s">
        <v>599</v>
      </c>
      <c r="D570" s="743" t="s">
        <v>600</v>
      </c>
      <c r="E570" s="742" t="s">
        <v>3533</v>
      </c>
      <c r="F570" s="743" t="s">
        <v>3534</v>
      </c>
      <c r="G570" s="742" t="s">
        <v>4242</v>
      </c>
      <c r="H570" s="742" t="s">
        <v>4243</v>
      </c>
      <c r="I570" s="745">
        <v>403.04000854492187</v>
      </c>
      <c r="J570" s="745">
        <v>170</v>
      </c>
      <c r="K570" s="746">
        <v>68516.6982421875</v>
      </c>
    </row>
    <row r="571" spans="1:11" ht="14.4" customHeight="1" x14ac:dyDescent="0.3">
      <c r="A571" s="740" t="s">
        <v>574</v>
      </c>
      <c r="B571" s="741" t="s">
        <v>575</v>
      </c>
      <c r="C571" s="742" t="s">
        <v>599</v>
      </c>
      <c r="D571" s="743" t="s">
        <v>600</v>
      </c>
      <c r="E571" s="742" t="s">
        <v>3533</v>
      </c>
      <c r="F571" s="743" t="s">
        <v>3534</v>
      </c>
      <c r="G571" s="742" t="s">
        <v>4424</v>
      </c>
      <c r="H571" s="742" t="s">
        <v>4425</v>
      </c>
      <c r="I571" s="745">
        <v>1539.1199951171875</v>
      </c>
      <c r="J571" s="745">
        <v>1</v>
      </c>
      <c r="K571" s="746">
        <v>1539.1199951171875</v>
      </c>
    </row>
    <row r="572" spans="1:11" ht="14.4" customHeight="1" x14ac:dyDescent="0.3">
      <c r="A572" s="740" t="s">
        <v>574</v>
      </c>
      <c r="B572" s="741" t="s">
        <v>575</v>
      </c>
      <c r="C572" s="742" t="s">
        <v>599</v>
      </c>
      <c r="D572" s="743" t="s">
        <v>600</v>
      </c>
      <c r="E572" s="742" t="s">
        <v>3533</v>
      </c>
      <c r="F572" s="743" t="s">
        <v>3534</v>
      </c>
      <c r="G572" s="742" t="s">
        <v>4252</v>
      </c>
      <c r="H572" s="742" t="s">
        <v>4253</v>
      </c>
      <c r="I572" s="745">
        <v>1234.199951171875</v>
      </c>
      <c r="J572" s="745">
        <v>15</v>
      </c>
      <c r="K572" s="746">
        <v>18513</v>
      </c>
    </row>
    <row r="573" spans="1:11" ht="14.4" customHeight="1" x14ac:dyDescent="0.3">
      <c r="A573" s="740" t="s">
        <v>574</v>
      </c>
      <c r="B573" s="741" t="s">
        <v>575</v>
      </c>
      <c r="C573" s="742" t="s">
        <v>599</v>
      </c>
      <c r="D573" s="743" t="s">
        <v>600</v>
      </c>
      <c r="E573" s="742" t="s">
        <v>3533</v>
      </c>
      <c r="F573" s="743" t="s">
        <v>3534</v>
      </c>
      <c r="G573" s="742" t="s">
        <v>4242</v>
      </c>
      <c r="H573" s="742" t="s">
        <v>4254</v>
      </c>
      <c r="I573" s="745">
        <v>403.04000854492187</v>
      </c>
      <c r="J573" s="745">
        <v>80</v>
      </c>
      <c r="K573" s="746">
        <v>32243.19921875</v>
      </c>
    </row>
    <row r="574" spans="1:11" ht="14.4" customHeight="1" x14ac:dyDescent="0.3">
      <c r="A574" s="740" t="s">
        <v>574</v>
      </c>
      <c r="B574" s="741" t="s">
        <v>575</v>
      </c>
      <c r="C574" s="742" t="s">
        <v>599</v>
      </c>
      <c r="D574" s="743" t="s">
        <v>600</v>
      </c>
      <c r="E574" s="742" t="s">
        <v>3533</v>
      </c>
      <c r="F574" s="743" t="s">
        <v>3534</v>
      </c>
      <c r="G574" s="742" t="s">
        <v>4426</v>
      </c>
      <c r="H574" s="742" t="s">
        <v>4427</v>
      </c>
      <c r="I574" s="745">
        <v>33.759998321533203</v>
      </c>
      <c r="J574" s="745">
        <v>50</v>
      </c>
      <c r="K574" s="746">
        <v>1688</v>
      </c>
    </row>
    <row r="575" spans="1:11" ht="14.4" customHeight="1" x14ac:dyDescent="0.3">
      <c r="A575" s="740" t="s">
        <v>574</v>
      </c>
      <c r="B575" s="741" t="s">
        <v>575</v>
      </c>
      <c r="C575" s="742" t="s">
        <v>599</v>
      </c>
      <c r="D575" s="743" t="s">
        <v>600</v>
      </c>
      <c r="E575" s="742" t="s">
        <v>3533</v>
      </c>
      <c r="F575" s="743" t="s">
        <v>3534</v>
      </c>
      <c r="G575" s="742" t="s">
        <v>4428</v>
      </c>
      <c r="H575" s="742" t="s">
        <v>4429</v>
      </c>
      <c r="I575" s="745">
        <v>96.680000305175781</v>
      </c>
      <c r="J575" s="745">
        <v>30</v>
      </c>
      <c r="K575" s="746">
        <v>2900.39990234375</v>
      </c>
    </row>
    <row r="576" spans="1:11" ht="14.4" customHeight="1" x14ac:dyDescent="0.3">
      <c r="A576" s="740" t="s">
        <v>574</v>
      </c>
      <c r="B576" s="741" t="s">
        <v>575</v>
      </c>
      <c r="C576" s="742" t="s">
        <v>599</v>
      </c>
      <c r="D576" s="743" t="s">
        <v>600</v>
      </c>
      <c r="E576" s="742" t="s">
        <v>3533</v>
      </c>
      <c r="F576" s="743" t="s">
        <v>3534</v>
      </c>
      <c r="G576" s="742" t="s">
        <v>4257</v>
      </c>
      <c r="H576" s="742" t="s">
        <v>4258</v>
      </c>
      <c r="I576" s="745">
        <v>23.350000381469727</v>
      </c>
      <c r="J576" s="745">
        <v>40</v>
      </c>
      <c r="K576" s="746">
        <v>934.05999755859375</v>
      </c>
    </row>
    <row r="577" spans="1:11" ht="14.4" customHeight="1" x14ac:dyDescent="0.3">
      <c r="A577" s="740" t="s">
        <v>574</v>
      </c>
      <c r="B577" s="741" t="s">
        <v>575</v>
      </c>
      <c r="C577" s="742" t="s">
        <v>599</v>
      </c>
      <c r="D577" s="743" t="s">
        <v>600</v>
      </c>
      <c r="E577" s="742" t="s">
        <v>3533</v>
      </c>
      <c r="F577" s="743" t="s">
        <v>3534</v>
      </c>
      <c r="G577" s="742" t="s">
        <v>4430</v>
      </c>
      <c r="H577" s="742" t="s">
        <v>4431</v>
      </c>
      <c r="I577" s="745">
        <v>45.650001525878906</v>
      </c>
      <c r="J577" s="745">
        <v>20</v>
      </c>
      <c r="K577" s="746">
        <v>913.07000732421875</v>
      </c>
    </row>
    <row r="578" spans="1:11" ht="14.4" customHeight="1" x14ac:dyDescent="0.3">
      <c r="A578" s="740" t="s">
        <v>574</v>
      </c>
      <c r="B578" s="741" t="s">
        <v>575</v>
      </c>
      <c r="C578" s="742" t="s">
        <v>599</v>
      </c>
      <c r="D578" s="743" t="s">
        <v>600</v>
      </c>
      <c r="E578" s="742" t="s">
        <v>3533</v>
      </c>
      <c r="F578" s="743" t="s">
        <v>3534</v>
      </c>
      <c r="G578" s="742" t="s">
        <v>4259</v>
      </c>
      <c r="H578" s="742" t="s">
        <v>4260</v>
      </c>
      <c r="I578" s="745">
        <v>23.139999389648438</v>
      </c>
      <c r="J578" s="745">
        <v>50</v>
      </c>
      <c r="K578" s="746">
        <v>1156.8299560546875</v>
      </c>
    </row>
    <row r="579" spans="1:11" ht="14.4" customHeight="1" x14ac:dyDescent="0.3">
      <c r="A579" s="740" t="s">
        <v>574</v>
      </c>
      <c r="B579" s="741" t="s">
        <v>575</v>
      </c>
      <c r="C579" s="742" t="s">
        <v>599</v>
      </c>
      <c r="D579" s="743" t="s">
        <v>600</v>
      </c>
      <c r="E579" s="742" t="s">
        <v>3533</v>
      </c>
      <c r="F579" s="743" t="s">
        <v>3534</v>
      </c>
      <c r="G579" s="742" t="s">
        <v>3986</v>
      </c>
      <c r="H579" s="742" t="s">
        <v>3987</v>
      </c>
      <c r="I579" s="745">
        <v>1.0900000333786011</v>
      </c>
      <c r="J579" s="745">
        <v>8400</v>
      </c>
      <c r="K579" s="746">
        <v>9156</v>
      </c>
    </row>
    <row r="580" spans="1:11" ht="14.4" customHeight="1" x14ac:dyDescent="0.3">
      <c r="A580" s="740" t="s">
        <v>574</v>
      </c>
      <c r="B580" s="741" t="s">
        <v>575</v>
      </c>
      <c r="C580" s="742" t="s">
        <v>599</v>
      </c>
      <c r="D580" s="743" t="s">
        <v>600</v>
      </c>
      <c r="E580" s="742" t="s">
        <v>3533</v>
      </c>
      <c r="F580" s="743" t="s">
        <v>3534</v>
      </c>
      <c r="G580" s="742" t="s">
        <v>3541</v>
      </c>
      <c r="H580" s="742" t="s">
        <v>3542</v>
      </c>
      <c r="I580" s="745">
        <v>0.47799999117851255</v>
      </c>
      <c r="J580" s="745">
        <v>4900</v>
      </c>
      <c r="K580" s="746">
        <v>2343</v>
      </c>
    </row>
    <row r="581" spans="1:11" ht="14.4" customHeight="1" x14ac:dyDescent="0.3">
      <c r="A581" s="740" t="s">
        <v>574</v>
      </c>
      <c r="B581" s="741" t="s">
        <v>575</v>
      </c>
      <c r="C581" s="742" t="s">
        <v>599</v>
      </c>
      <c r="D581" s="743" t="s">
        <v>600</v>
      </c>
      <c r="E581" s="742" t="s">
        <v>3533</v>
      </c>
      <c r="F581" s="743" t="s">
        <v>3534</v>
      </c>
      <c r="G581" s="742" t="s">
        <v>3543</v>
      </c>
      <c r="H581" s="742" t="s">
        <v>3544</v>
      </c>
      <c r="I581" s="745">
        <v>1.6728570972170149</v>
      </c>
      <c r="J581" s="745">
        <v>8200</v>
      </c>
      <c r="K581" s="746">
        <v>13716</v>
      </c>
    </row>
    <row r="582" spans="1:11" ht="14.4" customHeight="1" x14ac:dyDescent="0.3">
      <c r="A582" s="740" t="s">
        <v>574</v>
      </c>
      <c r="B582" s="741" t="s">
        <v>575</v>
      </c>
      <c r="C582" s="742" t="s">
        <v>599</v>
      </c>
      <c r="D582" s="743" t="s">
        <v>600</v>
      </c>
      <c r="E582" s="742" t="s">
        <v>3533</v>
      </c>
      <c r="F582" s="743" t="s">
        <v>3534</v>
      </c>
      <c r="G582" s="742" t="s">
        <v>3545</v>
      </c>
      <c r="H582" s="742" t="s">
        <v>3546</v>
      </c>
      <c r="I582" s="745">
        <v>0.67000001668930054</v>
      </c>
      <c r="J582" s="745">
        <v>6400</v>
      </c>
      <c r="K582" s="746">
        <v>4288</v>
      </c>
    </row>
    <row r="583" spans="1:11" ht="14.4" customHeight="1" x14ac:dyDescent="0.3">
      <c r="A583" s="740" t="s">
        <v>574</v>
      </c>
      <c r="B583" s="741" t="s">
        <v>575</v>
      </c>
      <c r="C583" s="742" t="s">
        <v>599</v>
      </c>
      <c r="D583" s="743" t="s">
        <v>600</v>
      </c>
      <c r="E583" s="742" t="s">
        <v>3533</v>
      </c>
      <c r="F583" s="743" t="s">
        <v>3534</v>
      </c>
      <c r="G583" s="742" t="s">
        <v>3994</v>
      </c>
      <c r="H583" s="742" t="s">
        <v>3995</v>
      </c>
      <c r="I583" s="745">
        <v>7.429999828338623</v>
      </c>
      <c r="J583" s="745">
        <v>50</v>
      </c>
      <c r="K583" s="746">
        <v>371.5</v>
      </c>
    </row>
    <row r="584" spans="1:11" ht="14.4" customHeight="1" x14ac:dyDescent="0.3">
      <c r="A584" s="740" t="s">
        <v>574</v>
      </c>
      <c r="B584" s="741" t="s">
        <v>575</v>
      </c>
      <c r="C584" s="742" t="s">
        <v>599</v>
      </c>
      <c r="D584" s="743" t="s">
        <v>600</v>
      </c>
      <c r="E584" s="742" t="s">
        <v>3533</v>
      </c>
      <c r="F584" s="743" t="s">
        <v>3534</v>
      </c>
      <c r="G584" s="742" t="s">
        <v>4002</v>
      </c>
      <c r="H584" s="742" t="s">
        <v>4003</v>
      </c>
      <c r="I584" s="745">
        <v>6.2300000190734863</v>
      </c>
      <c r="J584" s="745">
        <v>30</v>
      </c>
      <c r="K584" s="746">
        <v>186.89999389648437</v>
      </c>
    </row>
    <row r="585" spans="1:11" ht="14.4" customHeight="1" x14ac:dyDescent="0.3">
      <c r="A585" s="740" t="s">
        <v>574</v>
      </c>
      <c r="B585" s="741" t="s">
        <v>575</v>
      </c>
      <c r="C585" s="742" t="s">
        <v>599</v>
      </c>
      <c r="D585" s="743" t="s">
        <v>600</v>
      </c>
      <c r="E585" s="742" t="s">
        <v>3533</v>
      </c>
      <c r="F585" s="743" t="s">
        <v>3534</v>
      </c>
      <c r="G585" s="742" t="s">
        <v>4432</v>
      </c>
      <c r="H585" s="742" t="s">
        <v>4433</v>
      </c>
      <c r="I585" s="745">
        <v>74.260002136230469</v>
      </c>
      <c r="J585" s="745">
        <v>25</v>
      </c>
      <c r="K585" s="746">
        <v>1856.43994140625</v>
      </c>
    </row>
    <row r="586" spans="1:11" ht="14.4" customHeight="1" x14ac:dyDescent="0.3">
      <c r="A586" s="740" t="s">
        <v>574</v>
      </c>
      <c r="B586" s="741" t="s">
        <v>575</v>
      </c>
      <c r="C586" s="742" t="s">
        <v>599</v>
      </c>
      <c r="D586" s="743" t="s">
        <v>600</v>
      </c>
      <c r="E586" s="742" t="s">
        <v>3533</v>
      </c>
      <c r="F586" s="743" t="s">
        <v>3534</v>
      </c>
      <c r="G586" s="742" t="s">
        <v>4289</v>
      </c>
      <c r="H586" s="742" t="s">
        <v>4290</v>
      </c>
      <c r="I586" s="745">
        <v>350.89999389648437</v>
      </c>
      <c r="J586" s="745">
        <v>4</v>
      </c>
      <c r="K586" s="746">
        <v>1403.5999450683594</v>
      </c>
    </row>
    <row r="587" spans="1:11" ht="14.4" customHeight="1" x14ac:dyDescent="0.3">
      <c r="A587" s="740" t="s">
        <v>574</v>
      </c>
      <c r="B587" s="741" t="s">
        <v>575</v>
      </c>
      <c r="C587" s="742" t="s">
        <v>599</v>
      </c>
      <c r="D587" s="743" t="s">
        <v>600</v>
      </c>
      <c r="E587" s="742" t="s">
        <v>3533</v>
      </c>
      <c r="F587" s="743" t="s">
        <v>3534</v>
      </c>
      <c r="G587" s="742" t="s">
        <v>3547</v>
      </c>
      <c r="H587" s="742" t="s">
        <v>3548</v>
      </c>
      <c r="I587" s="745">
        <v>0.47090908885002136</v>
      </c>
      <c r="J587" s="745">
        <v>5200</v>
      </c>
      <c r="K587" s="746">
        <v>2446</v>
      </c>
    </row>
    <row r="588" spans="1:11" ht="14.4" customHeight="1" x14ac:dyDescent="0.3">
      <c r="A588" s="740" t="s">
        <v>574</v>
      </c>
      <c r="B588" s="741" t="s">
        <v>575</v>
      </c>
      <c r="C588" s="742" t="s">
        <v>599</v>
      </c>
      <c r="D588" s="743" t="s">
        <v>600</v>
      </c>
      <c r="E588" s="742" t="s">
        <v>3533</v>
      </c>
      <c r="F588" s="743" t="s">
        <v>3534</v>
      </c>
      <c r="G588" s="742" t="s">
        <v>4434</v>
      </c>
      <c r="H588" s="742" t="s">
        <v>4435</v>
      </c>
      <c r="I588" s="745">
        <v>652.91998291015625</v>
      </c>
      <c r="J588" s="745">
        <v>10</v>
      </c>
      <c r="K588" s="746">
        <v>6529.14990234375</v>
      </c>
    </row>
    <row r="589" spans="1:11" ht="14.4" customHeight="1" x14ac:dyDescent="0.3">
      <c r="A589" s="740" t="s">
        <v>574</v>
      </c>
      <c r="B589" s="741" t="s">
        <v>575</v>
      </c>
      <c r="C589" s="742" t="s">
        <v>599</v>
      </c>
      <c r="D589" s="743" t="s">
        <v>600</v>
      </c>
      <c r="E589" s="742" t="s">
        <v>3533</v>
      </c>
      <c r="F589" s="743" t="s">
        <v>3534</v>
      </c>
      <c r="G589" s="742" t="s">
        <v>4293</v>
      </c>
      <c r="H589" s="742" t="s">
        <v>4294</v>
      </c>
      <c r="I589" s="745">
        <v>72.152502059936523</v>
      </c>
      <c r="J589" s="745">
        <v>100</v>
      </c>
      <c r="K589" s="746">
        <v>7215.41015625</v>
      </c>
    </row>
    <row r="590" spans="1:11" ht="14.4" customHeight="1" x14ac:dyDescent="0.3">
      <c r="A590" s="740" t="s">
        <v>574</v>
      </c>
      <c r="B590" s="741" t="s">
        <v>575</v>
      </c>
      <c r="C590" s="742" t="s">
        <v>599</v>
      </c>
      <c r="D590" s="743" t="s">
        <v>600</v>
      </c>
      <c r="E590" s="742" t="s">
        <v>3533</v>
      </c>
      <c r="F590" s="743" t="s">
        <v>3534</v>
      </c>
      <c r="G590" s="742" t="s">
        <v>4295</v>
      </c>
      <c r="H590" s="742" t="s">
        <v>4296</v>
      </c>
      <c r="I590" s="745">
        <v>130.67999267578125</v>
      </c>
      <c r="J590" s="745">
        <v>10</v>
      </c>
      <c r="K590" s="746">
        <v>1306.800048828125</v>
      </c>
    </row>
    <row r="591" spans="1:11" ht="14.4" customHeight="1" x14ac:dyDescent="0.3">
      <c r="A591" s="740" t="s">
        <v>574</v>
      </c>
      <c r="B591" s="741" t="s">
        <v>575</v>
      </c>
      <c r="C591" s="742" t="s">
        <v>599</v>
      </c>
      <c r="D591" s="743" t="s">
        <v>600</v>
      </c>
      <c r="E591" s="742" t="s">
        <v>3549</v>
      </c>
      <c r="F591" s="743" t="s">
        <v>3550</v>
      </c>
      <c r="G591" s="742" t="s">
        <v>3551</v>
      </c>
      <c r="H591" s="742" t="s">
        <v>3552</v>
      </c>
      <c r="I591" s="745">
        <v>9.9185716765267511</v>
      </c>
      <c r="J591" s="745">
        <v>4910</v>
      </c>
      <c r="K591" s="746">
        <v>48274.700134277344</v>
      </c>
    </row>
    <row r="592" spans="1:11" ht="14.4" customHeight="1" x14ac:dyDescent="0.3">
      <c r="A592" s="740" t="s">
        <v>574</v>
      </c>
      <c r="B592" s="741" t="s">
        <v>575</v>
      </c>
      <c r="C592" s="742" t="s">
        <v>599</v>
      </c>
      <c r="D592" s="743" t="s">
        <v>600</v>
      </c>
      <c r="E592" s="742" t="s">
        <v>3549</v>
      </c>
      <c r="F592" s="743" t="s">
        <v>3550</v>
      </c>
      <c r="G592" s="742" t="s">
        <v>4072</v>
      </c>
      <c r="H592" s="742" t="s">
        <v>4073</v>
      </c>
      <c r="I592" s="745">
        <v>16.458749294281006</v>
      </c>
      <c r="J592" s="745">
        <v>700</v>
      </c>
      <c r="K592" s="746">
        <v>11521</v>
      </c>
    </row>
    <row r="593" spans="1:11" ht="14.4" customHeight="1" x14ac:dyDescent="0.3">
      <c r="A593" s="740" t="s">
        <v>574</v>
      </c>
      <c r="B593" s="741" t="s">
        <v>575</v>
      </c>
      <c r="C593" s="742" t="s">
        <v>599</v>
      </c>
      <c r="D593" s="743" t="s">
        <v>600</v>
      </c>
      <c r="E593" s="742" t="s">
        <v>4074</v>
      </c>
      <c r="F593" s="743" t="s">
        <v>4075</v>
      </c>
      <c r="G593" s="742" t="s">
        <v>4436</v>
      </c>
      <c r="H593" s="742" t="s">
        <v>4437</v>
      </c>
      <c r="I593" s="745">
        <v>27.257000160217284</v>
      </c>
      <c r="J593" s="745">
        <v>576</v>
      </c>
      <c r="K593" s="746">
        <v>15698.699951171875</v>
      </c>
    </row>
    <row r="594" spans="1:11" ht="14.4" customHeight="1" x14ac:dyDescent="0.3">
      <c r="A594" s="740" t="s">
        <v>574</v>
      </c>
      <c r="B594" s="741" t="s">
        <v>575</v>
      </c>
      <c r="C594" s="742" t="s">
        <v>599</v>
      </c>
      <c r="D594" s="743" t="s">
        <v>600</v>
      </c>
      <c r="E594" s="742" t="s">
        <v>3553</v>
      </c>
      <c r="F594" s="743" t="s">
        <v>3554</v>
      </c>
      <c r="G594" s="742" t="s">
        <v>4297</v>
      </c>
      <c r="H594" s="742" t="s">
        <v>4298</v>
      </c>
      <c r="I594" s="745">
        <v>180.44000244140625</v>
      </c>
      <c r="J594" s="745">
        <v>100</v>
      </c>
      <c r="K594" s="746">
        <v>18043.52978515625</v>
      </c>
    </row>
    <row r="595" spans="1:11" ht="14.4" customHeight="1" x14ac:dyDescent="0.3">
      <c r="A595" s="740" t="s">
        <v>574</v>
      </c>
      <c r="B595" s="741" t="s">
        <v>575</v>
      </c>
      <c r="C595" s="742" t="s">
        <v>599</v>
      </c>
      <c r="D595" s="743" t="s">
        <v>600</v>
      </c>
      <c r="E595" s="742" t="s">
        <v>3553</v>
      </c>
      <c r="F595" s="743" t="s">
        <v>3554</v>
      </c>
      <c r="G595" s="742" t="s">
        <v>3557</v>
      </c>
      <c r="H595" s="742" t="s">
        <v>3558</v>
      </c>
      <c r="I595" s="745">
        <v>0.31000000238418579</v>
      </c>
      <c r="J595" s="745">
        <v>200</v>
      </c>
      <c r="K595" s="746">
        <v>62</v>
      </c>
    </row>
    <row r="596" spans="1:11" ht="14.4" customHeight="1" x14ac:dyDescent="0.3">
      <c r="A596" s="740" t="s">
        <v>574</v>
      </c>
      <c r="B596" s="741" t="s">
        <v>575</v>
      </c>
      <c r="C596" s="742" t="s">
        <v>599</v>
      </c>
      <c r="D596" s="743" t="s">
        <v>600</v>
      </c>
      <c r="E596" s="742" t="s">
        <v>3553</v>
      </c>
      <c r="F596" s="743" t="s">
        <v>3554</v>
      </c>
      <c r="G596" s="742" t="s">
        <v>4084</v>
      </c>
      <c r="H596" s="742" t="s">
        <v>4085</v>
      </c>
      <c r="I596" s="745">
        <v>0.3033333420753479</v>
      </c>
      <c r="J596" s="745">
        <v>800</v>
      </c>
      <c r="K596" s="746">
        <v>243</v>
      </c>
    </row>
    <row r="597" spans="1:11" ht="14.4" customHeight="1" x14ac:dyDescent="0.3">
      <c r="A597" s="740" t="s">
        <v>574</v>
      </c>
      <c r="B597" s="741" t="s">
        <v>575</v>
      </c>
      <c r="C597" s="742" t="s">
        <v>599</v>
      </c>
      <c r="D597" s="743" t="s">
        <v>600</v>
      </c>
      <c r="E597" s="742" t="s">
        <v>3553</v>
      </c>
      <c r="F597" s="743" t="s">
        <v>3554</v>
      </c>
      <c r="G597" s="742" t="s">
        <v>3559</v>
      </c>
      <c r="H597" s="742" t="s">
        <v>3560</v>
      </c>
      <c r="I597" s="745">
        <v>0.53200001418590548</v>
      </c>
      <c r="J597" s="745">
        <v>8400</v>
      </c>
      <c r="K597" s="746">
        <v>4428</v>
      </c>
    </row>
    <row r="598" spans="1:11" ht="14.4" customHeight="1" x14ac:dyDescent="0.3">
      <c r="A598" s="740" t="s">
        <v>574</v>
      </c>
      <c r="B598" s="741" t="s">
        <v>575</v>
      </c>
      <c r="C598" s="742" t="s">
        <v>599</v>
      </c>
      <c r="D598" s="743" t="s">
        <v>600</v>
      </c>
      <c r="E598" s="742" t="s">
        <v>3553</v>
      </c>
      <c r="F598" s="743" t="s">
        <v>3554</v>
      </c>
      <c r="G598" s="742" t="s">
        <v>4299</v>
      </c>
      <c r="H598" s="742" t="s">
        <v>4300</v>
      </c>
      <c r="I598" s="745">
        <v>101.58000183105469</v>
      </c>
      <c r="J598" s="745">
        <v>25</v>
      </c>
      <c r="K598" s="746">
        <v>2539.489990234375</v>
      </c>
    </row>
    <row r="599" spans="1:11" ht="14.4" customHeight="1" x14ac:dyDescent="0.3">
      <c r="A599" s="740" t="s">
        <v>574</v>
      </c>
      <c r="B599" s="741" t="s">
        <v>575</v>
      </c>
      <c r="C599" s="742" t="s">
        <v>599</v>
      </c>
      <c r="D599" s="743" t="s">
        <v>600</v>
      </c>
      <c r="E599" s="742" t="s">
        <v>3553</v>
      </c>
      <c r="F599" s="743" t="s">
        <v>3554</v>
      </c>
      <c r="G599" s="742" t="s">
        <v>4305</v>
      </c>
      <c r="H599" s="742" t="s">
        <v>4306</v>
      </c>
      <c r="I599" s="745">
        <v>180.44000244140625</v>
      </c>
      <c r="J599" s="745">
        <v>25</v>
      </c>
      <c r="K599" s="746">
        <v>4510.8798828125</v>
      </c>
    </row>
    <row r="600" spans="1:11" ht="14.4" customHeight="1" x14ac:dyDescent="0.3">
      <c r="A600" s="740" t="s">
        <v>574</v>
      </c>
      <c r="B600" s="741" t="s">
        <v>575</v>
      </c>
      <c r="C600" s="742" t="s">
        <v>599</v>
      </c>
      <c r="D600" s="743" t="s">
        <v>600</v>
      </c>
      <c r="E600" s="742" t="s">
        <v>3553</v>
      </c>
      <c r="F600" s="743" t="s">
        <v>3554</v>
      </c>
      <c r="G600" s="742" t="s">
        <v>4311</v>
      </c>
      <c r="H600" s="742" t="s">
        <v>4312</v>
      </c>
      <c r="I600" s="745">
        <v>48.819999694824219</v>
      </c>
      <c r="J600" s="745">
        <v>50</v>
      </c>
      <c r="K600" s="746">
        <v>2441.179931640625</v>
      </c>
    </row>
    <row r="601" spans="1:11" ht="14.4" customHeight="1" x14ac:dyDescent="0.3">
      <c r="A601" s="740" t="s">
        <v>574</v>
      </c>
      <c r="B601" s="741" t="s">
        <v>575</v>
      </c>
      <c r="C601" s="742" t="s">
        <v>599</v>
      </c>
      <c r="D601" s="743" t="s">
        <v>600</v>
      </c>
      <c r="E601" s="742" t="s">
        <v>3553</v>
      </c>
      <c r="F601" s="743" t="s">
        <v>3554</v>
      </c>
      <c r="G601" s="742" t="s">
        <v>4313</v>
      </c>
      <c r="H601" s="742" t="s">
        <v>4314</v>
      </c>
      <c r="I601" s="745">
        <v>48.819999694824219</v>
      </c>
      <c r="J601" s="745">
        <v>25</v>
      </c>
      <c r="K601" s="746">
        <v>1220.5899658203125</v>
      </c>
    </row>
    <row r="602" spans="1:11" ht="14.4" customHeight="1" x14ac:dyDescent="0.3">
      <c r="A602" s="740" t="s">
        <v>574</v>
      </c>
      <c r="B602" s="741" t="s">
        <v>575</v>
      </c>
      <c r="C602" s="742" t="s">
        <v>599</v>
      </c>
      <c r="D602" s="743" t="s">
        <v>600</v>
      </c>
      <c r="E602" s="742" t="s">
        <v>3553</v>
      </c>
      <c r="F602" s="743" t="s">
        <v>3554</v>
      </c>
      <c r="G602" s="742" t="s">
        <v>4315</v>
      </c>
      <c r="H602" s="742" t="s">
        <v>4316</v>
      </c>
      <c r="I602" s="745">
        <v>48.824000549316409</v>
      </c>
      <c r="J602" s="745">
        <v>125</v>
      </c>
      <c r="K602" s="746">
        <v>6103.030029296875</v>
      </c>
    </row>
    <row r="603" spans="1:11" ht="14.4" customHeight="1" x14ac:dyDescent="0.3">
      <c r="A603" s="740" t="s">
        <v>574</v>
      </c>
      <c r="B603" s="741" t="s">
        <v>575</v>
      </c>
      <c r="C603" s="742" t="s">
        <v>599</v>
      </c>
      <c r="D603" s="743" t="s">
        <v>600</v>
      </c>
      <c r="E603" s="742" t="s">
        <v>3553</v>
      </c>
      <c r="F603" s="743" t="s">
        <v>3554</v>
      </c>
      <c r="G603" s="742" t="s">
        <v>4317</v>
      </c>
      <c r="H603" s="742" t="s">
        <v>4318</v>
      </c>
      <c r="I603" s="745">
        <v>48.825000762939453</v>
      </c>
      <c r="J603" s="745">
        <v>50</v>
      </c>
      <c r="K603" s="746">
        <v>2441.3499755859375</v>
      </c>
    </row>
    <row r="604" spans="1:11" ht="14.4" customHeight="1" x14ac:dyDescent="0.3">
      <c r="A604" s="740" t="s">
        <v>574</v>
      </c>
      <c r="B604" s="741" t="s">
        <v>575</v>
      </c>
      <c r="C604" s="742" t="s">
        <v>599</v>
      </c>
      <c r="D604" s="743" t="s">
        <v>600</v>
      </c>
      <c r="E604" s="742" t="s">
        <v>3553</v>
      </c>
      <c r="F604" s="743" t="s">
        <v>3554</v>
      </c>
      <c r="G604" s="742" t="s">
        <v>4319</v>
      </c>
      <c r="H604" s="742" t="s">
        <v>4320</v>
      </c>
      <c r="I604" s="745">
        <v>29.399999618530273</v>
      </c>
      <c r="J604" s="745">
        <v>25</v>
      </c>
      <c r="K604" s="746">
        <v>735</v>
      </c>
    </row>
    <row r="605" spans="1:11" ht="14.4" customHeight="1" x14ac:dyDescent="0.3">
      <c r="A605" s="740" t="s">
        <v>574</v>
      </c>
      <c r="B605" s="741" t="s">
        <v>575</v>
      </c>
      <c r="C605" s="742" t="s">
        <v>599</v>
      </c>
      <c r="D605" s="743" t="s">
        <v>600</v>
      </c>
      <c r="E605" s="742" t="s">
        <v>3553</v>
      </c>
      <c r="F605" s="743" t="s">
        <v>3554</v>
      </c>
      <c r="G605" s="742" t="s">
        <v>4323</v>
      </c>
      <c r="H605" s="742" t="s">
        <v>4324</v>
      </c>
      <c r="I605" s="745">
        <v>1.512857130595616</v>
      </c>
      <c r="J605" s="745">
        <v>2500</v>
      </c>
      <c r="K605" s="746">
        <v>3780</v>
      </c>
    </row>
    <row r="606" spans="1:11" ht="14.4" customHeight="1" x14ac:dyDescent="0.3">
      <c r="A606" s="740" t="s">
        <v>574</v>
      </c>
      <c r="B606" s="741" t="s">
        <v>575</v>
      </c>
      <c r="C606" s="742" t="s">
        <v>599</v>
      </c>
      <c r="D606" s="743" t="s">
        <v>600</v>
      </c>
      <c r="E606" s="742" t="s">
        <v>3553</v>
      </c>
      <c r="F606" s="743" t="s">
        <v>3554</v>
      </c>
      <c r="G606" s="742" t="s">
        <v>4438</v>
      </c>
      <c r="H606" s="742" t="s">
        <v>4439</v>
      </c>
      <c r="I606" s="745">
        <v>261.3599853515625</v>
      </c>
      <c r="J606" s="745">
        <v>25</v>
      </c>
      <c r="K606" s="746">
        <v>6534</v>
      </c>
    </row>
    <row r="607" spans="1:11" ht="14.4" customHeight="1" x14ac:dyDescent="0.3">
      <c r="A607" s="740" t="s">
        <v>574</v>
      </c>
      <c r="B607" s="741" t="s">
        <v>575</v>
      </c>
      <c r="C607" s="742" t="s">
        <v>599</v>
      </c>
      <c r="D607" s="743" t="s">
        <v>600</v>
      </c>
      <c r="E607" s="742" t="s">
        <v>3553</v>
      </c>
      <c r="F607" s="743" t="s">
        <v>3554</v>
      </c>
      <c r="G607" s="742" t="s">
        <v>3565</v>
      </c>
      <c r="H607" s="742" t="s">
        <v>3566</v>
      </c>
      <c r="I607" s="745">
        <v>261.3599853515625</v>
      </c>
      <c r="J607" s="745">
        <v>75</v>
      </c>
      <c r="K607" s="746">
        <v>19602</v>
      </c>
    </row>
    <row r="608" spans="1:11" ht="14.4" customHeight="1" x14ac:dyDescent="0.3">
      <c r="A608" s="740" t="s">
        <v>574</v>
      </c>
      <c r="B608" s="741" t="s">
        <v>575</v>
      </c>
      <c r="C608" s="742" t="s">
        <v>599</v>
      </c>
      <c r="D608" s="743" t="s">
        <v>600</v>
      </c>
      <c r="E608" s="742" t="s">
        <v>3567</v>
      </c>
      <c r="F608" s="743" t="s">
        <v>3568</v>
      </c>
      <c r="G608" s="742" t="s">
        <v>4094</v>
      </c>
      <c r="H608" s="742" t="s">
        <v>4095</v>
      </c>
      <c r="I608" s="745">
        <v>0.68999999761581421</v>
      </c>
      <c r="J608" s="745">
        <v>15600</v>
      </c>
      <c r="K608" s="746">
        <v>10764</v>
      </c>
    </row>
    <row r="609" spans="1:11" ht="14.4" customHeight="1" x14ac:dyDescent="0.3">
      <c r="A609" s="740" t="s">
        <v>574</v>
      </c>
      <c r="B609" s="741" t="s">
        <v>575</v>
      </c>
      <c r="C609" s="742" t="s">
        <v>599</v>
      </c>
      <c r="D609" s="743" t="s">
        <v>600</v>
      </c>
      <c r="E609" s="742" t="s">
        <v>3567</v>
      </c>
      <c r="F609" s="743" t="s">
        <v>3568</v>
      </c>
      <c r="G609" s="742" t="s">
        <v>3569</v>
      </c>
      <c r="H609" s="742" t="s">
        <v>3570</v>
      </c>
      <c r="I609" s="745">
        <v>0.68999999761581421</v>
      </c>
      <c r="J609" s="745">
        <v>25200</v>
      </c>
      <c r="K609" s="746">
        <v>17388</v>
      </c>
    </row>
    <row r="610" spans="1:11" ht="14.4" customHeight="1" x14ac:dyDescent="0.3">
      <c r="A610" s="740" t="s">
        <v>574</v>
      </c>
      <c r="B610" s="741" t="s">
        <v>575</v>
      </c>
      <c r="C610" s="742" t="s">
        <v>599</v>
      </c>
      <c r="D610" s="743" t="s">
        <v>600</v>
      </c>
      <c r="E610" s="742" t="s">
        <v>3567</v>
      </c>
      <c r="F610" s="743" t="s">
        <v>3568</v>
      </c>
      <c r="G610" s="742" t="s">
        <v>4096</v>
      </c>
      <c r="H610" s="742" t="s">
        <v>4097</v>
      </c>
      <c r="I610" s="745">
        <v>0.68999999761581421</v>
      </c>
      <c r="J610" s="745">
        <v>7000</v>
      </c>
      <c r="K610" s="746">
        <v>4830</v>
      </c>
    </row>
    <row r="611" spans="1:11" ht="14.4" customHeight="1" x14ac:dyDescent="0.3">
      <c r="A611" s="740" t="s">
        <v>574</v>
      </c>
      <c r="B611" s="741" t="s">
        <v>575</v>
      </c>
      <c r="C611" s="742" t="s">
        <v>599</v>
      </c>
      <c r="D611" s="743" t="s">
        <v>600</v>
      </c>
      <c r="E611" s="742" t="s">
        <v>3567</v>
      </c>
      <c r="F611" s="743" t="s">
        <v>3568</v>
      </c>
      <c r="G611" s="742" t="s">
        <v>3571</v>
      </c>
      <c r="H611" s="742" t="s">
        <v>3572</v>
      </c>
      <c r="I611" s="745">
        <v>10.550000190734863</v>
      </c>
      <c r="J611" s="745">
        <v>40</v>
      </c>
      <c r="K611" s="746">
        <v>422.04998779296875</v>
      </c>
    </row>
    <row r="612" spans="1:11" ht="14.4" customHeight="1" x14ac:dyDescent="0.3">
      <c r="A612" s="740" t="s">
        <v>574</v>
      </c>
      <c r="B612" s="741" t="s">
        <v>575</v>
      </c>
      <c r="C612" s="742" t="s">
        <v>599</v>
      </c>
      <c r="D612" s="743" t="s">
        <v>600</v>
      </c>
      <c r="E612" s="742" t="s">
        <v>3577</v>
      </c>
      <c r="F612" s="743" t="s">
        <v>3578</v>
      </c>
      <c r="G612" s="742" t="s">
        <v>4112</v>
      </c>
      <c r="H612" s="742" t="s">
        <v>4113</v>
      </c>
      <c r="I612" s="745">
        <v>319.91000366210937</v>
      </c>
      <c r="J612" s="745">
        <v>140</v>
      </c>
      <c r="K612" s="746">
        <v>44787.64111328125</v>
      </c>
    </row>
    <row r="613" spans="1:11" ht="14.4" customHeight="1" x14ac:dyDescent="0.3">
      <c r="A613" s="740" t="s">
        <v>574</v>
      </c>
      <c r="B613" s="741" t="s">
        <v>575</v>
      </c>
      <c r="C613" s="742" t="s">
        <v>599</v>
      </c>
      <c r="D613" s="743" t="s">
        <v>600</v>
      </c>
      <c r="E613" s="742" t="s">
        <v>3581</v>
      </c>
      <c r="F613" s="743" t="s">
        <v>3582</v>
      </c>
      <c r="G613" s="742" t="s">
        <v>4327</v>
      </c>
      <c r="H613" s="742" t="s">
        <v>4328</v>
      </c>
      <c r="I613" s="745">
        <v>15.210000038146973</v>
      </c>
      <c r="J613" s="745">
        <v>50</v>
      </c>
      <c r="K613" s="746">
        <v>760.5</v>
      </c>
    </row>
    <row r="614" spans="1:11" ht="14.4" customHeight="1" x14ac:dyDescent="0.3">
      <c r="A614" s="740" t="s">
        <v>574</v>
      </c>
      <c r="B614" s="741" t="s">
        <v>575</v>
      </c>
      <c r="C614" s="742" t="s">
        <v>599</v>
      </c>
      <c r="D614" s="743" t="s">
        <v>600</v>
      </c>
      <c r="E614" s="742" t="s">
        <v>3581</v>
      </c>
      <c r="F614" s="743" t="s">
        <v>3582</v>
      </c>
      <c r="G614" s="742" t="s">
        <v>4335</v>
      </c>
      <c r="H614" s="742" t="s">
        <v>4336</v>
      </c>
      <c r="I614" s="745">
        <v>36.833334604899086</v>
      </c>
      <c r="J614" s="745">
        <v>290</v>
      </c>
      <c r="K614" s="746">
        <v>10681.459899902344</v>
      </c>
    </row>
    <row r="615" spans="1:11" ht="14.4" customHeight="1" x14ac:dyDescent="0.3">
      <c r="A615" s="740" t="s">
        <v>574</v>
      </c>
      <c r="B615" s="741" t="s">
        <v>575</v>
      </c>
      <c r="C615" s="742" t="s">
        <v>599</v>
      </c>
      <c r="D615" s="743" t="s">
        <v>600</v>
      </c>
      <c r="E615" s="742" t="s">
        <v>3581</v>
      </c>
      <c r="F615" s="743" t="s">
        <v>3582</v>
      </c>
      <c r="G615" s="742" t="s">
        <v>4337</v>
      </c>
      <c r="H615" s="742" t="s">
        <v>4338</v>
      </c>
      <c r="I615" s="745">
        <v>36.834546522660688</v>
      </c>
      <c r="J615" s="745">
        <v>360</v>
      </c>
      <c r="K615" s="746">
        <v>13259.879852294922</v>
      </c>
    </row>
    <row r="616" spans="1:11" ht="14.4" customHeight="1" x14ac:dyDescent="0.3">
      <c r="A616" s="740" t="s">
        <v>574</v>
      </c>
      <c r="B616" s="741" t="s">
        <v>575</v>
      </c>
      <c r="C616" s="742" t="s">
        <v>599</v>
      </c>
      <c r="D616" s="743" t="s">
        <v>600</v>
      </c>
      <c r="E616" s="742" t="s">
        <v>3581</v>
      </c>
      <c r="F616" s="743" t="s">
        <v>3582</v>
      </c>
      <c r="G616" s="742" t="s">
        <v>4440</v>
      </c>
      <c r="H616" s="742" t="s">
        <v>4441</v>
      </c>
      <c r="I616" s="745">
        <v>36.830001831054687</v>
      </c>
      <c r="J616" s="745">
        <v>10</v>
      </c>
      <c r="K616" s="746">
        <v>368.32000732421875</v>
      </c>
    </row>
    <row r="617" spans="1:11" ht="14.4" customHeight="1" x14ac:dyDescent="0.3">
      <c r="A617" s="740" t="s">
        <v>574</v>
      </c>
      <c r="B617" s="741" t="s">
        <v>575</v>
      </c>
      <c r="C617" s="742" t="s">
        <v>599</v>
      </c>
      <c r="D617" s="743" t="s">
        <v>600</v>
      </c>
      <c r="E617" s="742" t="s">
        <v>3581</v>
      </c>
      <c r="F617" s="743" t="s">
        <v>3582</v>
      </c>
      <c r="G617" s="742" t="s">
        <v>4339</v>
      </c>
      <c r="H617" s="742" t="s">
        <v>4340</v>
      </c>
      <c r="I617" s="745">
        <v>36.835000991821289</v>
      </c>
      <c r="J617" s="745">
        <v>20</v>
      </c>
      <c r="K617" s="746">
        <v>736.66998291015625</v>
      </c>
    </row>
    <row r="618" spans="1:11" ht="14.4" customHeight="1" x14ac:dyDescent="0.3">
      <c r="A618" s="740" t="s">
        <v>574</v>
      </c>
      <c r="B618" s="741" t="s">
        <v>575</v>
      </c>
      <c r="C618" s="742" t="s">
        <v>599</v>
      </c>
      <c r="D618" s="743" t="s">
        <v>600</v>
      </c>
      <c r="E618" s="742" t="s">
        <v>3581</v>
      </c>
      <c r="F618" s="743" t="s">
        <v>3582</v>
      </c>
      <c r="G618" s="742" t="s">
        <v>4343</v>
      </c>
      <c r="H618" s="742" t="s">
        <v>4344</v>
      </c>
      <c r="I618" s="745">
        <v>370.260009765625</v>
      </c>
      <c r="J618" s="745">
        <v>2</v>
      </c>
      <c r="K618" s="746">
        <v>740.52001953125</v>
      </c>
    </row>
    <row r="619" spans="1:11" ht="14.4" customHeight="1" x14ac:dyDescent="0.3">
      <c r="A619" s="740" t="s">
        <v>574</v>
      </c>
      <c r="B619" s="741" t="s">
        <v>575</v>
      </c>
      <c r="C619" s="742" t="s">
        <v>599</v>
      </c>
      <c r="D619" s="743" t="s">
        <v>600</v>
      </c>
      <c r="E619" s="742" t="s">
        <v>3581</v>
      </c>
      <c r="F619" s="743" t="s">
        <v>3582</v>
      </c>
      <c r="G619" s="742" t="s">
        <v>4345</v>
      </c>
      <c r="H619" s="742" t="s">
        <v>4346</v>
      </c>
      <c r="I619" s="745">
        <v>370.260009765625</v>
      </c>
      <c r="J619" s="745">
        <v>2</v>
      </c>
      <c r="K619" s="746">
        <v>740.52001953125</v>
      </c>
    </row>
    <row r="620" spans="1:11" ht="14.4" customHeight="1" x14ac:dyDescent="0.3">
      <c r="A620" s="740" t="s">
        <v>574</v>
      </c>
      <c r="B620" s="741" t="s">
        <v>575</v>
      </c>
      <c r="C620" s="742" t="s">
        <v>599</v>
      </c>
      <c r="D620" s="743" t="s">
        <v>600</v>
      </c>
      <c r="E620" s="742" t="s">
        <v>3581</v>
      </c>
      <c r="F620" s="743" t="s">
        <v>3582</v>
      </c>
      <c r="G620" s="742" t="s">
        <v>3583</v>
      </c>
      <c r="H620" s="742" t="s">
        <v>3584</v>
      </c>
      <c r="I620" s="745">
        <v>15.608571188790458</v>
      </c>
      <c r="J620" s="745">
        <v>150</v>
      </c>
      <c r="K620" s="746">
        <v>2341.300048828125</v>
      </c>
    </row>
    <row r="621" spans="1:11" ht="14.4" customHeight="1" x14ac:dyDescent="0.3">
      <c r="A621" s="740" t="s">
        <v>574</v>
      </c>
      <c r="B621" s="741" t="s">
        <v>575</v>
      </c>
      <c r="C621" s="742" t="s">
        <v>599</v>
      </c>
      <c r="D621" s="743" t="s">
        <v>600</v>
      </c>
      <c r="E621" s="742" t="s">
        <v>3581</v>
      </c>
      <c r="F621" s="743" t="s">
        <v>3582</v>
      </c>
      <c r="G621" s="742" t="s">
        <v>4442</v>
      </c>
      <c r="H621" s="742" t="s">
        <v>4443</v>
      </c>
      <c r="I621" s="745">
        <v>199</v>
      </c>
      <c r="J621" s="745">
        <v>10</v>
      </c>
      <c r="K621" s="746">
        <v>1989.969970703125</v>
      </c>
    </row>
    <row r="622" spans="1:11" ht="14.4" customHeight="1" x14ac:dyDescent="0.3">
      <c r="A622" s="740" t="s">
        <v>574</v>
      </c>
      <c r="B622" s="741" t="s">
        <v>575</v>
      </c>
      <c r="C622" s="742" t="s">
        <v>599</v>
      </c>
      <c r="D622" s="743" t="s">
        <v>600</v>
      </c>
      <c r="E622" s="742" t="s">
        <v>3581</v>
      </c>
      <c r="F622" s="743" t="s">
        <v>3582</v>
      </c>
      <c r="G622" s="742" t="s">
        <v>4444</v>
      </c>
      <c r="H622" s="742" t="s">
        <v>4445</v>
      </c>
      <c r="I622" s="745">
        <v>198.99000549316406</v>
      </c>
      <c r="J622" s="745">
        <v>10</v>
      </c>
      <c r="K622" s="746">
        <v>1989.9300537109375</v>
      </c>
    </row>
    <row r="623" spans="1:11" ht="14.4" customHeight="1" x14ac:dyDescent="0.3">
      <c r="A623" s="740" t="s">
        <v>574</v>
      </c>
      <c r="B623" s="741" t="s">
        <v>575</v>
      </c>
      <c r="C623" s="742" t="s">
        <v>599</v>
      </c>
      <c r="D623" s="743" t="s">
        <v>600</v>
      </c>
      <c r="E623" s="742" t="s">
        <v>3581</v>
      </c>
      <c r="F623" s="743" t="s">
        <v>3582</v>
      </c>
      <c r="G623" s="742" t="s">
        <v>4347</v>
      </c>
      <c r="H623" s="742" t="s">
        <v>4348</v>
      </c>
      <c r="I623" s="745">
        <v>104.05999755859375</v>
      </c>
      <c r="J623" s="745">
        <v>80</v>
      </c>
      <c r="K623" s="746">
        <v>8324.7998046875</v>
      </c>
    </row>
    <row r="624" spans="1:11" ht="14.4" customHeight="1" x14ac:dyDescent="0.3">
      <c r="A624" s="740" t="s">
        <v>574</v>
      </c>
      <c r="B624" s="741" t="s">
        <v>575</v>
      </c>
      <c r="C624" s="742" t="s">
        <v>599</v>
      </c>
      <c r="D624" s="743" t="s">
        <v>600</v>
      </c>
      <c r="E624" s="742" t="s">
        <v>3581</v>
      </c>
      <c r="F624" s="743" t="s">
        <v>3582</v>
      </c>
      <c r="G624" s="742" t="s">
        <v>4349</v>
      </c>
      <c r="H624" s="742" t="s">
        <v>4350</v>
      </c>
      <c r="I624" s="745">
        <v>104.05999755859375</v>
      </c>
      <c r="J624" s="745">
        <v>420</v>
      </c>
      <c r="K624" s="746">
        <v>43705.200073242188</v>
      </c>
    </row>
    <row r="625" spans="1:11" ht="14.4" customHeight="1" x14ac:dyDescent="0.3">
      <c r="A625" s="740" t="s">
        <v>574</v>
      </c>
      <c r="B625" s="741" t="s">
        <v>575</v>
      </c>
      <c r="C625" s="742" t="s">
        <v>599</v>
      </c>
      <c r="D625" s="743" t="s">
        <v>600</v>
      </c>
      <c r="E625" s="742" t="s">
        <v>3581</v>
      </c>
      <c r="F625" s="743" t="s">
        <v>3582</v>
      </c>
      <c r="G625" s="742" t="s">
        <v>4351</v>
      </c>
      <c r="H625" s="742" t="s">
        <v>4352</v>
      </c>
      <c r="I625" s="745">
        <v>104.05999755859375</v>
      </c>
      <c r="J625" s="745">
        <v>510</v>
      </c>
      <c r="K625" s="746">
        <v>53070.600341796875</v>
      </c>
    </row>
    <row r="626" spans="1:11" ht="14.4" customHeight="1" x14ac:dyDescent="0.3">
      <c r="A626" s="740" t="s">
        <v>574</v>
      </c>
      <c r="B626" s="741" t="s">
        <v>575</v>
      </c>
      <c r="C626" s="742" t="s">
        <v>599</v>
      </c>
      <c r="D626" s="743" t="s">
        <v>600</v>
      </c>
      <c r="E626" s="742" t="s">
        <v>3581</v>
      </c>
      <c r="F626" s="743" t="s">
        <v>3582</v>
      </c>
      <c r="G626" s="742" t="s">
        <v>4353</v>
      </c>
      <c r="H626" s="742" t="s">
        <v>4354</v>
      </c>
      <c r="I626" s="745">
        <v>104.05999755859375</v>
      </c>
      <c r="J626" s="745">
        <v>70</v>
      </c>
      <c r="K626" s="746">
        <v>7284.1998291015625</v>
      </c>
    </row>
    <row r="627" spans="1:11" ht="14.4" customHeight="1" x14ac:dyDescent="0.3">
      <c r="A627" s="740" t="s">
        <v>574</v>
      </c>
      <c r="B627" s="741" t="s">
        <v>575</v>
      </c>
      <c r="C627" s="742" t="s">
        <v>599</v>
      </c>
      <c r="D627" s="743" t="s">
        <v>600</v>
      </c>
      <c r="E627" s="742" t="s">
        <v>3581</v>
      </c>
      <c r="F627" s="743" t="s">
        <v>3582</v>
      </c>
      <c r="G627" s="742" t="s">
        <v>4446</v>
      </c>
      <c r="H627" s="742" t="s">
        <v>4447</v>
      </c>
      <c r="I627" s="745">
        <v>132</v>
      </c>
      <c r="J627" s="745">
        <v>10</v>
      </c>
      <c r="K627" s="746">
        <v>1320</v>
      </c>
    </row>
    <row r="628" spans="1:11" ht="14.4" customHeight="1" x14ac:dyDescent="0.3">
      <c r="A628" s="740" t="s">
        <v>574</v>
      </c>
      <c r="B628" s="741" t="s">
        <v>575</v>
      </c>
      <c r="C628" s="742" t="s">
        <v>599</v>
      </c>
      <c r="D628" s="743" t="s">
        <v>600</v>
      </c>
      <c r="E628" s="742" t="s">
        <v>3581</v>
      </c>
      <c r="F628" s="743" t="s">
        <v>3582</v>
      </c>
      <c r="G628" s="742" t="s">
        <v>4367</v>
      </c>
      <c r="H628" s="742" t="s">
        <v>4368</v>
      </c>
      <c r="I628" s="745">
        <v>209.3699951171875</v>
      </c>
      <c r="J628" s="745">
        <v>10</v>
      </c>
      <c r="K628" s="746">
        <v>2093.659912109375</v>
      </c>
    </row>
    <row r="629" spans="1:11" ht="14.4" customHeight="1" x14ac:dyDescent="0.3">
      <c r="A629" s="740" t="s">
        <v>574</v>
      </c>
      <c r="B629" s="741" t="s">
        <v>575</v>
      </c>
      <c r="C629" s="742" t="s">
        <v>599</v>
      </c>
      <c r="D629" s="743" t="s">
        <v>600</v>
      </c>
      <c r="E629" s="742" t="s">
        <v>3581</v>
      </c>
      <c r="F629" s="743" t="s">
        <v>3582</v>
      </c>
      <c r="G629" s="742" t="s">
        <v>4369</v>
      </c>
      <c r="H629" s="742" t="s">
        <v>4370</v>
      </c>
      <c r="I629" s="745">
        <v>209.36749649047852</v>
      </c>
      <c r="J629" s="745">
        <v>40</v>
      </c>
      <c r="K629" s="746">
        <v>8374.649658203125</v>
      </c>
    </row>
    <row r="630" spans="1:11" ht="14.4" customHeight="1" x14ac:dyDescent="0.3">
      <c r="A630" s="740" t="s">
        <v>574</v>
      </c>
      <c r="B630" s="741" t="s">
        <v>575</v>
      </c>
      <c r="C630" s="742" t="s">
        <v>599</v>
      </c>
      <c r="D630" s="743" t="s">
        <v>600</v>
      </c>
      <c r="E630" s="742" t="s">
        <v>3581</v>
      </c>
      <c r="F630" s="743" t="s">
        <v>3582</v>
      </c>
      <c r="G630" s="742" t="s">
        <v>4371</v>
      </c>
      <c r="H630" s="742" t="s">
        <v>4372</v>
      </c>
      <c r="I630" s="745">
        <v>209.3699951171875</v>
      </c>
      <c r="J630" s="745">
        <v>40</v>
      </c>
      <c r="K630" s="746">
        <v>8374.6396484375</v>
      </c>
    </row>
    <row r="631" spans="1:11" ht="14.4" customHeight="1" x14ac:dyDescent="0.3">
      <c r="A631" s="740" t="s">
        <v>574</v>
      </c>
      <c r="B631" s="741" t="s">
        <v>575</v>
      </c>
      <c r="C631" s="742" t="s">
        <v>599</v>
      </c>
      <c r="D631" s="743" t="s">
        <v>600</v>
      </c>
      <c r="E631" s="742" t="s">
        <v>3581</v>
      </c>
      <c r="F631" s="743" t="s">
        <v>3582</v>
      </c>
      <c r="G631" s="742" t="s">
        <v>4373</v>
      </c>
      <c r="H631" s="742" t="s">
        <v>4374</v>
      </c>
      <c r="I631" s="745">
        <v>119.99357060023716</v>
      </c>
      <c r="J631" s="745">
        <v>570</v>
      </c>
      <c r="K631" s="746">
        <v>68397.079833984375</v>
      </c>
    </row>
    <row r="632" spans="1:11" ht="14.4" customHeight="1" x14ac:dyDescent="0.3">
      <c r="A632" s="740" t="s">
        <v>574</v>
      </c>
      <c r="B632" s="741" t="s">
        <v>575</v>
      </c>
      <c r="C632" s="742" t="s">
        <v>599</v>
      </c>
      <c r="D632" s="743" t="s">
        <v>600</v>
      </c>
      <c r="E632" s="742" t="s">
        <v>3581</v>
      </c>
      <c r="F632" s="743" t="s">
        <v>3582</v>
      </c>
      <c r="G632" s="742" t="s">
        <v>4448</v>
      </c>
      <c r="H632" s="742" t="s">
        <v>4449</v>
      </c>
      <c r="I632" s="745">
        <v>152.46000671386719</v>
      </c>
      <c r="J632" s="745">
        <v>20</v>
      </c>
      <c r="K632" s="746">
        <v>3049.199951171875</v>
      </c>
    </row>
    <row r="633" spans="1:11" ht="14.4" customHeight="1" x14ac:dyDescent="0.3">
      <c r="A633" s="740" t="s">
        <v>574</v>
      </c>
      <c r="B633" s="741" t="s">
        <v>575</v>
      </c>
      <c r="C633" s="742" t="s">
        <v>599</v>
      </c>
      <c r="D633" s="743" t="s">
        <v>600</v>
      </c>
      <c r="E633" s="742" t="s">
        <v>3581</v>
      </c>
      <c r="F633" s="743" t="s">
        <v>3582</v>
      </c>
      <c r="G633" s="742" t="s">
        <v>4450</v>
      </c>
      <c r="H633" s="742" t="s">
        <v>4451</v>
      </c>
      <c r="I633" s="745">
        <v>162.13999938964844</v>
      </c>
      <c r="J633" s="745">
        <v>10</v>
      </c>
      <c r="K633" s="746">
        <v>1621.4000244140625</v>
      </c>
    </row>
    <row r="634" spans="1:11" ht="14.4" customHeight="1" x14ac:dyDescent="0.3">
      <c r="A634" s="740" t="s">
        <v>574</v>
      </c>
      <c r="B634" s="741" t="s">
        <v>575</v>
      </c>
      <c r="C634" s="742" t="s">
        <v>599</v>
      </c>
      <c r="D634" s="743" t="s">
        <v>600</v>
      </c>
      <c r="E634" s="742" t="s">
        <v>3581</v>
      </c>
      <c r="F634" s="743" t="s">
        <v>3582</v>
      </c>
      <c r="G634" s="742" t="s">
        <v>4375</v>
      </c>
      <c r="H634" s="742" t="s">
        <v>4376</v>
      </c>
      <c r="I634" s="745">
        <v>199</v>
      </c>
      <c r="J634" s="745">
        <v>10</v>
      </c>
      <c r="K634" s="746">
        <v>1989.969970703125</v>
      </c>
    </row>
    <row r="635" spans="1:11" ht="14.4" customHeight="1" x14ac:dyDescent="0.3">
      <c r="A635" s="740" t="s">
        <v>574</v>
      </c>
      <c r="B635" s="741" t="s">
        <v>575</v>
      </c>
      <c r="C635" s="742" t="s">
        <v>599</v>
      </c>
      <c r="D635" s="743" t="s">
        <v>600</v>
      </c>
      <c r="E635" s="742" t="s">
        <v>3581</v>
      </c>
      <c r="F635" s="743" t="s">
        <v>3582</v>
      </c>
      <c r="G635" s="742" t="s">
        <v>4144</v>
      </c>
      <c r="H635" s="742" t="s">
        <v>4145</v>
      </c>
      <c r="I635" s="745">
        <v>246.83999633789062</v>
      </c>
      <c r="J635" s="745">
        <v>130</v>
      </c>
      <c r="K635" s="746">
        <v>32355.39990234375</v>
      </c>
    </row>
    <row r="636" spans="1:11" ht="14.4" customHeight="1" x14ac:dyDescent="0.3">
      <c r="A636" s="740" t="s">
        <v>574</v>
      </c>
      <c r="B636" s="741" t="s">
        <v>575</v>
      </c>
      <c r="C636" s="742" t="s">
        <v>602</v>
      </c>
      <c r="D636" s="743" t="s">
        <v>603</v>
      </c>
      <c r="E636" s="742" t="s">
        <v>3517</v>
      </c>
      <c r="F636" s="743" t="s">
        <v>3518</v>
      </c>
      <c r="G636" s="742" t="s">
        <v>4452</v>
      </c>
      <c r="H636" s="742" t="s">
        <v>4453</v>
      </c>
      <c r="I636" s="745">
        <v>1.1799999475479126</v>
      </c>
      <c r="J636" s="745">
        <v>2</v>
      </c>
      <c r="K636" s="746">
        <v>2.3599998950958252</v>
      </c>
    </row>
    <row r="637" spans="1:11" ht="14.4" customHeight="1" x14ac:dyDescent="0.3">
      <c r="A637" s="740" t="s">
        <v>574</v>
      </c>
      <c r="B637" s="741" t="s">
        <v>575</v>
      </c>
      <c r="C637" s="742" t="s">
        <v>602</v>
      </c>
      <c r="D637" s="743" t="s">
        <v>603</v>
      </c>
      <c r="E637" s="742" t="s">
        <v>3517</v>
      </c>
      <c r="F637" s="743" t="s">
        <v>3518</v>
      </c>
      <c r="G637" s="742" t="s">
        <v>3519</v>
      </c>
      <c r="H637" s="742" t="s">
        <v>3520</v>
      </c>
      <c r="I637" s="745">
        <v>1.3799999952316284</v>
      </c>
      <c r="J637" s="745">
        <v>50</v>
      </c>
      <c r="K637" s="746">
        <v>69</v>
      </c>
    </row>
    <row r="638" spans="1:11" ht="14.4" customHeight="1" x14ac:dyDescent="0.3">
      <c r="A638" s="740" t="s">
        <v>574</v>
      </c>
      <c r="B638" s="741" t="s">
        <v>575</v>
      </c>
      <c r="C638" s="742" t="s">
        <v>602</v>
      </c>
      <c r="D638" s="743" t="s">
        <v>603</v>
      </c>
      <c r="E638" s="742" t="s">
        <v>3517</v>
      </c>
      <c r="F638" s="743" t="s">
        <v>3518</v>
      </c>
      <c r="G638" s="742" t="s">
        <v>4454</v>
      </c>
      <c r="H638" s="742" t="s">
        <v>4455</v>
      </c>
      <c r="I638" s="745">
        <v>13.020000457763672</v>
      </c>
      <c r="J638" s="745">
        <v>1</v>
      </c>
      <c r="K638" s="746">
        <v>13.020000457763672</v>
      </c>
    </row>
    <row r="639" spans="1:11" ht="14.4" customHeight="1" x14ac:dyDescent="0.3">
      <c r="A639" s="740" t="s">
        <v>574</v>
      </c>
      <c r="B639" s="741" t="s">
        <v>575</v>
      </c>
      <c r="C639" s="742" t="s">
        <v>602</v>
      </c>
      <c r="D639" s="743" t="s">
        <v>603</v>
      </c>
      <c r="E639" s="742" t="s">
        <v>3517</v>
      </c>
      <c r="F639" s="743" t="s">
        <v>3518</v>
      </c>
      <c r="G639" s="742" t="s">
        <v>4154</v>
      </c>
      <c r="H639" s="742" t="s">
        <v>4155</v>
      </c>
      <c r="I639" s="745">
        <v>15.020000457763672</v>
      </c>
      <c r="J639" s="745">
        <v>1</v>
      </c>
      <c r="K639" s="746">
        <v>15.020000457763672</v>
      </c>
    </row>
    <row r="640" spans="1:11" ht="14.4" customHeight="1" x14ac:dyDescent="0.3">
      <c r="A640" s="740" t="s">
        <v>574</v>
      </c>
      <c r="B640" s="741" t="s">
        <v>575</v>
      </c>
      <c r="C640" s="742" t="s">
        <v>602</v>
      </c>
      <c r="D640" s="743" t="s">
        <v>603</v>
      </c>
      <c r="E640" s="742" t="s">
        <v>3517</v>
      </c>
      <c r="F640" s="743" t="s">
        <v>3518</v>
      </c>
      <c r="G640" s="742" t="s">
        <v>3715</v>
      </c>
      <c r="H640" s="742" t="s">
        <v>3716</v>
      </c>
      <c r="I640" s="745">
        <v>0.37999999523162842</v>
      </c>
      <c r="J640" s="745">
        <v>5</v>
      </c>
      <c r="K640" s="746">
        <v>1.8999999761581421</v>
      </c>
    </row>
    <row r="641" spans="1:11" ht="14.4" customHeight="1" x14ac:dyDescent="0.3">
      <c r="A641" s="740" t="s">
        <v>574</v>
      </c>
      <c r="B641" s="741" t="s">
        <v>575</v>
      </c>
      <c r="C641" s="742" t="s">
        <v>602</v>
      </c>
      <c r="D641" s="743" t="s">
        <v>603</v>
      </c>
      <c r="E641" s="742" t="s">
        <v>3517</v>
      </c>
      <c r="F641" s="743" t="s">
        <v>3518</v>
      </c>
      <c r="G641" s="742" t="s">
        <v>3717</v>
      </c>
      <c r="H641" s="742" t="s">
        <v>3718</v>
      </c>
      <c r="I641" s="745">
        <v>135.36000061035156</v>
      </c>
      <c r="J641" s="745">
        <v>12</v>
      </c>
      <c r="K641" s="746">
        <v>1624.260009765625</v>
      </c>
    </row>
    <row r="642" spans="1:11" ht="14.4" customHeight="1" x14ac:dyDescent="0.3">
      <c r="A642" s="740" t="s">
        <v>574</v>
      </c>
      <c r="B642" s="741" t="s">
        <v>575</v>
      </c>
      <c r="C642" s="742" t="s">
        <v>602</v>
      </c>
      <c r="D642" s="743" t="s">
        <v>603</v>
      </c>
      <c r="E642" s="742" t="s">
        <v>3517</v>
      </c>
      <c r="F642" s="743" t="s">
        <v>3518</v>
      </c>
      <c r="G642" s="742" t="s">
        <v>4456</v>
      </c>
      <c r="H642" s="742" t="s">
        <v>4457</v>
      </c>
      <c r="I642" s="745">
        <v>7.5900001525878906</v>
      </c>
      <c r="J642" s="745">
        <v>5</v>
      </c>
      <c r="K642" s="746">
        <v>37.950000762939453</v>
      </c>
    </row>
    <row r="643" spans="1:11" ht="14.4" customHeight="1" x14ac:dyDescent="0.3">
      <c r="A643" s="740" t="s">
        <v>574</v>
      </c>
      <c r="B643" s="741" t="s">
        <v>575</v>
      </c>
      <c r="C643" s="742" t="s">
        <v>602</v>
      </c>
      <c r="D643" s="743" t="s">
        <v>603</v>
      </c>
      <c r="E643" s="742" t="s">
        <v>3517</v>
      </c>
      <c r="F643" s="743" t="s">
        <v>3518</v>
      </c>
      <c r="G643" s="742" t="s">
        <v>3727</v>
      </c>
      <c r="H643" s="742" t="s">
        <v>3728</v>
      </c>
      <c r="I643" s="745">
        <v>2.190000057220459</v>
      </c>
      <c r="J643" s="745">
        <v>20</v>
      </c>
      <c r="K643" s="746">
        <v>43.799999237060547</v>
      </c>
    </row>
    <row r="644" spans="1:11" ht="14.4" customHeight="1" x14ac:dyDescent="0.3">
      <c r="A644" s="740" t="s">
        <v>574</v>
      </c>
      <c r="B644" s="741" t="s">
        <v>575</v>
      </c>
      <c r="C644" s="742" t="s">
        <v>602</v>
      </c>
      <c r="D644" s="743" t="s">
        <v>603</v>
      </c>
      <c r="E644" s="742" t="s">
        <v>3517</v>
      </c>
      <c r="F644" s="743" t="s">
        <v>3518</v>
      </c>
      <c r="G644" s="742" t="s">
        <v>4458</v>
      </c>
      <c r="H644" s="742" t="s">
        <v>4459</v>
      </c>
      <c r="I644" s="745">
        <v>2.869999885559082</v>
      </c>
      <c r="J644" s="745">
        <v>20</v>
      </c>
      <c r="K644" s="746">
        <v>57.400001525878906</v>
      </c>
    </row>
    <row r="645" spans="1:11" ht="14.4" customHeight="1" x14ac:dyDescent="0.3">
      <c r="A645" s="740" t="s">
        <v>574</v>
      </c>
      <c r="B645" s="741" t="s">
        <v>575</v>
      </c>
      <c r="C645" s="742" t="s">
        <v>602</v>
      </c>
      <c r="D645" s="743" t="s">
        <v>603</v>
      </c>
      <c r="E645" s="742" t="s">
        <v>3517</v>
      </c>
      <c r="F645" s="743" t="s">
        <v>3518</v>
      </c>
      <c r="G645" s="742" t="s">
        <v>3729</v>
      </c>
      <c r="H645" s="742" t="s">
        <v>3730</v>
      </c>
      <c r="I645" s="745">
        <v>3.5699999332427979</v>
      </c>
      <c r="J645" s="745">
        <v>10</v>
      </c>
      <c r="K645" s="746">
        <v>35.700000762939453</v>
      </c>
    </row>
    <row r="646" spans="1:11" ht="14.4" customHeight="1" x14ac:dyDescent="0.3">
      <c r="A646" s="740" t="s">
        <v>574</v>
      </c>
      <c r="B646" s="741" t="s">
        <v>575</v>
      </c>
      <c r="C646" s="742" t="s">
        <v>602</v>
      </c>
      <c r="D646" s="743" t="s">
        <v>603</v>
      </c>
      <c r="E646" s="742" t="s">
        <v>3517</v>
      </c>
      <c r="F646" s="743" t="s">
        <v>3518</v>
      </c>
      <c r="G646" s="742" t="s">
        <v>4460</v>
      </c>
      <c r="H646" s="742" t="s">
        <v>4461</v>
      </c>
      <c r="I646" s="745">
        <v>6.929999828338623</v>
      </c>
      <c r="J646" s="745">
        <v>2</v>
      </c>
      <c r="K646" s="746">
        <v>13.859999656677246</v>
      </c>
    </row>
    <row r="647" spans="1:11" ht="14.4" customHeight="1" x14ac:dyDescent="0.3">
      <c r="A647" s="740" t="s">
        <v>574</v>
      </c>
      <c r="B647" s="741" t="s">
        <v>575</v>
      </c>
      <c r="C647" s="742" t="s">
        <v>602</v>
      </c>
      <c r="D647" s="743" t="s">
        <v>603</v>
      </c>
      <c r="E647" s="742" t="s">
        <v>3517</v>
      </c>
      <c r="F647" s="743" t="s">
        <v>3518</v>
      </c>
      <c r="G647" s="742" t="s">
        <v>4462</v>
      </c>
      <c r="H647" s="742" t="s">
        <v>4463</v>
      </c>
      <c r="I647" s="745">
        <v>8.1700000762939453</v>
      </c>
      <c r="J647" s="745">
        <v>1</v>
      </c>
      <c r="K647" s="746">
        <v>8.1700000762939453</v>
      </c>
    </row>
    <row r="648" spans="1:11" ht="14.4" customHeight="1" x14ac:dyDescent="0.3">
      <c r="A648" s="740" t="s">
        <v>574</v>
      </c>
      <c r="B648" s="741" t="s">
        <v>575</v>
      </c>
      <c r="C648" s="742" t="s">
        <v>602</v>
      </c>
      <c r="D648" s="743" t="s">
        <v>603</v>
      </c>
      <c r="E648" s="742" t="s">
        <v>3517</v>
      </c>
      <c r="F648" s="743" t="s">
        <v>3518</v>
      </c>
      <c r="G648" s="742" t="s">
        <v>4464</v>
      </c>
      <c r="H648" s="742" t="s">
        <v>4465</v>
      </c>
      <c r="I648" s="745">
        <v>9.380000114440918</v>
      </c>
      <c r="J648" s="745">
        <v>1</v>
      </c>
      <c r="K648" s="746">
        <v>9.380000114440918</v>
      </c>
    </row>
    <row r="649" spans="1:11" ht="14.4" customHeight="1" x14ac:dyDescent="0.3">
      <c r="A649" s="740" t="s">
        <v>574</v>
      </c>
      <c r="B649" s="741" t="s">
        <v>575</v>
      </c>
      <c r="C649" s="742" t="s">
        <v>602</v>
      </c>
      <c r="D649" s="743" t="s">
        <v>603</v>
      </c>
      <c r="E649" s="742" t="s">
        <v>3517</v>
      </c>
      <c r="F649" s="743" t="s">
        <v>3518</v>
      </c>
      <c r="G649" s="742" t="s">
        <v>4466</v>
      </c>
      <c r="H649" s="742" t="s">
        <v>4467</v>
      </c>
      <c r="I649" s="745">
        <v>17.620000839233398</v>
      </c>
      <c r="J649" s="745">
        <v>1</v>
      </c>
      <c r="K649" s="746">
        <v>17.620000839233398</v>
      </c>
    </row>
    <row r="650" spans="1:11" ht="14.4" customHeight="1" x14ac:dyDescent="0.3">
      <c r="A650" s="740" t="s">
        <v>574</v>
      </c>
      <c r="B650" s="741" t="s">
        <v>575</v>
      </c>
      <c r="C650" s="742" t="s">
        <v>602</v>
      </c>
      <c r="D650" s="743" t="s">
        <v>603</v>
      </c>
      <c r="E650" s="742" t="s">
        <v>3517</v>
      </c>
      <c r="F650" s="743" t="s">
        <v>3518</v>
      </c>
      <c r="G650" s="742" t="s">
        <v>3737</v>
      </c>
      <c r="H650" s="742" t="s">
        <v>3738</v>
      </c>
      <c r="I650" s="745">
        <v>22.309999465942383</v>
      </c>
      <c r="J650" s="745">
        <v>1</v>
      </c>
      <c r="K650" s="746">
        <v>22.309999465942383</v>
      </c>
    </row>
    <row r="651" spans="1:11" ht="14.4" customHeight="1" x14ac:dyDescent="0.3">
      <c r="A651" s="740" t="s">
        <v>574</v>
      </c>
      <c r="B651" s="741" t="s">
        <v>575</v>
      </c>
      <c r="C651" s="742" t="s">
        <v>602</v>
      </c>
      <c r="D651" s="743" t="s">
        <v>603</v>
      </c>
      <c r="E651" s="742" t="s">
        <v>3517</v>
      </c>
      <c r="F651" s="743" t="s">
        <v>3518</v>
      </c>
      <c r="G651" s="742" t="s">
        <v>4468</v>
      </c>
      <c r="H651" s="742" t="s">
        <v>4469</v>
      </c>
      <c r="I651" s="745">
        <v>2.7300000190734863</v>
      </c>
      <c r="J651" s="745">
        <v>10</v>
      </c>
      <c r="K651" s="746">
        <v>27.299999237060547</v>
      </c>
    </row>
    <row r="652" spans="1:11" ht="14.4" customHeight="1" x14ac:dyDescent="0.3">
      <c r="A652" s="740" t="s">
        <v>574</v>
      </c>
      <c r="B652" s="741" t="s">
        <v>575</v>
      </c>
      <c r="C652" s="742" t="s">
        <v>602</v>
      </c>
      <c r="D652" s="743" t="s">
        <v>603</v>
      </c>
      <c r="E652" s="742" t="s">
        <v>3517</v>
      </c>
      <c r="F652" s="743" t="s">
        <v>3518</v>
      </c>
      <c r="G652" s="742" t="s">
        <v>3531</v>
      </c>
      <c r="H652" s="742" t="s">
        <v>3532</v>
      </c>
      <c r="I652" s="745">
        <v>0.67000001668930054</v>
      </c>
      <c r="J652" s="745">
        <v>500</v>
      </c>
      <c r="K652" s="746">
        <v>335</v>
      </c>
    </row>
    <row r="653" spans="1:11" ht="14.4" customHeight="1" x14ac:dyDescent="0.3">
      <c r="A653" s="740" t="s">
        <v>574</v>
      </c>
      <c r="B653" s="741" t="s">
        <v>575</v>
      </c>
      <c r="C653" s="742" t="s">
        <v>602</v>
      </c>
      <c r="D653" s="743" t="s">
        <v>603</v>
      </c>
      <c r="E653" s="742" t="s">
        <v>3517</v>
      </c>
      <c r="F653" s="743" t="s">
        <v>3518</v>
      </c>
      <c r="G653" s="742" t="s">
        <v>3757</v>
      </c>
      <c r="H653" s="742" t="s">
        <v>3758</v>
      </c>
      <c r="I653" s="745">
        <v>28.733332951863606</v>
      </c>
      <c r="J653" s="745">
        <v>16</v>
      </c>
      <c r="K653" s="746">
        <v>459.71999359130859</v>
      </c>
    </row>
    <row r="654" spans="1:11" ht="14.4" customHeight="1" x14ac:dyDescent="0.3">
      <c r="A654" s="740" t="s">
        <v>574</v>
      </c>
      <c r="B654" s="741" t="s">
        <v>575</v>
      </c>
      <c r="C654" s="742" t="s">
        <v>602</v>
      </c>
      <c r="D654" s="743" t="s">
        <v>603</v>
      </c>
      <c r="E654" s="742" t="s">
        <v>3517</v>
      </c>
      <c r="F654" s="743" t="s">
        <v>3518</v>
      </c>
      <c r="G654" s="742" t="s">
        <v>3759</v>
      </c>
      <c r="H654" s="742" t="s">
        <v>3760</v>
      </c>
      <c r="I654" s="745">
        <v>9.3299999237060547</v>
      </c>
      <c r="J654" s="745">
        <v>1</v>
      </c>
      <c r="K654" s="746">
        <v>9.3299999237060547</v>
      </c>
    </row>
    <row r="655" spans="1:11" ht="14.4" customHeight="1" x14ac:dyDescent="0.3">
      <c r="A655" s="740" t="s">
        <v>574</v>
      </c>
      <c r="B655" s="741" t="s">
        <v>575</v>
      </c>
      <c r="C655" s="742" t="s">
        <v>602</v>
      </c>
      <c r="D655" s="743" t="s">
        <v>603</v>
      </c>
      <c r="E655" s="742" t="s">
        <v>3533</v>
      </c>
      <c r="F655" s="743" t="s">
        <v>3534</v>
      </c>
      <c r="G655" s="742" t="s">
        <v>4470</v>
      </c>
      <c r="H655" s="742" t="s">
        <v>4471</v>
      </c>
      <c r="I655" s="745">
        <v>6.0520001411437985</v>
      </c>
      <c r="J655" s="745">
        <v>200</v>
      </c>
      <c r="K655" s="746">
        <v>1210.3999938964844</v>
      </c>
    </row>
    <row r="656" spans="1:11" ht="14.4" customHeight="1" x14ac:dyDescent="0.3">
      <c r="A656" s="740" t="s">
        <v>574</v>
      </c>
      <c r="B656" s="741" t="s">
        <v>575</v>
      </c>
      <c r="C656" s="742" t="s">
        <v>602</v>
      </c>
      <c r="D656" s="743" t="s">
        <v>603</v>
      </c>
      <c r="E656" s="742" t="s">
        <v>3533</v>
      </c>
      <c r="F656" s="743" t="s">
        <v>3534</v>
      </c>
      <c r="G656" s="742" t="s">
        <v>3777</v>
      </c>
      <c r="H656" s="742" t="s">
        <v>3778</v>
      </c>
      <c r="I656" s="745">
        <v>1.8799999952316284</v>
      </c>
      <c r="J656" s="745">
        <v>150</v>
      </c>
      <c r="K656" s="746">
        <v>282</v>
      </c>
    </row>
    <row r="657" spans="1:11" ht="14.4" customHeight="1" x14ac:dyDescent="0.3">
      <c r="A657" s="740" t="s">
        <v>574</v>
      </c>
      <c r="B657" s="741" t="s">
        <v>575</v>
      </c>
      <c r="C657" s="742" t="s">
        <v>602</v>
      </c>
      <c r="D657" s="743" t="s">
        <v>603</v>
      </c>
      <c r="E657" s="742" t="s">
        <v>3533</v>
      </c>
      <c r="F657" s="743" t="s">
        <v>3534</v>
      </c>
      <c r="G657" s="742" t="s">
        <v>3535</v>
      </c>
      <c r="H657" s="742" t="s">
        <v>3536</v>
      </c>
      <c r="I657" s="745">
        <v>1.9360000133514403</v>
      </c>
      <c r="J657" s="745">
        <v>1000</v>
      </c>
      <c r="K657" s="746">
        <v>1936</v>
      </c>
    </row>
    <row r="658" spans="1:11" ht="14.4" customHeight="1" x14ac:dyDescent="0.3">
      <c r="A658" s="740" t="s">
        <v>574</v>
      </c>
      <c r="B658" s="741" t="s">
        <v>575</v>
      </c>
      <c r="C658" s="742" t="s">
        <v>602</v>
      </c>
      <c r="D658" s="743" t="s">
        <v>603</v>
      </c>
      <c r="E658" s="742" t="s">
        <v>3533</v>
      </c>
      <c r="F658" s="743" t="s">
        <v>3534</v>
      </c>
      <c r="G658" s="742" t="s">
        <v>4176</v>
      </c>
      <c r="H658" s="742" t="s">
        <v>4177</v>
      </c>
      <c r="I658" s="745">
        <v>33.880001068115234</v>
      </c>
      <c r="J658" s="745">
        <v>2</v>
      </c>
      <c r="K658" s="746">
        <v>67.760002136230469</v>
      </c>
    </row>
    <row r="659" spans="1:11" ht="14.4" customHeight="1" x14ac:dyDescent="0.3">
      <c r="A659" s="740" t="s">
        <v>574</v>
      </c>
      <c r="B659" s="741" t="s">
        <v>575</v>
      </c>
      <c r="C659" s="742" t="s">
        <v>602</v>
      </c>
      <c r="D659" s="743" t="s">
        <v>603</v>
      </c>
      <c r="E659" s="742" t="s">
        <v>3533</v>
      </c>
      <c r="F659" s="743" t="s">
        <v>3534</v>
      </c>
      <c r="G659" s="742" t="s">
        <v>3797</v>
      </c>
      <c r="H659" s="742" t="s">
        <v>3798</v>
      </c>
      <c r="I659" s="745">
        <v>6.1200000445048017</v>
      </c>
      <c r="J659" s="745">
        <v>200</v>
      </c>
      <c r="K659" s="746">
        <v>1223.2000122070312</v>
      </c>
    </row>
    <row r="660" spans="1:11" ht="14.4" customHeight="1" x14ac:dyDescent="0.3">
      <c r="A660" s="740" t="s">
        <v>574</v>
      </c>
      <c r="B660" s="741" t="s">
        <v>575</v>
      </c>
      <c r="C660" s="742" t="s">
        <v>602</v>
      </c>
      <c r="D660" s="743" t="s">
        <v>603</v>
      </c>
      <c r="E660" s="742" t="s">
        <v>3533</v>
      </c>
      <c r="F660" s="743" t="s">
        <v>3534</v>
      </c>
      <c r="G660" s="742" t="s">
        <v>3539</v>
      </c>
      <c r="H660" s="742" t="s">
        <v>3540</v>
      </c>
      <c r="I660" s="745">
        <v>3.4450000524520874</v>
      </c>
      <c r="J660" s="745">
        <v>720</v>
      </c>
      <c r="K660" s="746">
        <v>2482</v>
      </c>
    </row>
    <row r="661" spans="1:11" ht="14.4" customHeight="1" x14ac:dyDescent="0.3">
      <c r="A661" s="740" t="s">
        <v>574</v>
      </c>
      <c r="B661" s="741" t="s">
        <v>575</v>
      </c>
      <c r="C661" s="742" t="s">
        <v>602</v>
      </c>
      <c r="D661" s="743" t="s">
        <v>603</v>
      </c>
      <c r="E661" s="742" t="s">
        <v>3533</v>
      </c>
      <c r="F661" s="743" t="s">
        <v>3534</v>
      </c>
      <c r="G661" s="742" t="s">
        <v>3891</v>
      </c>
      <c r="H661" s="742" t="s">
        <v>3892</v>
      </c>
      <c r="I661" s="745">
        <v>350.89999389648437</v>
      </c>
      <c r="J661" s="745">
        <v>1</v>
      </c>
      <c r="K661" s="746">
        <v>350.89999389648437</v>
      </c>
    </row>
    <row r="662" spans="1:11" ht="14.4" customHeight="1" x14ac:dyDescent="0.3">
      <c r="A662" s="740" t="s">
        <v>574</v>
      </c>
      <c r="B662" s="741" t="s">
        <v>575</v>
      </c>
      <c r="C662" s="742" t="s">
        <v>602</v>
      </c>
      <c r="D662" s="743" t="s">
        <v>603</v>
      </c>
      <c r="E662" s="742" t="s">
        <v>3533</v>
      </c>
      <c r="F662" s="743" t="s">
        <v>3534</v>
      </c>
      <c r="G662" s="742" t="s">
        <v>3893</v>
      </c>
      <c r="H662" s="742" t="s">
        <v>3894</v>
      </c>
      <c r="I662" s="745">
        <v>350.89999389648437</v>
      </c>
      <c r="J662" s="745">
        <v>1</v>
      </c>
      <c r="K662" s="746">
        <v>350.89999389648437</v>
      </c>
    </row>
    <row r="663" spans="1:11" ht="14.4" customHeight="1" x14ac:dyDescent="0.3">
      <c r="A663" s="740" t="s">
        <v>574</v>
      </c>
      <c r="B663" s="741" t="s">
        <v>575</v>
      </c>
      <c r="C663" s="742" t="s">
        <v>602</v>
      </c>
      <c r="D663" s="743" t="s">
        <v>603</v>
      </c>
      <c r="E663" s="742" t="s">
        <v>3533</v>
      </c>
      <c r="F663" s="743" t="s">
        <v>3534</v>
      </c>
      <c r="G663" s="742" t="s">
        <v>3895</v>
      </c>
      <c r="H663" s="742" t="s">
        <v>3896</v>
      </c>
      <c r="I663" s="745">
        <v>350.89999389648437</v>
      </c>
      <c r="J663" s="745">
        <v>1</v>
      </c>
      <c r="K663" s="746">
        <v>350.89999389648437</v>
      </c>
    </row>
    <row r="664" spans="1:11" ht="14.4" customHeight="1" x14ac:dyDescent="0.3">
      <c r="A664" s="740" t="s">
        <v>574</v>
      </c>
      <c r="B664" s="741" t="s">
        <v>575</v>
      </c>
      <c r="C664" s="742" t="s">
        <v>602</v>
      </c>
      <c r="D664" s="743" t="s">
        <v>603</v>
      </c>
      <c r="E664" s="742" t="s">
        <v>3533</v>
      </c>
      <c r="F664" s="743" t="s">
        <v>3534</v>
      </c>
      <c r="G664" s="742" t="s">
        <v>4238</v>
      </c>
      <c r="H664" s="742" t="s">
        <v>4239</v>
      </c>
      <c r="I664" s="745">
        <v>11.739999771118164</v>
      </c>
      <c r="J664" s="745">
        <v>20</v>
      </c>
      <c r="K664" s="746">
        <v>234.80000305175781</v>
      </c>
    </row>
    <row r="665" spans="1:11" ht="14.4" customHeight="1" x14ac:dyDescent="0.3">
      <c r="A665" s="740" t="s">
        <v>574</v>
      </c>
      <c r="B665" s="741" t="s">
        <v>575</v>
      </c>
      <c r="C665" s="742" t="s">
        <v>602</v>
      </c>
      <c r="D665" s="743" t="s">
        <v>603</v>
      </c>
      <c r="E665" s="742" t="s">
        <v>3533</v>
      </c>
      <c r="F665" s="743" t="s">
        <v>3534</v>
      </c>
      <c r="G665" s="742" t="s">
        <v>4472</v>
      </c>
      <c r="H665" s="742" t="s">
        <v>4473</v>
      </c>
      <c r="I665" s="745">
        <v>136.55000305175781</v>
      </c>
      <c r="J665" s="745">
        <v>1</v>
      </c>
      <c r="K665" s="746">
        <v>136.55000305175781</v>
      </c>
    </row>
    <row r="666" spans="1:11" ht="14.4" customHeight="1" x14ac:dyDescent="0.3">
      <c r="A666" s="740" t="s">
        <v>574</v>
      </c>
      <c r="B666" s="741" t="s">
        <v>575</v>
      </c>
      <c r="C666" s="742" t="s">
        <v>602</v>
      </c>
      <c r="D666" s="743" t="s">
        <v>603</v>
      </c>
      <c r="E666" s="742" t="s">
        <v>3533</v>
      </c>
      <c r="F666" s="743" t="s">
        <v>3534</v>
      </c>
      <c r="G666" s="742" t="s">
        <v>4474</v>
      </c>
      <c r="H666" s="742" t="s">
        <v>4475</v>
      </c>
      <c r="I666" s="745">
        <v>62.770000457763672</v>
      </c>
      <c r="J666" s="745">
        <v>1</v>
      </c>
      <c r="K666" s="746">
        <v>62.770000457763672</v>
      </c>
    </row>
    <row r="667" spans="1:11" ht="14.4" customHeight="1" x14ac:dyDescent="0.3">
      <c r="A667" s="740" t="s">
        <v>574</v>
      </c>
      <c r="B667" s="741" t="s">
        <v>575</v>
      </c>
      <c r="C667" s="742" t="s">
        <v>602</v>
      </c>
      <c r="D667" s="743" t="s">
        <v>603</v>
      </c>
      <c r="E667" s="742" t="s">
        <v>3533</v>
      </c>
      <c r="F667" s="743" t="s">
        <v>3534</v>
      </c>
      <c r="G667" s="742" t="s">
        <v>4476</v>
      </c>
      <c r="H667" s="742" t="s">
        <v>4477</v>
      </c>
      <c r="I667" s="745">
        <v>9.1999998092651367</v>
      </c>
      <c r="J667" s="745">
        <v>150</v>
      </c>
      <c r="K667" s="746">
        <v>1380</v>
      </c>
    </row>
    <row r="668" spans="1:11" ht="14.4" customHeight="1" x14ac:dyDescent="0.3">
      <c r="A668" s="740" t="s">
        <v>574</v>
      </c>
      <c r="B668" s="741" t="s">
        <v>575</v>
      </c>
      <c r="C668" s="742" t="s">
        <v>602</v>
      </c>
      <c r="D668" s="743" t="s">
        <v>603</v>
      </c>
      <c r="E668" s="742" t="s">
        <v>3533</v>
      </c>
      <c r="F668" s="743" t="s">
        <v>3534</v>
      </c>
      <c r="G668" s="742" t="s">
        <v>4478</v>
      </c>
      <c r="H668" s="742" t="s">
        <v>4479</v>
      </c>
      <c r="I668" s="745">
        <v>172.5</v>
      </c>
      <c r="J668" s="745">
        <v>1</v>
      </c>
      <c r="K668" s="746">
        <v>172.5</v>
      </c>
    </row>
    <row r="669" spans="1:11" ht="14.4" customHeight="1" x14ac:dyDescent="0.3">
      <c r="A669" s="740" t="s">
        <v>574</v>
      </c>
      <c r="B669" s="741" t="s">
        <v>575</v>
      </c>
      <c r="C669" s="742" t="s">
        <v>602</v>
      </c>
      <c r="D669" s="743" t="s">
        <v>603</v>
      </c>
      <c r="E669" s="742" t="s">
        <v>3533</v>
      </c>
      <c r="F669" s="743" t="s">
        <v>3534</v>
      </c>
      <c r="G669" s="742" t="s">
        <v>3986</v>
      </c>
      <c r="H669" s="742" t="s">
        <v>3987</v>
      </c>
      <c r="I669" s="745">
        <v>1.0925000309944153</v>
      </c>
      <c r="J669" s="745">
        <v>400</v>
      </c>
      <c r="K669" s="746">
        <v>437</v>
      </c>
    </row>
    <row r="670" spans="1:11" ht="14.4" customHeight="1" x14ac:dyDescent="0.3">
      <c r="A670" s="740" t="s">
        <v>574</v>
      </c>
      <c r="B670" s="741" t="s">
        <v>575</v>
      </c>
      <c r="C670" s="742" t="s">
        <v>602</v>
      </c>
      <c r="D670" s="743" t="s">
        <v>603</v>
      </c>
      <c r="E670" s="742" t="s">
        <v>3533</v>
      </c>
      <c r="F670" s="743" t="s">
        <v>3534</v>
      </c>
      <c r="G670" s="742" t="s">
        <v>3541</v>
      </c>
      <c r="H670" s="742" t="s">
        <v>3542</v>
      </c>
      <c r="I670" s="745">
        <v>0.47749999165534973</v>
      </c>
      <c r="J670" s="745">
        <v>500</v>
      </c>
      <c r="K670" s="746">
        <v>238</v>
      </c>
    </row>
    <row r="671" spans="1:11" ht="14.4" customHeight="1" x14ac:dyDescent="0.3">
      <c r="A671" s="740" t="s">
        <v>574</v>
      </c>
      <c r="B671" s="741" t="s">
        <v>575</v>
      </c>
      <c r="C671" s="742" t="s">
        <v>602</v>
      </c>
      <c r="D671" s="743" t="s">
        <v>603</v>
      </c>
      <c r="E671" s="742" t="s">
        <v>3533</v>
      </c>
      <c r="F671" s="743" t="s">
        <v>3534</v>
      </c>
      <c r="G671" s="742" t="s">
        <v>3543</v>
      </c>
      <c r="H671" s="742" t="s">
        <v>3544</v>
      </c>
      <c r="I671" s="745">
        <v>1.6749999523162842</v>
      </c>
      <c r="J671" s="745">
        <v>1300</v>
      </c>
      <c r="K671" s="746">
        <v>2178</v>
      </c>
    </row>
    <row r="672" spans="1:11" ht="14.4" customHeight="1" x14ac:dyDescent="0.3">
      <c r="A672" s="740" t="s">
        <v>574</v>
      </c>
      <c r="B672" s="741" t="s">
        <v>575</v>
      </c>
      <c r="C672" s="742" t="s">
        <v>602</v>
      </c>
      <c r="D672" s="743" t="s">
        <v>603</v>
      </c>
      <c r="E672" s="742" t="s">
        <v>3533</v>
      </c>
      <c r="F672" s="743" t="s">
        <v>3534</v>
      </c>
      <c r="G672" s="742" t="s">
        <v>3545</v>
      </c>
      <c r="H672" s="742" t="s">
        <v>3546</v>
      </c>
      <c r="I672" s="745">
        <v>0.67000001668930054</v>
      </c>
      <c r="J672" s="745">
        <v>400</v>
      </c>
      <c r="K672" s="746">
        <v>268</v>
      </c>
    </row>
    <row r="673" spans="1:11" ht="14.4" customHeight="1" x14ac:dyDescent="0.3">
      <c r="A673" s="740" t="s">
        <v>574</v>
      </c>
      <c r="B673" s="741" t="s">
        <v>575</v>
      </c>
      <c r="C673" s="742" t="s">
        <v>602</v>
      </c>
      <c r="D673" s="743" t="s">
        <v>603</v>
      </c>
      <c r="E673" s="742" t="s">
        <v>3533</v>
      </c>
      <c r="F673" s="743" t="s">
        <v>3534</v>
      </c>
      <c r="G673" s="742" t="s">
        <v>4018</v>
      </c>
      <c r="H673" s="742" t="s">
        <v>4019</v>
      </c>
      <c r="I673" s="745">
        <v>42.349998474121094</v>
      </c>
      <c r="J673" s="745">
        <v>1</v>
      </c>
      <c r="K673" s="746">
        <v>42.349998474121094</v>
      </c>
    </row>
    <row r="674" spans="1:11" ht="14.4" customHeight="1" x14ac:dyDescent="0.3">
      <c r="A674" s="740" t="s">
        <v>574</v>
      </c>
      <c r="B674" s="741" t="s">
        <v>575</v>
      </c>
      <c r="C674" s="742" t="s">
        <v>602</v>
      </c>
      <c r="D674" s="743" t="s">
        <v>603</v>
      </c>
      <c r="E674" s="742" t="s">
        <v>3533</v>
      </c>
      <c r="F674" s="743" t="s">
        <v>3534</v>
      </c>
      <c r="G674" s="742" t="s">
        <v>4030</v>
      </c>
      <c r="H674" s="742" t="s">
        <v>4031</v>
      </c>
      <c r="I674" s="745">
        <v>1.2699999809265137</v>
      </c>
      <c r="J674" s="745">
        <v>825</v>
      </c>
      <c r="K674" s="746">
        <v>1047.75</v>
      </c>
    </row>
    <row r="675" spans="1:11" ht="14.4" customHeight="1" x14ac:dyDescent="0.3">
      <c r="A675" s="740" t="s">
        <v>574</v>
      </c>
      <c r="B675" s="741" t="s">
        <v>575</v>
      </c>
      <c r="C675" s="742" t="s">
        <v>602</v>
      </c>
      <c r="D675" s="743" t="s">
        <v>603</v>
      </c>
      <c r="E675" s="742" t="s">
        <v>3533</v>
      </c>
      <c r="F675" s="743" t="s">
        <v>3534</v>
      </c>
      <c r="G675" s="742" t="s">
        <v>4032</v>
      </c>
      <c r="H675" s="742" t="s">
        <v>4033</v>
      </c>
      <c r="I675" s="745">
        <v>1.0299999713897705</v>
      </c>
      <c r="J675" s="745">
        <v>150</v>
      </c>
      <c r="K675" s="746">
        <v>154.5</v>
      </c>
    </row>
    <row r="676" spans="1:11" ht="14.4" customHeight="1" x14ac:dyDescent="0.3">
      <c r="A676" s="740" t="s">
        <v>574</v>
      </c>
      <c r="B676" s="741" t="s">
        <v>575</v>
      </c>
      <c r="C676" s="742" t="s">
        <v>602</v>
      </c>
      <c r="D676" s="743" t="s">
        <v>603</v>
      </c>
      <c r="E676" s="742" t="s">
        <v>3553</v>
      </c>
      <c r="F676" s="743" t="s">
        <v>3554</v>
      </c>
      <c r="G676" s="742" t="s">
        <v>3557</v>
      </c>
      <c r="H676" s="742" t="s">
        <v>3558</v>
      </c>
      <c r="I676" s="745">
        <v>0.30000001192092896</v>
      </c>
      <c r="J676" s="745">
        <v>200</v>
      </c>
      <c r="K676" s="746">
        <v>60</v>
      </c>
    </row>
    <row r="677" spans="1:11" ht="14.4" customHeight="1" x14ac:dyDescent="0.3">
      <c r="A677" s="740" t="s">
        <v>574</v>
      </c>
      <c r="B677" s="741" t="s">
        <v>575</v>
      </c>
      <c r="C677" s="742" t="s">
        <v>602</v>
      </c>
      <c r="D677" s="743" t="s">
        <v>603</v>
      </c>
      <c r="E677" s="742" t="s">
        <v>3553</v>
      </c>
      <c r="F677" s="743" t="s">
        <v>3554</v>
      </c>
      <c r="G677" s="742" t="s">
        <v>4084</v>
      </c>
      <c r="H677" s="742" t="s">
        <v>4085</v>
      </c>
      <c r="I677" s="745">
        <v>0.30500000715255737</v>
      </c>
      <c r="J677" s="745">
        <v>400</v>
      </c>
      <c r="K677" s="746">
        <v>122</v>
      </c>
    </row>
    <row r="678" spans="1:11" ht="14.4" customHeight="1" x14ac:dyDescent="0.3">
      <c r="A678" s="740" t="s">
        <v>574</v>
      </c>
      <c r="B678" s="741" t="s">
        <v>575</v>
      </c>
      <c r="C678" s="742" t="s">
        <v>602</v>
      </c>
      <c r="D678" s="743" t="s">
        <v>603</v>
      </c>
      <c r="E678" s="742" t="s">
        <v>3553</v>
      </c>
      <c r="F678" s="743" t="s">
        <v>3554</v>
      </c>
      <c r="G678" s="742" t="s">
        <v>3559</v>
      </c>
      <c r="H678" s="742" t="s">
        <v>3560</v>
      </c>
      <c r="I678" s="745">
        <v>0.54500001668930054</v>
      </c>
      <c r="J678" s="745">
        <v>400</v>
      </c>
      <c r="K678" s="746">
        <v>218</v>
      </c>
    </row>
    <row r="679" spans="1:11" ht="14.4" customHeight="1" x14ac:dyDescent="0.3">
      <c r="A679" s="740" t="s">
        <v>574</v>
      </c>
      <c r="B679" s="741" t="s">
        <v>575</v>
      </c>
      <c r="C679" s="742" t="s">
        <v>602</v>
      </c>
      <c r="D679" s="743" t="s">
        <v>603</v>
      </c>
      <c r="E679" s="742" t="s">
        <v>3567</v>
      </c>
      <c r="F679" s="743" t="s">
        <v>3568</v>
      </c>
      <c r="G679" s="742" t="s">
        <v>4094</v>
      </c>
      <c r="H679" s="742" t="s">
        <v>4095</v>
      </c>
      <c r="I679" s="745">
        <v>0.68999999761581421</v>
      </c>
      <c r="J679" s="745">
        <v>4800</v>
      </c>
      <c r="K679" s="746">
        <v>3312</v>
      </c>
    </row>
    <row r="680" spans="1:11" ht="14.4" customHeight="1" x14ac:dyDescent="0.3">
      <c r="A680" s="740" t="s">
        <v>574</v>
      </c>
      <c r="B680" s="741" t="s">
        <v>575</v>
      </c>
      <c r="C680" s="742" t="s">
        <v>602</v>
      </c>
      <c r="D680" s="743" t="s">
        <v>603</v>
      </c>
      <c r="E680" s="742" t="s">
        <v>3567</v>
      </c>
      <c r="F680" s="743" t="s">
        <v>3568</v>
      </c>
      <c r="G680" s="742" t="s">
        <v>3569</v>
      </c>
      <c r="H680" s="742" t="s">
        <v>3570</v>
      </c>
      <c r="I680" s="745">
        <v>0.68999999761581421</v>
      </c>
      <c r="J680" s="745">
        <v>5000</v>
      </c>
      <c r="K680" s="746">
        <v>3450</v>
      </c>
    </row>
    <row r="681" spans="1:11" ht="14.4" customHeight="1" x14ac:dyDescent="0.3">
      <c r="A681" s="740" t="s">
        <v>574</v>
      </c>
      <c r="B681" s="741" t="s">
        <v>575</v>
      </c>
      <c r="C681" s="742" t="s">
        <v>602</v>
      </c>
      <c r="D681" s="743" t="s">
        <v>603</v>
      </c>
      <c r="E681" s="742" t="s">
        <v>3567</v>
      </c>
      <c r="F681" s="743" t="s">
        <v>3568</v>
      </c>
      <c r="G681" s="742" t="s">
        <v>4480</v>
      </c>
      <c r="H681" s="742" t="s">
        <v>4481</v>
      </c>
      <c r="I681" s="745">
        <v>7.5100002288818359</v>
      </c>
      <c r="J681" s="745">
        <v>4</v>
      </c>
      <c r="K681" s="746">
        <v>30.040000915527344</v>
      </c>
    </row>
    <row r="682" spans="1:11" ht="14.4" customHeight="1" x14ac:dyDescent="0.3">
      <c r="A682" s="740" t="s">
        <v>574</v>
      </c>
      <c r="B682" s="741" t="s">
        <v>575</v>
      </c>
      <c r="C682" s="742" t="s">
        <v>602</v>
      </c>
      <c r="D682" s="743" t="s">
        <v>603</v>
      </c>
      <c r="E682" s="742" t="s">
        <v>3581</v>
      </c>
      <c r="F682" s="743" t="s">
        <v>3582</v>
      </c>
      <c r="G682" s="742" t="s">
        <v>3583</v>
      </c>
      <c r="H682" s="742" t="s">
        <v>3584</v>
      </c>
      <c r="I682" s="745">
        <v>15.609999656677246</v>
      </c>
      <c r="J682" s="745">
        <v>350</v>
      </c>
      <c r="K682" s="746">
        <v>5463.5</v>
      </c>
    </row>
    <row r="683" spans="1:11" ht="14.4" customHeight="1" x14ac:dyDescent="0.3">
      <c r="A683" s="740" t="s">
        <v>574</v>
      </c>
      <c r="B683" s="741" t="s">
        <v>575</v>
      </c>
      <c r="C683" s="742" t="s">
        <v>605</v>
      </c>
      <c r="D683" s="743" t="s">
        <v>606</v>
      </c>
      <c r="E683" s="742" t="s">
        <v>3585</v>
      </c>
      <c r="F683" s="743" t="s">
        <v>3586</v>
      </c>
      <c r="G683" s="742" t="s">
        <v>3605</v>
      </c>
      <c r="H683" s="742" t="s">
        <v>3606</v>
      </c>
      <c r="I683" s="745">
        <v>152.46000671386719</v>
      </c>
      <c r="J683" s="745">
        <v>3</v>
      </c>
      <c r="K683" s="746">
        <v>457.3800048828125</v>
      </c>
    </row>
    <row r="684" spans="1:11" ht="14.4" customHeight="1" x14ac:dyDescent="0.3">
      <c r="A684" s="740" t="s">
        <v>574</v>
      </c>
      <c r="B684" s="741" t="s">
        <v>575</v>
      </c>
      <c r="C684" s="742" t="s">
        <v>605</v>
      </c>
      <c r="D684" s="743" t="s">
        <v>606</v>
      </c>
      <c r="E684" s="742" t="s">
        <v>3517</v>
      </c>
      <c r="F684" s="743" t="s">
        <v>3518</v>
      </c>
      <c r="G684" s="742" t="s">
        <v>4482</v>
      </c>
      <c r="H684" s="742" t="s">
        <v>4483</v>
      </c>
      <c r="I684" s="745">
        <v>8.0100002288818359</v>
      </c>
      <c r="J684" s="745">
        <v>100</v>
      </c>
      <c r="K684" s="746">
        <v>801</v>
      </c>
    </row>
    <row r="685" spans="1:11" ht="14.4" customHeight="1" x14ac:dyDescent="0.3">
      <c r="A685" s="740" t="s">
        <v>574</v>
      </c>
      <c r="B685" s="741" t="s">
        <v>575</v>
      </c>
      <c r="C685" s="742" t="s">
        <v>605</v>
      </c>
      <c r="D685" s="743" t="s">
        <v>606</v>
      </c>
      <c r="E685" s="742" t="s">
        <v>3517</v>
      </c>
      <c r="F685" s="743" t="s">
        <v>3518</v>
      </c>
      <c r="G685" s="742" t="s">
        <v>3519</v>
      </c>
      <c r="H685" s="742" t="s">
        <v>3520</v>
      </c>
      <c r="I685" s="745">
        <v>1.3799999952316284</v>
      </c>
      <c r="J685" s="745">
        <v>350</v>
      </c>
      <c r="K685" s="746">
        <v>483</v>
      </c>
    </row>
    <row r="686" spans="1:11" ht="14.4" customHeight="1" x14ac:dyDescent="0.3">
      <c r="A686" s="740" t="s">
        <v>574</v>
      </c>
      <c r="B686" s="741" t="s">
        <v>575</v>
      </c>
      <c r="C686" s="742" t="s">
        <v>605</v>
      </c>
      <c r="D686" s="743" t="s">
        <v>606</v>
      </c>
      <c r="E686" s="742" t="s">
        <v>3517</v>
      </c>
      <c r="F686" s="743" t="s">
        <v>3518</v>
      </c>
      <c r="G686" s="742" t="s">
        <v>3523</v>
      </c>
      <c r="H686" s="742" t="s">
        <v>3524</v>
      </c>
      <c r="I686" s="745">
        <v>0.85000002384185791</v>
      </c>
      <c r="J686" s="745">
        <v>200</v>
      </c>
      <c r="K686" s="746">
        <v>170</v>
      </c>
    </row>
    <row r="687" spans="1:11" ht="14.4" customHeight="1" x14ac:dyDescent="0.3">
      <c r="A687" s="740" t="s">
        <v>574</v>
      </c>
      <c r="B687" s="741" t="s">
        <v>575</v>
      </c>
      <c r="C687" s="742" t="s">
        <v>605</v>
      </c>
      <c r="D687" s="743" t="s">
        <v>606</v>
      </c>
      <c r="E687" s="742" t="s">
        <v>3517</v>
      </c>
      <c r="F687" s="743" t="s">
        <v>3518</v>
      </c>
      <c r="G687" s="742" t="s">
        <v>4158</v>
      </c>
      <c r="H687" s="742" t="s">
        <v>4159</v>
      </c>
      <c r="I687" s="745">
        <v>10.739999771118164</v>
      </c>
      <c r="J687" s="745">
        <v>24</v>
      </c>
      <c r="K687" s="746">
        <v>257.760009765625</v>
      </c>
    </row>
    <row r="688" spans="1:11" ht="14.4" customHeight="1" x14ac:dyDescent="0.3">
      <c r="A688" s="740" t="s">
        <v>574</v>
      </c>
      <c r="B688" s="741" t="s">
        <v>575</v>
      </c>
      <c r="C688" s="742" t="s">
        <v>605</v>
      </c>
      <c r="D688" s="743" t="s">
        <v>606</v>
      </c>
      <c r="E688" s="742" t="s">
        <v>3517</v>
      </c>
      <c r="F688" s="743" t="s">
        <v>3518</v>
      </c>
      <c r="G688" s="742" t="s">
        <v>4160</v>
      </c>
      <c r="H688" s="742" t="s">
        <v>4161</v>
      </c>
      <c r="I688" s="745">
        <v>24.685000419616699</v>
      </c>
      <c r="J688" s="745">
        <v>24</v>
      </c>
      <c r="K688" s="746">
        <v>592.41000366210937</v>
      </c>
    </row>
    <row r="689" spans="1:11" ht="14.4" customHeight="1" x14ac:dyDescent="0.3">
      <c r="A689" s="740" t="s">
        <v>574</v>
      </c>
      <c r="B689" s="741" t="s">
        <v>575</v>
      </c>
      <c r="C689" s="742" t="s">
        <v>605</v>
      </c>
      <c r="D689" s="743" t="s">
        <v>606</v>
      </c>
      <c r="E689" s="742" t="s">
        <v>3517</v>
      </c>
      <c r="F689" s="743" t="s">
        <v>3518</v>
      </c>
      <c r="G689" s="742" t="s">
        <v>4164</v>
      </c>
      <c r="H689" s="742" t="s">
        <v>4165</v>
      </c>
      <c r="I689" s="745">
        <v>10.689999580383301</v>
      </c>
      <c r="J689" s="745">
        <v>80</v>
      </c>
      <c r="K689" s="746">
        <v>855.20001220703125</v>
      </c>
    </row>
    <row r="690" spans="1:11" ht="14.4" customHeight="1" x14ac:dyDescent="0.3">
      <c r="A690" s="740" t="s">
        <v>574</v>
      </c>
      <c r="B690" s="741" t="s">
        <v>575</v>
      </c>
      <c r="C690" s="742" t="s">
        <v>605</v>
      </c>
      <c r="D690" s="743" t="s">
        <v>606</v>
      </c>
      <c r="E690" s="742" t="s">
        <v>3517</v>
      </c>
      <c r="F690" s="743" t="s">
        <v>3518</v>
      </c>
      <c r="G690" s="742" t="s">
        <v>3531</v>
      </c>
      <c r="H690" s="742" t="s">
        <v>3532</v>
      </c>
      <c r="I690" s="745">
        <v>0.67000001668930054</v>
      </c>
      <c r="J690" s="745">
        <v>350</v>
      </c>
      <c r="K690" s="746">
        <v>234.5</v>
      </c>
    </row>
    <row r="691" spans="1:11" ht="14.4" customHeight="1" x14ac:dyDescent="0.3">
      <c r="A691" s="740" t="s">
        <v>574</v>
      </c>
      <c r="B691" s="741" t="s">
        <v>575</v>
      </c>
      <c r="C691" s="742" t="s">
        <v>605</v>
      </c>
      <c r="D691" s="743" t="s">
        <v>606</v>
      </c>
      <c r="E691" s="742" t="s">
        <v>3533</v>
      </c>
      <c r="F691" s="743" t="s">
        <v>3534</v>
      </c>
      <c r="G691" s="742" t="s">
        <v>4484</v>
      </c>
      <c r="H691" s="742" t="s">
        <v>4485</v>
      </c>
      <c r="I691" s="745">
        <v>2.9000000953674316</v>
      </c>
      <c r="J691" s="745">
        <v>100</v>
      </c>
      <c r="K691" s="746">
        <v>290</v>
      </c>
    </row>
    <row r="692" spans="1:11" ht="14.4" customHeight="1" x14ac:dyDescent="0.3">
      <c r="A692" s="740" t="s">
        <v>574</v>
      </c>
      <c r="B692" s="741" t="s">
        <v>575</v>
      </c>
      <c r="C692" s="742" t="s">
        <v>605</v>
      </c>
      <c r="D692" s="743" t="s">
        <v>606</v>
      </c>
      <c r="E692" s="742" t="s">
        <v>3533</v>
      </c>
      <c r="F692" s="743" t="s">
        <v>3534</v>
      </c>
      <c r="G692" s="742" t="s">
        <v>4168</v>
      </c>
      <c r="H692" s="742" t="s">
        <v>4169</v>
      </c>
      <c r="I692" s="745">
        <v>2.9100000858306885</v>
      </c>
      <c r="J692" s="745">
        <v>50</v>
      </c>
      <c r="K692" s="746">
        <v>145.5</v>
      </c>
    </row>
    <row r="693" spans="1:11" ht="14.4" customHeight="1" x14ac:dyDescent="0.3">
      <c r="A693" s="740" t="s">
        <v>574</v>
      </c>
      <c r="B693" s="741" t="s">
        <v>575</v>
      </c>
      <c r="C693" s="742" t="s">
        <v>605</v>
      </c>
      <c r="D693" s="743" t="s">
        <v>606</v>
      </c>
      <c r="E693" s="742" t="s">
        <v>3533</v>
      </c>
      <c r="F693" s="743" t="s">
        <v>3534</v>
      </c>
      <c r="G693" s="742" t="s">
        <v>4486</v>
      </c>
      <c r="H693" s="742" t="s">
        <v>4487</v>
      </c>
      <c r="I693" s="745">
        <v>2.9000000953674316</v>
      </c>
      <c r="J693" s="745">
        <v>50</v>
      </c>
      <c r="K693" s="746">
        <v>145</v>
      </c>
    </row>
    <row r="694" spans="1:11" ht="14.4" customHeight="1" x14ac:dyDescent="0.3">
      <c r="A694" s="740" t="s">
        <v>574</v>
      </c>
      <c r="B694" s="741" t="s">
        <v>575</v>
      </c>
      <c r="C694" s="742" t="s">
        <v>605</v>
      </c>
      <c r="D694" s="743" t="s">
        <v>606</v>
      </c>
      <c r="E694" s="742" t="s">
        <v>3533</v>
      </c>
      <c r="F694" s="743" t="s">
        <v>3534</v>
      </c>
      <c r="G694" s="742" t="s">
        <v>4172</v>
      </c>
      <c r="H694" s="742" t="s">
        <v>4173</v>
      </c>
      <c r="I694" s="745">
        <v>2.3920001029968261</v>
      </c>
      <c r="J694" s="745">
        <v>570</v>
      </c>
      <c r="K694" s="746">
        <v>1362.6000061035156</v>
      </c>
    </row>
    <row r="695" spans="1:11" ht="14.4" customHeight="1" x14ac:dyDescent="0.3">
      <c r="A695" s="740" t="s">
        <v>574</v>
      </c>
      <c r="B695" s="741" t="s">
        <v>575</v>
      </c>
      <c r="C695" s="742" t="s">
        <v>605</v>
      </c>
      <c r="D695" s="743" t="s">
        <v>606</v>
      </c>
      <c r="E695" s="742" t="s">
        <v>3533</v>
      </c>
      <c r="F695" s="743" t="s">
        <v>3534</v>
      </c>
      <c r="G695" s="742" t="s">
        <v>3535</v>
      </c>
      <c r="H695" s="742" t="s">
        <v>3536</v>
      </c>
      <c r="I695" s="745">
        <v>1.9360000133514403</v>
      </c>
      <c r="J695" s="745">
        <v>950</v>
      </c>
      <c r="K695" s="746">
        <v>1836.5</v>
      </c>
    </row>
    <row r="696" spans="1:11" ht="14.4" customHeight="1" x14ac:dyDescent="0.3">
      <c r="A696" s="740" t="s">
        <v>574</v>
      </c>
      <c r="B696" s="741" t="s">
        <v>575</v>
      </c>
      <c r="C696" s="742" t="s">
        <v>605</v>
      </c>
      <c r="D696" s="743" t="s">
        <v>606</v>
      </c>
      <c r="E696" s="742" t="s">
        <v>3533</v>
      </c>
      <c r="F696" s="743" t="s">
        <v>3534</v>
      </c>
      <c r="G696" s="742" t="s">
        <v>3779</v>
      </c>
      <c r="H696" s="742" t="s">
        <v>3780</v>
      </c>
      <c r="I696" s="745">
        <v>11.493333180745443</v>
      </c>
      <c r="J696" s="745">
        <v>300</v>
      </c>
      <c r="K696" s="746">
        <v>3448</v>
      </c>
    </row>
    <row r="697" spans="1:11" ht="14.4" customHeight="1" x14ac:dyDescent="0.3">
      <c r="A697" s="740" t="s">
        <v>574</v>
      </c>
      <c r="B697" s="741" t="s">
        <v>575</v>
      </c>
      <c r="C697" s="742" t="s">
        <v>605</v>
      </c>
      <c r="D697" s="743" t="s">
        <v>606</v>
      </c>
      <c r="E697" s="742" t="s">
        <v>3533</v>
      </c>
      <c r="F697" s="743" t="s">
        <v>3534</v>
      </c>
      <c r="G697" s="742" t="s">
        <v>4178</v>
      </c>
      <c r="H697" s="742" t="s">
        <v>4179</v>
      </c>
      <c r="I697" s="745">
        <v>38.5</v>
      </c>
      <c r="J697" s="745">
        <v>600</v>
      </c>
      <c r="K697" s="746">
        <v>23101.209838867188</v>
      </c>
    </row>
    <row r="698" spans="1:11" ht="14.4" customHeight="1" x14ac:dyDescent="0.3">
      <c r="A698" s="740" t="s">
        <v>574</v>
      </c>
      <c r="B698" s="741" t="s">
        <v>575</v>
      </c>
      <c r="C698" s="742" t="s">
        <v>605</v>
      </c>
      <c r="D698" s="743" t="s">
        <v>606</v>
      </c>
      <c r="E698" s="742" t="s">
        <v>3533</v>
      </c>
      <c r="F698" s="743" t="s">
        <v>3534</v>
      </c>
      <c r="G698" s="742" t="s">
        <v>3785</v>
      </c>
      <c r="H698" s="742" t="s">
        <v>3786</v>
      </c>
      <c r="I698" s="745">
        <v>11.146666526794434</v>
      </c>
      <c r="J698" s="745">
        <v>150</v>
      </c>
      <c r="K698" s="746">
        <v>1672</v>
      </c>
    </row>
    <row r="699" spans="1:11" ht="14.4" customHeight="1" x14ac:dyDescent="0.3">
      <c r="A699" s="740" t="s">
        <v>574</v>
      </c>
      <c r="B699" s="741" t="s">
        <v>575</v>
      </c>
      <c r="C699" s="742" t="s">
        <v>605</v>
      </c>
      <c r="D699" s="743" t="s">
        <v>606</v>
      </c>
      <c r="E699" s="742" t="s">
        <v>3533</v>
      </c>
      <c r="F699" s="743" t="s">
        <v>3534</v>
      </c>
      <c r="G699" s="742" t="s">
        <v>4383</v>
      </c>
      <c r="H699" s="742" t="s">
        <v>4384</v>
      </c>
      <c r="I699" s="745">
        <v>41</v>
      </c>
      <c r="J699" s="745">
        <v>40</v>
      </c>
      <c r="K699" s="746">
        <v>1639.800048828125</v>
      </c>
    </row>
    <row r="700" spans="1:11" ht="14.4" customHeight="1" x14ac:dyDescent="0.3">
      <c r="A700" s="740" t="s">
        <v>574</v>
      </c>
      <c r="B700" s="741" t="s">
        <v>575</v>
      </c>
      <c r="C700" s="742" t="s">
        <v>605</v>
      </c>
      <c r="D700" s="743" t="s">
        <v>606</v>
      </c>
      <c r="E700" s="742" t="s">
        <v>3533</v>
      </c>
      <c r="F700" s="743" t="s">
        <v>3534</v>
      </c>
      <c r="G700" s="742" t="s">
        <v>4488</v>
      </c>
      <c r="H700" s="742" t="s">
        <v>4489</v>
      </c>
      <c r="I700" s="745">
        <v>66.550003051757812</v>
      </c>
      <c r="J700" s="745">
        <v>50</v>
      </c>
      <c r="K700" s="746">
        <v>3327.5</v>
      </c>
    </row>
    <row r="701" spans="1:11" ht="14.4" customHeight="1" x14ac:dyDescent="0.3">
      <c r="A701" s="740" t="s">
        <v>574</v>
      </c>
      <c r="B701" s="741" t="s">
        <v>575</v>
      </c>
      <c r="C701" s="742" t="s">
        <v>605</v>
      </c>
      <c r="D701" s="743" t="s">
        <v>606</v>
      </c>
      <c r="E701" s="742" t="s">
        <v>3533</v>
      </c>
      <c r="F701" s="743" t="s">
        <v>3534</v>
      </c>
      <c r="G701" s="742" t="s">
        <v>3797</v>
      </c>
      <c r="H701" s="742" t="s">
        <v>3798</v>
      </c>
      <c r="I701" s="745">
        <v>6.0999999046325684</v>
      </c>
      <c r="J701" s="745">
        <v>40</v>
      </c>
      <c r="K701" s="746">
        <v>244</v>
      </c>
    </row>
    <row r="702" spans="1:11" ht="14.4" customHeight="1" x14ac:dyDescent="0.3">
      <c r="A702" s="740" t="s">
        <v>574</v>
      </c>
      <c r="B702" s="741" t="s">
        <v>575</v>
      </c>
      <c r="C702" s="742" t="s">
        <v>605</v>
      </c>
      <c r="D702" s="743" t="s">
        <v>606</v>
      </c>
      <c r="E702" s="742" t="s">
        <v>3533</v>
      </c>
      <c r="F702" s="743" t="s">
        <v>3534</v>
      </c>
      <c r="G702" s="742" t="s">
        <v>3539</v>
      </c>
      <c r="H702" s="742" t="s">
        <v>3540</v>
      </c>
      <c r="I702" s="745">
        <v>3.4460000514984133</v>
      </c>
      <c r="J702" s="745">
        <v>1040</v>
      </c>
      <c r="K702" s="746">
        <v>3582.3999633789062</v>
      </c>
    </row>
    <row r="703" spans="1:11" ht="14.4" customHeight="1" x14ac:dyDescent="0.3">
      <c r="A703" s="740" t="s">
        <v>574</v>
      </c>
      <c r="B703" s="741" t="s">
        <v>575</v>
      </c>
      <c r="C703" s="742" t="s">
        <v>605</v>
      </c>
      <c r="D703" s="743" t="s">
        <v>606</v>
      </c>
      <c r="E703" s="742" t="s">
        <v>3533</v>
      </c>
      <c r="F703" s="743" t="s">
        <v>3534</v>
      </c>
      <c r="G703" s="742" t="s">
        <v>4490</v>
      </c>
      <c r="H703" s="742" t="s">
        <v>4491</v>
      </c>
      <c r="I703" s="745">
        <v>17.909999847412109</v>
      </c>
      <c r="J703" s="745">
        <v>20</v>
      </c>
      <c r="K703" s="746">
        <v>358.16000366210937</v>
      </c>
    </row>
    <row r="704" spans="1:11" ht="14.4" customHeight="1" x14ac:dyDescent="0.3">
      <c r="A704" s="740" t="s">
        <v>574</v>
      </c>
      <c r="B704" s="741" t="s">
        <v>575</v>
      </c>
      <c r="C704" s="742" t="s">
        <v>605</v>
      </c>
      <c r="D704" s="743" t="s">
        <v>606</v>
      </c>
      <c r="E704" s="742" t="s">
        <v>3533</v>
      </c>
      <c r="F704" s="743" t="s">
        <v>3534</v>
      </c>
      <c r="G704" s="742" t="s">
        <v>4492</v>
      </c>
      <c r="H704" s="742" t="s">
        <v>4493</v>
      </c>
      <c r="I704" s="745">
        <v>26.399999618530273</v>
      </c>
      <c r="J704" s="745">
        <v>60</v>
      </c>
      <c r="K704" s="746">
        <v>1584.1199340820312</v>
      </c>
    </row>
    <row r="705" spans="1:11" ht="14.4" customHeight="1" x14ac:dyDescent="0.3">
      <c r="A705" s="740" t="s">
        <v>574</v>
      </c>
      <c r="B705" s="741" t="s">
        <v>575</v>
      </c>
      <c r="C705" s="742" t="s">
        <v>605</v>
      </c>
      <c r="D705" s="743" t="s">
        <v>606</v>
      </c>
      <c r="E705" s="742" t="s">
        <v>3533</v>
      </c>
      <c r="F705" s="743" t="s">
        <v>3534</v>
      </c>
      <c r="G705" s="742" t="s">
        <v>4184</v>
      </c>
      <c r="H705" s="742" t="s">
        <v>4185</v>
      </c>
      <c r="I705" s="745">
        <v>17.909999847412109</v>
      </c>
      <c r="J705" s="745">
        <v>20</v>
      </c>
      <c r="K705" s="746">
        <v>358.20001220703125</v>
      </c>
    </row>
    <row r="706" spans="1:11" ht="14.4" customHeight="1" x14ac:dyDescent="0.3">
      <c r="A706" s="740" t="s">
        <v>574</v>
      </c>
      <c r="B706" s="741" t="s">
        <v>575</v>
      </c>
      <c r="C706" s="742" t="s">
        <v>605</v>
      </c>
      <c r="D706" s="743" t="s">
        <v>606</v>
      </c>
      <c r="E706" s="742" t="s">
        <v>3533</v>
      </c>
      <c r="F706" s="743" t="s">
        <v>3534</v>
      </c>
      <c r="G706" s="742" t="s">
        <v>4186</v>
      </c>
      <c r="H706" s="742" t="s">
        <v>4187</v>
      </c>
      <c r="I706" s="745">
        <v>53.290000915527344</v>
      </c>
      <c r="J706" s="745">
        <v>60</v>
      </c>
      <c r="K706" s="746">
        <v>3197.3701171875</v>
      </c>
    </row>
    <row r="707" spans="1:11" ht="14.4" customHeight="1" x14ac:dyDescent="0.3">
      <c r="A707" s="740" t="s">
        <v>574</v>
      </c>
      <c r="B707" s="741" t="s">
        <v>575</v>
      </c>
      <c r="C707" s="742" t="s">
        <v>605</v>
      </c>
      <c r="D707" s="743" t="s">
        <v>606</v>
      </c>
      <c r="E707" s="742" t="s">
        <v>3533</v>
      </c>
      <c r="F707" s="743" t="s">
        <v>3534</v>
      </c>
      <c r="G707" s="742" t="s">
        <v>4188</v>
      </c>
      <c r="H707" s="742" t="s">
        <v>4189</v>
      </c>
      <c r="I707" s="745">
        <v>17.908571243286133</v>
      </c>
      <c r="J707" s="745">
        <v>100</v>
      </c>
      <c r="K707" s="746">
        <v>1790.8000183105469</v>
      </c>
    </row>
    <row r="708" spans="1:11" ht="14.4" customHeight="1" x14ac:dyDescent="0.3">
      <c r="A708" s="740" t="s">
        <v>574</v>
      </c>
      <c r="B708" s="741" t="s">
        <v>575</v>
      </c>
      <c r="C708" s="742" t="s">
        <v>605</v>
      </c>
      <c r="D708" s="743" t="s">
        <v>606</v>
      </c>
      <c r="E708" s="742" t="s">
        <v>3533</v>
      </c>
      <c r="F708" s="743" t="s">
        <v>3534</v>
      </c>
      <c r="G708" s="742" t="s">
        <v>4190</v>
      </c>
      <c r="H708" s="742" t="s">
        <v>4191</v>
      </c>
      <c r="I708" s="745">
        <v>17.906666437784832</v>
      </c>
      <c r="J708" s="745">
        <v>30</v>
      </c>
      <c r="K708" s="746">
        <v>537.20001220703125</v>
      </c>
    </row>
    <row r="709" spans="1:11" ht="14.4" customHeight="1" x14ac:dyDescent="0.3">
      <c r="A709" s="740" t="s">
        <v>574</v>
      </c>
      <c r="B709" s="741" t="s">
        <v>575</v>
      </c>
      <c r="C709" s="742" t="s">
        <v>605</v>
      </c>
      <c r="D709" s="743" t="s">
        <v>606</v>
      </c>
      <c r="E709" s="742" t="s">
        <v>3533</v>
      </c>
      <c r="F709" s="743" t="s">
        <v>3534</v>
      </c>
      <c r="G709" s="742" t="s">
        <v>4192</v>
      </c>
      <c r="H709" s="742" t="s">
        <v>4193</v>
      </c>
      <c r="I709" s="745">
        <v>17.909999847412109</v>
      </c>
      <c r="J709" s="745">
        <v>20</v>
      </c>
      <c r="K709" s="746">
        <v>358.20001220703125</v>
      </c>
    </row>
    <row r="710" spans="1:11" ht="14.4" customHeight="1" x14ac:dyDescent="0.3">
      <c r="A710" s="740" t="s">
        <v>574</v>
      </c>
      <c r="B710" s="741" t="s">
        <v>575</v>
      </c>
      <c r="C710" s="742" t="s">
        <v>605</v>
      </c>
      <c r="D710" s="743" t="s">
        <v>606</v>
      </c>
      <c r="E710" s="742" t="s">
        <v>3533</v>
      </c>
      <c r="F710" s="743" t="s">
        <v>3534</v>
      </c>
      <c r="G710" s="742" t="s">
        <v>4194</v>
      </c>
      <c r="H710" s="742" t="s">
        <v>4195</v>
      </c>
      <c r="I710" s="745">
        <v>17.899999618530273</v>
      </c>
      <c r="J710" s="745">
        <v>10</v>
      </c>
      <c r="K710" s="746">
        <v>179</v>
      </c>
    </row>
    <row r="711" spans="1:11" ht="14.4" customHeight="1" x14ac:dyDescent="0.3">
      <c r="A711" s="740" t="s">
        <v>574</v>
      </c>
      <c r="B711" s="741" t="s">
        <v>575</v>
      </c>
      <c r="C711" s="742" t="s">
        <v>605</v>
      </c>
      <c r="D711" s="743" t="s">
        <v>606</v>
      </c>
      <c r="E711" s="742" t="s">
        <v>3533</v>
      </c>
      <c r="F711" s="743" t="s">
        <v>3534</v>
      </c>
      <c r="G711" s="742" t="s">
        <v>3801</v>
      </c>
      <c r="H711" s="742" t="s">
        <v>3802</v>
      </c>
      <c r="I711" s="745">
        <v>17.909999847412109</v>
      </c>
      <c r="J711" s="745">
        <v>20</v>
      </c>
      <c r="K711" s="746">
        <v>358.20001220703125</v>
      </c>
    </row>
    <row r="712" spans="1:11" ht="14.4" customHeight="1" x14ac:dyDescent="0.3">
      <c r="A712" s="740" t="s">
        <v>574</v>
      </c>
      <c r="B712" s="741" t="s">
        <v>575</v>
      </c>
      <c r="C712" s="742" t="s">
        <v>605</v>
      </c>
      <c r="D712" s="743" t="s">
        <v>606</v>
      </c>
      <c r="E712" s="742" t="s">
        <v>3533</v>
      </c>
      <c r="F712" s="743" t="s">
        <v>3534</v>
      </c>
      <c r="G712" s="742" t="s">
        <v>4196</v>
      </c>
      <c r="H712" s="742" t="s">
        <v>4197</v>
      </c>
      <c r="I712" s="745">
        <v>22</v>
      </c>
      <c r="J712" s="745">
        <v>10</v>
      </c>
      <c r="K712" s="746">
        <v>220</v>
      </c>
    </row>
    <row r="713" spans="1:11" ht="14.4" customHeight="1" x14ac:dyDescent="0.3">
      <c r="A713" s="740" t="s">
        <v>574</v>
      </c>
      <c r="B713" s="741" t="s">
        <v>575</v>
      </c>
      <c r="C713" s="742" t="s">
        <v>605</v>
      </c>
      <c r="D713" s="743" t="s">
        <v>606</v>
      </c>
      <c r="E713" s="742" t="s">
        <v>3533</v>
      </c>
      <c r="F713" s="743" t="s">
        <v>3534</v>
      </c>
      <c r="G713" s="742" t="s">
        <v>3803</v>
      </c>
      <c r="H713" s="742" t="s">
        <v>3804</v>
      </c>
      <c r="I713" s="745">
        <v>17.909999847412109</v>
      </c>
      <c r="J713" s="745">
        <v>20</v>
      </c>
      <c r="K713" s="746">
        <v>358.20001220703125</v>
      </c>
    </row>
    <row r="714" spans="1:11" ht="14.4" customHeight="1" x14ac:dyDescent="0.3">
      <c r="A714" s="740" t="s">
        <v>574</v>
      </c>
      <c r="B714" s="741" t="s">
        <v>575</v>
      </c>
      <c r="C714" s="742" t="s">
        <v>605</v>
      </c>
      <c r="D714" s="743" t="s">
        <v>606</v>
      </c>
      <c r="E714" s="742" t="s">
        <v>3533</v>
      </c>
      <c r="F714" s="743" t="s">
        <v>3534</v>
      </c>
      <c r="G714" s="742" t="s">
        <v>3807</v>
      </c>
      <c r="H714" s="742" t="s">
        <v>3808</v>
      </c>
      <c r="I714" s="745">
        <v>17.909999847412109</v>
      </c>
      <c r="J714" s="745">
        <v>10</v>
      </c>
      <c r="K714" s="746">
        <v>179.10000610351562</v>
      </c>
    </row>
    <row r="715" spans="1:11" ht="14.4" customHeight="1" x14ac:dyDescent="0.3">
      <c r="A715" s="740" t="s">
        <v>574</v>
      </c>
      <c r="B715" s="741" t="s">
        <v>575</v>
      </c>
      <c r="C715" s="742" t="s">
        <v>605</v>
      </c>
      <c r="D715" s="743" t="s">
        <v>606</v>
      </c>
      <c r="E715" s="742" t="s">
        <v>3533</v>
      </c>
      <c r="F715" s="743" t="s">
        <v>3534</v>
      </c>
      <c r="G715" s="742" t="s">
        <v>4494</v>
      </c>
      <c r="H715" s="742" t="s">
        <v>4495</v>
      </c>
      <c r="I715" s="745">
        <v>21.899999618530273</v>
      </c>
      <c r="J715" s="745">
        <v>200</v>
      </c>
      <c r="K715" s="746">
        <v>4380.2001953125</v>
      </c>
    </row>
    <row r="716" spans="1:11" ht="14.4" customHeight="1" x14ac:dyDescent="0.3">
      <c r="A716" s="740" t="s">
        <v>574</v>
      </c>
      <c r="B716" s="741" t="s">
        <v>575</v>
      </c>
      <c r="C716" s="742" t="s">
        <v>605</v>
      </c>
      <c r="D716" s="743" t="s">
        <v>606</v>
      </c>
      <c r="E716" s="742" t="s">
        <v>3533</v>
      </c>
      <c r="F716" s="743" t="s">
        <v>3534</v>
      </c>
      <c r="G716" s="742" t="s">
        <v>4406</v>
      </c>
      <c r="H716" s="742" t="s">
        <v>4407</v>
      </c>
      <c r="I716" s="745">
        <v>21.899999618530273</v>
      </c>
      <c r="J716" s="745">
        <v>100</v>
      </c>
      <c r="K716" s="746">
        <v>2190.1500244140625</v>
      </c>
    </row>
    <row r="717" spans="1:11" ht="14.4" customHeight="1" x14ac:dyDescent="0.3">
      <c r="A717" s="740" t="s">
        <v>574</v>
      </c>
      <c r="B717" s="741" t="s">
        <v>575</v>
      </c>
      <c r="C717" s="742" t="s">
        <v>605</v>
      </c>
      <c r="D717" s="743" t="s">
        <v>606</v>
      </c>
      <c r="E717" s="742" t="s">
        <v>3533</v>
      </c>
      <c r="F717" s="743" t="s">
        <v>3534</v>
      </c>
      <c r="G717" s="742" t="s">
        <v>4408</v>
      </c>
      <c r="H717" s="742" t="s">
        <v>4409</v>
      </c>
      <c r="I717" s="745">
        <v>30.25</v>
      </c>
      <c r="J717" s="745">
        <v>50</v>
      </c>
      <c r="K717" s="746">
        <v>1512.5</v>
      </c>
    </row>
    <row r="718" spans="1:11" ht="14.4" customHeight="1" x14ac:dyDescent="0.3">
      <c r="A718" s="740" t="s">
        <v>574</v>
      </c>
      <c r="B718" s="741" t="s">
        <v>575</v>
      </c>
      <c r="C718" s="742" t="s">
        <v>605</v>
      </c>
      <c r="D718" s="743" t="s">
        <v>606</v>
      </c>
      <c r="E718" s="742" t="s">
        <v>3533</v>
      </c>
      <c r="F718" s="743" t="s">
        <v>3534</v>
      </c>
      <c r="G718" s="742" t="s">
        <v>4210</v>
      </c>
      <c r="H718" s="742" t="s">
        <v>4211</v>
      </c>
      <c r="I718" s="745">
        <v>17.979999542236328</v>
      </c>
      <c r="J718" s="745">
        <v>250</v>
      </c>
      <c r="K718" s="746">
        <v>4495</v>
      </c>
    </row>
    <row r="719" spans="1:11" ht="14.4" customHeight="1" x14ac:dyDescent="0.3">
      <c r="A719" s="740" t="s">
        <v>574</v>
      </c>
      <c r="B719" s="741" t="s">
        <v>575</v>
      </c>
      <c r="C719" s="742" t="s">
        <v>605</v>
      </c>
      <c r="D719" s="743" t="s">
        <v>606</v>
      </c>
      <c r="E719" s="742" t="s">
        <v>3533</v>
      </c>
      <c r="F719" s="743" t="s">
        <v>3534</v>
      </c>
      <c r="G719" s="742" t="s">
        <v>3857</v>
      </c>
      <c r="H719" s="742" t="s">
        <v>3858</v>
      </c>
      <c r="I719" s="745">
        <v>4.0300002098083496</v>
      </c>
      <c r="J719" s="745">
        <v>350</v>
      </c>
      <c r="K719" s="746">
        <v>1410.5</v>
      </c>
    </row>
    <row r="720" spans="1:11" ht="14.4" customHeight="1" x14ac:dyDescent="0.3">
      <c r="A720" s="740" t="s">
        <v>574</v>
      </c>
      <c r="B720" s="741" t="s">
        <v>575</v>
      </c>
      <c r="C720" s="742" t="s">
        <v>605</v>
      </c>
      <c r="D720" s="743" t="s">
        <v>606</v>
      </c>
      <c r="E720" s="742" t="s">
        <v>3533</v>
      </c>
      <c r="F720" s="743" t="s">
        <v>3534</v>
      </c>
      <c r="G720" s="742" t="s">
        <v>4232</v>
      </c>
      <c r="H720" s="742" t="s">
        <v>4233</v>
      </c>
      <c r="I720" s="745">
        <v>387.20001220703125</v>
      </c>
      <c r="J720" s="745">
        <v>2</v>
      </c>
      <c r="K720" s="746">
        <v>774.4000244140625</v>
      </c>
    </row>
    <row r="721" spans="1:11" ht="14.4" customHeight="1" x14ac:dyDescent="0.3">
      <c r="A721" s="740" t="s">
        <v>574</v>
      </c>
      <c r="B721" s="741" t="s">
        <v>575</v>
      </c>
      <c r="C721" s="742" t="s">
        <v>605</v>
      </c>
      <c r="D721" s="743" t="s">
        <v>606</v>
      </c>
      <c r="E721" s="742" t="s">
        <v>3533</v>
      </c>
      <c r="F721" s="743" t="s">
        <v>3534</v>
      </c>
      <c r="G721" s="742" t="s">
        <v>4236</v>
      </c>
      <c r="H721" s="742" t="s">
        <v>4237</v>
      </c>
      <c r="I721" s="745">
        <v>55.770000457763672</v>
      </c>
      <c r="J721" s="745">
        <v>5</v>
      </c>
      <c r="K721" s="746">
        <v>278.85000610351562</v>
      </c>
    </row>
    <row r="722" spans="1:11" ht="14.4" customHeight="1" x14ac:dyDescent="0.3">
      <c r="A722" s="740" t="s">
        <v>574</v>
      </c>
      <c r="B722" s="741" t="s">
        <v>575</v>
      </c>
      <c r="C722" s="742" t="s">
        <v>605</v>
      </c>
      <c r="D722" s="743" t="s">
        <v>606</v>
      </c>
      <c r="E722" s="742" t="s">
        <v>3533</v>
      </c>
      <c r="F722" s="743" t="s">
        <v>3534</v>
      </c>
      <c r="G722" s="742" t="s">
        <v>4238</v>
      </c>
      <c r="H722" s="742" t="s">
        <v>4239</v>
      </c>
      <c r="I722" s="745">
        <v>11.733332951863607</v>
      </c>
      <c r="J722" s="745">
        <v>30</v>
      </c>
      <c r="K722" s="746">
        <v>352.00000762939453</v>
      </c>
    </row>
    <row r="723" spans="1:11" ht="14.4" customHeight="1" x14ac:dyDescent="0.3">
      <c r="A723" s="740" t="s">
        <v>574</v>
      </c>
      <c r="B723" s="741" t="s">
        <v>575</v>
      </c>
      <c r="C723" s="742" t="s">
        <v>605</v>
      </c>
      <c r="D723" s="743" t="s">
        <v>606</v>
      </c>
      <c r="E723" s="742" t="s">
        <v>3533</v>
      </c>
      <c r="F723" s="743" t="s">
        <v>3534</v>
      </c>
      <c r="G723" s="742" t="s">
        <v>4496</v>
      </c>
      <c r="H723" s="742" t="s">
        <v>4497</v>
      </c>
      <c r="I723" s="745">
        <v>280</v>
      </c>
      <c r="J723" s="745">
        <v>10</v>
      </c>
      <c r="K723" s="746">
        <v>2799.949951171875</v>
      </c>
    </row>
    <row r="724" spans="1:11" ht="14.4" customHeight="1" x14ac:dyDescent="0.3">
      <c r="A724" s="740" t="s">
        <v>574</v>
      </c>
      <c r="B724" s="741" t="s">
        <v>575</v>
      </c>
      <c r="C724" s="742" t="s">
        <v>605</v>
      </c>
      <c r="D724" s="743" t="s">
        <v>606</v>
      </c>
      <c r="E724" s="742" t="s">
        <v>3533</v>
      </c>
      <c r="F724" s="743" t="s">
        <v>3534</v>
      </c>
      <c r="G724" s="742" t="s">
        <v>3986</v>
      </c>
      <c r="H724" s="742" t="s">
        <v>3987</v>
      </c>
      <c r="I724" s="745">
        <v>1.0900000333786011</v>
      </c>
      <c r="J724" s="745">
        <v>800</v>
      </c>
      <c r="K724" s="746">
        <v>872</v>
      </c>
    </row>
    <row r="725" spans="1:11" ht="14.4" customHeight="1" x14ac:dyDescent="0.3">
      <c r="A725" s="740" t="s">
        <v>574</v>
      </c>
      <c r="B725" s="741" t="s">
        <v>575</v>
      </c>
      <c r="C725" s="742" t="s">
        <v>605</v>
      </c>
      <c r="D725" s="743" t="s">
        <v>606</v>
      </c>
      <c r="E725" s="742" t="s">
        <v>3533</v>
      </c>
      <c r="F725" s="743" t="s">
        <v>3534</v>
      </c>
      <c r="G725" s="742" t="s">
        <v>3543</v>
      </c>
      <c r="H725" s="742" t="s">
        <v>3544</v>
      </c>
      <c r="I725" s="745">
        <v>1.671999955177307</v>
      </c>
      <c r="J725" s="745">
        <v>600</v>
      </c>
      <c r="K725" s="746">
        <v>1003</v>
      </c>
    </row>
    <row r="726" spans="1:11" ht="14.4" customHeight="1" x14ac:dyDescent="0.3">
      <c r="A726" s="740" t="s">
        <v>574</v>
      </c>
      <c r="B726" s="741" t="s">
        <v>575</v>
      </c>
      <c r="C726" s="742" t="s">
        <v>605</v>
      </c>
      <c r="D726" s="743" t="s">
        <v>606</v>
      </c>
      <c r="E726" s="742" t="s">
        <v>3533</v>
      </c>
      <c r="F726" s="743" t="s">
        <v>3534</v>
      </c>
      <c r="G726" s="742" t="s">
        <v>3545</v>
      </c>
      <c r="H726" s="742" t="s">
        <v>3546</v>
      </c>
      <c r="I726" s="745">
        <v>0.67000001668930054</v>
      </c>
      <c r="J726" s="745">
        <v>400</v>
      </c>
      <c r="K726" s="746">
        <v>268</v>
      </c>
    </row>
    <row r="727" spans="1:11" ht="14.4" customHeight="1" x14ac:dyDescent="0.3">
      <c r="A727" s="740" t="s">
        <v>574</v>
      </c>
      <c r="B727" s="741" t="s">
        <v>575</v>
      </c>
      <c r="C727" s="742" t="s">
        <v>605</v>
      </c>
      <c r="D727" s="743" t="s">
        <v>606</v>
      </c>
      <c r="E727" s="742" t="s">
        <v>3533</v>
      </c>
      <c r="F727" s="743" t="s">
        <v>3534</v>
      </c>
      <c r="G727" s="742" t="s">
        <v>4498</v>
      </c>
      <c r="H727" s="742" t="s">
        <v>4499</v>
      </c>
      <c r="I727" s="745">
        <v>2.75</v>
      </c>
      <c r="J727" s="745">
        <v>100</v>
      </c>
      <c r="K727" s="746">
        <v>275</v>
      </c>
    </row>
    <row r="728" spans="1:11" ht="14.4" customHeight="1" x14ac:dyDescent="0.3">
      <c r="A728" s="740" t="s">
        <v>574</v>
      </c>
      <c r="B728" s="741" t="s">
        <v>575</v>
      </c>
      <c r="C728" s="742" t="s">
        <v>605</v>
      </c>
      <c r="D728" s="743" t="s">
        <v>606</v>
      </c>
      <c r="E728" s="742" t="s">
        <v>3533</v>
      </c>
      <c r="F728" s="743" t="s">
        <v>3534</v>
      </c>
      <c r="G728" s="742" t="s">
        <v>3547</v>
      </c>
      <c r="H728" s="742" t="s">
        <v>3548</v>
      </c>
      <c r="I728" s="745">
        <v>0.47249999642372131</v>
      </c>
      <c r="J728" s="745">
        <v>1300</v>
      </c>
      <c r="K728" s="746">
        <v>614</v>
      </c>
    </row>
    <row r="729" spans="1:11" ht="14.4" customHeight="1" x14ac:dyDescent="0.3">
      <c r="A729" s="740" t="s">
        <v>574</v>
      </c>
      <c r="B729" s="741" t="s">
        <v>575</v>
      </c>
      <c r="C729" s="742" t="s">
        <v>605</v>
      </c>
      <c r="D729" s="743" t="s">
        <v>606</v>
      </c>
      <c r="E729" s="742" t="s">
        <v>3533</v>
      </c>
      <c r="F729" s="743" t="s">
        <v>3534</v>
      </c>
      <c r="G729" s="742" t="s">
        <v>4500</v>
      </c>
      <c r="H729" s="742" t="s">
        <v>4501</v>
      </c>
      <c r="I729" s="745">
        <v>72.150001525878906</v>
      </c>
      <c r="J729" s="745">
        <v>25</v>
      </c>
      <c r="K729" s="746">
        <v>1803.81005859375</v>
      </c>
    </row>
    <row r="730" spans="1:11" ht="14.4" customHeight="1" x14ac:dyDescent="0.3">
      <c r="A730" s="740" t="s">
        <v>574</v>
      </c>
      <c r="B730" s="741" t="s">
        <v>575</v>
      </c>
      <c r="C730" s="742" t="s">
        <v>605</v>
      </c>
      <c r="D730" s="743" t="s">
        <v>606</v>
      </c>
      <c r="E730" s="742" t="s">
        <v>3549</v>
      </c>
      <c r="F730" s="743" t="s">
        <v>3550</v>
      </c>
      <c r="G730" s="742" t="s">
        <v>3551</v>
      </c>
      <c r="H730" s="742" t="s">
        <v>3552</v>
      </c>
      <c r="I730" s="745">
        <v>9.9833335876464844</v>
      </c>
      <c r="J730" s="745">
        <v>230</v>
      </c>
      <c r="K730" s="746">
        <v>2368.7000122070312</v>
      </c>
    </row>
    <row r="731" spans="1:11" ht="14.4" customHeight="1" x14ac:dyDescent="0.3">
      <c r="A731" s="740" t="s">
        <v>574</v>
      </c>
      <c r="B731" s="741" t="s">
        <v>575</v>
      </c>
      <c r="C731" s="742" t="s">
        <v>605</v>
      </c>
      <c r="D731" s="743" t="s">
        <v>606</v>
      </c>
      <c r="E731" s="742" t="s">
        <v>3553</v>
      </c>
      <c r="F731" s="743" t="s">
        <v>3554</v>
      </c>
      <c r="G731" s="742" t="s">
        <v>4084</v>
      </c>
      <c r="H731" s="742" t="s">
        <v>4085</v>
      </c>
      <c r="I731" s="745">
        <v>0.31000000238418579</v>
      </c>
      <c r="J731" s="745">
        <v>100</v>
      </c>
      <c r="K731" s="746">
        <v>31</v>
      </c>
    </row>
    <row r="732" spans="1:11" ht="14.4" customHeight="1" x14ac:dyDescent="0.3">
      <c r="A732" s="740" t="s">
        <v>574</v>
      </c>
      <c r="B732" s="741" t="s">
        <v>575</v>
      </c>
      <c r="C732" s="742" t="s">
        <v>605</v>
      </c>
      <c r="D732" s="743" t="s">
        <v>606</v>
      </c>
      <c r="E732" s="742" t="s">
        <v>3553</v>
      </c>
      <c r="F732" s="743" t="s">
        <v>3554</v>
      </c>
      <c r="G732" s="742" t="s">
        <v>3559</v>
      </c>
      <c r="H732" s="742" t="s">
        <v>3560</v>
      </c>
      <c r="I732" s="745">
        <v>0.52333335081736243</v>
      </c>
      <c r="J732" s="745">
        <v>500</v>
      </c>
      <c r="K732" s="746">
        <v>265</v>
      </c>
    </row>
    <row r="733" spans="1:11" ht="14.4" customHeight="1" x14ac:dyDescent="0.3">
      <c r="A733" s="740" t="s">
        <v>574</v>
      </c>
      <c r="B733" s="741" t="s">
        <v>575</v>
      </c>
      <c r="C733" s="742" t="s">
        <v>605</v>
      </c>
      <c r="D733" s="743" t="s">
        <v>606</v>
      </c>
      <c r="E733" s="742" t="s">
        <v>3553</v>
      </c>
      <c r="F733" s="743" t="s">
        <v>3554</v>
      </c>
      <c r="G733" s="742" t="s">
        <v>4319</v>
      </c>
      <c r="H733" s="742" t="s">
        <v>4320</v>
      </c>
      <c r="I733" s="745">
        <v>29.403333028157551</v>
      </c>
      <c r="J733" s="745">
        <v>125</v>
      </c>
      <c r="K733" s="746">
        <v>3675.3800048828125</v>
      </c>
    </row>
    <row r="734" spans="1:11" ht="14.4" customHeight="1" x14ac:dyDescent="0.3">
      <c r="A734" s="740" t="s">
        <v>574</v>
      </c>
      <c r="B734" s="741" t="s">
        <v>575</v>
      </c>
      <c r="C734" s="742" t="s">
        <v>605</v>
      </c>
      <c r="D734" s="743" t="s">
        <v>606</v>
      </c>
      <c r="E734" s="742" t="s">
        <v>3553</v>
      </c>
      <c r="F734" s="743" t="s">
        <v>3554</v>
      </c>
      <c r="G734" s="742" t="s">
        <v>4321</v>
      </c>
      <c r="H734" s="742" t="s">
        <v>4322</v>
      </c>
      <c r="I734" s="745">
        <v>29.399999618530273</v>
      </c>
      <c r="J734" s="745">
        <v>50</v>
      </c>
      <c r="K734" s="746">
        <v>1470.1500244140625</v>
      </c>
    </row>
    <row r="735" spans="1:11" ht="14.4" customHeight="1" x14ac:dyDescent="0.3">
      <c r="A735" s="740" t="s">
        <v>574</v>
      </c>
      <c r="B735" s="741" t="s">
        <v>575</v>
      </c>
      <c r="C735" s="742" t="s">
        <v>605</v>
      </c>
      <c r="D735" s="743" t="s">
        <v>606</v>
      </c>
      <c r="E735" s="742" t="s">
        <v>3553</v>
      </c>
      <c r="F735" s="743" t="s">
        <v>3554</v>
      </c>
      <c r="G735" s="742" t="s">
        <v>4323</v>
      </c>
      <c r="H735" s="742" t="s">
        <v>4324</v>
      </c>
      <c r="I735" s="745">
        <v>1.5149999856948853</v>
      </c>
      <c r="J735" s="745">
        <v>200</v>
      </c>
      <c r="K735" s="746">
        <v>303</v>
      </c>
    </row>
    <row r="736" spans="1:11" ht="14.4" customHeight="1" x14ac:dyDescent="0.3">
      <c r="A736" s="740" t="s">
        <v>574</v>
      </c>
      <c r="B736" s="741" t="s">
        <v>575</v>
      </c>
      <c r="C736" s="742" t="s">
        <v>605</v>
      </c>
      <c r="D736" s="743" t="s">
        <v>606</v>
      </c>
      <c r="E736" s="742" t="s">
        <v>3567</v>
      </c>
      <c r="F736" s="743" t="s">
        <v>3568</v>
      </c>
      <c r="G736" s="742" t="s">
        <v>4094</v>
      </c>
      <c r="H736" s="742" t="s">
        <v>4095</v>
      </c>
      <c r="I736" s="745">
        <v>0.68999999761581421</v>
      </c>
      <c r="J736" s="745">
        <v>1000</v>
      </c>
      <c r="K736" s="746">
        <v>690</v>
      </c>
    </row>
    <row r="737" spans="1:11" ht="14.4" customHeight="1" x14ac:dyDescent="0.3">
      <c r="A737" s="740" t="s">
        <v>574</v>
      </c>
      <c r="B737" s="741" t="s">
        <v>575</v>
      </c>
      <c r="C737" s="742" t="s">
        <v>605</v>
      </c>
      <c r="D737" s="743" t="s">
        <v>606</v>
      </c>
      <c r="E737" s="742" t="s">
        <v>3567</v>
      </c>
      <c r="F737" s="743" t="s">
        <v>3568</v>
      </c>
      <c r="G737" s="742" t="s">
        <v>3569</v>
      </c>
      <c r="H737" s="742" t="s">
        <v>3570</v>
      </c>
      <c r="I737" s="745">
        <v>0.68999999761581421</v>
      </c>
      <c r="J737" s="745">
        <v>1200</v>
      </c>
      <c r="K737" s="746">
        <v>828</v>
      </c>
    </row>
    <row r="738" spans="1:11" ht="14.4" customHeight="1" x14ac:dyDescent="0.3">
      <c r="A738" s="740" t="s">
        <v>574</v>
      </c>
      <c r="B738" s="741" t="s">
        <v>575</v>
      </c>
      <c r="C738" s="742" t="s">
        <v>605</v>
      </c>
      <c r="D738" s="743" t="s">
        <v>606</v>
      </c>
      <c r="E738" s="742" t="s">
        <v>3567</v>
      </c>
      <c r="F738" s="743" t="s">
        <v>3568</v>
      </c>
      <c r="G738" s="742" t="s">
        <v>4096</v>
      </c>
      <c r="H738" s="742" t="s">
        <v>4097</v>
      </c>
      <c r="I738" s="745">
        <v>0.68999999761581421</v>
      </c>
      <c r="J738" s="745">
        <v>600</v>
      </c>
      <c r="K738" s="746">
        <v>414</v>
      </c>
    </row>
    <row r="739" spans="1:11" ht="14.4" customHeight="1" x14ac:dyDescent="0.3">
      <c r="A739" s="740" t="s">
        <v>574</v>
      </c>
      <c r="B739" s="741" t="s">
        <v>575</v>
      </c>
      <c r="C739" s="742" t="s">
        <v>605</v>
      </c>
      <c r="D739" s="743" t="s">
        <v>606</v>
      </c>
      <c r="E739" s="742" t="s">
        <v>3581</v>
      </c>
      <c r="F739" s="743" t="s">
        <v>3582</v>
      </c>
      <c r="G739" s="742" t="s">
        <v>4329</v>
      </c>
      <c r="H739" s="742" t="s">
        <v>4330</v>
      </c>
      <c r="I739" s="745">
        <v>36.830001831054687</v>
      </c>
      <c r="J739" s="745">
        <v>65</v>
      </c>
      <c r="K739" s="746">
        <v>2394.0500183105469</v>
      </c>
    </row>
    <row r="740" spans="1:11" ht="14.4" customHeight="1" x14ac:dyDescent="0.3">
      <c r="A740" s="740" t="s">
        <v>574</v>
      </c>
      <c r="B740" s="741" t="s">
        <v>575</v>
      </c>
      <c r="C740" s="742" t="s">
        <v>605</v>
      </c>
      <c r="D740" s="743" t="s">
        <v>606</v>
      </c>
      <c r="E740" s="742" t="s">
        <v>3581</v>
      </c>
      <c r="F740" s="743" t="s">
        <v>3582</v>
      </c>
      <c r="G740" s="742" t="s">
        <v>4331</v>
      </c>
      <c r="H740" s="742" t="s">
        <v>4332</v>
      </c>
      <c r="I740" s="745">
        <v>36.830001831054687</v>
      </c>
      <c r="J740" s="745">
        <v>70</v>
      </c>
      <c r="K740" s="746">
        <v>2578.27001953125</v>
      </c>
    </row>
    <row r="741" spans="1:11" ht="14.4" customHeight="1" x14ac:dyDescent="0.3">
      <c r="A741" s="740" t="s">
        <v>574</v>
      </c>
      <c r="B741" s="741" t="s">
        <v>575</v>
      </c>
      <c r="C741" s="742" t="s">
        <v>605</v>
      </c>
      <c r="D741" s="743" t="s">
        <v>606</v>
      </c>
      <c r="E741" s="742" t="s">
        <v>3581</v>
      </c>
      <c r="F741" s="743" t="s">
        <v>3582</v>
      </c>
      <c r="G741" s="742" t="s">
        <v>4333</v>
      </c>
      <c r="H741" s="742" t="s">
        <v>4334</v>
      </c>
      <c r="I741" s="745">
        <v>36.830001831054687</v>
      </c>
      <c r="J741" s="745">
        <v>70</v>
      </c>
      <c r="K741" s="746">
        <v>2578.2600708007813</v>
      </c>
    </row>
    <row r="742" spans="1:11" ht="14.4" customHeight="1" x14ac:dyDescent="0.3">
      <c r="A742" s="740" t="s">
        <v>574</v>
      </c>
      <c r="B742" s="741" t="s">
        <v>575</v>
      </c>
      <c r="C742" s="742" t="s">
        <v>605</v>
      </c>
      <c r="D742" s="743" t="s">
        <v>606</v>
      </c>
      <c r="E742" s="742" t="s">
        <v>3581</v>
      </c>
      <c r="F742" s="743" t="s">
        <v>3582</v>
      </c>
      <c r="G742" s="742" t="s">
        <v>4335</v>
      </c>
      <c r="H742" s="742" t="s">
        <v>4336</v>
      </c>
      <c r="I742" s="745">
        <v>36.830001831054687</v>
      </c>
      <c r="J742" s="745">
        <v>50</v>
      </c>
      <c r="K742" s="746">
        <v>1841.4999389648437</v>
      </c>
    </row>
    <row r="743" spans="1:11" ht="14.4" customHeight="1" x14ac:dyDescent="0.3">
      <c r="A743" s="740" t="s">
        <v>574</v>
      </c>
      <c r="B743" s="741" t="s">
        <v>575</v>
      </c>
      <c r="C743" s="742" t="s">
        <v>605</v>
      </c>
      <c r="D743" s="743" t="s">
        <v>606</v>
      </c>
      <c r="E743" s="742" t="s">
        <v>3581</v>
      </c>
      <c r="F743" s="743" t="s">
        <v>3582</v>
      </c>
      <c r="G743" s="742" t="s">
        <v>4337</v>
      </c>
      <c r="H743" s="742" t="s">
        <v>4338</v>
      </c>
      <c r="I743" s="745">
        <v>36.830001831054687</v>
      </c>
      <c r="J743" s="745">
        <v>10</v>
      </c>
      <c r="K743" s="746">
        <v>368.29998779296875</v>
      </c>
    </row>
    <row r="744" spans="1:11" ht="14.4" customHeight="1" x14ac:dyDescent="0.3">
      <c r="A744" s="740" t="s">
        <v>574</v>
      </c>
      <c r="B744" s="741" t="s">
        <v>575</v>
      </c>
      <c r="C744" s="742" t="s">
        <v>605</v>
      </c>
      <c r="D744" s="743" t="s">
        <v>606</v>
      </c>
      <c r="E744" s="742" t="s">
        <v>3581</v>
      </c>
      <c r="F744" s="743" t="s">
        <v>3582</v>
      </c>
      <c r="G744" s="742" t="s">
        <v>4341</v>
      </c>
      <c r="H744" s="742" t="s">
        <v>4342</v>
      </c>
      <c r="I744" s="745">
        <v>375.10000610351562</v>
      </c>
      <c r="J744" s="745">
        <v>4</v>
      </c>
      <c r="K744" s="746">
        <v>1476.2000122070312</v>
      </c>
    </row>
    <row r="745" spans="1:11" ht="14.4" customHeight="1" x14ac:dyDescent="0.3">
      <c r="A745" s="740" t="s">
        <v>574</v>
      </c>
      <c r="B745" s="741" t="s">
        <v>575</v>
      </c>
      <c r="C745" s="742" t="s">
        <v>605</v>
      </c>
      <c r="D745" s="743" t="s">
        <v>606</v>
      </c>
      <c r="E745" s="742" t="s">
        <v>3581</v>
      </c>
      <c r="F745" s="743" t="s">
        <v>3582</v>
      </c>
      <c r="G745" s="742" t="s">
        <v>4343</v>
      </c>
      <c r="H745" s="742" t="s">
        <v>4344</v>
      </c>
      <c r="I745" s="745">
        <v>375.10000610351562</v>
      </c>
      <c r="J745" s="745">
        <v>4</v>
      </c>
      <c r="K745" s="746">
        <v>1476.2000122070312</v>
      </c>
    </row>
    <row r="746" spans="1:11" ht="14.4" customHeight="1" x14ac:dyDescent="0.3">
      <c r="A746" s="740" t="s">
        <v>574</v>
      </c>
      <c r="B746" s="741" t="s">
        <v>575</v>
      </c>
      <c r="C746" s="742" t="s">
        <v>605</v>
      </c>
      <c r="D746" s="743" t="s">
        <v>606</v>
      </c>
      <c r="E746" s="742" t="s">
        <v>3581</v>
      </c>
      <c r="F746" s="743" t="s">
        <v>3582</v>
      </c>
      <c r="G746" s="742" t="s">
        <v>4345</v>
      </c>
      <c r="H746" s="742" t="s">
        <v>4346</v>
      </c>
      <c r="I746" s="745">
        <v>378.73001098632812</v>
      </c>
      <c r="J746" s="745">
        <v>3</v>
      </c>
      <c r="K746" s="746">
        <v>1127.7200317382812</v>
      </c>
    </row>
    <row r="747" spans="1:11" ht="14.4" customHeight="1" x14ac:dyDescent="0.3">
      <c r="A747" s="740" t="s">
        <v>574</v>
      </c>
      <c r="B747" s="741" t="s">
        <v>575</v>
      </c>
      <c r="C747" s="742" t="s">
        <v>605</v>
      </c>
      <c r="D747" s="743" t="s">
        <v>606</v>
      </c>
      <c r="E747" s="742" t="s">
        <v>3581</v>
      </c>
      <c r="F747" s="743" t="s">
        <v>3582</v>
      </c>
      <c r="G747" s="742" t="s">
        <v>4347</v>
      </c>
      <c r="H747" s="742" t="s">
        <v>4348</v>
      </c>
      <c r="I747" s="745">
        <v>104.05999755859375</v>
      </c>
      <c r="J747" s="745">
        <v>10</v>
      </c>
      <c r="K747" s="746">
        <v>1040.5999755859375</v>
      </c>
    </row>
    <row r="748" spans="1:11" ht="14.4" customHeight="1" x14ac:dyDescent="0.3">
      <c r="A748" s="740" t="s">
        <v>574</v>
      </c>
      <c r="B748" s="741" t="s">
        <v>575</v>
      </c>
      <c r="C748" s="742" t="s">
        <v>605</v>
      </c>
      <c r="D748" s="743" t="s">
        <v>606</v>
      </c>
      <c r="E748" s="742" t="s">
        <v>3581</v>
      </c>
      <c r="F748" s="743" t="s">
        <v>3582</v>
      </c>
      <c r="G748" s="742" t="s">
        <v>4349</v>
      </c>
      <c r="H748" s="742" t="s">
        <v>4350</v>
      </c>
      <c r="I748" s="745">
        <v>104.05999755859375</v>
      </c>
      <c r="J748" s="745">
        <v>20</v>
      </c>
      <c r="K748" s="746">
        <v>2081.199951171875</v>
      </c>
    </row>
    <row r="749" spans="1:11" ht="14.4" customHeight="1" x14ac:dyDescent="0.3">
      <c r="A749" s="740" t="s">
        <v>574</v>
      </c>
      <c r="B749" s="741" t="s">
        <v>575</v>
      </c>
      <c r="C749" s="742" t="s">
        <v>605</v>
      </c>
      <c r="D749" s="743" t="s">
        <v>606</v>
      </c>
      <c r="E749" s="742" t="s">
        <v>3581</v>
      </c>
      <c r="F749" s="743" t="s">
        <v>3582</v>
      </c>
      <c r="G749" s="742" t="s">
        <v>4502</v>
      </c>
      <c r="H749" s="742" t="s">
        <v>4503</v>
      </c>
      <c r="I749" s="745">
        <v>132</v>
      </c>
      <c r="J749" s="745">
        <v>10</v>
      </c>
      <c r="K749" s="746">
        <v>1319.989990234375</v>
      </c>
    </row>
    <row r="750" spans="1:11" ht="14.4" customHeight="1" x14ac:dyDescent="0.3">
      <c r="A750" s="740" t="s">
        <v>574</v>
      </c>
      <c r="B750" s="741" t="s">
        <v>575</v>
      </c>
      <c r="C750" s="742" t="s">
        <v>605</v>
      </c>
      <c r="D750" s="743" t="s">
        <v>606</v>
      </c>
      <c r="E750" s="742" t="s">
        <v>3581</v>
      </c>
      <c r="F750" s="743" t="s">
        <v>3582</v>
      </c>
      <c r="G750" s="742" t="s">
        <v>4504</v>
      </c>
      <c r="H750" s="742" t="s">
        <v>4505</v>
      </c>
      <c r="I750" s="745">
        <v>132</v>
      </c>
      <c r="J750" s="745">
        <v>30</v>
      </c>
      <c r="K750" s="746">
        <v>3959.969970703125</v>
      </c>
    </row>
    <row r="751" spans="1:11" ht="14.4" customHeight="1" x14ac:dyDescent="0.3">
      <c r="A751" s="740" t="s">
        <v>574</v>
      </c>
      <c r="B751" s="741" t="s">
        <v>575</v>
      </c>
      <c r="C751" s="742" t="s">
        <v>605</v>
      </c>
      <c r="D751" s="743" t="s">
        <v>606</v>
      </c>
      <c r="E751" s="742" t="s">
        <v>3581</v>
      </c>
      <c r="F751" s="743" t="s">
        <v>3582</v>
      </c>
      <c r="G751" s="742" t="s">
        <v>4446</v>
      </c>
      <c r="H751" s="742" t="s">
        <v>4447</v>
      </c>
      <c r="I751" s="745">
        <v>132</v>
      </c>
      <c r="J751" s="745">
        <v>20</v>
      </c>
      <c r="K751" s="746">
        <v>2639.969970703125</v>
      </c>
    </row>
    <row r="752" spans="1:11" ht="14.4" customHeight="1" x14ac:dyDescent="0.3">
      <c r="A752" s="740" t="s">
        <v>574</v>
      </c>
      <c r="B752" s="741" t="s">
        <v>575</v>
      </c>
      <c r="C752" s="742" t="s">
        <v>605</v>
      </c>
      <c r="D752" s="743" t="s">
        <v>606</v>
      </c>
      <c r="E752" s="742" t="s">
        <v>3581</v>
      </c>
      <c r="F752" s="743" t="s">
        <v>3582</v>
      </c>
      <c r="G752" s="742" t="s">
        <v>4361</v>
      </c>
      <c r="H752" s="742" t="s">
        <v>4362</v>
      </c>
      <c r="I752" s="745">
        <v>240.94000244140625</v>
      </c>
      <c r="J752" s="745">
        <v>10</v>
      </c>
      <c r="K752" s="746">
        <v>2409.39990234375</v>
      </c>
    </row>
    <row r="753" spans="1:11" ht="14.4" customHeight="1" x14ac:dyDescent="0.3">
      <c r="A753" s="740" t="s">
        <v>574</v>
      </c>
      <c r="B753" s="741" t="s">
        <v>575</v>
      </c>
      <c r="C753" s="742" t="s">
        <v>605</v>
      </c>
      <c r="D753" s="743" t="s">
        <v>606</v>
      </c>
      <c r="E753" s="742" t="s">
        <v>3581</v>
      </c>
      <c r="F753" s="743" t="s">
        <v>3582</v>
      </c>
      <c r="G753" s="742" t="s">
        <v>4363</v>
      </c>
      <c r="H753" s="742" t="s">
        <v>4364</v>
      </c>
      <c r="I753" s="745">
        <v>240.94000244140625</v>
      </c>
      <c r="J753" s="745">
        <v>10</v>
      </c>
      <c r="K753" s="746">
        <v>2409.39990234375</v>
      </c>
    </row>
    <row r="754" spans="1:11" ht="14.4" customHeight="1" x14ac:dyDescent="0.3">
      <c r="A754" s="740" t="s">
        <v>574</v>
      </c>
      <c r="B754" s="741" t="s">
        <v>575</v>
      </c>
      <c r="C754" s="742" t="s">
        <v>605</v>
      </c>
      <c r="D754" s="743" t="s">
        <v>606</v>
      </c>
      <c r="E754" s="742" t="s">
        <v>3581</v>
      </c>
      <c r="F754" s="743" t="s">
        <v>3582</v>
      </c>
      <c r="G754" s="742" t="s">
        <v>4365</v>
      </c>
      <c r="H754" s="742" t="s">
        <v>4366</v>
      </c>
      <c r="I754" s="745">
        <v>240.94000244140625</v>
      </c>
      <c r="J754" s="745">
        <v>20</v>
      </c>
      <c r="K754" s="746">
        <v>4818.75</v>
      </c>
    </row>
    <row r="755" spans="1:11" ht="14.4" customHeight="1" x14ac:dyDescent="0.3">
      <c r="A755" s="740" t="s">
        <v>574</v>
      </c>
      <c r="B755" s="741" t="s">
        <v>575</v>
      </c>
      <c r="C755" s="742" t="s">
        <v>605</v>
      </c>
      <c r="D755" s="743" t="s">
        <v>606</v>
      </c>
      <c r="E755" s="742" t="s">
        <v>3581</v>
      </c>
      <c r="F755" s="743" t="s">
        <v>3582</v>
      </c>
      <c r="G755" s="742" t="s">
        <v>4367</v>
      </c>
      <c r="H755" s="742" t="s">
        <v>4368</v>
      </c>
      <c r="I755" s="745">
        <v>209.3699951171875</v>
      </c>
      <c r="J755" s="745">
        <v>10</v>
      </c>
      <c r="K755" s="746">
        <v>2093.699951171875</v>
      </c>
    </row>
    <row r="756" spans="1:11" ht="14.4" customHeight="1" x14ac:dyDescent="0.3">
      <c r="A756" s="740" t="s">
        <v>574</v>
      </c>
      <c r="B756" s="741" t="s">
        <v>575</v>
      </c>
      <c r="C756" s="742" t="s">
        <v>605</v>
      </c>
      <c r="D756" s="743" t="s">
        <v>606</v>
      </c>
      <c r="E756" s="742" t="s">
        <v>3581</v>
      </c>
      <c r="F756" s="743" t="s">
        <v>3582</v>
      </c>
      <c r="G756" s="742" t="s">
        <v>4369</v>
      </c>
      <c r="H756" s="742" t="s">
        <v>4370</v>
      </c>
      <c r="I756" s="745">
        <v>209.3699951171875</v>
      </c>
      <c r="J756" s="745">
        <v>10</v>
      </c>
      <c r="K756" s="746">
        <v>2093.659912109375</v>
      </c>
    </row>
    <row r="757" spans="1:11" ht="14.4" customHeight="1" x14ac:dyDescent="0.3">
      <c r="A757" s="740" t="s">
        <v>574</v>
      </c>
      <c r="B757" s="741" t="s">
        <v>575</v>
      </c>
      <c r="C757" s="742" t="s">
        <v>605</v>
      </c>
      <c r="D757" s="743" t="s">
        <v>606</v>
      </c>
      <c r="E757" s="742" t="s">
        <v>3581</v>
      </c>
      <c r="F757" s="743" t="s">
        <v>3582</v>
      </c>
      <c r="G757" s="742" t="s">
        <v>4373</v>
      </c>
      <c r="H757" s="742" t="s">
        <v>4374</v>
      </c>
      <c r="I757" s="745">
        <v>120</v>
      </c>
      <c r="J757" s="745">
        <v>50</v>
      </c>
      <c r="K757" s="746">
        <v>6000.0400390625</v>
      </c>
    </row>
    <row r="758" spans="1:11" ht="14.4" customHeight="1" thickBot="1" x14ac:dyDescent="0.35">
      <c r="A758" s="747" t="s">
        <v>574</v>
      </c>
      <c r="B758" s="748" t="s">
        <v>575</v>
      </c>
      <c r="C758" s="749" t="s">
        <v>605</v>
      </c>
      <c r="D758" s="750" t="s">
        <v>606</v>
      </c>
      <c r="E758" s="749" t="s">
        <v>3581</v>
      </c>
      <c r="F758" s="750" t="s">
        <v>3582</v>
      </c>
      <c r="G758" s="749" t="s">
        <v>4375</v>
      </c>
      <c r="H758" s="749" t="s">
        <v>4376</v>
      </c>
      <c r="I758" s="752">
        <v>198.99800109863281</v>
      </c>
      <c r="J758" s="752">
        <v>70</v>
      </c>
      <c r="K758" s="753">
        <v>13929.729858398438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12" t="s">
        <v>130</v>
      </c>
      <c r="B1" s="612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49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90"/>
    </row>
    <row r="3" spans="1:13" x14ac:dyDescent="0.3">
      <c r="A3" s="393" t="s">
        <v>243</v>
      </c>
      <c r="B3" s="610" t="s">
        <v>225</v>
      </c>
      <c r="C3" s="376">
        <v>0</v>
      </c>
      <c r="D3" s="377">
        <v>30</v>
      </c>
      <c r="E3" s="377">
        <v>99</v>
      </c>
      <c r="F3" s="396">
        <v>100</v>
      </c>
      <c r="G3" s="396">
        <v>101</v>
      </c>
      <c r="H3" s="396">
        <v>303</v>
      </c>
      <c r="I3" s="396">
        <v>304</v>
      </c>
      <c r="J3" s="396">
        <v>305</v>
      </c>
      <c r="K3" s="396">
        <v>418</v>
      </c>
      <c r="L3" s="377">
        <v>642</v>
      </c>
      <c r="M3" s="490"/>
    </row>
    <row r="4" spans="1:13" ht="24.6" outlineLevel="1" thickBot="1" x14ac:dyDescent="0.35">
      <c r="A4" s="394">
        <v>2017</v>
      </c>
      <c r="B4" s="611"/>
      <c r="C4" s="378" t="s">
        <v>226</v>
      </c>
      <c r="D4" s="379" t="s">
        <v>245</v>
      </c>
      <c r="E4" s="379" t="s">
        <v>227</v>
      </c>
      <c r="F4" s="397" t="s">
        <v>269</v>
      </c>
      <c r="G4" s="397" t="s">
        <v>270</v>
      </c>
      <c r="H4" s="397" t="s">
        <v>271</v>
      </c>
      <c r="I4" s="397" t="s">
        <v>272</v>
      </c>
      <c r="J4" s="397" t="s">
        <v>273</v>
      </c>
      <c r="K4" s="397" t="s">
        <v>250</v>
      </c>
      <c r="L4" s="379" t="s">
        <v>251</v>
      </c>
      <c r="M4" s="490"/>
    </row>
    <row r="5" spans="1:13" x14ac:dyDescent="0.3">
      <c r="A5" s="380" t="s">
        <v>228</v>
      </c>
      <c r="B5" s="413"/>
      <c r="C5" s="414"/>
      <c r="D5" s="415"/>
      <c r="E5" s="415"/>
      <c r="F5" s="415"/>
      <c r="G5" s="415"/>
      <c r="H5" s="415"/>
      <c r="I5" s="415"/>
      <c r="J5" s="415"/>
      <c r="K5" s="415"/>
      <c r="L5" s="415"/>
      <c r="M5" s="490"/>
    </row>
    <row r="6" spans="1:13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138.69999999999999</v>
      </c>
      <c r="C6" s="417">
        <f xml:space="preserve">
TRUNC(IF($A$4&lt;=12,SUMIFS('ON Data'!G:G,'ON Data'!$D:$D,$A$4,'ON Data'!$E:$E,1),SUMIFS('ON Data'!G:G,'ON Data'!$E:$E,1)/'ON Data'!$D$3),1)</f>
        <v>0</v>
      </c>
      <c r="D6" s="418">
        <f xml:space="preserve">
TRUNC(IF($A$4&lt;=12,SUMIFS('ON Data'!I:I,'ON Data'!$D:$D,$A$4,'ON Data'!$E:$E,1),SUMIFS('ON Data'!I:I,'ON Data'!$E:$E,1)/'ON Data'!$D$3),1)</f>
        <v>1.7</v>
      </c>
      <c r="E6" s="418">
        <f xml:space="preserve">
TRUNC(IF($A$4&lt;=12,SUMIFS('ON Data'!J:J,'ON Data'!$D:$D,$A$4,'ON Data'!$E:$E,1),SUMIFS('ON Data'!J:J,'ON Data'!$E:$E,1)/'ON Data'!$D$3),1)</f>
        <v>7.2</v>
      </c>
      <c r="F6" s="418">
        <f xml:space="preserve">
TRUNC(IF($A$4&lt;=12,SUMIFS('ON Data'!K:K,'ON Data'!$D:$D,$A$4,'ON Data'!$E:$E,1),SUMIFS('ON Data'!K:K,'ON Data'!$E:$E,1)/'ON Data'!$D$3),1)</f>
        <v>4.0999999999999996</v>
      </c>
      <c r="G6" s="418">
        <f xml:space="preserve">
TRUNC(IF($A$4&lt;=12,SUMIFS('ON Data'!L:L,'ON Data'!$D:$D,$A$4,'ON Data'!$E:$E,1),SUMIFS('ON Data'!L:L,'ON Data'!$E:$E,1)/'ON Data'!$D$3),1)</f>
        <v>34.5</v>
      </c>
      <c r="H6" s="418">
        <f xml:space="preserve">
TRUNC(IF($A$4&lt;=12,SUMIFS('ON Data'!Q:Q,'ON Data'!$D:$D,$A$4,'ON Data'!$E:$E,1),SUMIFS('ON Data'!Q:Q,'ON Data'!$E:$E,1)/'ON Data'!$D$3),1)</f>
        <v>21.3</v>
      </c>
      <c r="I6" s="418">
        <f xml:space="preserve">
TRUNC(IF($A$4&lt;=12,SUMIFS('ON Data'!R:R,'ON Data'!$D:$D,$A$4,'ON Data'!$E:$E,1),SUMIFS('ON Data'!R:R,'ON Data'!$E:$E,1)/'ON Data'!$D$3),1)</f>
        <v>46.4</v>
      </c>
      <c r="J6" s="418">
        <f xml:space="preserve">
TRUNC(IF($A$4&lt;=12,SUMIFS('ON Data'!S:S,'ON Data'!$D:$D,$A$4,'ON Data'!$E:$E,1),SUMIFS('ON Data'!S:S,'ON Data'!$E:$E,1)/'ON Data'!$D$3),1)</f>
        <v>12.9</v>
      </c>
      <c r="K6" s="418">
        <f xml:space="preserve">
TRUNC(IF($A$4&lt;=12,SUMIFS('ON Data'!AA:AA,'ON Data'!$D:$D,$A$4,'ON Data'!$E:$E,1),SUMIFS('ON Data'!AA:AA,'ON Data'!$E:$E,1)/'ON Data'!$D$3),1)</f>
        <v>0.8</v>
      </c>
      <c r="L6" s="418">
        <f xml:space="preserve">
TRUNC(IF($A$4&lt;=12,SUMIFS('ON Data'!AT:AT,'ON Data'!$D:$D,$A$4,'ON Data'!$E:$E,1),SUMIFS('ON Data'!AT:AT,'ON Data'!$E:$E,1)/'ON Data'!$D$3),1)</f>
        <v>9.5</v>
      </c>
      <c r="M6" s="490"/>
    </row>
    <row r="7" spans="1:13" ht="15" hidden="1" outlineLevel="1" thickBot="1" x14ac:dyDescent="0.35">
      <c r="A7" s="381" t="s">
        <v>131</v>
      </c>
      <c r="B7" s="416"/>
      <c r="C7" s="419"/>
      <c r="D7" s="418"/>
      <c r="E7" s="418"/>
      <c r="F7" s="418"/>
      <c r="G7" s="418"/>
      <c r="H7" s="418"/>
      <c r="I7" s="418"/>
      <c r="J7" s="418"/>
      <c r="K7" s="418"/>
      <c r="L7" s="418"/>
      <c r="M7" s="490"/>
    </row>
    <row r="8" spans="1:13" ht="15" hidden="1" outlineLevel="1" thickBot="1" x14ac:dyDescent="0.35">
      <c r="A8" s="381" t="s">
        <v>96</v>
      </c>
      <c r="B8" s="416"/>
      <c r="C8" s="419"/>
      <c r="D8" s="418"/>
      <c r="E8" s="418"/>
      <c r="F8" s="418"/>
      <c r="G8" s="418"/>
      <c r="H8" s="418"/>
      <c r="I8" s="418"/>
      <c r="J8" s="418"/>
      <c r="K8" s="418"/>
      <c r="L8" s="418"/>
      <c r="M8" s="490"/>
    </row>
    <row r="9" spans="1:13" ht="15" hidden="1" outlineLevel="1" thickBot="1" x14ac:dyDescent="0.35">
      <c r="A9" s="382" t="s">
        <v>69</v>
      </c>
      <c r="B9" s="420"/>
      <c r="C9" s="421"/>
      <c r="D9" s="422"/>
      <c r="E9" s="422"/>
      <c r="F9" s="422"/>
      <c r="G9" s="422"/>
      <c r="H9" s="422"/>
      <c r="I9" s="422"/>
      <c r="J9" s="422"/>
      <c r="K9" s="422"/>
      <c r="L9" s="422"/>
      <c r="M9" s="490"/>
    </row>
    <row r="10" spans="1:13" x14ac:dyDescent="0.3">
      <c r="A10" s="383" t="s">
        <v>229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90"/>
    </row>
    <row r="11" spans="1:13" x14ac:dyDescent="0.3">
      <c r="A11" s="384" t="s">
        <v>230</v>
      </c>
      <c r="B11" s="401">
        <f xml:space="preserve">
IF($A$4&lt;=12,SUMIFS('ON Data'!F:F,'ON Data'!$D:$D,$A$4,'ON Data'!$E:$E,2),SUMIFS('ON Data'!F:F,'ON Data'!$E:$E,2))</f>
        <v>160713.39000000001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Data'!I:I,'ON Data'!$D:$D,$A$4,'ON Data'!$E:$E,2),SUMIFS('ON Data'!I:I,'ON Data'!$E:$E,2))</f>
        <v>2128</v>
      </c>
      <c r="E11" s="403">
        <f xml:space="preserve">
IF($A$4&lt;=12,SUMIFS('ON Data'!J:J,'ON Data'!$D:$D,$A$4,'ON Data'!$E:$E,2),SUMIFS('ON Data'!J:J,'ON Data'!$E:$E,2))</f>
        <v>8745.2000000000007</v>
      </c>
      <c r="F11" s="403">
        <f xml:space="preserve">
IF($A$4&lt;=12,SUMIFS('ON Data'!K:K,'ON Data'!$D:$D,$A$4,'ON Data'!$E:$E,2),SUMIFS('ON Data'!K:K,'ON Data'!$E:$E,2))</f>
        <v>5136</v>
      </c>
      <c r="G11" s="403">
        <f xml:space="preserve">
IF($A$4&lt;=12,SUMIFS('ON Data'!L:L,'ON Data'!$D:$D,$A$4,'ON Data'!$E:$E,2),SUMIFS('ON Data'!L:L,'ON Data'!$E:$E,2))</f>
        <v>43083.200000000004</v>
      </c>
      <c r="H11" s="403">
        <f xml:space="preserve">
IF($A$4&lt;=12,SUMIFS('ON Data'!Q:Q,'ON Data'!$D:$D,$A$4,'ON Data'!$E:$E,2),SUMIFS('ON Data'!Q:Q,'ON Data'!$E:$E,2))</f>
        <v>23814</v>
      </c>
      <c r="I11" s="403">
        <f xml:space="preserve">
IF($A$4&lt;=12,SUMIFS('ON Data'!R:R,'ON Data'!$D:$D,$A$4,'ON Data'!$E:$E,2),SUMIFS('ON Data'!R:R,'ON Data'!$E:$E,2))</f>
        <v>51750.86</v>
      </c>
      <c r="J11" s="403">
        <f xml:space="preserve">
IF($A$4&lt;=12,SUMIFS('ON Data'!S:S,'ON Data'!$D:$D,$A$4,'ON Data'!$E:$E,2),SUMIFS('ON Data'!S:S,'ON Data'!$E:$E,2))</f>
        <v>14781.630000000001</v>
      </c>
      <c r="K11" s="403">
        <f xml:space="preserve">
IF($A$4&lt;=12,SUMIFS('ON Data'!AA:AA,'ON Data'!$D:$D,$A$4,'ON Data'!$E:$E,2),SUMIFS('ON Data'!AA:AA,'ON Data'!$E:$E,2))</f>
        <v>924</v>
      </c>
      <c r="L11" s="403">
        <f xml:space="preserve">
IF($A$4&lt;=12,SUMIFS('ON Data'!AT:AT,'ON Data'!$D:$D,$A$4,'ON Data'!$E:$E,2),SUMIFS('ON Data'!AT:AT,'ON Data'!$E:$E,2))</f>
        <v>10350.5</v>
      </c>
      <c r="M11" s="490"/>
    </row>
    <row r="12" spans="1:13" x14ac:dyDescent="0.3">
      <c r="A12" s="384" t="s">
        <v>231</v>
      </c>
      <c r="B12" s="401">
        <f xml:space="preserve">
IF($A$4&lt;=12,SUMIFS('ON Data'!F:F,'ON Data'!$D:$D,$A$4,'ON Data'!$E:$E,3),SUMIFS('ON Data'!F:F,'ON Data'!$E:$E,3))</f>
        <v>2568.27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Data'!I:I,'ON Data'!$D:$D,$A$4,'ON Data'!$E:$E,3),SUMIFS('ON Data'!I:I,'ON Data'!$E:$E,3))</f>
        <v>0</v>
      </c>
      <c r="E12" s="403">
        <f xml:space="preserve">
IF($A$4&lt;=12,SUMIFS('ON Data'!J:J,'ON Data'!$D:$D,$A$4,'ON Data'!$E:$E,3),SUMIFS('ON Data'!J:J,'ON Data'!$E:$E,3))</f>
        <v>163.5</v>
      </c>
      <c r="F12" s="403">
        <f xml:space="preserve">
IF($A$4&lt;=12,SUMIFS('ON Data'!K:K,'ON Data'!$D:$D,$A$4,'ON Data'!$E:$E,3),SUMIFS('ON Data'!K:K,'ON Data'!$E:$E,3))</f>
        <v>0.5</v>
      </c>
      <c r="G12" s="403">
        <f xml:space="preserve">
IF($A$4&lt;=12,SUMIFS('ON Data'!L:L,'ON Data'!$D:$D,$A$4,'ON Data'!$E:$E,3),SUMIFS('ON Data'!L:L,'ON Data'!$E:$E,3))</f>
        <v>409.5</v>
      </c>
      <c r="H12" s="403">
        <f xml:space="preserve">
IF($A$4&lt;=12,SUMIFS('ON Data'!Q:Q,'ON Data'!$D:$D,$A$4,'ON Data'!$E:$E,3),SUMIFS('ON Data'!Q:Q,'ON Data'!$E:$E,3))</f>
        <v>243.5</v>
      </c>
      <c r="I12" s="403">
        <f xml:space="preserve">
IF($A$4&lt;=12,SUMIFS('ON Data'!R:R,'ON Data'!$D:$D,$A$4,'ON Data'!$E:$E,3),SUMIFS('ON Data'!R:R,'ON Data'!$E:$E,3))</f>
        <v>1459.65</v>
      </c>
      <c r="J12" s="403">
        <f xml:space="preserve">
IF($A$4&lt;=12,SUMIFS('ON Data'!S:S,'ON Data'!$D:$D,$A$4,'ON Data'!$E:$E,3),SUMIFS('ON Data'!S:S,'ON Data'!$E:$E,3))</f>
        <v>291.62</v>
      </c>
      <c r="K12" s="403">
        <f xml:space="preserve">
IF($A$4&lt;=12,SUMIFS('ON Data'!AA:AA,'ON Data'!$D:$D,$A$4,'ON Data'!$E:$E,3),SUMIFS('ON Data'!AA:AA,'ON Data'!$E:$E,3))</f>
        <v>0</v>
      </c>
      <c r="L12" s="403">
        <f xml:space="preserve">
IF($A$4&lt;=12,SUMIFS('ON Data'!AT:AT,'ON Data'!$D:$D,$A$4,'ON Data'!$E:$E,3),SUMIFS('ON Data'!AT:AT,'ON Data'!$E:$E,3))</f>
        <v>0</v>
      </c>
      <c r="M12" s="490"/>
    </row>
    <row r="13" spans="1:13" x14ac:dyDescent="0.3">
      <c r="A13" s="384" t="s">
        <v>238</v>
      </c>
      <c r="B13" s="401">
        <f xml:space="preserve">
IF($A$4&lt;=12,SUMIFS('ON Data'!F:F,'ON Data'!$D:$D,$A$4,'ON Data'!$E:$E,4),SUMIFS('ON Data'!F:F,'ON Data'!$E:$E,4))</f>
        <v>14824.780000000002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Data'!I:I,'ON Data'!$D:$D,$A$4,'ON Data'!$E:$E,4),SUMIFS('ON Data'!I:I,'ON Data'!$E:$E,4))</f>
        <v>0</v>
      </c>
      <c r="E13" s="403">
        <f xml:space="preserve">
IF($A$4&lt;=12,SUMIFS('ON Data'!J:J,'ON Data'!$D:$D,$A$4,'ON Data'!$E:$E,4),SUMIFS('ON Data'!J:J,'ON Data'!$E:$E,4))</f>
        <v>937.1</v>
      </c>
      <c r="F13" s="403">
        <f xml:space="preserve">
IF($A$4&lt;=12,SUMIFS('ON Data'!K:K,'ON Data'!$D:$D,$A$4,'ON Data'!$E:$E,4),SUMIFS('ON Data'!K:K,'ON Data'!$E:$E,4))</f>
        <v>994.5</v>
      </c>
      <c r="G13" s="403">
        <f xml:space="preserve">
IF($A$4&lt;=12,SUMIFS('ON Data'!L:L,'ON Data'!$D:$D,$A$4,'ON Data'!$E:$E,4),SUMIFS('ON Data'!L:L,'ON Data'!$E:$E,4))</f>
        <v>7312.3</v>
      </c>
      <c r="H13" s="403">
        <f xml:space="preserve">
IF($A$4&lt;=12,SUMIFS('ON Data'!Q:Q,'ON Data'!$D:$D,$A$4,'ON Data'!$E:$E,4),SUMIFS('ON Data'!Q:Q,'ON Data'!$E:$E,4))</f>
        <v>1447.25</v>
      </c>
      <c r="I13" s="403">
        <f xml:space="preserve">
IF($A$4&lt;=12,SUMIFS('ON Data'!R:R,'ON Data'!$D:$D,$A$4,'ON Data'!$E:$E,4),SUMIFS('ON Data'!R:R,'ON Data'!$E:$E,4))</f>
        <v>2664.88</v>
      </c>
      <c r="J13" s="403">
        <f xml:space="preserve">
IF($A$4&lt;=12,SUMIFS('ON Data'!S:S,'ON Data'!$D:$D,$A$4,'ON Data'!$E:$E,4),SUMIFS('ON Data'!S:S,'ON Data'!$E:$E,4))</f>
        <v>495.75</v>
      </c>
      <c r="K13" s="403">
        <f xml:space="preserve">
IF($A$4&lt;=12,SUMIFS('ON Data'!AA:AA,'ON Data'!$D:$D,$A$4,'ON Data'!$E:$E,4),SUMIFS('ON Data'!AA:AA,'ON Data'!$E:$E,4))</f>
        <v>66</v>
      </c>
      <c r="L13" s="403">
        <f xml:space="preserve">
IF($A$4&lt;=12,SUMIFS('ON Data'!AT:AT,'ON Data'!$D:$D,$A$4,'ON Data'!$E:$E,4),SUMIFS('ON Data'!AT:AT,'ON Data'!$E:$E,4))</f>
        <v>907</v>
      </c>
      <c r="M13" s="490"/>
    </row>
    <row r="14" spans="1:13" ht="15" thickBot="1" x14ac:dyDescent="0.35">
      <c r="A14" s="385" t="s">
        <v>232</v>
      </c>
      <c r="B14" s="404">
        <f xml:space="preserve">
IF($A$4&lt;=12,SUMIFS('ON Data'!F:F,'ON Data'!$D:$D,$A$4,'ON Data'!$E:$E,5),SUMIFS('ON Data'!F:F,'ON Data'!$E:$E,5))</f>
        <v>732.5</v>
      </c>
      <c r="C14" s="405">
        <f xml:space="preserve">
IF($A$4&lt;=12,SUMIFS('ON Data'!G:G,'ON Data'!$D:$D,$A$4,'ON Data'!$E:$E,5),SUMIFS('ON Data'!G:G,'ON Data'!$E:$E,5))</f>
        <v>0</v>
      </c>
      <c r="D14" s="406">
        <f xml:space="preserve">
IF($A$4&lt;=12,SUMIFS('ON Data'!I:I,'ON Data'!$D:$D,$A$4,'ON Data'!$E:$E,5),SUMIFS('ON Data'!I:I,'ON Data'!$E:$E,5))</f>
        <v>0</v>
      </c>
      <c r="E14" s="406">
        <f xml:space="preserve">
IF($A$4&lt;=12,SUMIFS('ON Data'!J:J,'ON Data'!$D:$D,$A$4,'ON Data'!$E:$E,5),SUMIFS('ON Data'!J:J,'ON Data'!$E:$E,5))</f>
        <v>0</v>
      </c>
      <c r="F14" s="406">
        <f xml:space="preserve">
IF($A$4&lt;=12,SUMIFS('ON Data'!K:K,'ON Data'!$D:$D,$A$4,'ON Data'!$E:$E,5),SUMIFS('ON Data'!K:K,'ON Data'!$E:$E,5))</f>
        <v>0</v>
      </c>
      <c r="G14" s="406">
        <f xml:space="preserve">
IF($A$4&lt;=12,SUMIFS('ON Data'!L:L,'ON Data'!$D:$D,$A$4,'ON Data'!$E:$E,5),SUMIFS('ON Data'!L:L,'ON Data'!$E:$E,5))</f>
        <v>732.5</v>
      </c>
      <c r="H14" s="406">
        <f xml:space="preserve">
IF($A$4&lt;=12,SUMIFS('ON Data'!Q:Q,'ON Data'!$D:$D,$A$4,'ON Data'!$E:$E,5),SUMIFS('ON Data'!Q:Q,'ON Data'!$E:$E,5))</f>
        <v>0</v>
      </c>
      <c r="I14" s="406">
        <f xml:space="preserve">
IF($A$4&lt;=12,SUMIFS('ON Data'!R:R,'ON Data'!$D:$D,$A$4,'ON Data'!$E:$E,5),SUMIFS('ON Data'!R:R,'ON Data'!$E:$E,5))</f>
        <v>0</v>
      </c>
      <c r="J14" s="406">
        <f xml:space="preserve">
IF($A$4&lt;=12,SUMIFS('ON Data'!S:S,'ON Data'!$D:$D,$A$4,'ON Data'!$E:$E,5),SUMIFS('ON Data'!S:S,'ON Data'!$E:$E,5))</f>
        <v>0</v>
      </c>
      <c r="K14" s="406">
        <f xml:space="preserve">
IF($A$4&lt;=12,SUMIFS('ON Data'!AA:AA,'ON Data'!$D:$D,$A$4,'ON Data'!$E:$E,5),SUMIFS('ON Data'!AA:AA,'ON Data'!$E:$E,5))</f>
        <v>0</v>
      </c>
      <c r="L14" s="406">
        <f xml:space="preserve">
IF($A$4&lt;=12,SUMIFS('ON Data'!AT:AT,'ON Data'!$D:$D,$A$4,'ON Data'!$E:$E,5),SUMIFS('ON Data'!AT:AT,'ON Data'!$E:$E,5))</f>
        <v>0</v>
      </c>
      <c r="M14" s="490"/>
    </row>
    <row r="15" spans="1:13" x14ac:dyDescent="0.3">
      <c r="A15" s="282" t="s">
        <v>242</v>
      </c>
      <c r="B15" s="407"/>
      <c r="C15" s="408"/>
      <c r="D15" s="409"/>
      <c r="E15" s="409"/>
      <c r="F15" s="409"/>
      <c r="G15" s="409"/>
      <c r="H15" s="409"/>
      <c r="I15" s="409"/>
      <c r="J15" s="409"/>
      <c r="K15" s="409"/>
      <c r="L15" s="409"/>
      <c r="M15" s="490"/>
    </row>
    <row r="16" spans="1:13" x14ac:dyDescent="0.3">
      <c r="A16" s="386" t="s">
        <v>233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Data'!I:I,'ON Data'!$D:$D,$A$4,'ON Data'!$E:$E,7),SUMIFS('ON Data'!I:I,'ON Data'!$E:$E,7))</f>
        <v>0</v>
      </c>
      <c r="E16" s="403">
        <f xml:space="preserve">
IF($A$4&lt;=12,SUMIFS('ON Data'!J:J,'ON Data'!$D:$D,$A$4,'ON Data'!$E:$E,7),SUMIFS('ON Data'!J:J,'ON Data'!$E:$E,7))</f>
        <v>0</v>
      </c>
      <c r="F16" s="403">
        <f xml:space="preserve">
IF($A$4&lt;=12,SUMIFS('ON Data'!K:K,'ON Data'!$D:$D,$A$4,'ON Data'!$E:$E,7),SUMIFS('ON Data'!K:K,'ON Data'!$E:$E,7))</f>
        <v>0</v>
      </c>
      <c r="G16" s="403">
        <f xml:space="preserve">
IF($A$4&lt;=12,SUMIFS('ON Data'!L:L,'ON Data'!$D:$D,$A$4,'ON Data'!$E:$E,7),SUMIFS('ON Data'!L:L,'ON Data'!$E:$E,7))</f>
        <v>0</v>
      </c>
      <c r="H16" s="403">
        <f xml:space="preserve">
IF($A$4&lt;=12,SUMIFS('ON Data'!Q:Q,'ON Data'!$D:$D,$A$4,'ON Data'!$E:$E,7),SUMIFS('ON Data'!Q:Q,'ON Data'!$E:$E,7))</f>
        <v>0</v>
      </c>
      <c r="I16" s="403">
        <f xml:space="preserve">
IF($A$4&lt;=12,SUMIFS('ON Data'!R:R,'ON Data'!$D:$D,$A$4,'ON Data'!$E:$E,7),SUMIFS('ON Data'!R:R,'ON Data'!$E:$E,7))</f>
        <v>0</v>
      </c>
      <c r="J16" s="403">
        <f xml:space="preserve">
IF($A$4&lt;=12,SUMIFS('ON Data'!S:S,'ON Data'!$D:$D,$A$4,'ON Data'!$E:$E,7),SUMIFS('ON Data'!S:S,'ON Data'!$E:$E,7))</f>
        <v>0</v>
      </c>
      <c r="K16" s="403">
        <f xml:space="preserve">
IF($A$4&lt;=12,SUMIFS('ON Data'!AA:AA,'ON Data'!$D:$D,$A$4,'ON Data'!$E:$E,7),SUMIFS('ON Data'!AA:AA,'ON Data'!$E:$E,7))</f>
        <v>0</v>
      </c>
      <c r="L16" s="403">
        <f xml:space="preserve">
IF($A$4&lt;=12,SUMIFS('ON Data'!AT:AT,'ON Data'!$D:$D,$A$4,'ON Data'!$E:$E,7),SUMIFS('ON Data'!AT:AT,'ON Data'!$E:$E,7))</f>
        <v>0</v>
      </c>
      <c r="M16" s="490"/>
    </row>
    <row r="17" spans="1:46" x14ac:dyDescent="0.3">
      <c r="A17" s="386" t="s">
        <v>234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Data'!I:I,'ON Data'!$D:$D,$A$4,'ON Data'!$E:$E,8),SUMIFS('ON Data'!I:I,'ON Data'!$E:$E,8))</f>
        <v>0</v>
      </c>
      <c r="E17" s="403">
        <f xml:space="preserve">
IF($A$4&lt;=12,SUMIFS('ON Data'!J:J,'ON Data'!$D:$D,$A$4,'ON Data'!$E:$E,8),SUMIFS('ON Data'!J:J,'ON Data'!$E:$E,8))</f>
        <v>0</v>
      </c>
      <c r="F17" s="403">
        <f xml:space="preserve">
IF($A$4&lt;=12,SUMIFS('ON Data'!K:K,'ON Data'!$D:$D,$A$4,'ON Data'!$E:$E,8),SUMIFS('ON Data'!K:K,'ON Data'!$E:$E,8))</f>
        <v>0</v>
      </c>
      <c r="G17" s="403">
        <f xml:space="preserve">
IF($A$4&lt;=12,SUMIFS('ON Data'!L:L,'ON Data'!$D:$D,$A$4,'ON Data'!$E:$E,8),SUMIFS('ON Data'!L:L,'ON Data'!$E:$E,8))</f>
        <v>0</v>
      </c>
      <c r="H17" s="403">
        <f xml:space="preserve">
IF($A$4&lt;=12,SUMIFS('ON Data'!Q:Q,'ON Data'!$D:$D,$A$4,'ON Data'!$E:$E,8),SUMIFS('ON Data'!Q:Q,'ON Data'!$E:$E,8))</f>
        <v>0</v>
      </c>
      <c r="I17" s="403">
        <f xml:space="preserve">
IF($A$4&lt;=12,SUMIFS('ON Data'!R:R,'ON Data'!$D:$D,$A$4,'ON Data'!$E:$E,8),SUMIFS('ON Data'!R:R,'ON Data'!$E:$E,8))</f>
        <v>0</v>
      </c>
      <c r="J17" s="403">
        <f xml:space="preserve">
IF($A$4&lt;=12,SUMIFS('ON Data'!S:S,'ON Data'!$D:$D,$A$4,'ON Data'!$E:$E,8),SUMIFS('ON Data'!S:S,'ON Data'!$E:$E,8))</f>
        <v>0</v>
      </c>
      <c r="K17" s="403">
        <f xml:space="preserve">
IF($A$4&lt;=12,SUMIFS('ON Data'!AA:AA,'ON Data'!$D:$D,$A$4,'ON Data'!$E:$E,8),SUMIFS('ON Data'!AA:AA,'ON Data'!$E:$E,8))</f>
        <v>0</v>
      </c>
      <c r="L17" s="403">
        <f xml:space="preserve">
IF($A$4&lt;=12,SUMIFS('ON Data'!AT:AT,'ON Data'!$D:$D,$A$4,'ON Data'!$E:$E,8),SUMIFS('ON Data'!AT:AT,'ON Data'!$E:$E,8))</f>
        <v>0</v>
      </c>
      <c r="M17" s="490"/>
    </row>
    <row r="18" spans="1:46" x14ac:dyDescent="0.3">
      <c r="A18" s="386" t="s">
        <v>235</v>
      </c>
      <c r="B18" s="401">
        <f xml:space="preserve">
B19-B16-B17</f>
        <v>2266468</v>
      </c>
      <c r="C18" s="402">
        <f t="shared" ref="C18:L18" si="0" xml:space="preserve">
C19-C16-C17</f>
        <v>0</v>
      </c>
      <c r="D18" s="403">
        <f t="shared" si="0"/>
        <v>15613</v>
      </c>
      <c r="E18" s="403">
        <f t="shared" si="0"/>
        <v>63585</v>
      </c>
      <c r="F18" s="403">
        <f t="shared" si="0"/>
        <v>75420</v>
      </c>
      <c r="G18" s="403">
        <f t="shared" si="0"/>
        <v>898201</v>
      </c>
      <c r="H18" s="403">
        <f t="shared" si="0"/>
        <v>200848</v>
      </c>
      <c r="I18" s="403">
        <f t="shared" si="0"/>
        <v>662448</v>
      </c>
      <c r="J18" s="403">
        <f t="shared" si="0"/>
        <v>284661</v>
      </c>
      <c r="K18" s="403">
        <f t="shared" si="0"/>
        <v>9232</v>
      </c>
      <c r="L18" s="403">
        <f t="shared" si="0"/>
        <v>56460</v>
      </c>
      <c r="M18" s="490"/>
    </row>
    <row r="19" spans="1:46" ht="15" thickBot="1" x14ac:dyDescent="0.35">
      <c r="A19" s="387" t="s">
        <v>236</v>
      </c>
      <c r="B19" s="410">
        <f xml:space="preserve">
IF($A$4&lt;=12,SUMIFS('ON Data'!F:F,'ON Data'!$D:$D,$A$4,'ON Data'!$E:$E,9),SUMIFS('ON Data'!F:F,'ON Data'!$E:$E,9))</f>
        <v>2266468</v>
      </c>
      <c r="C19" s="411">
        <f xml:space="preserve">
IF($A$4&lt;=12,SUMIFS('ON Data'!G:G,'ON Data'!$D:$D,$A$4,'ON Data'!$E:$E,9),SUMIFS('ON Data'!G:G,'ON Data'!$E:$E,9))</f>
        <v>0</v>
      </c>
      <c r="D19" s="412">
        <f xml:space="preserve">
IF($A$4&lt;=12,SUMIFS('ON Data'!I:I,'ON Data'!$D:$D,$A$4,'ON Data'!$E:$E,9),SUMIFS('ON Data'!I:I,'ON Data'!$E:$E,9))</f>
        <v>15613</v>
      </c>
      <c r="E19" s="412">
        <f xml:space="preserve">
IF($A$4&lt;=12,SUMIFS('ON Data'!J:J,'ON Data'!$D:$D,$A$4,'ON Data'!$E:$E,9),SUMIFS('ON Data'!J:J,'ON Data'!$E:$E,9))</f>
        <v>63585</v>
      </c>
      <c r="F19" s="412">
        <f xml:space="preserve">
IF($A$4&lt;=12,SUMIFS('ON Data'!K:K,'ON Data'!$D:$D,$A$4,'ON Data'!$E:$E,9),SUMIFS('ON Data'!K:K,'ON Data'!$E:$E,9))</f>
        <v>75420</v>
      </c>
      <c r="G19" s="412">
        <f xml:space="preserve">
IF($A$4&lt;=12,SUMIFS('ON Data'!L:L,'ON Data'!$D:$D,$A$4,'ON Data'!$E:$E,9),SUMIFS('ON Data'!L:L,'ON Data'!$E:$E,9))</f>
        <v>898201</v>
      </c>
      <c r="H19" s="412">
        <f xml:space="preserve">
IF($A$4&lt;=12,SUMIFS('ON Data'!Q:Q,'ON Data'!$D:$D,$A$4,'ON Data'!$E:$E,9),SUMIFS('ON Data'!Q:Q,'ON Data'!$E:$E,9))</f>
        <v>200848</v>
      </c>
      <c r="I19" s="412">
        <f xml:space="preserve">
IF($A$4&lt;=12,SUMIFS('ON Data'!R:R,'ON Data'!$D:$D,$A$4,'ON Data'!$E:$E,9),SUMIFS('ON Data'!R:R,'ON Data'!$E:$E,9))</f>
        <v>662448</v>
      </c>
      <c r="J19" s="412">
        <f xml:space="preserve">
IF($A$4&lt;=12,SUMIFS('ON Data'!S:S,'ON Data'!$D:$D,$A$4,'ON Data'!$E:$E,9),SUMIFS('ON Data'!S:S,'ON Data'!$E:$E,9))</f>
        <v>284661</v>
      </c>
      <c r="K19" s="412">
        <f xml:space="preserve">
IF($A$4&lt;=12,SUMIFS('ON Data'!AA:AA,'ON Data'!$D:$D,$A$4,'ON Data'!$E:$E,9),SUMIFS('ON Data'!AA:AA,'ON Data'!$E:$E,9))</f>
        <v>9232</v>
      </c>
      <c r="L19" s="412">
        <f xml:space="preserve">
IF($A$4&lt;=12,SUMIFS('ON Data'!AT:AT,'ON Data'!$D:$D,$A$4,'ON Data'!$E:$E,9),SUMIFS('ON Data'!AT:AT,'ON Data'!$E:$E,9))</f>
        <v>56460</v>
      </c>
      <c r="M19" s="490"/>
    </row>
    <row r="20" spans="1:46" ht="15" collapsed="1" thickBot="1" x14ac:dyDescent="0.35">
      <c r="A20" s="388" t="s">
        <v>94</v>
      </c>
      <c r="B20" s="533">
        <f xml:space="preserve">
IF($A$4&lt;=12,SUMIFS('ON Data'!F:F,'ON Data'!$D:$D,$A$4,'ON Data'!$E:$E,6),SUMIFS('ON Data'!F:F,'ON Data'!$E:$E,6))</f>
        <v>57566851</v>
      </c>
      <c r="C20" s="534">
        <f xml:space="preserve">
IF($A$4&lt;=12,SUMIFS('ON Data'!G:G,'ON Data'!$D:$D,$A$4,'ON Data'!$E:$E,6),SUMIFS('ON Data'!G:G,'ON Data'!$E:$E,6))</f>
        <v>16000</v>
      </c>
      <c r="D20" s="535">
        <f xml:space="preserve">
IF($A$4&lt;=12,SUMIFS('ON Data'!I:I,'ON Data'!$D:$D,$A$4,'ON Data'!$E:$E,6),SUMIFS('ON Data'!I:I,'ON Data'!$E:$E,6))</f>
        <v>377050</v>
      </c>
      <c r="E20" s="535">
        <f xml:space="preserve">
IF($A$4&lt;=12,SUMIFS('ON Data'!J:J,'ON Data'!$D:$D,$A$4,'ON Data'!$E:$E,6),SUMIFS('ON Data'!J:J,'ON Data'!$E:$E,6))</f>
        <v>2302619</v>
      </c>
      <c r="F20" s="535">
        <f xml:space="preserve">
IF($A$4&lt;=12,SUMIFS('ON Data'!K:K,'ON Data'!$D:$D,$A$4,'ON Data'!$E:$E,6),SUMIFS('ON Data'!K:K,'ON Data'!$E:$E,6))</f>
        <v>1741735</v>
      </c>
      <c r="G20" s="535">
        <f xml:space="preserve">
IF($A$4&lt;=12,SUMIFS('ON Data'!L:L,'ON Data'!$D:$D,$A$4,'ON Data'!$E:$E,6),SUMIFS('ON Data'!L:L,'ON Data'!$E:$E,6))</f>
        <v>26423564</v>
      </c>
      <c r="H20" s="535">
        <f xml:space="preserve">
IF($A$4&lt;=12,SUMIFS('ON Data'!Q:Q,'ON Data'!$D:$D,$A$4,'ON Data'!$E:$E,6),SUMIFS('ON Data'!Q:Q,'ON Data'!$E:$E,6))</f>
        <v>5262573</v>
      </c>
      <c r="I20" s="535">
        <f xml:space="preserve">
IF($A$4&lt;=12,SUMIFS('ON Data'!R:R,'ON Data'!$D:$D,$A$4,'ON Data'!$E:$E,6),SUMIFS('ON Data'!R:R,'ON Data'!$E:$E,6))</f>
        <v>14978278</v>
      </c>
      <c r="J20" s="535">
        <f xml:space="preserve">
IF($A$4&lt;=12,SUMIFS('ON Data'!S:S,'ON Data'!$D:$D,$A$4,'ON Data'!$E:$E,6),SUMIFS('ON Data'!S:S,'ON Data'!$E:$E,6))</f>
        <v>4349586</v>
      </c>
      <c r="K20" s="535">
        <f xml:space="preserve">
IF($A$4&lt;=12,SUMIFS('ON Data'!AA:AA,'ON Data'!$D:$D,$A$4,'ON Data'!$E:$E,6),SUMIFS('ON Data'!AA:AA,'ON Data'!$E:$E,6))</f>
        <v>196432</v>
      </c>
      <c r="L20" s="535">
        <f xml:space="preserve">
IF($A$4&lt;=12,SUMIFS('ON Data'!AT:AT,'ON Data'!$D:$D,$A$4,'ON Data'!$E:$E,6),SUMIFS('ON Data'!AT:AT,'ON Data'!$E:$E,6))</f>
        <v>1919014</v>
      </c>
      <c r="M20" s="490"/>
    </row>
    <row r="21" spans="1:46" ht="15" hidden="1" outlineLevel="1" thickBot="1" x14ac:dyDescent="0.35">
      <c r="A21" s="381" t="s">
        <v>131</v>
      </c>
      <c r="B21" s="527">
        <f xml:space="preserve">
IF($A$4&lt;=12,SUMIFS('ON Data'!F:F,'ON Data'!$D:$D,$A$4,'ON Data'!$E:$E,12),SUMIFS('ON Data'!F:F,'ON Data'!$E:$E,12))</f>
        <v>0</v>
      </c>
      <c r="C21" s="526">
        <f xml:space="preserve">
IF($A$4&lt;=12,SUMIFS('ON Data'!G:G,'ON Data'!$D:$D,$A$4,'ON Data'!$E:$E,12),SUMIFS('ON Data'!G:G,'ON Data'!$E:$E,12))</f>
        <v>0</v>
      </c>
      <c r="D21" s="512"/>
      <c r="E21" s="512">
        <f xml:space="preserve">
IF($A$4&lt;=12,SUMIFS('ON Data'!J:J,'ON Data'!$D:$D,$A$4,'ON Data'!$E:$E,12),SUMIFS('ON Data'!J:J,'ON Data'!$E:$E,12))</f>
        <v>0</v>
      </c>
      <c r="F21" s="512">
        <f xml:space="preserve">
IF($A$4&lt;=12,SUMIFS('ON Data'!K:K,'ON Data'!$D:$D,$A$4,'ON Data'!$E:$E,12),SUMIFS('ON Data'!K:K,'ON Data'!$E:$E,12))</f>
        <v>0</v>
      </c>
      <c r="G21" s="512">
        <f xml:space="preserve">
IF($A$4&lt;=12,SUMIFS('ON Data'!L:L,'ON Data'!$D:$D,$A$4,'ON Data'!$E:$E,12),SUMIFS('ON Data'!L:L,'ON Data'!$E:$E,12))</f>
        <v>0</v>
      </c>
      <c r="H21" s="512">
        <f xml:space="preserve">
IF($A$4&lt;=12,SUMIFS('ON Data'!Q:Q,'ON Data'!$D:$D,$A$4,'ON Data'!$E:$E,12),SUMIFS('ON Data'!Q:Q,'ON Data'!$E:$E,12))</f>
        <v>0</v>
      </c>
      <c r="I21" s="512">
        <f xml:space="preserve">
IF($A$4&lt;=12,SUMIFS('ON Data'!R:R,'ON Data'!$D:$D,$A$4,'ON Data'!$E:$E,12),SUMIFS('ON Data'!R:R,'ON Data'!$E:$E,12))</f>
        <v>0</v>
      </c>
      <c r="J21" s="512">
        <f xml:space="preserve">
IF($A$4&lt;=12,SUMIFS('ON Data'!S:S,'ON Data'!$D:$D,$A$4,'ON Data'!$E:$E,12),SUMIFS('ON Data'!S:S,'ON Data'!$E:$E,12))</f>
        <v>0</v>
      </c>
      <c r="K21" s="512">
        <f xml:space="preserve">
IF($A$4&lt;=12,SUMIFS('ON Data'!AA:AA,'ON Data'!$D:$D,$A$4,'ON Data'!$E:$E,12),SUMIFS('ON Data'!AA:AA,'ON Data'!$E:$E,12))</f>
        <v>0</v>
      </c>
      <c r="L21" s="512"/>
      <c r="M21" s="490"/>
    </row>
    <row r="22" spans="1:46" ht="15" hidden="1" outlineLevel="1" thickBot="1" x14ac:dyDescent="0.35">
      <c r="A22" s="381" t="s">
        <v>96</v>
      </c>
      <c r="B22" s="528" t="str">
        <f xml:space="preserve">
IF(OR(B21="",B21=0),"",B20/B21)</f>
        <v/>
      </c>
      <c r="C22" s="458" t="str">
        <f t="shared" ref="C22:G22" si="1" xml:space="preserve">
IF(OR(C21="",C21=0),"",C20/C21)</f>
        <v/>
      </c>
      <c r="D22" s="459"/>
      <c r="E22" s="459" t="str">
        <f t="shared" si="1"/>
        <v/>
      </c>
      <c r="F22" s="459" t="str">
        <f t="shared" si="1"/>
        <v/>
      </c>
      <c r="G22" s="459" t="str">
        <f t="shared" si="1"/>
        <v/>
      </c>
      <c r="H22" s="459" t="str">
        <f t="shared" ref="H22:K22" si="2" xml:space="preserve">
IF(OR(H21="",H21=0),"",H20/H21)</f>
        <v/>
      </c>
      <c r="I22" s="459" t="str">
        <f t="shared" si="2"/>
        <v/>
      </c>
      <c r="J22" s="459" t="str">
        <f t="shared" si="2"/>
        <v/>
      </c>
      <c r="K22" s="459" t="str">
        <f t="shared" si="2"/>
        <v/>
      </c>
      <c r="L22" s="459"/>
      <c r="M22" s="490"/>
    </row>
    <row r="23" spans="1:46" ht="15" hidden="1" outlineLevel="1" thickBot="1" x14ac:dyDescent="0.35">
      <c r="A23" s="389" t="s">
        <v>69</v>
      </c>
      <c r="B23" s="529">
        <f xml:space="preserve">
IF(B21="","",B20-B21)</f>
        <v>57566851</v>
      </c>
      <c r="C23" s="405">
        <f t="shared" ref="C23:G23" si="3" xml:space="preserve">
IF(C21="","",C20-C21)</f>
        <v>16000</v>
      </c>
      <c r="D23" s="406"/>
      <c r="E23" s="406">
        <f t="shared" si="3"/>
        <v>2302619</v>
      </c>
      <c r="F23" s="406">
        <f t="shared" si="3"/>
        <v>1741735</v>
      </c>
      <c r="G23" s="406">
        <f t="shared" si="3"/>
        <v>26423564</v>
      </c>
      <c r="H23" s="406">
        <f t="shared" ref="H23:K23" si="4" xml:space="preserve">
IF(H21="","",H20-H21)</f>
        <v>5262573</v>
      </c>
      <c r="I23" s="406">
        <f t="shared" si="4"/>
        <v>14978278</v>
      </c>
      <c r="J23" s="406">
        <f t="shared" si="4"/>
        <v>4349586</v>
      </c>
      <c r="K23" s="406">
        <f t="shared" si="4"/>
        <v>196432</v>
      </c>
      <c r="L23" s="406"/>
      <c r="M23" s="490"/>
    </row>
    <row r="24" spans="1:46" x14ac:dyDescent="0.3">
      <c r="A24" s="383" t="s">
        <v>237</v>
      </c>
      <c r="B24" s="427" t="s">
        <v>3</v>
      </c>
      <c r="C24" s="523" t="s">
        <v>316</v>
      </c>
      <c r="D24" s="524" t="s">
        <v>317</v>
      </c>
      <c r="E24" s="524" t="s">
        <v>320</v>
      </c>
      <c r="F24" s="525" t="s">
        <v>248</v>
      </c>
      <c r="AT24" s="490"/>
    </row>
    <row r="25" spans="1:46" x14ac:dyDescent="0.3">
      <c r="A25" s="384" t="s">
        <v>94</v>
      </c>
      <c r="B25" s="401">
        <f xml:space="preserve">
SUM(C25:F25)</f>
        <v>134288</v>
      </c>
      <c r="C25" s="514">
        <f xml:space="preserve">
IF($A$4&lt;=12,SUMIFS('ON Data'!$G:$G,'ON Data'!$D:$D,$A$4,'ON Data'!$E:$E,10),SUMIFS('ON Data'!$G:$G,'ON Data'!$E:$E,10))</f>
        <v>83389</v>
      </c>
      <c r="D25" s="515">
        <f xml:space="preserve">
IF($A$4&lt;=12,SUMIFS('ON Data'!$J:$J,'ON Data'!$D:$D,$A$4,'ON Data'!$E:$E,10),SUMIFS('ON Data'!$J:$J,'ON Data'!$E:$E,10))</f>
        <v>0</v>
      </c>
      <c r="E25" s="515">
        <f xml:space="preserve">
IF($A$4&lt;=12,SUMIFS('ON Data'!$H:$H,'ON Data'!$D:$D,$A$4,'ON Data'!$E:$E,10),SUMIFS('ON Data'!$H:$H,'ON Data'!$E:$E,10))</f>
        <v>50899</v>
      </c>
      <c r="F25" s="516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247</v>
      </c>
      <c r="B26" s="410">
        <f xml:space="preserve">
SUM(C26:F26)</f>
        <v>169874.26764530764</v>
      </c>
      <c r="C26" s="514">
        <f xml:space="preserve">
IF($A$4&lt;=12,SUMIFS('ON Data'!$G:$G,'ON Data'!$D:$D,$A$4,'ON Data'!$E:$E,11),SUMIFS('ON Data'!$G:$G,'ON Data'!$E:$E,11))</f>
        <v>103207.60097864098</v>
      </c>
      <c r="D26" s="515">
        <f xml:space="preserve">
IF($A$4&lt;=12,SUMIFS('ON Data'!$J:$J,'ON Data'!$D:$D,$A$4,'ON Data'!$E:$E,11),SUMIFS('ON Data'!$J:$J,'ON Data'!$E:$E,11))</f>
        <v>0</v>
      </c>
      <c r="E26" s="515">
        <f xml:space="preserve">
IF($A$4&lt;=12,SUMIFS('ON Data'!$H:$H,'ON Data'!$D:$D,$A$4,'ON Data'!$E:$E,11),SUMIFS('ON Data'!$H:$H,'ON Data'!$E:$E,11))</f>
        <v>66666.666666666672</v>
      </c>
      <c r="F26" s="516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8">
        <f xml:space="preserve">
IF(B26=0,0,B25/B26)</f>
        <v>0.79051407762586678</v>
      </c>
      <c r="C27" s="517">
        <f xml:space="preserve">
IF(C26=0,0,C25/C26)</f>
        <v>0.80797343615474138</v>
      </c>
      <c r="D27" s="518">
        <f t="shared" ref="D27:E27" si="5" xml:space="preserve">
IF(D26=0,0,D25/D26)</f>
        <v>0</v>
      </c>
      <c r="E27" s="518">
        <f t="shared" si="5"/>
        <v>0.76348499999999997</v>
      </c>
      <c r="F27" s="519">
        <f xml:space="preserve">
IF(F26=0,0,F25/F26)</f>
        <v>0</v>
      </c>
    </row>
    <row r="28" spans="1:46" ht="15" thickBot="1" x14ac:dyDescent="0.35">
      <c r="A28" s="390" t="s">
        <v>246</v>
      </c>
      <c r="B28" s="410">
        <f xml:space="preserve">
SUM(C28:F28)</f>
        <v>35586.267645307656</v>
      </c>
      <c r="C28" s="520">
        <f xml:space="preserve">
C26-C25</f>
        <v>19818.600978640985</v>
      </c>
      <c r="D28" s="521">
        <f t="shared" ref="D28:E28" si="6" xml:space="preserve">
D26-D25</f>
        <v>0</v>
      </c>
      <c r="E28" s="521">
        <f t="shared" si="6"/>
        <v>15767.666666666672</v>
      </c>
      <c r="F28" s="522">
        <f xml:space="preserve">
F26-F25</f>
        <v>0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</row>
    <row r="29" spans="1:46" x14ac:dyDescent="0.3">
      <c r="A29" s="391"/>
      <c r="B29" s="391"/>
      <c r="C29" s="392"/>
      <c r="D29" s="391"/>
      <c r="E29" s="391"/>
      <c r="F29" s="391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4" t="s">
        <v>241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</row>
    <row r="33" spans="1:1" x14ac:dyDescent="0.3">
      <c r="A33" s="426" t="s">
        <v>312</v>
      </c>
    </row>
    <row r="34" spans="1:1" x14ac:dyDescent="0.3">
      <c r="A34" s="426" t="s">
        <v>313</v>
      </c>
    </row>
    <row r="35" spans="1:1" x14ac:dyDescent="0.3">
      <c r="A35" s="426" t="s">
        <v>314</v>
      </c>
    </row>
    <row r="36" spans="1:1" x14ac:dyDescent="0.3">
      <c r="A36" s="426" t="s">
        <v>315</v>
      </c>
    </row>
    <row r="37" spans="1:1" x14ac:dyDescent="0.3">
      <c r="A37" s="42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4507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5">
        <v>2017</v>
      </c>
      <c r="D3" s="371">
        <f>MAX(D5:D1048576)</f>
        <v>8</v>
      </c>
      <c r="F3" s="371">
        <f>SUMIF($E5:$E1048576,"&lt;10",F5:F1048576)</f>
        <v>60013267.790000007</v>
      </c>
      <c r="G3" s="371">
        <f t="shared" ref="G3:AW3" si="0">SUMIF($E5:$E1048576,"&lt;10",G5:G1048576)</f>
        <v>16000</v>
      </c>
      <c r="H3" s="371">
        <f t="shared" si="0"/>
        <v>0</v>
      </c>
      <c r="I3" s="371">
        <f t="shared" si="0"/>
        <v>394805</v>
      </c>
      <c r="J3" s="371">
        <f t="shared" si="0"/>
        <v>2376107.5999999996</v>
      </c>
      <c r="K3" s="371">
        <f t="shared" si="0"/>
        <v>1823318.8</v>
      </c>
      <c r="L3" s="371">
        <f t="shared" si="0"/>
        <v>27373579.050000004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5489096.1500000004</v>
      </c>
      <c r="R3" s="371">
        <f t="shared" si="0"/>
        <v>15696972.940000003</v>
      </c>
      <c r="S3" s="371">
        <f t="shared" si="0"/>
        <v>4649919.75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206661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1986807.5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7</v>
      </c>
      <c r="D5" s="370">
        <v>1</v>
      </c>
      <c r="E5" s="370">
        <v>1</v>
      </c>
      <c r="F5" s="370">
        <v>159.85000000000002</v>
      </c>
      <c r="G5" s="370">
        <v>0</v>
      </c>
      <c r="H5" s="370">
        <v>0</v>
      </c>
      <c r="I5" s="370">
        <v>2</v>
      </c>
      <c r="J5" s="370">
        <v>8.2000000000000011</v>
      </c>
      <c r="K5" s="370">
        <v>4</v>
      </c>
      <c r="L5" s="370">
        <v>41.05</v>
      </c>
      <c r="M5" s="370">
        <v>0</v>
      </c>
      <c r="N5" s="370">
        <v>0</v>
      </c>
      <c r="O5" s="370">
        <v>0</v>
      </c>
      <c r="P5" s="370">
        <v>0</v>
      </c>
      <c r="Q5" s="370">
        <v>26.200000000000003</v>
      </c>
      <c r="R5" s="370">
        <v>52.650000000000006</v>
      </c>
      <c r="S5" s="370">
        <v>13.75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1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7</v>
      </c>
      <c r="D6" s="370">
        <v>1</v>
      </c>
      <c r="E6" s="370">
        <v>2</v>
      </c>
      <c r="F6" s="370">
        <v>24294.620000000003</v>
      </c>
      <c r="G6" s="370">
        <v>0</v>
      </c>
      <c r="H6" s="370">
        <v>0</v>
      </c>
      <c r="I6" s="370">
        <v>332</v>
      </c>
      <c r="J6" s="370">
        <v>1225.6000000000001</v>
      </c>
      <c r="K6" s="370">
        <v>680</v>
      </c>
      <c r="L6" s="370">
        <v>6564.4</v>
      </c>
      <c r="M6" s="370">
        <v>0</v>
      </c>
      <c r="N6" s="370">
        <v>0</v>
      </c>
      <c r="O6" s="370">
        <v>0</v>
      </c>
      <c r="P6" s="370">
        <v>0</v>
      </c>
      <c r="Q6" s="370">
        <v>3711</v>
      </c>
      <c r="R6" s="370">
        <v>8105.58</v>
      </c>
      <c r="S6" s="370">
        <v>2022.04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81.5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1572.5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7</v>
      </c>
      <c r="D7" s="370">
        <v>1</v>
      </c>
      <c r="E7" s="370">
        <v>3</v>
      </c>
      <c r="F7" s="370">
        <v>276.21000000000004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40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193.73000000000002</v>
      </c>
      <c r="S7" s="370">
        <v>42.480000000000004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7</v>
      </c>
      <c r="D8" s="370">
        <v>1</v>
      </c>
      <c r="E8" s="370">
        <v>4</v>
      </c>
      <c r="F8" s="370">
        <v>1954</v>
      </c>
      <c r="G8" s="370">
        <v>0</v>
      </c>
      <c r="H8" s="370">
        <v>0</v>
      </c>
      <c r="I8" s="370">
        <v>0</v>
      </c>
      <c r="J8" s="370">
        <v>134</v>
      </c>
      <c r="K8" s="370">
        <v>149.5</v>
      </c>
      <c r="L8" s="370">
        <v>1075</v>
      </c>
      <c r="M8" s="370">
        <v>0</v>
      </c>
      <c r="N8" s="370">
        <v>0</v>
      </c>
      <c r="O8" s="370">
        <v>0</v>
      </c>
      <c r="P8" s="370">
        <v>0</v>
      </c>
      <c r="Q8" s="370">
        <v>129.5</v>
      </c>
      <c r="R8" s="370">
        <v>315.5</v>
      </c>
      <c r="S8" s="370">
        <v>45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6.5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99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7</v>
      </c>
      <c r="D9" s="370">
        <v>1</v>
      </c>
      <c r="E9" s="370">
        <v>5</v>
      </c>
      <c r="F9" s="370">
        <v>120</v>
      </c>
      <c r="G9" s="370">
        <v>32</v>
      </c>
      <c r="H9" s="370">
        <v>0</v>
      </c>
      <c r="I9" s="370">
        <v>0</v>
      </c>
      <c r="J9" s="370">
        <v>0</v>
      </c>
      <c r="K9" s="370">
        <v>0</v>
      </c>
      <c r="L9" s="370">
        <v>88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7</v>
      </c>
      <c r="D10" s="370">
        <v>1</v>
      </c>
      <c r="E10" s="370">
        <v>6</v>
      </c>
      <c r="F10" s="370">
        <v>7842514</v>
      </c>
      <c r="G10" s="370">
        <v>16000</v>
      </c>
      <c r="H10" s="370">
        <v>0</v>
      </c>
      <c r="I10" s="370">
        <v>50530</v>
      </c>
      <c r="J10" s="370">
        <v>306851</v>
      </c>
      <c r="K10" s="370">
        <v>218172</v>
      </c>
      <c r="L10" s="370">
        <v>3667531</v>
      </c>
      <c r="M10" s="370">
        <v>0</v>
      </c>
      <c r="N10" s="370">
        <v>0</v>
      </c>
      <c r="O10" s="370">
        <v>0</v>
      </c>
      <c r="P10" s="370">
        <v>0</v>
      </c>
      <c r="Q10" s="370">
        <v>744812</v>
      </c>
      <c r="R10" s="370">
        <v>2043297</v>
      </c>
      <c r="S10" s="370">
        <v>501183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18472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275666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7</v>
      </c>
      <c r="D11" s="370">
        <v>1</v>
      </c>
      <c r="E11" s="370">
        <v>9</v>
      </c>
      <c r="F11" s="370">
        <v>42761</v>
      </c>
      <c r="G11" s="370">
        <v>0</v>
      </c>
      <c r="H11" s="370">
        <v>0</v>
      </c>
      <c r="I11" s="370">
        <v>0</v>
      </c>
      <c r="J11" s="370">
        <v>0</v>
      </c>
      <c r="K11" s="370">
        <v>2544</v>
      </c>
      <c r="L11" s="370">
        <v>13000</v>
      </c>
      <c r="M11" s="370">
        <v>0</v>
      </c>
      <c r="N11" s="370">
        <v>0</v>
      </c>
      <c r="O11" s="370">
        <v>0</v>
      </c>
      <c r="P11" s="370">
        <v>0</v>
      </c>
      <c r="Q11" s="370">
        <v>4000</v>
      </c>
      <c r="R11" s="370">
        <v>13500</v>
      </c>
      <c r="S11" s="370">
        <v>9717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7</v>
      </c>
      <c r="D12" s="370">
        <v>1</v>
      </c>
      <c r="E12" s="370">
        <v>10</v>
      </c>
      <c r="F12" s="370">
        <v>43617</v>
      </c>
      <c r="G12" s="370">
        <v>20550</v>
      </c>
      <c r="H12" s="370">
        <v>23067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7</v>
      </c>
      <c r="D13" s="370">
        <v>1</v>
      </c>
      <c r="E13" s="370">
        <v>11</v>
      </c>
      <c r="F13" s="370">
        <v>21234.283455663459</v>
      </c>
      <c r="G13" s="370">
        <v>12900.950122330125</v>
      </c>
      <c r="H13" s="370">
        <v>8333.3333333333339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7</v>
      </c>
      <c r="D14" s="370">
        <v>2</v>
      </c>
      <c r="E14" s="370">
        <v>1</v>
      </c>
      <c r="F14" s="370">
        <v>159.85000000000002</v>
      </c>
      <c r="G14" s="370">
        <v>0</v>
      </c>
      <c r="H14" s="370">
        <v>0</v>
      </c>
      <c r="I14" s="370">
        <v>2</v>
      </c>
      <c r="J14" s="370">
        <v>10.200000000000001</v>
      </c>
      <c r="K14" s="370">
        <v>4</v>
      </c>
      <c r="L14" s="370">
        <v>39.049999999999997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26.200000000000003</v>
      </c>
      <c r="R14" s="370">
        <v>52.650000000000006</v>
      </c>
      <c r="S14" s="370">
        <v>13.75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1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7</v>
      </c>
      <c r="D15" s="370">
        <v>2</v>
      </c>
      <c r="E15" s="370">
        <v>2</v>
      </c>
      <c r="F15" s="370">
        <v>21642.620000000003</v>
      </c>
      <c r="G15" s="370">
        <v>0</v>
      </c>
      <c r="H15" s="370">
        <v>0</v>
      </c>
      <c r="I15" s="370">
        <v>280</v>
      </c>
      <c r="J15" s="370">
        <v>1344</v>
      </c>
      <c r="K15" s="370">
        <v>632</v>
      </c>
      <c r="L15" s="370">
        <v>5764</v>
      </c>
      <c r="M15" s="370">
        <v>0</v>
      </c>
      <c r="N15" s="370">
        <v>0</v>
      </c>
      <c r="O15" s="370">
        <v>0</v>
      </c>
      <c r="P15" s="370">
        <v>0</v>
      </c>
      <c r="Q15" s="370">
        <v>3358</v>
      </c>
      <c r="R15" s="370">
        <v>6874.08</v>
      </c>
      <c r="S15" s="370">
        <v>1744.54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113.5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1532.5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7</v>
      </c>
      <c r="D16" s="370">
        <v>2</v>
      </c>
      <c r="E16" s="370">
        <v>3</v>
      </c>
      <c r="F16" s="370">
        <v>521.04999999999995</v>
      </c>
      <c r="G16" s="370">
        <v>0</v>
      </c>
      <c r="H16" s="370">
        <v>0</v>
      </c>
      <c r="I16" s="370">
        <v>0</v>
      </c>
      <c r="J16" s="370">
        <v>0.5</v>
      </c>
      <c r="K16" s="370">
        <v>0</v>
      </c>
      <c r="L16" s="370">
        <v>33.5</v>
      </c>
      <c r="M16" s="370">
        <v>0</v>
      </c>
      <c r="N16" s="370">
        <v>0</v>
      </c>
      <c r="O16" s="370">
        <v>0</v>
      </c>
      <c r="P16" s="370">
        <v>0</v>
      </c>
      <c r="Q16" s="370">
        <v>74</v>
      </c>
      <c r="R16" s="370">
        <v>346.36</v>
      </c>
      <c r="S16" s="370">
        <v>66.69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7</v>
      </c>
      <c r="D17" s="370">
        <v>2</v>
      </c>
      <c r="E17" s="370">
        <v>4</v>
      </c>
      <c r="F17" s="370">
        <v>2469</v>
      </c>
      <c r="G17" s="370">
        <v>0</v>
      </c>
      <c r="H17" s="370">
        <v>0</v>
      </c>
      <c r="I17" s="370">
        <v>0</v>
      </c>
      <c r="J17" s="370">
        <v>157.5</v>
      </c>
      <c r="K17" s="370">
        <v>158</v>
      </c>
      <c r="L17" s="370">
        <v>1161</v>
      </c>
      <c r="M17" s="370">
        <v>0</v>
      </c>
      <c r="N17" s="370">
        <v>0</v>
      </c>
      <c r="O17" s="370">
        <v>0</v>
      </c>
      <c r="P17" s="370">
        <v>0</v>
      </c>
      <c r="Q17" s="370">
        <v>309</v>
      </c>
      <c r="R17" s="370">
        <v>512</v>
      </c>
      <c r="S17" s="370">
        <v>105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18.5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48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7</v>
      </c>
      <c r="D18" s="370">
        <v>2</v>
      </c>
      <c r="E18" s="370">
        <v>5</v>
      </c>
      <c r="F18" s="370">
        <v>80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80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7</v>
      </c>
      <c r="D19" s="370">
        <v>2</v>
      </c>
      <c r="E19" s="370">
        <v>6</v>
      </c>
      <c r="F19" s="370">
        <v>7934355</v>
      </c>
      <c r="G19" s="370">
        <v>0</v>
      </c>
      <c r="H19" s="370">
        <v>0</v>
      </c>
      <c r="I19" s="370">
        <v>50093</v>
      </c>
      <c r="J19" s="370">
        <v>360804</v>
      </c>
      <c r="K19" s="370">
        <v>233338</v>
      </c>
      <c r="L19" s="370">
        <v>3665297</v>
      </c>
      <c r="M19" s="370">
        <v>0</v>
      </c>
      <c r="N19" s="370">
        <v>0</v>
      </c>
      <c r="O19" s="370">
        <v>0</v>
      </c>
      <c r="P19" s="370">
        <v>0</v>
      </c>
      <c r="Q19" s="370">
        <v>764562</v>
      </c>
      <c r="R19" s="370">
        <v>2030962</v>
      </c>
      <c r="S19" s="370">
        <v>546856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27197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255246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7</v>
      </c>
      <c r="D20" s="370">
        <v>2</v>
      </c>
      <c r="E20" s="370">
        <v>9</v>
      </c>
      <c r="F20" s="370">
        <v>76041</v>
      </c>
      <c r="G20" s="370">
        <v>0</v>
      </c>
      <c r="H20" s="370">
        <v>0</v>
      </c>
      <c r="I20" s="370">
        <v>0</v>
      </c>
      <c r="J20" s="370">
        <v>3000</v>
      </c>
      <c r="K20" s="370">
        <v>14000</v>
      </c>
      <c r="L20" s="370">
        <v>17564</v>
      </c>
      <c r="M20" s="370">
        <v>0</v>
      </c>
      <c r="N20" s="370">
        <v>0</v>
      </c>
      <c r="O20" s="370">
        <v>0</v>
      </c>
      <c r="P20" s="370">
        <v>0</v>
      </c>
      <c r="Q20" s="370">
        <v>7477</v>
      </c>
      <c r="R20" s="370">
        <v>26500</v>
      </c>
      <c r="S20" s="370">
        <v>7500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7</v>
      </c>
      <c r="D21" s="370">
        <v>2</v>
      </c>
      <c r="E21" s="370">
        <v>10</v>
      </c>
      <c r="F21" s="370">
        <v>10786</v>
      </c>
      <c r="G21" s="370">
        <v>7070</v>
      </c>
      <c r="H21" s="370">
        <v>3716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7</v>
      </c>
      <c r="D22" s="370">
        <v>2</v>
      </c>
      <c r="E22" s="370">
        <v>11</v>
      </c>
      <c r="F22" s="370">
        <v>21234.283455663459</v>
      </c>
      <c r="G22" s="370">
        <v>12900.950122330125</v>
      </c>
      <c r="H22" s="370">
        <v>8333.3333333333339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7</v>
      </c>
      <c r="D23" s="370">
        <v>3</v>
      </c>
      <c r="E23" s="370">
        <v>1</v>
      </c>
      <c r="F23" s="370">
        <v>159.9</v>
      </c>
      <c r="G23" s="370">
        <v>0</v>
      </c>
      <c r="H23" s="370">
        <v>0</v>
      </c>
      <c r="I23" s="370">
        <v>2</v>
      </c>
      <c r="J23" s="370">
        <v>10.200000000000001</v>
      </c>
      <c r="K23" s="370">
        <v>4</v>
      </c>
      <c r="L23" s="370">
        <v>38.85</v>
      </c>
      <c r="M23" s="370">
        <v>0</v>
      </c>
      <c r="N23" s="370">
        <v>0</v>
      </c>
      <c r="O23" s="370">
        <v>0</v>
      </c>
      <c r="P23" s="370">
        <v>0</v>
      </c>
      <c r="Q23" s="370">
        <v>26.200000000000003</v>
      </c>
      <c r="R23" s="370">
        <v>51.900000000000006</v>
      </c>
      <c r="S23" s="370">
        <v>14.75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1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11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7</v>
      </c>
      <c r="D24" s="370">
        <v>3</v>
      </c>
      <c r="E24" s="370">
        <v>2</v>
      </c>
      <c r="F24" s="370">
        <v>24963.9</v>
      </c>
      <c r="G24" s="370">
        <v>0</v>
      </c>
      <c r="H24" s="370">
        <v>0</v>
      </c>
      <c r="I24" s="370">
        <v>260</v>
      </c>
      <c r="J24" s="370">
        <v>1624</v>
      </c>
      <c r="K24" s="370">
        <v>696</v>
      </c>
      <c r="L24" s="370">
        <v>6658.4000000000005</v>
      </c>
      <c r="M24" s="370">
        <v>0</v>
      </c>
      <c r="N24" s="370">
        <v>0</v>
      </c>
      <c r="O24" s="370">
        <v>0</v>
      </c>
      <c r="P24" s="370">
        <v>0</v>
      </c>
      <c r="Q24" s="370">
        <v>3912.5</v>
      </c>
      <c r="R24" s="370">
        <v>7718.7000000000007</v>
      </c>
      <c r="S24" s="370">
        <v>2166.8000000000002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172.5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1755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7</v>
      </c>
      <c r="D25" s="370">
        <v>3</v>
      </c>
      <c r="E25" s="370">
        <v>3</v>
      </c>
      <c r="F25" s="370">
        <v>451.8</v>
      </c>
      <c r="G25" s="370">
        <v>0</v>
      </c>
      <c r="H25" s="370">
        <v>0</v>
      </c>
      <c r="I25" s="370">
        <v>0</v>
      </c>
      <c r="J25" s="370">
        <v>0.5</v>
      </c>
      <c r="K25" s="370">
        <v>0</v>
      </c>
      <c r="L25" s="370">
        <v>69.400000000000006</v>
      </c>
      <c r="M25" s="370">
        <v>0</v>
      </c>
      <c r="N25" s="370">
        <v>0</v>
      </c>
      <c r="O25" s="370">
        <v>0</v>
      </c>
      <c r="P25" s="370">
        <v>0</v>
      </c>
      <c r="Q25" s="370">
        <v>72</v>
      </c>
      <c r="R25" s="370">
        <v>274.2</v>
      </c>
      <c r="S25" s="370">
        <v>35.700000000000003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7</v>
      </c>
      <c r="D26" s="370">
        <v>3</v>
      </c>
      <c r="E26" s="370">
        <v>4</v>
      </c>
      <c r="F26" s="370">
        <v>2205.6</v>
      </c>
      <c r="G26" s="370">
        <v>0</v>
      </c>
      <c r="H26" s="370">
        <v>0</v>
      </c>
      <c r="I26" s="370">
        <v>0</v>
      </c>
      <c r="J26" s="370">
        <v>149.5</v>
      </c>
      <c r="K26" s="370">
        <v>142</v>
      </c>
      <c r="L26" s="370">
        <v>1072.0999999999999</v>
      </c>
      <c r="M26" s="370">
        <v>0</v>
      </c>
      <c r="N26" s="370">
        <v>0</v>
      </c>
      <c r="O26" s="370">
        <v>0</v>
      </c>
      <c r="P26" s="370">
        <v>0</v>
      </c>
      <c r="Q26" s="370">
        <v>286.5</v>
      </c>
      <c r="R26" s="370">
        <v>408</v>
      </c>
      <c r="S26" s="370">
        <v>117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7.5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23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7</v>
      </c>
      <c r="D27" s="370">
        <v>3</v>
      </c>
      <c r="E27" s="370">
        <v>5</v>
      </c>
      <c r="F27" s="370">
        <v>117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117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7</v>
      </c>
      <c r="D28" s="370">
        <v>3</v>
      </c>
      <c r="E28" s="370">
        <v>6</v>
      </c>
      <c r="F28" s="370">
        <v>7825905</v>
      </c>
      <c r="G28" s="370">
        <v>0</v>
      </c>
      <c r="H28" s="370">
        <v>0</v>
      </c>
      <c r="I28" s="370">
        <v>58690</v>
      </c>
      <c r="J28" s="370">
        <v>368531</v>
      </c>
      <c r="K28" s="370">
        <v>212368</v>
      </c>
      <c r="L28" s="370">
        <v>3619220</v>
      </c>
      <c r="M28" s="370">
        <v>0</v>
      </c>
      <c r="N28" s="370">
        <v>0</v>
      </c>
      <c r="O28" s="370">
        <v>0</v>
      </c>
      <c r="P28" s="370">
        <v>0</v>
      </c>
      <c r="Q28" s="370">
        <v>768025</v>
      </c>
      <c r="R28" s="370">
        <v>1923340</v>
      </c>
      <c r="S28" s="370">
        <v>595874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27478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252379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7</v>
      </c>
      <c r="D29" s="370">
        <v>3</v>
      </c>
      <c r="E29" s="370">
        <v>9</v>
      </c>
      <c r="F29" s="370">
        <v>83021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29276</v>
      </c>
      <c r="M29" s="370">
        <v>0</v>
      </c>
      <c r="N29" s="370">
        <v>0</v>
      </c>
      <c r="O29" s="370">
        <v>0</v>
      </c>
      <c r="P29" s="370">
        <v>0</v>
      </c>
      <c r="Q29" s="370">
        <v>4000</v>
      </c>
      <c r="R29" s="370">
        <v>27245</v>
      </c>
      <c r="S29" s="370">
        <v>16500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2000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4000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7</v>
      </c>
      <c r="D30" s="370">
        <v>3</v>
      </c>
      <c r="E30" s="370">
        <v>10</v>
      </c>
      <c r="F30" s="370">
        <v>23400</v>
      </c>
      <c r="G30" s="370">
        <v>22900</v>
      </c>
      <c r="H30" s="370">
        <v>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7</v>
      </c>
      <c r="D31" s="370">
        <v>3</v>
      </c>
      <c r="E31" s="370">
        <v>11</v>
      </c>
      <c r="F31" s="370">
        <v>21234.283455663459</v>
      </c>
      <c r="G31" s="370">
        <v>12900.950122330125</v>
      </c>
      <c r="H31" s="370">
        <v>8333.3333333333339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7</v>
      </c>
      <c r="D32" s="370">
        <v>4</v>
      </c>
      <c r="E32" s="370">
        <v>1</v>
      </c>
      <c r="F32" s="370">
        <v>157.9</v>
      </c>
      <c r="G32" s="370">
        <v>0</v>
      </c>
      <c r="H32" s="370">
        <v>0</v>
      </c>
      <c r="I32" s="370">
        <v>2</v>
      </c>
      <c r="J32" s="370">
        <v>8.4</v>
      </c>
      <c r="K32" s="370">
        <v>4.8</v>
      </c>
      <c r="L32" s="370">
        <v>38.85</v>
      </c>
      <c r="M32" s="370">
        <v>0</v>
      </c>
      <c r="N32" s="370">
        <v>0</v>
      </c>
      <c r="O32" s="370">
        <v>0</v>
      </c>
      <c r="P32" s="370">
        <v>0</v>
      </c>
      <c r="Q32" s="370">
        <v>25.200000000000003</v>
      </c>
      <c r="R32" s="370">
        <v>51.900000000000006</v>
      </c>
      <c r="S32" s="370">
        <v>14.75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1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11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7</v>
      </c>
      <c r="D33" s="370">
        <v>4</v>
      </c>
      <c r="E33" s="370">
        <v>2</v>
      </c>
      <c r="F33" s="370">
        <v>21532.400000000001</v>
      </c>
      <c r="G33" s="370">
        <v>0</v>
      </c>
      <c r="H33" s="370">
        <v>0</v>
      </c>
      <c r="I33" s="370">
        <v>288</v>
      </c>
      <c r="J33" s="370">
        <v>1246.4000000000001</v>
      </c>
      <c r="K33" s="370">
        <v>768</v>
      </c>
      <c r="L33" s="370">
        <v>6042</v>
      </c>
      <c r="M33" s="370">
        <v>0</v>
      </c>
      <c r="N33" s="370">
        <v>0</v>
      </c>
      <c r="O33" s="370">
        <v>0</v>
      </c>
      <c r="P33" s="370">
        <v>0</v>
      </c>
      <c r="Q33" s="370">
        <v>3220.5</v>
      </c>
      <c r="R33" s="370">
        <v>6603</v>
      </c>
      <c r="S33" s="370">
        <v>2149.5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144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1071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7</v>
      </c>
      <c r="D34" s="370">
        <v>4</v>
      </c>
      <c r="E34" s="370">
        <v>3</v>
      </c>
      <c r="F34" s="370">
        <v>391.73</v>
      </c>
      <c r="G34" s="370">
        <v>0</v>
      </c>
      <c r="H34" s="370">
        <v>0</v>
      </c>
      <c r="I34" s="370">
        <v>0</v>
      </c>
      <c r="J34" s="370">
        <v>2.5</v>
      </c>
      <c r="K34" s="370">
        <v>0.5</v>
      </c>
      <c r="L34" s="370">
        <v>61.5</v>
      </c>
      <c r="M34" s="370">
        <v>0</v>
      </c>
      <c r="N34" s="370">
        <v>0</v>
      </c>
      <c r="O34" s="370">
        <v>0</v>
      </c>
      <c r="P34" s="370">
        <v>0</v>
      </c>
      <c r="Q34" s="370">
        <v>41.5</v>
      </c>
      <c r="R34" s="370">
        <v>193.73</v>
      </c>
      <c r="S34" s="370">
        <v>92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7</v>
      </c>
      <c r="D35" s="370">
        <v>4</v>
      </c>
      <c r="E35" s="370">
        <v>4</v>
      </c>
      <c r="F35" s="370">
        <v>2708.5</v>
      </c>
      <c r="G35" s="370">
        <v>0</v>
      </c>
      <c r="H35" s="370">
        <v>0</v>
      </c>
      <c r="I35" s="370">
        <v>0</v>
      </c>
      <c r="J35" s="370">
        <v>127.5</v>
      </c>
      <c r="K35" s="370">
        <v>142</v>
      </c>
      <c r="L35" s="370">
        <v>1177</v>
      </c>
      <c r="M35" s="370">
        <v>0</v>
      </c>
      <c r="N35" s="370">
        <v>0</v>
      </c>
      <c r="O35" s="370">
        <v>0</v>
      </c>
      <c r="P35" s="370">
        <v>0</v>
      </c>
      <c r="Q35" s="370">
        <v>375.5</v>
      </c>
      <c r="R35" s="370">
        <v>557.5</v>
      </c>
      <c r="S35" s="370">
        <v>84.5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26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218.5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7</v>
      </c>
      <c r="D36" s="370">
        <v>4</v>
      </c>
      <c r="E36" s="370">
        <v>5</v>
      </c>
      <c r="F36" s="370">
        <v>105</v>
      </c>
      <c r="G36" s="370">
        <v>-32</v>
      </c>
      <c r="H36" s="370">
        <v>0</v>
      </c>
      <c r="I36" s="370">
        <v>0</v>
      </c>
      <c r="J36" s="370">
        <v>0</v>
      </c>
      <c r="K36" s="370">
        <v>0</v>
      </c>
      <c r="L36" s="370">
        <v>137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7</v>
      </c>
      <c r="D37" s="370">
        <v>4</v>
      </c>
      <c r="E37" s="370">
        <v>6</v>
      </c>
      <c r="F37" s="370">
        <v>8326779</v>
      </c>
      <c r="G37" s="370">
        <v>0</v>
      </c>
      <c r="H37" s="370">
        <v>0</v>
      </c>
      <c r="I37" s="370">
        <v>50321</v>
      </c>
      <c r="J37" s="370">
        <v>334243</v>
      </c>
      <c r="K37" s="370">
        <v>254030</v>
      </c>
      <c r="L37" s="370">
        <v>3798903</v>
      </c>
      <c r="M37" s="370">
        <v>0</v>
      </c>
      <c r="N37" s="370">
        <v>0</v>
      </c>
      <c r="O37" s="370">
        <v>0</v>
      </c>
      <c r="P37" s="370">
        <v>0</v>
      </c>
      <c r="Q37" s="370">
        <v>835575</v>
      </c>
      <c r="R37" s="370">
        <v>2144169</v>
      </c>
      <c r="S37" s="370">
        <v>615000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32027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262511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7</v>
      </c>
      <c r="D38" s="370">
        <v>4</v>
      </c>
      <c r="E38" s="370">
        <v>9</v>
      </c>
      <c r="F38" s="370">
        <v>46410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3309</v>
      </c>
      <c r="M38" s="370">
        <v>0</v>
      </c>
      <c r="N38" s="370">
        <v>0</v>
      </c>
      <c r="O38" s="370">
        <v>0</v>
      </c>
      <c r="P38" s="370">
        <v>0</v>
      </c>
      <c r="Q38" s="370">
        <v>7000</v>
      </c>
      <c r="R38" s="370">
        <v>18000</v>
      </c>
      <c r="S38" s="370">
        <v>16101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2000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7</v>
      </c>
      <c r="D39" s="370">
        <v>4</v>
      </c>
      <c r="E39" s="370">
        <v>10</v>
      </c>
      <c r="F39" s="370">
        <v>27223</v>
      </c>
      <c r="G39" s="370">
        <v>15900</v>
      </c>
      <c r="H39" s="370">
        <v>11323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7</v>
      </c>
      <c r="D40" s="370">
        <v>4</v>
      </c>
      <c r="E40" s="370">
        <v>11</v>
      </c>
      <c r="F40" s="370">
        <v>21234.283455663459</v>
      </c>
      <c r="G40" s="370">
        <v>12900.950122330125</v>
      </c>
      <c r="H40" s="370">
        <v>8333.3333333333339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7</v>
      </c>
      <c r="D41" s="370">
        <v>5</v>
      </c>
      <c r="E41" s="370">
        <v>1</v>
      </c>
      <c r="F41" s="370">
        <v>157.10000000000002</v>
      </c>
      <c r="G41" s="370">
        <v>0</v>
      </c>
      <c r="H41" s="370">
        <v>0</v>
      </c>
      <c r="I41" s="370">
        <v>2</v>
      </c>
      <c r="J41" s="370">
        <v>7.4</v>
      </c>
      <c r="K41" s="370">
        <v>5</v>
      </c>
      <c r="L41" s="370">
        <v>38.85</v>
      </c>
      <c r="M41" s="370">
        <v>0</v>
      </c>
      <c r="N41" s="370">
        <v>0</v>
      </c>
      <c r="O41" s="370">
        <v>0</v>
      </c>
      <c r="P41" s="370">
        <v>0</v>
      </c>
      <c r="Q41" s="370">
        <v>22.200000000000003</v>
      </c>
      <c r="R41" s="370">
        <v>54.900000000000006</v>
      </c>
      <c r="S41" s="370">
        <v>14.75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1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11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7</v>
      </c>
      <c r="D42" s="370">
        <v>5</v>
      </c>
      <c r="E42" s="370">
        <v>2</v>
      </c>
      <c r="F42" s="370">
        <v>24990.85</v>
      </c>
      <c r="G42" s="370">
        <v>0</v>
      </c>
      <c r="H42" s="370">
        <v>0</v>
      </c>
      <c r="I42" s="370">
        <v>336</v>
      </c>
      <c r="J42" s="370">
        <v>1320</v>
      </c>
      <c r="K42" s="370">
        <v>800</v>
      </c>
      <c r="L42" s="370">
        <v>6861.6</v>
      </c>
      <c r="M42" s="370">
        <v>0</v>
      </c>
      <c r="N42" s="370">
        <v>0</v>
      </c>
      <c r="O42" s="370">
        <v>0</v>
      </c>
      <c r="P42" s="370">
        <v>0</v>
      </c>
      <c r="Q42" s="370">
        <v>3311</v>
      </c>
      <c r="R42" s="370">
        <v>8379</v>
      </c>
      <c r="S42" s="370">
        <v>2298.75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156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1528.5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7</v>
      </c>
      <c r="D43" s="370">
        <v>5</v>
      </c>
      <c r="E43" s="370">
        <v>3</v>
      </c>
      <c r="F43" s="370">
        <v>369.63</v>
      </c>
      <c r="G43" s="370">
        <v>0</v>
      </c>
      <c r="H43" s="370">
        <v>0</v>
      </c>
      <c r="I43" s="370">
        <v>0</v>
      </c>
      <c r="J43" s="370">
        <v>88</v>
      </c>
      <c r="K43" s="370">
        <v>0</v>
      </c>
      <c r="L43" s="370">
        <v>68</v>
      </c>
      <c r="M43" s="370">
        <v>0</v>
      </c>
      <c r="N43" s="370">
        <v>0</v>
      </c>
      <c r="O43" s="370">
        <v>0</v>
      </c>
      <c r="P43" s="370">
        <v>0</v>
      </c>
      <c r="Q43" s="370">
        <v>13</v>
      </c>
      <c r="R43" s="370">
        <v>191.13</v>
      </c>
      <c r="S43" s="370">
        <v>9.5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7</v>
      </c>
      <c r="D44" s="370">
        <v>5</v>
      </c>
      <c r="E44" s="370">
        <v>4</v>
      </c>
      <c r="F44" s="370">
        <v>1448.3000000000002</v>
      </c>
      <c r="G44" s="370">
        <v>0</v>
      </c>
      <c r="H44" s="370">
        <v>0</v>
      </c>
      <c r="I44" s="370">
        <v>0</v>
      </c>
      <c r="J44" s="370">
        <v>105.10000000000001</v>
      </c>
      <c r="K44" s="370">
        <v>121.5</v>
      </c>
      <c r="L44" s="370">
        <v>922.7</v>
      </c>
      <c r="M44" s="370">
        <v>0</v>
      </c>
      <c r="N44" s="370">
        <v>0</v>
      </c>
      <c r="O44" s="370">
        <v>0</v>
      </c>
      <c r="P44" s="370">
        <v>0</v>
      </c>
      <c r="Q44" s="370">
        <v>53</v>
      </c>
      <c r="R44" s="370">
        <v>138</v>
      </c>
      <c r="S44" s="370">
        <v>10.5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97.5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7</v>
      </c>
      <c r="D45" s="370">
        <v>5</v>
      </c>
      <c r="E45" s="370">
        <v>5</v>
      </c>
      <c r="F45" s="370">
        <v>92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370">
        <v>92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7</v>
      </c>
      <c r="D46" s="370">
        <v>5</v>
      </c>
      <c r="E46" s="370">
        <v>6</v>
      </c>
      <c r="F46" s="370">
        <v>7667875</v>
      </c>
      <c r="G46" s="370">
        <v>0</v>
      </c>
      <c r="H46" s="370">
        <v>0</v>
      </c>
      <c r="I46" s="370">
        <v>50947</v>
      </c>
      <c r="J46" s="370">
        <v>315608</v>
      </c>
      <c r="K46" s="370">
        <v>230967</v>
      </c>
      <c r="L46" s="370">
        <v>3525280</v>
      </c>
      <c r="M46" s="370">
        <v>0</v>
      </c>
      <c r="N46" s="370">
        <v>0</v>
      </c>
      <c r="O46" s="370">
        <v>0</v>
      </c>
      <c r="P46" s="370">
        <v>0</v>
      </c>
      <c r="Q46" s="370">
        <v>610760</v>
      </c>
      <c r="R46" s="370">
        <v>2077688</v>
      </c>
      <c r="S46" s="370">
        <v>574934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26659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255032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7</v>
      </c>
      <c r="D47" s="370">
        <v>5</v>
      </c>
      <c r="E47" s="370">
        <v>9</v>
      </c>
      <c r="F47" s="370">
        <v>36593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2000</v>
      </c>
      <c r="R47" s="370">
        <v>13000</v>
      </c>
      <c r="S47" s="370">
        <v>20000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1593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7</v>
      </c>
      <c r="D48" s="370">
        <v>5</v>
      </c>
      <c r="E48" s="370">
        <v>10</v>
      </c>
      <c r="F48" s="370">
        <v>29262</v>
      </c>
      <c r="G48" s="370">
        <v>16969</v>
      </c>
      <c r="H48" s="370">
        <v>12293</v>
      </c>
      <c r="I48" s="370">
        <v>0</v>
      </c>
      <c r="J48" s="370">
        <v>0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7</v>
      </c>
      <c r="D49" s="370">
        <v>5</v>
      </c>
      <c r="E49" s="370">
        <v>11</v>
      </c>
      <c r="F49" s="370">
        <v>21234.283455663459</v>
      </c>
      <c r="G49" s="370">
        <v>12900.950122330125</v>
      </c>
      <c r="H49" s="370">
        <v>8333.3333333333339</v>
      </c>
      <c r="I49" s="370">
        <v>0</v>
      </c>
      <c r="J49" s="370">
        <v>0</v>
      </c>
      <c r="K49" s="370">
        <v>0</v>
      </c>
      <c r="L49" s="370">
        <v>0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7</v>
      </c>
      <c r="D50" s="370">
        <v>6</v>
      </c>
      <c r="E50" s="370">
        <v>1</v>
      </c>
      <c r="F50" s="370">
        <v>156.35000000000002</v>
      </c>
      <c r="G50" s="370">
        <v>0</v>
      </c>
      <c r="H50" s="370">
        <v>0</v>
      </c>
      <c r="I50" s="370">
        <v>2</v>
      </c>
      <c r="J50" s="370">
        <v>6.4</v>
      </c>
      <c r="K50" s="370">
        <v>5</v>
      </c>
      <c r="L50" s="370">
        <v>39.85</v>
      </c>
      <c r="M50" s="370">
        <v>0</v>
      </c>
      <c r="N50" s="370">
        <v>0</v>
      </c>
      <c r="O50" s="370">
        <v>0</v>
      </c>
      <c r="P50" s="370">
        <v>0</v>
      </c>
      <c r="Q50" s="370">
        <v>22.200000000000003</v>
      </c>
      <c r="R50" s="370">
        <v>53.900000000000006</v>
      </c>
      <c r="S50" s="370">
        <v>16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1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10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7</v>
      </c>
      <c r="D51" s="370">
        <v>6</v>
      </c>
      <c r="E51" s="370">
        <v>2</v>
      </c>
      <c r="F51" s="370">
        <v>23615</v>
      </c>
      <c r="G51" s="370">
        <v>0</v>
      </c>
      <c r="H51" s="370">
        <v>0</v>
      </c>
      <c r="I51" s="370">
        <v>336</v>
      </c>
      <c r="J51" s="370">
        <v>984</v>
      </c>
      <c r="K51" s="370">
        <v>704</v>
      </c>
      <c r="L51" s="370">
        <v>6240</v>
      </c>
      <c r="M51" s="370">
        <v>0</v>
      </c>
      <c r="N51" s="370">
        <v>0</v>
      </c>
      <c r="O51" s="370">
        <v>0</v>
      </c>
      <c r="P51" s="370">
        <v>0</v>
      </c>
      <c r="Q51" s="370">
        <v>3389</v>
      </c>
      <c r="R51" s="370">
        <v>8033</v>
      </c>
      <c r="S51" s="370">
        <v>2372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96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1461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7</v>
      </c>
      <c r="D52" s="370">
        <v>6</v>
      </c>
      <c r="E52" s="370">
        <v>3</v>
      </c>
      <c r="F52" s="370">
        <v>254.6</v>
      </c>
      <c r="G52" s="370">
        <v>0</v>
      </c>
      <c r="H52" s="370">
        <v>0</v>
      </c>
      <c r="I52" s="370">
        <v>0</v>
      </c>
      <c r="J52" s="370">
        <v>72</v>
      </c>
      <c r="K52" s="370">
        <v>0</v>
      </c>
      <c r="L52" s="370">
        <v>68.599999999999994</v>
      </c>
      <c r="M52" s="370">
        <v>0</v>
      </c>
      <c r="N52" s="370">
        <v>0</v>
      </c>
      <c r="O52" s="370">
        <v>0</v>
      </c>
      <c r="P52" s="370">
        <v>0</v>
      </c>
      <c r="Q52" s="370">
        <v>20.5</v>
      </c>
      <c r="R52" s="370">
        <v>93.5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7</v>
      </c>
      <c r="D53" s="370">
        <v>6</v>
      </c>
      <c r="E53" s="370">
        <v>4</v>
      </c>
      <c r="F53" s="370">
        <v>1749.88</v>
      </c>
      <c r="G53" s="370">
        <v>0</v>
      </c>
      <c r="H53" s="370">
        <v>0</v>
      </c>
      <c r="I53" s="370">
        <v>0</v>
      </c>
      <c r="J53" s="370">
        <v>154.5</v>
      </c>
      <c r="K53" s="370">
        <v>130</v>
      </c>
      <c r="L53" s="370">
        <v>889</v>
      </c>
      <c r="M53" s="370">
        <v>0</v>
      </c>
      <c r="N53" s="370">
        <v>0</v>
      </c>
      <c r="O53" s="370">
        <v>0</v>
      </c>
      <c r="P53" s="370">
        <v>0</v>
      </c>
      <c r="Q53" s="370">
        <v>106.75</v>
      </c>
      <c r="R53" s="370">
        <v>225.88</v>
      </c>
      <c r="S53" s="370">
        <v>58.75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185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7</v>
      </c>
      <c r="D54" s="370">
        <v>6</v>
      </c>
      <c r="E54" s="370">
        <v>5</v>
      </c>
      <c r="F54" s="370">
        <v>88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88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7</v>
      </c>
      <c r="D55" s="370">
        <v>6</v>
      </c>
      <c r="E55" s="370">
        <v>6</v>
      </c>
      <c r="F55" s="370">
        <v>7653234</v>
      </c>
      <c r="G55" s="370">
        <v>0</v>
      </c>
      <c r="H55" s="370">
        <v>0</v>
      </c>
      <c r="I55" s="370">
        <v>50573</v>
      </c>
      <c r="J55" s="370">
        <v>273554</v>
      </c>
      <c r="K55" s="370">
        <v>242356</v>
      </c>
      <c r="L55" s="370">
        <v>3499586</v>
      </c>
      <c r="M55" s="370">
        <v>0</v>
      </c>
      <c r="N55" s="370">
        <v>0</v>
      </c>
      <c r="O55" s="370">
        <v>0</v>
      </c>
      <c r="P55" s="370">
        <v>0</v>
      </c>
      <c r="Q55" s="370">
        <v>642799</v>
      </c>
      <c r="R55" s="370">
        <v>1999299</v>
      </c>
      <c r="S55" s="370">
        <v>658424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25381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261262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7</v>
      </c>
      <c r="D56" s="370">
        <v>6</v>
      </c>
      <c r="E56" s="370">
        <v>9</v>
      </c>
      <c r="F56" s="370">
        <v>37268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7000</v>
      </c>
      <c r="S56" s="370">
        <v>30268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7</v>
      </c>
      <c r="D57" s="370">
        <v>6</v>
      </c>
      <c r="E57" s="370">
        <v>11</v>
      </c>
      <c r="F57" s="370">
        <v>21234.283455663459</v>
      </c>
      <c r="G57" s="370">
        <v>12900.950122330125</v>
      </c>
      <c r="H57" s="370">
        <v>8333.3333333333339</v>
      </c>
      <c r="I57" s="370">
        <v>0</v>
      </c>
      <c r="J57" s="370">
        <v>0</v>
      </c>
      <c r="K57" s="370">
        <v>0</v>
      </c>
      <c r="L57" s="370">
        <v>0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7</v>
      </c>
      <c r="D58" s="370">
        <v>7</v>
      </c>
      <c r="E58" s="370">
        <v>1</v>
      </c>
      <c r="F58" s="370">
        <v>158.9</v>
      </c>
      <c r="G58" s="370">
        <v>0</v>
      </c>
      <c r="H58" s="370">
        <v>0</v>
      </c>
      <c r="I58" s="370">
        <v>2</v>
      </c>
      <c r="J58" s="370">
        <v>7</v>
      </c>
      <c r="K58" s="370">
        <v>6</v>
      </c>
      <c r="L58" s="370">
        <v>40.049999999999997</v>
      </c>
      <c r="M58" s="370">
        <v>0</v>
      </c>
      <c r="N58" s="370">
        <v>0</v>
      </c>
      <c r="O58" s="370">
        <v>0</v>
      </c>
      <c r="P58" s="370">
        <v>0</v>
      </c>
      <c r="Q58" s="370">
        <v>22.200000000000003</v>
      </c>
      <c r="R58" s="370">
        <v>53.650000000000006</v>
      </c>
      <c r="S58" s="370">
        <v>16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1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11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7</v>
      </c>
      <c r="D59" s="370">
        <v>7</v>
      </c>
      <c r="E59" s="370">
        <v>2</v>
      </c>
      <c r="F59" s="370">
        <v>19674</v>
      </c>
      <c r="G59" s="370">
        <v>0</v>
      </c>
      <c r="H59" s="370">
        <v>0</v>
      </c>
      <c r="I59" s="370">
        <v>296</v>
      </c>
      <c r="J59" s="370">
        <v>1001.2</v>
      </c>
      <c r="K59" s="370">
        <v>856</v>
      </c>
      <c r="L59" s="370">
        <v>4952.8</v>
      </c>
      <c r="M59" s="370">
        <v>0</v>
      </c>
      <c r="N59" s="370">
        <v>0</v>
      </c>
      <c r="O59" s="370">
        <v>0</v>
      </c>
      <c r="P59" s="370">
        <v>0</v>
      </c>
      <c r="Q59" s="370">
        <v>2912</v>
      </c>
      <c r="R59" s="370">
        <v>6037.5</v>
      </c>
      <c r="S59" s="370">
        <v>2028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160.5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1430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7</v>
      </c>
      <c r="D60" s="370">
        <v>7</v>
      </c>
      <c r="E60" s="370">
        <v>3</v>
      </c>
      <c r="F60" s="370">
        <v>303.25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370">
        <v>68.5</v>
      </c>
      <c r="M60" s="370">
        <v>0</v>
      </c>
      <c r="N60" s="370">
        <v>0</v>
      </c>
      <c r="O60" s="370">
        <v>0</v>
      </c>
      <c r="P60" s="370">
        <v>0</v>
      </c>
      <c r="Q60" s="370">
        <v>22.5</v>
      </c>
      <c r="R60" s="370">
        <v>167</v>
      </c>
      <c r="S60" s="370">
        <v>45.25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7</v>
      </c>
      <c r="D61" s="370">
        <v>7</v>
      </c>
      <c r="E61" s="370">
        <v>4</v>
      </c>
      <c r="F61" s="370">
        <v>2289.5</v>
      </c>
      <c r="G61" s="370">
        <v>0</v>
      </c>
      <c r="H61" s="370">
        <v>0</v>
      </c>
      <c r="I61" s="370">
        <v>0</v>
      </c>
      <c r="J61" s="370">
        <v>109</v>
      </c>
      <c r="K61" s="370">
        <v>151.5</v>
      </c>
      <c r="L61" s="370">
        <v>1015.5</v>
      </c>
      <c r="M61" s="370">
        <v>0</v>
      </c>
      <c r="N61" s="370">
        <v>0</v>
      </c>
      <c r="O61" s="370">
        <v>0</v>
      </c>
      <c r="P61" s="370">
        <v>0</v>
      </c>
      <c r="Q61" s="370">
        <v>187</v>
      </c>
      <c r="R61" s="370">
        <v>508</v>
      </c>
      <c r="S61" s="370">
        <v>75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7.5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236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7</v>
      </c>
      <c r="D62" s="370">
        <v>7</v>
      </c>
      <c r="E62" s="370">
        <v>5</v>
      </c>
      <c r="F62" s="370">
        <v>130.5</v>
      </c>
      <c r="G62" s="370">
        <v>0</v>
      </c>
      <c r="H62" s="370">
        <v>0</v>
      </c>
      <c r="I62" s="370">
        <v>0</v>
      </c>
      <c r="J62" s="370">
        <v>0</v>
      </c>
      <c r="K62" s="370">
        <v>0</v>
      </c>
      <c r="L62" s="370">
        <v>130.5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7</v>
      </c>
      <c r="D63" s="370">
        <v>7</v>
      </c>
      <c r="E63" s="370">
        <v>6</v>
      </c>
      <c r="F63" s="370">
        <v>10316189</v>
      </c>
      <c r="G63" s="370">
        <v>0</v>
      </c>
      <c r="H63" s="370">
        <v>0</v>
      </c>
      <c r="I63" s="370">
        <v>65896</v>
      </c>
      <c r="J63" s="370">
        <v>343028</v>
      </c>
      <c r="K63" s="370">
        <v>350504</v>
      </c>
      <c r="L63" s="370">
        <v>4647747</v>
      </c>
      <c r="M63" s="370">
        <v>0</v>
      </c>
      <c r="N63" s="370">
        <v>0</v>
      </c>
      <c r="O63" s="370">
        <v>0</v>
      </c>
      <c r="P63" s="370">
        <v>0</v>
      </c>
      <c r="Q63" s="370">
        <v>896040</v>
      </c>
      <c r="R63" s="370">
        <v>2759523</v>
      </c>
      <c r="S63" s="370">
        <v>857315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39218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356918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7</v>
      </c>
      <c r="D64" s="370">
        <v>7</v>
      </c>
      <c r="E64" s="370">
        <v>9</v>
      </c>
      <c r="F64" s="370">
        <v>1944374</v>
      </c>
      <c r="G64" s="370">
        <v>0</v>
      </c>
      <c r="H64" s="370">
        <v>0</v>
      </c>
      <c r="I64" s="370">
        <v>15613</v>
      </c>
      <c r="J64" s="370">
        <v>60585</v>
      </c>
      <c r="K64" s="370">
        <v>58876</v>
      </c>
      <c r="L64" s="370">
        <v>835052</v>
      </c>
      <c r="M64" s="370">
        <v>0</v>
      </c>
      <c r="N64" s="370">
        <v>0</v>
      </c>
      <c r="O64" s="370">
        <v>0</v>
      </c>
      <c r="P64" s="370">
        <v>0</v>
      </c>
      <c r="Q64" s="370">
        <v>176371</v>
      </c>
      <c r="R64" s="370">
        <v>557203</v>
      </c>
      <c r="S64" s="370">
        <v>184575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7232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48867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7</v>
      </c>
      <c r="D65" s="370">
        <v>7</v>
      </c>
      <c r="E65" s="370">
        <v>11</v>
      </c>
      <c r="F65" s="370">
        <v>21234.283455663459</v>
      </c>
      <c r="G65" s="370">
        <v>12900.950122330125</v>
      </c>
      <c r="H65" s="370">
        <v>8333.3333333333339</v>
      </c>
      <c r="I65" s="370">
        <v>0</v>
      </c>
      <c r="J65" s="370">
        <v>0</v>
      </c>
      <c r="K65" s="370">
        <v>0</v>
      </c>
      <c r="L65" s="370">
        <v>0</v>
      </c>
      <c r="M65" s="370">
        <v>0</v>
      </c>
      <c r="N65" s="370">
        <v>0</v>
      </c>
      <c r="O65" s="370">
        <v>0</v>
      </c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7</v>
      </c>
      <c r="D66" s="370">
        <v>8</v>
      </c>
      <c r="E66" s="370">
        <v>11</v>
      </c>
      <c r="F66" s="370">
        <v>21234.283455663459</v>
      </c>
      <c r="G66" s="370">
        <v>12900.950122330125</v>
      </c>
      <c r="H66" s="370">
        <v>8333.3333333333339</v>
      </c>
      <c r="I66" s="370">
        <v>0</v>
      </c>
      <c r="J66" s="370">
        <v>0</v>
      </c>
      <c r="K66" s="370">
        <v>0</v>
      </c>
      <c r="L66" s="370">
        <v>0</v>
      </c>
      <c r="M66" s="370">
        <v>0</v>
      </c>
      <c r="N66" s="370">
        <v>0</v>
      </c>
      <c r="O66" s="370">
        <v>0</v>
      </c>
      <c r="P66" s="370">
        <v>0</v>
      </c>
      <c r="Q66" s="370">
        <v>0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0</v>
      </c>
      <c r="AU66" s="370">
        <v>0</v>
      </c>
      <c r="AV66" s="370">
        <v>0</v>
      </c>
      <c r="AW6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5" t="s">
        <v>4511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2372479.34</v>
      </c>
      <c r="C3" s="344">
        <f t="shared" ref="C3:Z3" si="0">SUBTOTAL(9,C6:C1048576)</f>
        <v>10</v>
      </c>
      <c r="D3" s="344"/>
      <c r="E3" s="344">
        <f>SUBTOTAL(9,E6:E1048576)/4</f>
        <v>2784574.0199999996</v>
      </c>
      <c r="F3" s="344"/>
      <c r="G3" s="344">
        <f t="shared" si="0"/>
        <v>10</v>
      </c>
      <c r="H3" s="344">
        <f>SUBTOTAL(9,H6:H1048576)/4</f>
        <v>3405042.9799999995</v>
      </c>
      <c r="I3" s="347">
        <f>IF(B3&lt;&gt;0,H3/B3,"")</f>
        <v>1.4352255560632194</v>
      </c>
      <c r="J3" s="345">
        <f>IF(E3&lt;&gt;0,H3/E3,"")</f>
        <v>1.2228236547290634</v>
      </c>
      <c r="K3" s="346">
        <f t="shared" si="0"/>
        <v>192458.62000000008</v>
      </c>
      <c r="L3" s="346"/>
      <c r="M3" s="344">
        <f t="shared" si="0"/>
        <v>1.7869059871435811</v>
      </c>
      <c r="N3" s="344">
        <f t="shared" si="0"/>
        <v>215409.90000000005</v>
      </c>
      <c r="O3" s="344"/>
      <c r="P3" s="344">
        <f t="shared" si="0"/>
        <v>2</v>
      </c>
      <c r="Q3" s="344">
        <f t="shared" si="0"/>
        <v>292948.5799999999</v>
      </c>
      <c r="R3" s="347">
        <f>IF(K3&lt;&gt;0,Q3/K3,"")</f>
        <v>1.5221380055619218</v>
      </c>
      <c r="S3" s="347">
        <f>IF(N3&lt;&gt;0,Q3/N3,"")</f>
        <v>1.3599587576986936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6" t="s">
        <v>268</v>
      </c>
      <c r="B4" s="617" t="s">
        <v>123</v>
      </c>
      <c r="C4" s="618"/>
      <c r="D4" s="619"/>
      <c r="E4" s="618"/>
      <c r="F4" s="619"/>
      <c r="G4" s="618"/>
      <c r="H4" s="618"/>
      <c r="I4" s="619"/>
      <c r="J4" s="620"/>
      <c r="K4" s="617" t="s">
        <v>124</v>
      </c>
      <c r="L4" s="619"/>
      <c r="M4" s="618"/>
      <c r="N4" s="618"/>
      <c r="O4" s="619"/>
      <c r="P4" s="618"/>
      <c r="Q4" s="618"/>
      <c r="R4" s="619"/>
      <c r="S4" s="620"/>
      <c r="T4" s="617" t="s">
        <v>125</v>
      </c>
      <c r="U4" s="619"/>
      <c r="V4" s="618"/>
      <c r="W4" s="618"/>
      <c r="X4" s="619"/>
      <c r="Y4" s="618"/>
      <c r="Z4" s="618"/>
      <c r="AA4" s="619"/>
      <c r="AB4" s="620"/>
    </row>
    <row r="5" spans="1:28" ht="14.4" customHeight="1" thickBot="1" x14ac:dyDescent="0.35">
      <c r="A5" s="837"/>
      <c r="B5" s="838">
        <v>2015</v>
      </c>
      <c r="C5" s="839"/>
      <c r="D5" s="839"/>
      <c r="E5" s="839">
        <v>2016</v>
      </c>
      <c r="F5" s="839"/>
      <c r="G5" s="839"/>
      <c r="H5" s="839">
        <v>2017</v>
      </c>
      <c r="I5" s="840" t="s">
        <v>299</v>
      </c>
      <c r="J5" s="841" t="s">
        <v>2</v>
      </c>
      <c r="K5" s="838">
        <v>2015</v>
      </c>
      <c r="L5" s="839"/>
      <c r="M5" s="839"/>
      <c r="N5" s="839">
        <v>2016</v>
      </c>
      <c r="O5" s="839"/>
      <c r="P5" s="839"/>
      <c r="Q5" s="839">
        <v>2017</v>
      </c>
      <c r="R5" s="840" t="s">
        <v>299</v>
      </c>
      <c r="S5" s="841" t="s">
        <v>2</v>
      </c>
      <c r="T5" s="838">
        <v>2015</v>
      </c>
      <c r="U5" s="839"/>
      <c r="V5" s="839"/>
      <c r="W5" s="839">
        <v>2016</v>
      </c>
      <c r="X5" s="839"/>
      <c r="Y5" s="839"/>
      <c r="Z5" s="839">
        <v>2017</v>
      </c>
      <c r="AA5" s="840" t="s">
        <v>299</v>
      </c>
      <c r="AB5" s="841" t="s">
        <v>2</v>
      </c>
    </row>
    <row r="6" spans="1:28" ht="14.4" customHeight="1" x14ac:dyDescent="0.3">
      <c r="A6" s="842" t="s">
        <v>4508</v>
      </c>
      <c r="B6" s="843">
        <v>2372479.34</v>
      </c>
      <c r="C6" s="844">
        <v>1</v>
      </c>
      <c r="D6" s="844">
        <v>0.85200799941385652</v>
      </c>
      <c r="E6" s="843">
        <v>2784574.0199999996</v>
      </c>
      <c r="F6" s="844">
        <v>1.1736979003576906</v>
      </c>
      <c r="G6" s="844">
        <v>1</v>
      </c>
      <c r="H6" s="843">
        <v>3405042.98</v>
      </c>
      <c r="I6" s="844">
        <v>1.4352255560632197</v>
      </c>
      <c r="J6" s="844">
        <v>1.2228236547290636</v>
      </c>
      <c r="K6" s="843">
        <v>96229.310000000041</v>
      </c>
      <c r="L6" s="844">
        <v>1</v>
      </c>
      <c r="M6" s="844">
        <v>0.89345299357179053</v>
      </c>
      <c r="N6" s="843">
        <v>107704.95000000003</v>
      </c>
      <c r="O6" s="844">
        <v>1.1192530633338218</v>
      </c>
      <c r="P6" s="844">
        <v>1</v>
      </c>
      <c r="Q6" s="843">
        <v>146474.28999999995</v>
      </c>
      <c r="R6" s="844">
        <v>1.5221380055619218</v>
      </c>
      <c r="S6" s="844">
        <v>1.3599587576986936</v>
      </c>
      <c r="T6" s="843"/>
      <c r="U6" s="844"/>
      <c r="V6" s="844"/>
      <c r="W6" s="843"/>
      <c r="X6" s="844"/>
      <c r="Y6" s="844"/>
      <c r="Z6" s="843"/>
      <c r="AA6" s="844"/>
      <c r="AB6" s="845"/>
    </row>
    <row r="7" spans="1:28" ht="14.4" customHeight="1" x14ac:dyDescent="0.3">
      <c r="A7" s="852" t="s">
        <v>4509</v>
      </c>
      <c r="B7" s="846">
        <v>2372479.34</v>
      </c>
      <c r="C7" s="847">
        <v>1</v>
      </c>
      <c r="D7" s="847">
        <v>0.85200799941385652</v>
      </c>
      <c r="E7" s="846">
        <v>2784574.0199999996</v>
      </c>
      <c r="F7" s="847">
        <v>1.1736979003576906</v>
      </c>
      <c r="G7" s="847">
        <v>1</v>
      </c>
      <c r="H7" s="846">
        <v>3405042.98</v>
      </c>
      <c r="I7" s="847">
        <v>1.4352255560632197</v>
      </c>
      <c r="J7" s="847">
        <v>1.2228236547290636</v>
      </c>
      <c r="K7" s="846">
        <v>96229.310000000041</v>
      </c>
      <c r="L7" s="847">
        <v>1</v>
      </c>
      <c r="M7" s="847">
        <v>0.89345299357179053</v>
      </c>
      <c r="N7" s="846">
        <v>107704.95000000003</v>
      </c>
      <c r="O7" s="847">
        <v>1.1192530633338218</v>
      </c>
      <c r="P7" s="847">
        <v>1</v>
      </c>
      <c r="Q7" s="846">
        <v>146474.28999999995</v>
      </c>
      <c r="R7" s="847">
        <v>1.5221380055619218</v>
      </c>
      <c r="S7" s="847">
        <v>1.3599587576986936</v>
      </c>
      <c r="T7" s="846"/>
      <c r="U7" s="847"/>
      <c r="V7" s="847"/>
      <c r="W7" s="846"/>
      <c r="X7" s="847"/>
      <c r="Y7" s="847"/>
      <c r="Z7" s="846"/>
      <c r="AA7" s="847"/>
      <c r="AB7" s="848"/>
    </row>
    <row r="8" spans="1:28" ht="14.4" customHeight="1" thickBot="1" x14ac:dyDescent="0.35">
      <c r="A8" s="853" t="s">
        <v>4510</v>
      </c>
      <c r="B8" s="849"/>
      <c r="C8" s="850"/>
      <c r="D8" s="850"/>
      <c r="E8" s="849">
        <v>0</v>
      </c>
      <c r="F8" s="850"/>
      <c r="G8" s="850"/>
      <c r="H8" s="849">
        <v>0</v>
      </c>
      <c r="I8" s="850"/>
      <c r="J8" s="850"/>
      <c r="K8" s="849"/>
      <c r="L8" s="850"/>
      <c r="M8" s="850"/>
      <c r="N8" s="849"/>
      <c r="O8" s="850"/>
      <c r="P8" s="850"/>
      <c r="Q8" s="849"/>
      <c r="R8" s="850"/>
      <c r="S8" s="850"/>
      <c r="T8" s="849"/>
      <c r="U8" s="850"/>
      <c r="V8" s="850"/>
      <c r="W8" s="849"/>
      <c r="X8" s="850"/>
      <c r="Y8" s="850"/>
      <c r="Z8" s="849"/>
      <c r="AA8" s="850"/>
      <c r="AB8" s="851"/>
    </row>
    <row r="9" spans="1:28" ht="14.4" customHeight="1" thickBot="1" x14ac:dyDescent="0.35"/>
    <row r="10" spans="1:28" ht="14.4" customHeight="1" x14ac:dyDescent="0.3">
      <c r="A10" s="842" t="s">
        <v>588</v>
      </c>
      <c r="B10" s="843">
        <v>1602036.34</v>
      </c>
      <c r="C10" s="844">
        <v>1</v>
      </c>
      <c r="D10" s="844">
        <v>0.85557976652516177</v>
      </c>
      <c r="E10" s="843">
        <v>1872457.02</v>
      </c>
      <c r="F10" s="844">
        <v>1.1687980935563547</v>
      </c>
      <c r="G10" s="844">
        <v>1</v>
      </c>
      <c r="H10" s="843">
        <v>2217744.9799999995</v>
      </c>
      <c r="I10" s="844">
        <v>1.3843287599830596</v>
      </c>
      <c r="J10" s="845">
        <v>1.1844036772603728</v>
      </c>
    </row>
    <row r="11" spans="1:28" ht="14.4" customHeight="1" x14ac:dyDescent="0.3">
      <c r="A11" s="852" t="s">
        <v>4512</v>
      </c>
      <c r="B11" s="846">
        <v>47924.34</v>
      </c>
      <c r="C11" s="847">
        <v>1</v>
      </c>
      <c r="D11" s="847">
        <v>1.4642328139321723</v>
      </c>
      <c r="E11" s="846">
        <v>32730</v>
      </c>
      <c r="F11" s="847">
        <v>0.68295150230550916</v>
      </c>
      <c r="G11" s="847">
        <v>1</v>
      </c>
      <c r="H11" s="846">
        <v>54611</v>
      </c>
      <c r="I11" s="847">
        <v>1.1395253434893418</v>
      </c>
      <c r="J11" s="848">
        <v>1.6685304002444241</v>
      </c>
    </row>
    <row r="12" spans="1:28" ht="14.4" customHeight="1" x14ac:dyDescent="0.3">
      <c r="A12" s="852" t="s">
        <v>4513</v>
      </c>
      <c r="B12" s="846">
        <v>1554112</v>
      </c>
      <c r="C12" s="847">
        <v>1</v>
      </c>
      <c r="D12" s="847">
        <v>0.84475141317433056</v>
      </c>
      <c r="E12" s="846">
        <v>1839727.02</v>
      </c>
      <c r="F12" s="847">
        <v>1.1837802037433596</v>
      </c>
      <c r="G12" s="847">
        <v>1</v>
      </c>
      <c r="H12" s="846">
        <v>2163133.9799999995</v>
      </c>
      <c r="I12" s="847">
        <v>1.3918777925915247</v>
      </c>
      <c r="J12" s="848">
        <v>1.1757907322576582</v>
      </c>
    </row>
    <row r="13" spans="1:28" ht="14.4" customHeight="1" x14ac:dyDescent="0.3">
      <c r="A13" s="854" t="s">
        <v>593</v>
      </c>
      <c r="B13" s="855"/>
      <c r="C13" s="856"/>
      <c r="D13" s="856"/>
      <c r="E13" s="855">
        <v>0</v>
      </c>
      <c r="F13" s="856"/>
      <c r="G13" s="856"/>
      <c r="H13" s="855">
        <v>0</v>
      </c>
      <c r="I13" s="856"/>
      <c r="J13" s="857"/>
    </row>
    <row r="14" spans="1:28" ht="14.4" customHeight="1" x14ac:dyDescent="0.3">
      <c r="A14" s="852" t="s">
        <v>4512</v>
      </c>
      <c r="B14" s="846"/>
      <c r="C14" s="847"/>
      <c r="D14" s="847"/>
      <c r="E14" s="846">
        <v>0</v>
      </c>
      <c r="F14" s="847"/>
      <c r="G14" s="847"/>
      <c r="H14" s="846">
        <v>0</v>
      </c>
      <c r="I14" s="847"/>
      <c r="J14" s="848"/>
    </row>
    <row r="15" spans="1:28" ht="14.4" customHeight="1" x14ac:dyDescent="0.3">
      <c r="A15" s="854" t="s">
        <v>596</v>
      </c>
      <c r="B15" s="855">
        <v>572144</v>
      </c>
      <c r="C15" s="856">
        <v>1</v>
      </c>
      <c r="D15" s="856">
        <v>0.78771799634051143</v>
      </c>
      <c r="E15" s="855">
        <v>726331</v>
      </c>
      <c r="F15" s="856">
        <v>1.2694898487094157</v>
      </c>
      <c r="G15" s="856">
        <v>1</v>
      </c>
      <c r="H15" s="855">
        <v>986072</v>
      </c>
      <c r="I15" s="856">
        <v>1.7234682177913252</v>
      </c>
      <c r="J15" s="857">
        <v>1.3576069312751349</v>
      </c>
    </row>
    <row r="16" spans="1:28" ht="14.4" customHeight="1" x14ac:dyDescent="0.3">
      <c r="A16" s="852" t="s">
        <v>4512</v>
      </c>
      <c r="B16" s="846">
        <v>1095</v>
      </c>
      <c r="C16" s="847">
        <v>1</v>
      </c>
      <c r="D16" s="847">
        <v>0.67219152854511965</v>
      </c>
      <c r="E16" s="846">
        <v>1629</v>
      </c>
      <c r="F16" s="847">
        <v>1.4876712328767123</v>
      </c>
      <c r="G16" s="847">
        <v>1</v>
      </c>
      <c r="H16" s="846">
        <v>252</v>
      </c>
      <c r="I16" s="847">
        <v>0.23013698630136986</v>
      </c>
      <c r="J16" s="848">
        <v>0.15469613259668508</v>
      </c>
    </row>
    <row r="17" spans="1:10" ht="14.4" customHeight="1" x14ac:dyDescent="0.3">
      <c r="A17" s="852" t="s">
        <v>4513</v>
      </c>
      <c r="B17" s="846">
        <v>571049</v>
      </c>
      <c r="C17" s="847">
        <v>1</v>
      </c>
      <c r="D17" s="847">
        <v>0.78797767910120298</v>
      </c>
      <c r="E17" s="846">
        <v>724702</v>
      </c>
      <c r="F17" s="847">
        <v>1.2690714807310757</v>
      </c>
      <c r="G17" s="847">
        <v>1</v>
      </c>
      <c r="H17" s="846">
        <v>985820</v>
      </c>
      <c r="I17" s="847">
        <v>1.7263317158422482</v>
      </c>
      <c r="J17" s="848">
        <v>1.3603108588081723</v>
      </c>
    </row>
    <row r="18" spans="1:10" ht="14.4" customHeight="1" x14ac:dyDescent="0.3">
      <c r="A18" s="854" t="s">
        <v>599</v>
      </c>
      <c r="B18" s="855">
        <v>198299</v>
      </c>
      <c r="C18" s="856">
        <v>1</v>
      </c>
      <c r="D18" s="856">
        <v>1.0673516841957951</v>
      </c>
      <c r="E18" s="855">
        <v>185786</v>
      </c>
      <c r="F18" s="856">
        <v>0.93689832021341513</v>
      </c>
      <c r="G18" s="856">
        <v>1</v>
      </c>
      <c r="H18" s="855">
        <v>201226</v>
      </c>
      <c r="I18" s="856">
        <v>1.0147605383789127</v>
      </c>
      <c r="J18" s="857">
        <v>1.0831063696941643</v>
      </c>
    </row>
    <row r="19" spans="1:10" ht="14.4" customHeight="1" thickBot="1" x14ac:dyDescent="0.35">
      <c r="A19" s="853" t="s">
        <v>4513</v>
      </c>
      <c r="B19" s="849">
        <v>198299</v>
      </c>
      <c r="C19" s="850">
        <v>1</v>
      </c>
      <c r="D19" s="850">
        <v>1.0673516841957951</v>
      </c>
      <c r="E19" s="849">
        <v>185786</v>
      </c>
      <c r="F19" s="850">
        <v>0.93689832021341513</v>
      </c>
      <c r="G19" s="850">
        <v>1</v>
      </c>
      <c r="H19" s="849">
        <v>201226</v>
      </c>
      <c r="I19" s="850">
        <v>1.0147605383789127</v>
      </c>
      <c r="J19" s="851">
        <v>1.0831063696941643</v>
      </c>
    </row>
    <row r="20" spans="1:10" ht="14.4" customHeight="1" x14ac:dyDescent="0.3">
      <c r="A20" s="797" t="s">
        <v>2009</v>
      </c>
    </row>
    <row r="21" spans="1:10" ht="14.4" customHeight="1" x14ac:dyDescent="0.3">
      <c r="A21" s="798" t="s">
        <v>2010</v>
      </c>
    </row>
    <row r="22" spans="1:10" ht="14.4" customHeight="1" x14ac:dyDescent="0.3">
      <c r="A22" s="797" t="s">
        <v>4514</v>
      </c>
    </row>
    <row r="23" spans="1:10" ht="14.4" customHeight="1" x14ac:dyDescent="0.3">
      <c r="A23" s="797" t="s">
        <v>4515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5" t="s">
        <v>4557</v>
      </c>
      <c r="B1" s="540"/>
      <c r="C1" s="540"/>
      <c r="D1" s="540"/>
      <c r="E1" s="540"/>
      <c r="F1" s="540"/>
      <c r="G1" s="540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4" t="s">
        <v>159</v>
      </c>
      <c r="B3" s="455">
        <f t="shared" ref="B3:G3" si="0">SUBTOTAL(9,B6:B1048576)</f>
        <v>12474</v>
      </c>
      <c r="C3" s="456">
        <f t="shared" si="0"/>
        <v>13779</v>
      </c>
      <c r="D3" s="493">
        <f t="shared" si="0"/>
        <v>18180</v>
      </c>
      <c r="E3" s="346">
        <f t="shared" si="0"/>
        <v>2372479.34</v>
      </c>
      <c r="F3" s="344">
        <f t="shared" si="0"/>
        <v>2784574.02</v>
      </c>
      <c r="G3" s="457">
        <f t="shared" si="0"/>
        <v>3405042.9800000004</v>
      </c>
    </row>
    <row r="4" spans="1:7" ht="14.4" customHeight="1" x14ac:dyDescent="0.3">
      <c r="A4" s="616" t="s">
        <v>167</v>
      </c>
      <c r="B4" s="621" t="s">
        <v>266</v>
      </c>
      <c r="C4" s="619"/>
      <c r="D4" s="622"/>
      <c r="E4" s="621" t="s">
        <v>123</v>
      </c>
      <c r="F4" s="619"/>
      <c r="G4" s="622"/>
    </row>
    <row r="5" spans="1:7" ht="14.4" customHeight="1" thickBot="1" x14ac:dyDescent="0.35">
      <c r="A5" s="837"/>
      <c r="B5" s="838">
        <v>2015</v>
      </c>
      <c r="C5" s="839">
        <v>2016</v>
      </c>
      <c r="D5" s="858">
        <v>2017</v>
      </c>
      <c r="E5" s="838">
        <v>2015</v>
      </c>
      <c r="F5" s="839">
        <v>2016</v>
      </c>
      <c r="G5" s="858">
        <v>2017</v>
      </c>
    </row>
    <row r="6" spans="1:7" ht="14.4" customHeight="1" x14ac:dyDescent="0.3">
      <c r="A6" s="832" t="s">
        <v>4516</v>
      </c>
      <c r="B6" s="225">
        <v>7</v>
      </c>
      <c r="C6" s="225">
        <v>8</v>
      </c>
      <c r="D6" s="225">
        <v>10</v>
      </c>
      <c r="E6" s="859">
        <v>2251</v>
      </c>
      <c r="F6" s="859">
        <v>2587</v>
      </c>
      <c r="G6" s="860">
        <v>2502</v>
      </c>
    </row>
    <row r="7" spans="1:7" ht="14.4" customHeight="1" x14ac:dyDescent="0.3">
      <c r="A7" s="769" t="s">
        <v>2012</v>
      </c>
      <c r="B7" s="745">
        <v>218</v>
      </c>
      <c r="C7" s="745">
        <v>329</v>
      </c>
      <c r="D7" s="745">
        <v>122</v>
      </c>
      <c r="E7" s="861">
        <v>48097</v>
      </c>
      <c r="F7" s="861">
        <v>71568</v>
      </c>
      <c r="G7" s="862">
        <v>22446</v>
      </c>
    </row>
    <row r="8" spans="1:7" ht="14.4" customHeight="1" x14ac:dyDescent="0.3">
      <c r="A8" s="769" t="s">
        <v>2013</v>
      </c>
      <c r="B8" s="745">
        <v>39</v>
      </c>
      <c r="C8" s="745">
        <v>23</v>
      </c>
      <c r="D8" s="745">
        <v>1202</v>
      </c>
      <c r="E8" s="861">
        <v>8479</v>
      </c>
      <c r="F8" s="861">
        <v>4188</v>
      </c>
      <c r="G8" s="862">
        <v>166497.32</v>
      </c>
    </row>
    <row r="9" spans="1:7" ht="14.4" customHeight="1" x14ac:dyDescent="0.3">
      <c r="A9" s="769" t="s">
        <v>4517</v>
      </c>
      <c r="B9" s="745">
        <v>143</v>
      </c>
      <c r="C9" s="745"/>
      <c r="D9" s="745"/>
      <c r="E9" s="861">
        <v>32921</v>
      </c>
      <c r="F9" s="861"/>
      <c r="G9" s="862"/>
    </row>
    <row r="10" spans="1:7" ht="14.4" customHeight="1" x14ac:dyDescent="0.3">
      <c r="A10" s="769" t="s">
        <v>2014</v>
      </c>
      <c r="B10" s="745"/>
      <c r="C10" s="745">
        <v>74</v>
      </c>
      <c r="D10" s="745">
        <v>173</v>
      </c>
      <c r="E10" s="861"/>
      <c r="F10" s="861">
        <v>21549</v>
      </c>
      <c r="G10" s="862">
        <v>46128</v>
      </c>
    </row>
    <row r="11" spans="1:7" ht="14.4" customHeight="1" x14ac:dyDescent="0.3">
      <c r="A11" s="769" t="s">
        <v>2015</v>
      </c>
      <c r="B11" s="745"/>
      <c r="C11" s="745"/>
      <c r="D11" s="745">
        <v>38</v>
      </c>
      <c r="E11" s="861"/>
      <c r="F11" s="861"/>
      <c r="G11" s="862">
        <v>5157.33</v>
      </c>
    </row>
    <row r="12" spans="1:7" ht="14.4" customHeight="1" x14ac:dyDescent="0.3">
      <c r="A12" s="769" t="s">
        <v>2016</v>
      </c>
      <c r="B12" s="745">
        <v>548</v>
      </c>
      <c r="C12" s="745">
        <v>1668</v>
      </c>
      <c r="D12" s="745">
        <v>2956</v>
      </c>
      <c r="E12" s="861">
        <v>90186</v>
      </c>
      <c r="F12" s="861">
        <v>237420.34</v>
      </c>
      <c r="G12" s="862">
        <v>398833.67</v>
      </c>
    </row>
    <row r="13" spans="1:7" ht="14.4" customHeight="1" x14ac:dyDescent="0.3">
      <c r="A13" s="769" t="s">
        <v>4512</v>
      </c>
      <c r="B13" s="745">
        <v>1128</v>
      </c>
      <c r="C13" s="745">
        <v>265</v>
      </c>
      <c r="D13" s="745">
        <v>354</v>
      </c>
      <c r="E13" s="861">
        <v>49019.34</v>
      </c>
      <c r="F13" s="861">
        <v>34359</v>
      </c>
      <c r="G13" s="862">
        <v>54863</v>
      </c>
    </row>
    <row r="14" spans="1:7" ht="14.4" customHeight="1" x14ac:dyDescent="0.3">
      <c r="A14" s="769" t="s">
        <v>2017</v>
      </c>
      <c r="B14" s="745"/>
      <c r="C14" s="745">
        <v>65</v>
      </c>
      <c r="D14" s="745">
        <v>137</v>
      </c>
      <c r="E14" s="861"/>
      <c r="F14" s="861">
        <v>15872</v>
      </c>
      <c r="G14" s="862">
        <v>32990</v>
      </c>
    </row>
    <row r="15" spans="1:7" ht="14.4" customHeight="1" x14ac:dyDescent="0.3">
      <c r="A15" s="769" t="s">
        <v>2018</v>
      </c>
      <c r="B15" s="745">
        <v>7</v>
      </c>
      <c r="C15" s="745">
        <v>9</v>
      </c>
      <c r="D15" s="745">
        <v>5</v>
      </c>
      <c r="E15" s="861">
        <v>1720</v>
      </c>
      <c r="F15" s="861">
        <v>2008</v>
      </c>
      <c r="G15" s="862">
        <v>1186</v>
      </c>
    </row>
    <row r="16" spans="1:7" ht="14.4" customHeight="1" x14ac:dyDescent="0.3">
      <c r="A16" s="769" t="s">
        <v>4518</v>
      </c>
      <c r="B16" s="745">
        <v>63</v>
      </c>
      <c r="C16" s="745"/>
      <c r="D16" s="745"/>
      <c r="E16" s="861">
        <v>16548</v>
      </c>
      <c r="F16" s="861"/>
      <c r="G16" s="862"/>
    </row>
    <row r="17" spans="1:7" ht="14.4" customHeight="1" x14ac:dyDescent="0.3">
      <c r="A17" s="769" t="s">
        <v>2019</v>
      </c>
      <c r="B17" s="745">
        <v>40</v>
      </c>
      <c r="C17" s="745">
        <v>32</v>
      </c>
      <c r="D17" s="745">
        <v>19</v>
      </c>
      <c r="E17" s="861">
        <v>8682</v>
      </c>
      <c r="F17" s="861">
        <v>7547</v>
      </c>
      <c r="G17" s="862">
        <v>3902</v>
      </c>
    </row>
    <row r="18" spans="1:7" ht="14.4" customHeight="1" x14ac:dyDescent="0.3">
      <c r="A18" s="769" t="s">
        <v>2020</v>
      </c>
      <c r="B18" s="745">
        <v>40</v>
      </c>
      <c r="C18" s="745">
        <v>26</v>
      </c>
      <c r="D18" s="745">
        <v>29</v>
      </c>
      <c r="E18" s="861">
        <v>7334</v>
      </c>
      <c r="F18" s="861">
        <v>5394</v>
      </c>
      <c r="G18" s="862">
        <v>4994</v>
      </c>
    </row>
    <row r="19" spans="1:7" ht="14.4" customHeight="1" x14ac:dyDescent="0.3">
      <c r="A19" s="769" t="s">
        <v>2021</v>
      </c>
      <c r="B19" s="745">
        <v>160</v>
      </c>
      <c r="C19" s="745">
        <v>125</v>
      </c>
      <c r="D19" s="745">
        <v>111</v>
      </c>
      <c r="E19" s="861">
        <v>36042</v>
      </c>
      <c r="F19" s="861">
        <v>30927</v>
      </c>
      <c r="G19" s="862">
        <v>24863</v>
      </c>
    </row>
    <row r="20" spans="1:7" ht="14.4" customHeight="1" x14ac:dyDescent="0.3">
      <c r="A20" s="769" t="s">
        <v>4519</v>
      </c>
      <c r="B20" s="745">
        <v>30</v>
      </c>
      <c r="C20" s="745">
        <v>19</v>
      </c>
      <c r="D20" s="745">
        <v>90</v>
      </c>
      <c r="E20" s="861">
        <v>7395</v>
      </c>
      <c r="F20" s="861">
        <v>4777</v>
      </c>
      <c r="G20" s="862">
        <v>19666</v>
      </c>
    </row>
    <row r="21" spans="1:7" ht="14.4" customHeight="1" x14ac:dyDescent="0.3">
      <c r="A21" s="769" t="s">
        <v>2022</v>
      </c>
      <c r="B21" s="745">
        <v>61</v>
      </c>
      <c r="C21" s="745">
        <v>63</v>
      </c>
      <c r="D21" s="745">
        <v>31</v>
      </c>
      <c r="E21" s="861">
        <v>13325</v>
      </c>
      <c r="F21" s="861">
        <v>13775</v>
      </c>
      <c r="G21" s="862">
        <v>5554</v>
      </c>
    </row>
    <row r="22" spans="1:7" ht="14.4" customHeight="1" x14ac:dyDescent="0.3">
      <c r="A22" s="769" t="s">
        <v>4520</v>
      </c>
      <c r="B22" s="745">
        <v>176</v>
      </c>
      <c r="C22" s="745">
        <v>717</v>
      </c>
      <c r="D22" s="745"/>
      <c r="E22" s="861">
        <v>41490</v>
      </c>
      <c r="F22" s="861">
        <v>179898</v>
      </c>
      <c r="G22" s="862"/>
    </row>
    <row r="23" spans="1:7" ht="14.4" customHeight="1" x14ac:dyDescent="0.3">
      <c r="A23" s="769" t="s">
        <v>2023</v>
      </c>
      <c r="B23" s="745">
        <v>184</v>
      </c>
      <c r="C23" s="745">
        <v>71</v>
      </c>
      <c r="D23" s="745">
        <v>155</v>
      </c>
      <c r="E23" s="861">
        <v>34624.33</v>
      </c>
      <c r="F23" s="861">
        <v>13448.67</v>
      </c>
      <c r="G23" s="862">
        <v>33052.009999999995</v>
      </c>
    </row>
    <row r="24" spans="1:7" ht="14.4" customHeight="1" x14ac:dyDescent="0.3">
      <c r="A24" s="769" t="s">
        <v>4521</v>
      </c>
      <c r="B24" s="745">
        <v>109</v>
      </c>
      <c r="C24" s="745">
        <v>134</v>
      </c>
      <c r="D24" s="745">
        <v>103</v>
      </c>
      <c r="E24" s="861">
        <v>26263</v>
      </c>
      <c r="F24" s="861">
        <v>33955</v>
      </c>
      <c r="G24" s="862">
        <v>25853</v>
      </c>
    </row>
    <row r="25" spans="1:7" ht="14.4" customHeight="1" x14ac:dyDescent="0.3">
      <c r="A25" s="769" t="s">
        <v>2024</v>
      </c>
      <c r="B25" s="745">
        <v>56</v>
      </c>
      <c r="C25" s="745">
        <v>37</v>
      </c>
      <c r="D25" s="745">
        <v>112</v>
      </c>
      <c r="E25" s="861">
        <v>17345</v>
      </c>
      <c r="F25" s="861">
        <v>13185</v>
      </c>
      <c r="G25" s="862">
        <v>26995</v>
      </c>
    </row>
    <row r="26" spans="1:7" ht="14.4" customHeight="1" x14ac:dyDescent="0.3">
      <c r="A26" s="769" t="s">
        <v>2025</v>
      </c>
      <c r="B26" s="745"/>
      <c r="C26" s="745">
        <v>473</v>
      </c>
      <c r="D26" s="745">
        <v>1033</v>
      </c>
      <c r="E26" s="861"/>
      <c r="F26" s="861">
        <v>67758</v>
      </c>
      <c r="G26" s="862">
        <v>136792.67000000001</v>
      </c>
    </row>
    <row r="27" spans="1:7" ht="14.4" customHeight="1" x14ac:dyDescent="0.3">
      <c r="A27" s="769" t="s">
        <v>4522</v>
      </c>
      <c r="B27" s="745">
        <v>131</v>
      </c>
      <c r="C27" s="745"/>
      <c r="D27" s="745"/>
      <c r="E27" s="861">
        <v>42000</v>
      </c>
      <c r="F27" s="861"/>
      <c r="G27" s="862"/>
    </row>
    <row r="28" spans="1:7" ht="14.4" customHeight="1" x14ac:dyDescent="0.3">
      <c r="A28" s="769" t="s">
        <v>2026</v>
      </c>
      <c r="B28" s="745">
        <v>1123</v>
      </c>
      <c r="C28" s="745">
        <v>211</v>
      </c>
      <c r="D28" s="745">
        <v>1075</v>
      </c>
      <c r="E28" s="861">
        <v>215748.01</v>
      </c>
      <c r="F28" s="861">
        <v>39534.009999999995</v>
      </c>
      <c r="G28" s="862">
        <v>236849.99000000002</v>
      </c>
    </row>
    <row r="29" spans="1:7" ht="14.4" customHeight="1" x14ac:dyDescent="0.3">
      <c r="A29" s="769" t="s">
        <v>2027</v>
      </c>
      <c r="B29" s="745"/>
      <c r="C29" s="745">
        <v>190</v>
      </c>
      <c r="D29" s="745">
        <v>368</v>
      </c>
      <c r="E29" s="861"/>
      <c r="F29" s="861">
        <v>49419</v>
      </c>
      <c r="G29" s="862">
        <v>71170.33</v>
      </c>
    </row>
    <row r="30" spans="1:7" ht="14.4" customHeight="1" x14ac:dyDescent="0.3">
      <c r="A30" s="769" t="s">
        <v>2028</v>
      </c>
      <c r="B30" s="745">
        <v>205</v>
      </c>
      <c r="C30" s="745">
        <v>306</v>
      </c>
      <c r="D30" s="745">
        <v>298</v>
      </c>
      <c r="E30" s="861">
        <v>47297</v>
      </c>
      <c r="F30" s="861">
        <v>87663</v>
      </c>
      <c r="G30" s="862">
        <v>73757</v>
      </c>
    </row>
    <row r="31" spans="1:7" ht="14.4" customHeight="1" x14ac:dyDescent="0.3">
      <c r="A31" s="769" t="s">
        <v>4523</v>
      </c>
      <c r="B31" s="745"/>
      <c r="C31" s="745"/>
      <c r="D31" s="745">
        <v>19</v>
      </c>
      <c r="E31" s="861"/>
      <c r="F31" s="861"/>
      <c r="G31" s="862">
        <v>4411</v>
      </c>
    </row>
    <row r="32" spans="1:7" ht="14.4" customHeight="1" x14ac:dyDescent="0.3">
      <c r="A32" s="769" t="s">
        <v>2029</v>
      </c>
      <c r="B32" s="745"/>
      <c r="C32" s="745">
        <v>3</v>
      </c>
      <c r="D32" s="745">
        <v>13</v>
      </c>
      <c r="E32" s="861"/>
      <c r="F32" s="861">
        <v>1387</v>
      </c>
      <c r="G32" s="862">
        <v>3593</v>
      </c>
    </row>
    <row r="33" spans="1:7" ht="14.4" customHeight="1" x14ac:dyDescent="0.3">
      <c r="A33" s="769" t="s">
        <v>4524</v>
      </c>
      <c r="B33" s="745">
        <v>299</v>
      </c>
      <c r="C33" s="745">
        <v>304</v>
      </c>
      <c r="D33" s="745">
        <v>327</v>
      </c>
      <c r="E33" s="861">
        <v>78094</v>
      </c>
      <c r="F33" s="861">
        <v>81671</v>
      </c>
      <c r="G33" s="862">
        <v>68635</v>
      </c>
    </row>
    <row r="34" spans="1:7" ht="14.4" customHeight="1" x14ac:dyDescent="0.3">
      <c r="A34" s="769" t="s">
        <v>2030</v>
      </c>
      <c r="B34" s="745">
        <v>1375</v>
      </c>
      <c r="C34" s="745">
        <v>920</v>
      </c>
      <c r="D34" s="745">
        <v>1312</v>
      </c>
      <c r="E34" s="861">
        <v>228487.34</v>
      </c>
      <c r="F34" s="861">
        <v>117242.33</v>
      </c>
      <c r="G34" s="862">
        <v>162484.32999999999</v>
      </c>
    </row>
    <row r="35" spans="1:7" ht="14.4" customHeight="1" x14ac:dyDescent="0.3">
      <c r="A35" s="769" t="s">
        <v>4525</v>
      </c>
      <c r="B35" s="745">
        <v>20</v>
      </c>
      <c r="C35" s="745">
        <v>27</v>
      </c>
      <c r="D35" s="745">
        <v>16</v>
      </c>
      <c r="E35" s="861">
        <v>4828</v>
      </c>
      <c r="F35" s="861">
        <v>7432</v>
      </c>
      <c r="G35" s="862">
        <v>4696</v>
      </c>
    </row>
    <row r="36" spans="1:7" ht="14.4" customHeight="1" x14ac:dyDescent="0.3">
      <c r="A36" s="769" t="s">
        <v>4526</v>
      </c>
      <c r="B36" s="745">
        <v>83</v>
      </c>
      <c r="C36" s="745">
        <v>75</v>
      </c>
      <c r="D36" s="745">
        <v>8</v>
      </c>
      <c r="E36" s="861">
        <v>19868</v>
      </c>
      <c r="F36" s="861">
        <v>20726</v>
      </c>
      <c r="G36" s="862">
        <v>1659</v>
      </c>
    </row>
    <row r="37" spans="1:7" ht="14.4" customHeight="1" x14ac:dyDescent="0.3">
      <c r="A37" s="769" t="s">
        <v>2031</v>
      </c>
      <c r="B37" s="745"/>
      <c r="C37" s="745">
        <v>42</v>
      </c>
      <c r="D37" s="745">
        <v>368</v>
      </c>
      <c r="E37" s="861"/>
      <c r="F37" s="861">
        <v>10542</v>
      </c>
      <c r="G37" s="862">
        <v>90878</v>
      </c>
    </row>
    <row r="38" spans="1:7" ht="14.4" customHeight="1" x14ac:dyDescent="0.3">
      <c r="A38" s="769" t="s">
        <v>2032</v>
      </c>
      <c r="B38" s="745">
        <v>26</v>
      </c>
      <c r="C38" s="745">
        <v>17</v>
      </c>
      <c r="D38" s="745">
        <v>28</v>
      </c>
      <c r="E38" s="861">
        <v>7060</v>
      </c>
      <c r="F38" s="861">
        <v>3988</v>
      </c>
      <c r="G38" s="862">
        <v>6111</v>
      </c>
    </row>
    <row r="39" spans="1:7" ht="14.4" customHeight="1" x14ac:dyDescent="0.3">
      <c r="A39" s="769" t="s">
        <v>4527</v>
      </c>
      <c r="B39" s="745"/>
      <c r="C39" s="745">
        <v>76</v>
      </c>
      <c r="D39" s="745"/>
      <c r="E39" s="861"/>
      <c r="F39" s="861">
        <v>18163</v>
      </c>
      <c r="G39" s="862"/>
    </row>
    <row r="40" spans="1:7" ht="14.4" customHeight="1" x14ac:dyDescent="0.3">
      <c r="A40" s="769" t="s">
        <v>2033</v>
      </c>
      <c r="B40" s="745"/>
      <c r="C40" s="745">
        <v>45</v>
      </c>
      <c r="D40" s="745">
        <v>40</v>
      </c>
      <c r="E40" s="861"/>
      <c r="F40" s="861">
        <v>10205</v>
      </c>
      <c r="G40" s="862">
        <v>10456</v>
      </c>
    </row>
    <row r="41" spans="1:7" ht="14.4" customHeight="1" x14ac:dyDescent="0.3">
      <c r="A41" s="769" t="s">
        <v>4528</v>
      </c>
      <c r="B41" s="745"/>
      <c r="C41" s="745"/>
      <c r="D41" s="745">
        <v>6</v>
      </c>
      <c r="E41" s="861"/>
      <c r="F41" s="861"/>
      <c r="G41" s="862">
        <v>1062</v>
      </c>
    </row>
    <row r="42" spans="1:7" ht="14.4" customHeight="1" x14ac:dyDescent="0.3">
      <c r="A42" s="769" t="s">
        <v>4529</v>
      </c>
      <c r="B42" s="745"/>
      <c r="C42" s="745"/>
      <c r="D42" s="745">
        <v>42</v>
      </c>
      <c r="E42" s="861"/>
      <c r="F42" s="861"/>
      <c r="G42" s="862">
        <v>7507</v>
      </c>
    </row>
    <row r="43" spans="1:7" ht="14.4" customHeight="1" x14ac:dyDescent="0.3">
      <c r="A43" s="769" t="s">
        <v>2034</v>
      </c>
      <c r="B43" s="745">
        <v>327</v>
      </c>
      <c r="C43" s="745">
        <v>349</v>
      </c>
      <c r="D43" s="745">
        <v>114</v>
      </c>
      <c r="E43" s="861">
        <v>96957</v>
      </c>
      <c r="F43" s="861">
        <v>106361</v>
      </c>
      <c r="G43" s="862">
        <v>31775</v>
      </c>
    </row>
    <row r="44" spans="1:7" ht="14.4" customHeight="1" x14ac:dyDescent="0.3">
      <c r="A44" s="769" t="s">
        <v>4530</v>
      </c>
      <c r="B44" s="745">
        <v>122</v>
      </c>
      <c r="C44" s="745">
        <v>90</v>
      </c>
      <c r="D44" s="745">
        <v>217</v>
      </c>
      <c r="E44" s="861">
        <v>29574</v>
      </c>
      <c r="F44" s="861">
        <v>23135</v>
      </c>
      <c r="G44" s="862">
        <v>48746</v>
      </c>
    </row>
    <row r="45" spans="1:7" ht="14.4" customHeight="1" x14ac:dyDescent="0.3">
      <c r="A45" s="769" t="s">
        <v>4531</v>
      </c>
      <c r="B45" s="745">
        <v>789</v>
      </c>
      <c r="C45" s="745">
        <v>1230</v>
      </c>
      <c r="D45" s="745">
        <v>319</v>
      </c>
      <c r="E45" s="861">
        <v>126090.33</v>
      </c>
      <c r="F45" s="861">
        <v>179413.66999999998</v>
      </c>
      <c r="G45" s="862">
        <v>55938.33</v>
      </c>
    </row>
    <row r="46" spans="1:7" ht="14.4" customHeight="1" x14ac:dyDescent="0.3">
      <c r="A46" s="769" t="s">
        <v>4532</v>
      </c>
      <c r="B46" s="745">
        <v>167</v>
      </c>
      <c r="C46" s="745"/>
      <c r="D46" s="745"/>
      <c r="E46" s="861">
        <v>32109</v>
      </c>
      <c r="F46" s="861"/>
      <c r="G46" s="862"/>
    </row>
    <row r="47" spans="1:7" ht="14.4" customHeight="1" x14ac:dyDescent="0.3">
      <c r="A47" s="769" t="s">
        <v>4533</v>
      </c>
      <c r="B47" s="745">
        <v>2</v>
      </c>
      <c r="C47" s="745"/>
      <c r="D47" s="745"/>
      <c r="E47" s="861">
        <v>165</v>
      </c>
      <c r="F47" s="861"/>
      <c r="G47" s="862"/>
    </row>
    <row r="48" spans="1:7" ht="14.4" customHeight="1" x14ac:dyDescent="0.3">
      <c r="A48" s="769" t="s">
        <v>2036</v>
      </c>
      <c r="B48" s="745"/>
      <c r="C48" s="745">
        <v>35</v>
      </c>
      <c r="D48" s="745">
        <v>82</v>
      </c>
      <c r="E48" s="861"/>
      <c r="F48" s="861">
        <v>9713</v>
      </c>
      <c r="G48" s="862">
        <v>21890</v>
      </c>
    </row>
    <row r="49" spans="1:7" ht="14.4" customHeight="1" x14ac:dyDescent="0.3">
      <c r="A49" s="769" t="s">
        <v>4534</v>
      </c>
      <c r="B49" s="745"/>
      <c r="C49" s="745">
        <v>39</v>
      </c>
      <c r="D49" s="745">
        <v>85</v>
      </c>
      <c r="E49" s="861"/>
      <c r="F49" s="861">
        <v>11434</v>
      </c>
      <c r="G49" s="862">
        <v>25668</v>
      </c>
    </row>
    <row r="50" spans="1:7" ht="14.4" customHeight="1" x14ac:dyDescent="0.3">
      <c r="A50" s="769" t="s">
        <v>4535</v>
      </c>
      <c r="B50" s="745"/>
      <c r="C50" s="745"/>
      <c r="D50" s="745">
        <v>9</v>
      </c>
      <c r="E50" s="861"/>
      <c r="F50" s="861"/>
      <c r="G50" s="862">
        <v>2259</v>
      </c>
    </row>
    <row r="51" spans="1:7" ht="14.4" customHeight="1" x14ac:dyDescent="0.3">
      <c r="A51" s="769" t="s">
        <v>2037</v>
      </c>
      <c r="B51" s="745">
        <v>87</v>
      </c>
      <c r="C51" s="745">
        <v>80</v>
      </c>
      <c r="D51" s="745">
        <v>75</v>
      </c>
      <c r="E51" s="861">
        <v>19757</v>
      </c>
      <c r="F51" s="861">
        <v>20457</v>
      </c>
      <c r="G51" s="862">
        <v>17018</v>
      </c>
    </row>
    <row r="52" spans="1:7" ht="14.4" customHeight="1" x14ac:dyDescent="0.3">
      <c r="A52" s="769" t="s">
        <v>2038</v>
      </c>
      <c r="B52" s="745">
        <v>608</v>
      </c>
      <c r="C52" s="745">
        <v>785</v>
      </c>
      <c r="D52" s="745">
        <v>378</v>
      </c>
      <c r="E52" s="861">
        <v>140790</v>
      </c>
      <c r="F52" s="861">
        <v>191741</v>
      </c>
      <c r="G52" s="862">
        <v>90293</v>
      </c>
    </row>
    <row r="53" spans="1:7" ht="14.4" customHeight="1" x14ac:dyDescent="0.3">
      <c r="A53" s="769" t="s">
        <v>4536</v>
      </c>
      <c r="B53" s="745"/>
      <c r="C53" s="745"/>
      <c r="D53" s="745">
        <v>6</v>
      </c>
      <c r="E53" s="861"/>
      <c r="F53" s="861"/>
      <c r="G53" s="862">
        <v>1062</v>
      </c>
    </row>
    <row r="54" spans="1:7" ht="14.4" customHeight="1" x14ac:dyDescent="0.3">
      <c r="A54" s="769" t="s">
        <v>2039</v>
      </c>
      <c r="B54" s="745">
        <v>454</v>
      </c>
      <c r="C54" s="745">
        <v>554</v>
      </c>
      <c r="D54" s="745">
        <v>801</v>
      </c>
      <c r="E54" s="861">
        <v>104262</v>
      </c>
      <c r="F54" s="861">
        <v>136105</v>
      </c>
      <c r="G54" s="862">
        <v>194551</v>
      </c>
    </row>
    <row r="55" spans="1:7" ht="14.4" customHeight="1" x14ac:dyDescent="0.3">
      <c r="A55" s="769" t="s">
        <v>2040</v>
      </c>
      <c r="B55" s="745">
        <v>1726</v>
      </c>
      <c r="C55" s="745">
        <v>2087</v>
      </c>
      <c r="D55" s="745">
        <v>1526</v>
      </c>
      <c r="E55" s="861">
        <v>272319.99000000005</v>
      </c>
      <c r="F55" s="861">
        <v>319479</v>
      </c>
      <c r="G55" s="862">
        <v>242442.66999999998</v>
      </c>
    </row>
    <row r="56" spans="1:7" ht="14.4" customHeight="1" x14ac:dyDescent="0.3">
      <c r="A56" s="769" t="s">
        <v>4537</v>
      </c>
      <c r="B56" s="745"/>
      <c r="C56" s="745">
        <v>34</v>
      </c>
      <c r="D56" s="745">
        <v>97</v>
      </c>
      <c r="E56" s="861"/>
      <c r="F56" s="861">
        <v>8698</v>
      </c>
      <c r="G56" s="862">
        <v>20576</v>
      </c>
    </row>
    <row r="57" spans="1:7" ht="14.4" customHeight="1" x14ac:dyDescent="0.3">
      <c r="A57" s="769" t="s">
        <v>4538</v>
      </c>
      <c r="B57" s="745">
        <v>178</v>
      </c>
      <c r="C57" s="745">
        <v>77</v>
      </c>
      <c r="D57" s="745">
        <v>338</v>
      </c>
      <c r="E57" s="861">
        <v>50223</v>
      </c>
      <c r="F57" s="861">
        <v>24407</v>
      </c>
      <c r="G57" s="862">
        <v>74025</v>
      </c>
    </row>
    <row r="58" spans="1:7" ht="14.4" customHeight="1" x14ac:dyDescent="0.3">
      <c r="A58" s="769" t="s">
        <v>4539</v>
      </c>
      <c r="B58" s="745">
        <v>8</v>
      </c>
      <c r="C58" s="745"/>
      <c r="D58" s="745"/>
      <c r="E58" s="861">
        <v>3338</v>
      </c>
      <c r="F58" s="861"/>
      <c r="G58" s="862"/>
    </row>
    <row r="59" spans="1:7" ht="14.4" customHeight="1" x14ac:dyDescent="0.3">
      <c r="A59" s="769" t="s">
        <v>4540</v>
      </c>
      <c r="B59" s="745"/>
      <c r="C59" s="745">
        <v>2</v>
      </c>
      <c r="D59" s="745">
        <v>7</v>
      </c>
      <c r="E59" s="861"/>
      <c r="F59" s="861">
        <v>502</v>
      </c>
      <c r="G59" s="862">
        <v>1313</v>
      </c>
    </row>
    <row r="60" spans="1:7" ht="14.4" customHeight="1" x14ac:dyDescent="0.3">
      <c r="A60" s="769" t="s">
        <v>4541</v>
      </c>
      <c r="B60" s="745">
        <v>12</v>
      </c>
      <c r="C60" s="745"/>
      <c r="D60" s="745"/>
      <c r="E60" s="861">
        <v>2708</v>
      </c>
      <c r="F60" s="861"/>
      <c r="G60" s="862"/>
    </row>
    <row r="61" spans="1:7" ht="14.4" customHeight="1" x14ac:dyDescent="0.3">
      <c r="A61" s="769" t="s">
        <v>4542</v>
      </c>
      <c r="B61" s="745">
        <v>21</v>
      </c>
      <c r="C61" s="745">
        <v>30</v>
      </c>
      <c r="D61" s="745">
        <v>32</v>
      </c>
      <c r="E61" s="861">
        <v>5275</v>
      </c>
      <c r="F61" s="861">
        <v>9544</v>
      </c>
      <c r="G61" s="862">
        <v>8416</v>
      </c>
    </row>
    <row r="62" spans="1:7" ht="14.4" customHeight="1" x14ac:dyDescent="0.3">
      <c r="A62" s="769" t="s">
        <v>2041</v>
      </c>
      <c r="B62" s="745">
        <v>541</v>
      </c>
      <c r="C62" s="745">
        <v>128</v>
      </c>
      <c r="D62" s="745">
        <v>375</v>
      </c>
      <c r="E62" s="861">
        <v>119299</v>
      </c>
      <c r="F62" s="861">
        <v>32441</v>
      </c>
      <c r="G62" s="862">
        <v>88679</v>
      </c>
    </row>
    <row r="63" spans="1:7" ht="14.4" customHeight="1" x14ac:dyDescent="0.3">
      <c r="A63" s="769" t="s">
        <v>2042</v>
      </c>
      <c r="B63" s="745">
        <v>19</v>
      </c>
      <c r="C63" s="745">
        <v>8</v>
      </c>
      <c r="D63" s="745">
        <v>29</v>
      </c>
      <c r="E63" s="861">
        <v>3928</v>
      </c>
      <c r="F63" s="861">
        <v>1970</v>
      </c>
      <c r="G63" s="862">
        <v>6459.33</v>
      </c>
    </row>
    <row r="64" spans="1:7" ht="14.4" customHeight="1" x14ac:dyDescent="0.3">
      <c r="A64" s="769" t="s">
        <v>2043</v>
      </c>
      <c r="B64" s="745">
        <v>140</v>
      </c>
      <c r="C64" s="745">
        <v>159</v>
      </c>
      <c r="D64" s="745">
        <v>319</v>
      </c>
      <c r="E64" s="861">
        <v>33705</v>
      </c>
      <c r="F64" s="861">
        <v>41928</v>
      </c>
      <c r="G64" s="862">
        <v>71167</v>
      </c>
    </row>
    <row r="65" spans="1:7" ht="14.4" customHeight="1" x14ac:dyDescent="0.3">
      <c r="A65" s="769" t="s">
        <v>2044</v>
      </c>
      <c r="B65" s="745"/>
      <c r="C65" s="745"/>
      <c r="D65" s="745">
        <v>182</v>
      </c>
      <c r="E65" s="861"/>
      <c r="F65" s="861"/>
      <c r="G65" s="862">
        <v>43819</v>
      </c>
    </row>
    <row r="66" spans="1:7" ht="14.4" customHeight="1" x14ac:dyDescent="0.3">
      <c r="A66" s="769" t="s">
        <v>2045</v>
      </c>
      <c r="B66" s="745"/>
      <c r="C66" s="745">
        <v>12</v>
      </c>
      <c r="D66" s="745">
        <v>152</v>
      </c>
      <c r="E66" s="861"/>
      <c r="F66" s="861">
        <v>3020</v>
      </c>
      <c r="G66" s="862">
        <v>34979</v>
      </c>
    </row>
    <row r="67" spans="1:7" ht="14.4" customHeight="1" x14ac:dyDescent="0.3">
      <c r="A67" s="769" t="s">
        <v>4543</v>
      </c>
      <c r="B67" s="745"/>
      <c r="C67" s="745"/>
      <c r="D67" s="745">
        <v>16</v>
      </c>
      <c r="E67" s="861"/>
      <c r="F67" s="861"/>
      <c r="G67" s="862">
        <v>3595</v>
      </c>
    </row>
    <row r="68" spans="1:7" ht="14.4" customHeight="1" x14ac:dyDescent="0.3">
      <c r="A68" s="769" t="s">
        <v>4544</v>
      </c>
      <c r="B68" s="745">
        <v>12</v>
      </c>
      <c r="C68" s="745">
        <v>15</v>
      </c>
      <c r="D68" s="745">
        <v>5</v>
      </c>
      <c r="E68" s="861">
        <v>2480</v>
      </c>
      <c r="F68" s="861">
        <v>3507</v>
      </c>
      <c r="G68" s="862">
        <v>1691</v>
      </c>
    </row>
    <row r="69" spans="1:7" ht="14.4" customHeight="1" x14ac:dyDescent="0.3">
      <c r="A69" s="769" t="s">
        <v>4545</v>
      </c>
      <c r="B69" s="745"/>
      <c r="C69" s="745">
        <v>13</v>
      </c>
      <c r="D69" s="745"/>
      <c r="E69" s="861"/>
      <c r="F69" s="861">
        <v>3043</v>
      </c>
      <c r="G69" s="862"/>
    </row>
    <row r="70" spans="1:7" ht="14.4" customHeight="1" x14ac:dyDescent="0.3">
      <c r="A70" s="769" t="s">
        <v>4546</v>
      </c>
      <c r="B70" s="745">
        <v>42</v>
      </c>
      <c r="C70" s="745">
        <v>273</v>
      </c>
      <c r="D70" s="745">
        <v>190</v>
      </c>
      <c r="E70" s="861">
        <v>8856</v>
      </c>
      <c r="F70" s="861">
        <v>66182</v>
      </c>
      <c r="G70" s="862">
        <v>33788</v>
      </c>
    </row>
    <row r="71" spans="1:7" ht="14.4" customHeight="1" x14ac:dyDescent="0.3">
      <c r="A71" s="769" t="s">
        <v>4547</v>
      </c>
      <c r="B71" s="745">
        <v>47</v>
      </c>
      <c r="C71" s="745">
        <v>21</v>
      </c>
      <c r="D71" s="745">
        <v>14</v>
      </c>
      <c r="E71" s="861">
        <v>14453</v>
      </c>
      <c r="F71" s="861">
        <v>6261</v>
      </c>
      <c r="G71" s="862">
        <v>3051</v>
      </c>
    </row>
    <row r="72" spans="1:7" ht="14.4" customHeight="1" x14ac:dyDescent="0.3">
      <c r="A72" s="769" t="s">
        <v>4548</v>
      </c>
      <c r="B72" s="745">
        <v>28</v>
      </c>
      <c r="C72" s="745">
        <v>5</v>
      </c>
      <c r="D72" s="745">
        <v>9</v>
      </c>
      <c r="E72" s="861">
        <v>8809</v>
      </c>
      <c r="F72" s="861">
        <v>1388</v>
      </c>
      <c r="G72" s="862">
        <v>2351</v>
      </c>
    </row>
    <row r="73" spans="1:7" ht="14.4" customHeight="1" x14ac:dyDescent="0.3">
      <c r="A73" s="769" t="s">
        <v>4549</v>
      </c>
      <c r="B73" s="745">
        <v>39</v>
      </c>
      <c r="C73" s="745">
        <v>101</v>
      </c>
      <c r="D73" s="745">
        <v>282</v>
      </c>
      <c r="E73" s="861">
        <v>10855</v>
      </c>
      <c r="F73" s="861">
        <v>28582</v>
      </c>
      <c r="G73" s="862">
        <v>64992</v>
      </c>
    </row>
    <row r="74" spans="1:7" ht="14.4" customHeight="1" x14ac:dyDescent="0.3">
      <c r="A74" s="769" t="s">
        <v>2046</v>
      </c>
      <c r="B74" s="745"/>
      <c r="C74" s="745"/>
      <c r="D74" s="745">
        <v>115</v>
      </c>
      <c r="E74" s="861"/>
      <c r="F74" s="861"/>
      <c r="G74" s="862">
        <v>26297</v>
      </c>
    </row>
    <row r="75" spans="1:7" ht="14.4" customHeight="1" x14ac:dyDescent="0.3">
      <c r="A75" s="769" t="s">
        <v>4550</v>
      </c>
      <c r="B75" s="745">
        <v>19</v>
      </c>
      <c r="C75" s="745">
        <v>50</v>
      </c>
      <c r="D75" s="745">
        <v>1</v>
      </c>
      <c r="E75" s="861">
        <v>6140</v>
      </c>
      <c r="F75" s="861">
        <v>14017</v>
      </c>
      <c r="G75" s="862">
        <v>251</v>
      </c>
    </row>
    <row r="76" spans="1:7" ht="14.4" customHeight="1" x14ac:dyDescent="0.3">
      <c r="A76" s="769" t="s">
        <v>2047</v>
      </c>
      <c r="B76" s="745">
        <v>3</v>
      </c>
      <c r="C76" s="745">
        <v>2</v>
      </c>
      <c r="D76" s="745">
        <v>3</v>
      </c>
      <c r="E76" s="861">
        <v>105</v>
      </c>
      <c r="F76" s="861">
        <v>288</v>
      </c>
      <c r="G76" s="862">
        <v>753</v>
      </c>
    </row>
    <row r="77" spans="1:7" ht="14.4" customHeight="1" x14ac:dyDescent="0.3">
      <c r="A77" s="769" t="s">
        <v>4551</v>
      </c>
      <c r="B77" s="745">
        <v>68</v>
      </c>
      <c r="C77" s="745">
        <v>261</v>
      </c>
      <c r="D77" s="745">
        <v>301</v>
      </c>
      <c r="E77" s="861">
        <v>18045</v>
      </c>
      <c r="F77" s="861">
        <v>64080</v>
      </c>
      <c r="G77" s="862">
        <v>73545</v>
      </c>
    </row>
    <row r="78" spans="1:7" ht="14.4" customHeight="1" x14ac:dyDescent="0.3">
      <c r="A78" s="769" t="s">
        <v>2048</v>
      </c>
      <c r="B78" s="745">
        <v>53</v>
      </c>
      <c r="C78" s="745">
        <v>10</v>
      </c>
      <c r="D78" s="745">
        <v>6</v>
      </c>
      <c r="E78" s="861">
        <v>12135</v>
      </c>
      <c r="F78" s="861">
        <v>2904</v>
      </c>
      <c r="G78" s="862">
        <v>1135</v>
      </c>
    </row>
    <row r="79" spans="1:7" ht="14.4" customHeight="1" x14ac:dyDescent="0.3">
      <c r="A79" s="769" t="s">
        <v>4552</v>
      </c>
      <c r="B79" s="745">
        <v>207</v>
      </c>
      <c r="C79" s="745">
        <v>45</v>
      </c>
      <c r="D79" s="745"/>
      <c r="E79" s="861">
        <v>47334</v>
      </c>
      <c r="F79" s="861">
        <v>10348</v>
      </c>
      <c r="G79" s="862"/>
    </row>
    <row r="80" spans="1:7" ht="14.4" customHeight="1" x14ac:dyDescent="0.3">
      <c r="A80" s="769" t="s">
        <v>4553</v>
      </c>
      <c r="B80" s="745"/>
      <c r="C80" s="745"/>
      <c r="D80" s="745">
        <v>39</v>
      </c>
      <c r="E80" s="861"/>
      <c r="F80" s="861"/>
      <c r="G80" s="862">
        <v>9229</v>
      </c>
    </row>
    <row r="81" spans="1:7" ht="14.4" customHeight="1" x14ac:dyDescent="0.3">
      <c r="A81" s="769" t="s">
        <v>4554</v>
      </c>
      <c r="B81" s="745">
        <v>84</v>
      </c>
      <c r="C81" s="745">
        <v>56</v>
      </c>
      <c r="D81" s="745"/>
      <c r="E81" s="861">
        <v>18638</v>
      </c>
      <c r="F81" s="861">
        <v>13609</v>
      </c>
      <c r="G81" s="862"/>
    </row>
    <row r="82" spans="1:7" ht="14.4" customHeight="1" x14ac:dyDescent="0.3">
      <c r="A82" s="769" t="s">
        <v>2049</v>
      </c>
      <c r="B82" s="745">
        <v>284</v>
      </c>
      <c r="C82" s="745">
        <v>686</v>
      </c>
      <c r="D82" s="745">
        <v>1235</v>
      </c>
      <c r="E82" s="861">
        <v>70279</v>
      </c>
      <c r="F82" s="861">
        <v>192018</v>
      </c>
      <c r="G82" s="862">
        <v>296561</v>
      </c>
    </row>
    <row r="83" spans="1:7" ht="14.4" customHeight="1" x14ac:dyDescent="0.3">
      <c r="A83" s="769" t="s">
        <v>4555</v>
      </c>
      <c r="B83" s="745"/>
      <c r="C83" s="745"/>
      <c r="D83" s="745">
        <v>129</v>
      </c>
      <c r="E83" s="861"/>
      <c r="F83" s="861"/>
      <c r="G83" s="862">
        <v>30460</v>
      </c>
    </row>
    <row r="84" spans="1:7" ht="14.4" customHeight="1" x14ac:dyDescent="0.3">
      <c r="A84" s="769" t="s">
        <v>2050</v>
      </c>
      <c r="B84" s="745"/>
      <c r="C84" s="745">
        <v>10</v>
      </c>
      <c r="D84" s="745">
        <v>92</v>
      </c>
      <c r="E84" s="861"/>
      <c r="F84" s="861">
        <v>1622</v>
      </c>
      <c r="G84" s="862">
        <v>20723</v>
      </c>
    </row>
    <row r="85" spans="1:7" ht="14.4" customHeight="1" thickBot="1" x14ac:dyDescent="0.35">
      <c r="A85" s="865" t="s">
        <v>4556</v>
      </c>
      <c r="B85" s="752">
        <v>116</v>
      </c>
      <c r="C85" s="752">
        <v>178</v>
      </c>
      <c r="D85" s="752"/>
      <c r="E85" s="863">
        <v>28746</v>
      </c>
      <c r="F85" s="863">
        <v>48188</v>
      </c>
      <c r="G85" s="864"/>
    </row>
    <row r="86" spans="1:7" ht="14.4" customHeight="1" x14ac:dyDescent="0.3">
      <c r="A86" s="797" t="s">
        <v>2009</v>
      </c>
    </row>
    <row r="87" spans="1:7" ht="14.4" customHeight="1" x14ac:dyDescent="0.3">
      <c r="A87" s="798" t="s">
        <v>2010</v>
      </c>
    </row>
    <row r="88" spans="1:7" ht="14.4" customHeight="1" x14ac:dyDescent="0.3">
      <c r="A88" s="797" t="s">
        <v>4514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0" t="s">
        <v>4676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12783.1</v>
      </c>
      <c r="H3" s="208">
        <f t="shared" si="0"/>
        <v>2468708.6500000004</v>
      </c>
      <c r="I3" s="78"/>
      <c r="J3" s="78"/>
      <c r="K3" s="208">
        <f t="shared" si="0"/>
        <v>14143.43</v>
      </c>
      <c r="L3" s="208">
        <f t="shared" si="0"/>
        <v>2892278.9699999997</v>
      </c>
      <c r="M3" s="78"/>
      <c r="N3" s="78"/>
      <c r="O3" s="208">
        <f t="shared" si="0"/>
        <v>18641.25</v>
      </c>
      <c r="P3" s="208">
        <f t="shared" si="0"/>
        <v>3551517.27</v>
      </c>
      <c r="Q3" s="79">
        <f>IF(L3=0,0,P3/L3)</f>
        <v>1.2279303991205248</v>
      </c>
      <c r="R3" s="209">
        <f>IF(O3=0,0,P3/O3)</f>
        <v>190.51926614363308</v>
      </c>
    </row>
    <row r="4" spans="1:18" ht="14.4" customHeight="1" x14ac:dyDescent="0.3">
      <c r="A4" s="623" t="s">
        <v>303</v>
      </c>
      <c r="B4" s="623" t="s">
        <v>119</v>
      </c>
      <c r="C4" s="631" t="s">
        <v>0</v>
      </c>
      <c r="D4" s="625" t="s">
        <v>120</v>
      </c>
      <c r="E4" s="630" t="s">
        <v>90</v>
      </c>
      <c r="F4" s="626" t="s">
        <v>81</v>
      </c>
      <c r="G4" s="627">
        <v>2015</v>
      </c>
      <c r="H4" s="628"/>
      <c r="I4" s="206"/>
      <c r="J4" s="206"/>
      <c r="K4" s="627">
        <v>2016</v>
      </c>
      <c r="L4" s="628"/>
      <c r="M4" s="206"/>
      <c r="N4" s="206"/>
      <c r="O4" s="627">
        <v>2017</v>
      </c>
      <c r="P4" s="628"/>
      <c r="Q4" s="629" t="s">
        <v>2</v>
      </c>
      <c r="R4" s="624" t="s">
        <v>122</v>
      </c>
    </row>
    <row r="5" spans="1:18" ht="14.4" customHeight="1" thickBot="1" x14ac:dyDescent="0.35">
      <c r="A5" s="866"/>
      <c r="B5" s="866"/>
      <c r="C5" s="867"/>
      <c r="D5" s="868"/>
      <c r="E5" s="869"/>
      <c r="F5" s="870"/>
      <c r="G5" s="871" t="s">
        <v>91</v>
      </c>
      <c r="H5" s="872" t="s">
        <v>14</v>
      </c>
      <c r="I5" s="873"/>
      <c r="J5" s="873"/>
      <c r="K5" s="871" t="s">
        <v>91</v>
      </c>
      <c r="L5" s="872" t="s">
        <v>14</v>
      </c>
      <c r="M5" s="873"/>
      <c r="N5" s="873"/>
      <c r="O5" s="871" t="s">
        <v>91</v>
      </c>
      <c r="P5" s="872" t="s">
        <v>14</v>
      </c>
      <c r="Q5" s="874"/>
      <c r="R5" s="875"/>
    </row>
    <row r="6" spans="1:18" ht="14.4" customHeight="1" x14ac:dyDescent="0.3">
      <c r="A6" s="817"/>
      <c r="B6" s="818" t="s">
        <v>4558</v>
      </c>
      <c r="C6" s="818" t="s">
        <v>593</v>
      </c>
      <c r="D6" s="818" t="s">
        <v>4559</v>
      </c>
      <c r="E6" s="818" t="s">
        <v>4560</v>
      </c>
      <c r="F6" s="818" t="s">
        <v>4561</v>
      </c>
      <c r="G6" s="225"/>
      <c r="H6" s="225"/>
      <c r="I6" s="818"/>
      <c r="J6" s="818"/>
      <c r="K6" s="225">
        <v>17</v>
      </c>
      <c r="L6" s="225">
        <v>0</v>
      </c>
      <c r="M6" s="818"/>
      <c r="N6" s="818">
        <v>0</v>
      </c>
      <c r="O6" s="225">
        <v>11</v>
      </c>
      <c r="P6" s="225">
        <v>0</v>
      </c>
      <c r="Q6" s="823"/>
      <c r="R6" s="831">
        <v>0</v>
      </c>
    </row>
    <row r="7" spans="1:18" ht="14.4" customHeight="1" x14ac:dyDescent="0.3">
      <c r="A7" s="740" t="s">
        <v>4562</v>
      </c>
      <c r="B7" s="741" t="s">
        <v>4563</v>
      </c>
      <c r="C7" s="741" t="s">
        <v>588</v>
      </c>
      <c r="D7" s="741" t="s">
        <v>4564</v>
      </c>
      <c r="E7" s="741" t="s">
        <v>4565</v>
      </c>
      <c r="F7" s="741" t="s">
        <v>4566</v>
      </c>
      <c r="G7" s="745">
        <v>0.4</v>
      </c>
      <c r="H7" s="745">
        <v>21.64</v>
      </c>
      <c r="I7" s="741">
        <v>3.0753488900889636E-2</v>
      </c>
      <c r="J7" s="741">
        <v>54.1</v>
      </c>
      <c r="K7" s="745">
        <v>12.999999999999998</v>
      </c>
      <c r="L7" s="745">
        <v>703.66</v>
      </c>
      <c r="M7" s="741">
        <v>1</v>
      </c>
      <c r="N7" s="741">
        <v>54.127692307692314</v>
      </c>
      <c r="O7" s="745">
        <v>0.2</v>
      </c>
      <c r="P7" s="745">
        <v>10.82</v>
      </c>
      <c r="Q7" s="759">
        <v>1.5376744450444818E-2</v>
      </c>
      <c r="R7" s="746">
        <v>54.1</v>
      </c>
    </row>
    <row r="8" spans="1:18" ht="14.4" customHeight="1" x14ac:dyDescent="0.3">
      <c r="A8" s="740" t="s">
        <v>4562</v>
      </c>
      <c r="B8" s="741" t="s">
        <v>4563</v>
      </c>
      <c r="C8" s="741" t="s">
        <v>588</v>
      </c>
      <c r="D8" s="741" t="s">
        <v>4564</v>
      </c>
      <c r="E8" s="741" t="s">
        <v>4567</v>
      </c>
      <c r="F8" s="741" t="s">
        <v>4568</v>
      </c>
      <c r="G8" s="745">
        <v>5.6999999999999993</v>
      </c>
      <c r="H8" s="745">
        <v>860.7</v>
      </c>
      <c r="I8" s="741">
        <v>0.96601494983052372</v>
      </c>
      <c r="J8" s="741">
        <v>151.00000000000003</v>
      </c>
      <c r="K8" s="745">
        <v>5.9</v>
      </c>
      <c r="L8" s="745">
        <v>890.98</v>
      </c>
      <c r="M8" s="741">
        <v>1</v>
      </c>
      <c r="N8" s="741">
        <v>151.0135593220339</v>
      </c>
      <c r="O8" s="745">
        <v>7.3999999999999986</v>
      </c>
      <c r="P8" s="745">
        <v>1052.3900000000001</v>
      </c>
      <c r="Q8" s="759">
        <v>1.1811600709331298</v>
      </c>
      <c r="R8" s="746">
        <v>142.21486486486489</v>
      </c>
    </row>
    <row r="9" spans="1:18" ht="14.4" customHeight="1" x14ac:dyDescent="0.3">
      <c r="A9" s="740" t="s">
        <v>4562</v>
      </c>
      <c r="B9" s="741" t="s">
        <v>4563</v>
      </c>
      <c r="C9" s="741" t="s">
        <v>588</v>
      </c>
      <c r="D9" s="741" t="s">
        <v>4564</v>
      </c>
      <c r="E9" s="741" t="s">
        <v>4569</v>
      </c>
      <c r="F9" s="741" t="s">
        <v>4570</v>
      </c>
      <c r="G9" s="745">
        <v>0.30000000000000004</v>
      </c>
      <c r="H9" s="745">
        <v>39.18</v>
      </c>
      <c r="I9" s="741"/>
      <c r="J9" s="741">
        <v>130.59999999999997</v>
      </c>
      <c r="K9" s="745"/>
      <c r="L9" s="745"/>
      <c r="M9" s="741"/>
      <c r="N9" s="741"/>
      <c r="O9" s="745"/>
      <c r="P9" s="745"/>
      <c r="Q9" s="759"/>
      <c r="R9" s="746"/>
    </row>
    <row r="10" spans="1:18" ht="14.4" customHeight="1" x14ac:dyDescent="0.3">
      <c r="A10" s="740" t="s">
        <v>4562</v>
      </c>
      <c r="B10" s="741" t="s">
        <v>4563</v>
      </c>
      <c r="C10" s="741" t="s">
        <v>588</v>
      </c>
      <c r="D10" s="741" t="s">
        <v>4564</v>
      </c>
      <c r="E10" s="741" t="s">
        <v>4571</v>
      </c>
      <c r="F10" s="741" t="s">
        <v>4572</v>
      </c>
      <c r="G10" s="745">
        <v>33.20000000000001</v>
      </c>
      <c r="H10" s="745">
        <v>8417.869999999999</v>
      </c>
      <c r="I10" s="741">
        <v>0.71860759731401547</v>
      </c>
      <c r="J10" s="741">
        <v>253.55030120481916</v>
      </c>
      <c r="K10" s="745">
        <v>46.2</v>
      </c>
      <c r="L10" s="745">
        <v>11714.139999999998</v>
      </c>
      <c r="M10" s="741">
        <v>1</v>
      </c>
      <c r="N10" s="741">
        <v>253.55281385281378</v>
      </c>
      <c r="O10" s="745">
        <v>74.000000000000014</v>
      </c>
      <c r="P10" s="745">
        <v>18991.01999999999</v>
      </c>
      <c r="Q10" s="759">
        <v>1.621204800352394</v>
      </c>
      <c r="R10" s="746">
        <v>256.63540540540521</v>
      </c>
    </row>
    <row r="11" spans="1:18" ht="14.4" customHeight="1" x14ac:dyDescent="0.3">
      <c r="A11" s="740" t="s">
        <v>4562</v>
      </c>
      <c r="B11" s="741" t="s">
        <v>4563</v>
      </c>
      <c r="C11" s="741" t="s">
        <v>588</v>
      </c>
      <c r="D11" s="741" t="s">
        <v>4564</v>
      </c>
      <c r="E11" s="741" t="s">
        <v>4573</v>
      </c>
      <c r="F11" s="741" t="s">
        <v>1639</v>
      </c>
      <c r="G11" s="745">
        <v>2.1</v>
      </c>
      <c r="H11" s="745">
        <v>136.82</v>
      </c>
      <c r="I11" s="741">
        <v>1.7141067401653722</v>
      </c>
      <c r="J11" s="741">
        <v>65.152380952380952</v>
      </c>
      <c r="K11" s="745">
        <v>1.2999999999999998</v>
      </c>
      <c r="L11" s="745">
        <v>79.819999999999993</v>
      </c>
      <c r="M11" s="741">
        <v>1</v>
      </c>
      <c r="N11" s="741">
        <v>61.400000000000006</v>
      </c>
      <c r="O11" s="745">
        <v>6.5999999999999988</v>
      </c>
      <c r="P11" s="745">
        <v>405.77999999999992</v>
      </c>
      <c r="Q11" s="759">
        <v>5.0836882986720111</v>
      </c>
      <c r="R11" s="746">
        <v>61.481818181818184</v>
      </c>
    </row>
    <row r="12" spans="1:18" ht="14.4" customHeight="1" x14ac:dyDescent="0.3">
      <c r="A12" s="740" t="s">
        <v>4562</v>
      </c>
      <c r="B12" s="741" t="s">
        <v>4563</v>
      </c>
      <c r="C12" s="741" t="s">
        <v>588</v>
      </c>
      <c r="D12" s="741" t="s">
        <v>4564</v>
      </c>
      <c r="E12" s="741" t="s">
        <v>4574</v>
      </c>
      <c r="F12" s="741" t="s">
        <v>639</v>
      </c>
      <c r="G12" s="745">
        <v>47</v>
      </c>
      <c r="H12" s="745">
        <v>645.78</v>
      </c>
      <c r="I12" s="741">
        <v>0.95918367346938771</v>
      </c>
      <c r="J12" s="741">
        <v>13.74</v>
      </c>
      <c r="K12" s="745">
        <v>49</v>
      </c>
      <c r="L12" s="745">
        <v>673.26</v>
      </c>
      <c r="M12" s="741">
        <v>1</v>
      </c>
      <c r="N12" s="741">
        <v>13.74</v>
      </c>
      <c r="O12" s="745">
        <v>40</v>
      </c>
      <c r="P12" s="745">
        <v>549.6</v>
      </c>
      <c r="Q12" s="759">
        <v>0.81632653061224492</v>
      </c>
      <c r="R12" s="746">
        <v>13.74</v>
      </c>
    </row>
    <row r="13" spans="1:18" ht="14.4" customHeight="1" x14ac:dyDescent="0.3">
      <c r="A13" s="740" t="s">
        <v>4562</v>
      </c>
      <c r="B13" s="741" t="s">
        <v>4563</v>
      </c>
      <c r="C13" s="741" t="s">
        <v>588</v>
      </c>
      <c r="D13" s="741" t="s">
        <v>4564</v>
      </c>
      <c r="E13" s="741" t="s">
        <v>4575</v>
      </c>
      <c r="F13" s="741" t="s">
        <v>4576</v>
      </c>
      <c r="G13" s="745">
        <v>0.08</v>
      </c>
      <c r="H13" s="745">
        <v>6.12</v>
      </c>
      <c r="I13" s="741"/>
      <c r="J13" s="741">
        <v>76.5</v>
      </c>
      <c r="K13" s="745"/>
      <c r="L13" s="745"/>
      <c r="M13" s="741"/>
      <c r="N13" s="741"/>
      <c r="O13" s="745"/>
      <c r="P13" s="745"/>
      <c r="Q13" s="759"/>
      <c r="R13" s="746"/>
    </row>
    <row r="14" spans="1:18" ht="14.4" customHeight="1" x14ac:dyDescent="0.3">
      <c r="A14" s="740" t="s">
        <v>4562</v>
      </c>
      <c r="B14" s="741" t="s">
        <v>4563</v>
      </c>
      <c r="C14" s="741" t="s">
        <v>588</v>
      </c>
      <c r="D14" s="741" t="s">
        <v>4564</v>
      </c>
      <c r="E14" s="741" t="s">
        <v>4577</v>
      </c>
      <c r="F14" s="741" t="s">
        <v>4578</v>
      </c>
      <c r="G14" s="745">
        <v>2</v>
      </c>
      <c r="H14" s="745">
        <v>97.48</v>
      </c>
      <c r="I14" s="741"/>
      <c r="J14" s="741">
        <v>48.74</v>
      </c>
      <c r="K14" s="745"/>
      <c r="L14" s="745"/>
      <c r="M14" s="741"/>
      <c r="N14" s="741"/>
      <c r="O14" s="745"/>
      <c r="P14" s="745"/>
      <c r="Q14" s="759"/>
      <c r="R14" s="746"/>
    </row>
    <row r="15" spans="1:18" ht="14.4" customHeight="1" x14ac:dyDescent="0.3">
      <c r="A15" s="740" t="s">
        <v>4562</v>
      </c>
      <c r="B15" s="741" t="s">
        <v>4563</v>
      </c>
      <c r="C15" s="741" t="s">
        <v>588</v>
      </c>
      <c r="D15" s="741" t="s">
        <v>4564</v>
      </c>
      <c r="E15" s="741" t="s">
        <v>4579</v>
      </c>
      <c r="F15" s="741" t="s">
        <v>4580</v>
      </c>
      <c r="G15" s="745">
        <v>1.5</v>
      </c>
      <c r="H15" s="745">
        <v>238.94</v>
      </c>
      <c r="I15" s="741">
        <v>1.928490718321227</v>
      </c>
      <c r="J15" s="741">
        <v>159.29333333333332</v>
      </c>
      <c r="K15" s="745">
        <v>0.70000000000000007</v>
      </c>
      <c r="L15" s="745">
        <v>123.89999999999999</v>
      </c>
      <c r="M15" s="741">
        <v>1</v>
      </c>
      <c r="N15" s="741">
        <v>176.99999999999997</v>
      </c>
      <c r="O15" s="745"/>
      <c r="P15" s="745"/>
      <c r="Q15" s="759"/>
      <c r="R15" s="746"/>
    </row>
    <row r="16" spans="1:18" ht="14.4" customHeight="1" x14ac:dyDescent="0.3">
      <c r="A16" s="740" t="s">
        <v>4562</v>
      </c>
      <c r="B16" s="741" t="s">
        <v>4563</v>
      </c>
      <c r="C16" s="741" t="s">
        <v>588</v>
      </c>
      <c r="D16" s="741" t="s">
        <v>4564</v>
      </c>
      <c r="E16" s="741" t="s">
        <v>4581</v>
      </c>
      <c r="F16" s="741" t="s">
        <v>610</v>
      </c>
      <c r="G16" s="745">
        <v>0.5</v>
      </c>
      <c r="H16" s="745">
        <v>39</v>
      </c>
      <c r="I16" s="741">
        <v>0.625</v>
      </c>
      <c r="J16" s="741">
        <v>78</v>
      </c>
      <c r="K16" s="745">
        <v>0.8</v>
      </c>
      <c r="L16" s="745">
        <v>62.4</v>
      </c>
      <c r="M16" s="741">
        <v>1</v>
      </c>
      <c r="N16" s="741">
        <v>78</v>
      </c>
      <c r="O16" s="745">
        <v>2.08</v>
      </c>
      <c r="P16" s="745">
        <v>162.24000000000004</v>
      </c>
      <c r="Q16" s="759">
        <v>2.6000000000000005</v>
      </c>
      <c r="R16" s="746">
        <v>78.000000000000014</v>
      </c>
    </row>
    <row r="17" spans="1:18" ht="14.4" customHeight="1" x14ac:dyDescent="0.3">
      <c r="A17" s="740" t="s">
        <v>4562</v>
      </c>
      <c r="B17" s="741" t="s">
        <v>4563</v>
      </c>
      <c r="C17" s="741" t="s">
        <v>588</v>
      </c>
      <c r="D17" s="741" t="s">
        <v>4564</v>
      </c>
      <c r="E17" s="741" t="s">
        <v>4582</v>
      </c>
      <c r="F17" s="741" t="s">
        <v>614</v>
      </c>
      <c r="G17" s="745">
        <v>0.1</v>
      </c>
      <c r="H17" s="745">
        <v>7.07</v>
      </c>
      <c r="I17" s="741">
        <v>9.0909090909090898E-2</v>
      </c>
      <c r="J17" s="741">
        <v>70.7</v>
      </c>
      <c r="K17" s="745">
        <v>1.1000000000000001</v>
      </c>
      <c r="L17" s="745">
        <v>77.77000000000001</v>
      </c>
      <c r="M17" s="741">
        <v>1</v>
      </c>
      <c r="N17" s="741">
        <v>70.7</v>
      </c>
      <c r="O17" s="745">
        <v>5.0999999999999996</v>
      </c>
      <c r="P17" s="745">
        <v>360.59000000000009</v>
      </c>
      <c r="Q17" s="759">
        <v>4.6366208049376372</v>
      </c>
      <c r="R17" s="746">
        <v>70.703921568627479</v>
      </c>
    </row>
    <row r="18" spans="1:18" ht="14.4" customHeight="1" x14ac:dyDescent="0.3">
      <c r="A18" s="740" t="s">
        <v>4562</v>
      </c>
      <c r="B18" s="741" t="s">
        <v>4563</v>
      </c>
      <c r="C18" s="741" t="s">
        <v>588</v>
      </c>
      <c r="D18" s="741" t="s">
        <v>4564</v>
      </c>
      <c r="E18" s="741" t="s">
        <v>4583</v>
      </c>
      <c r="F18" s="741" t="s">
        <v>4584</v>
      </c>
      <c r="G18" s="745">
        <v>2</v>
      </c>
      <c r="H18" s="745">
        <v>139.46</v>
      </c>
      <c r="I18" s="741"/>
      <c r="J18" s="741">
        <v>69.73</v>
      </c>
      <c r="K18" s="745"/>
      <c r="L18" s="745"/>
      <c r="M18" s="741"/>
      <c r="N18" s="741"/>
      <c r="O18" s="745">
        <v>0.2</v>
      </c>
      <c r="P18" s="745">
        <v>13.94</v>
      </c>
      <c r="Q18" s="759"/>
      <c r="R18" s="746">
        <v>69.699999999999989</v>
      </c>
    </row>
    <row r="19" spans="1:18" ht="14.4" customHeight="1" x14ac:dyDescent="0.3">
      <c r="A19" s="740" t="s">
        <v>4562</v>
      </c>
      <c r="B19" s="741" t="s">
        <v>4563</v>
      </c>
      <c r="C19" s="741" t="s">
        <v>588</v>
      </c>
      <c r="D19" s="741" t="s">
        <v>4564</v>
      </c>
      <c r="E19" s="741" t="s">
        <v>4585</v>
      </c>
      <c r="F19" s="741" t="s">
        <v>612</v>
      </c>
      <c r="G19" s="745">
        <v>5.4000000000000012</v>
      </c>
      <c r="H19" s="745">
        <v>3183.57</v>
      </c>
      <c r="I19" s="741">
        <v>0.54420000000000002</v>
      </c>
      <c r="J19" s="741">
        <v>589.54999999999984</v>
      </c>
      <c r="K19" s="745">
        <v>9</v>
      </c>
      <c r="L19" s="745">
        <v>5850</v>
      </c>
      <c r="M19" s="741">
        <v>1</v>
      </c>
      <c r="N19" s="741">
        <v>650</v>
      </c>
      <c r="O19" s="745">
        <v>17.02</v>
      </c>
      <c r="P19" s="745">
        <v>11063</v>
      </c>
      <c r="Q19" s="759">
        <v>1.8911111111111112</v>
      </c>
      <c r="R19" s="746">
        <v>650</v>
      </c>
    </row>
    <row r="20" spans="1:18" ht="14.4" customHeight="1" x14ac:dyDescent="0.3">
      <c r="A20" s="740" t="s">
        <v>4562</v>
      </c>
      <c r="B20" s="741" t="s">
        <v>4563</v>
      </c>
      <c r="C20" s="741" t="s">
        <v>588</v>
      </c>
      <c r="D20" s="741" t="s">
        <v>4564</v>
      </c>
      <c r="E20" s="741" t="s">
        <v>4586</v>
      </c>
      <c r="F20" s="741" t="s">
        <v>4587</v>
      </c>
      <c r="G20" s="745">
        <v>22</v>
      </c>
      <c r="H20" s="745">
        <v>464.86</v>
      </c>
      <c r="I20" s="741">
        <v>2</v>
      </c>
      <c r="J20" s="741">
        <v>21.13</v>
      </c>
      <c r="K20" s="745">
        <v>11</v>
      </c>
      <c r="L20" s="745">
        <v>232.43</v>
      </c>
      <c r="M20" s="741">
        <v>1</v>
      </c>
      <c r="N20" s="741">
        <v>21.13</v>
      </c>
      <c r="O20" s="745">
        <v>1</v>
      </c>
      <c r="P20" s="745">
        <v>16.8</v>
      </c>
      <c r="Q20" s="759">
        <v>7.2279826184227514E-2</v>
      </c>
      <c r="R20" s="746">
        <v>16.8</v>
      </c>
    </row>
    <row r="21" spans="1:18" ht="14.4" customHeight="1" x14ac:dyDescent="0.3">
      <c r="A21" s="740" t="s">
        <v>4562</v>
      </c>
      <c r="B21" s="741" t="s">
        <v>4563</v>
      </c>
      <c r="C21" s="741" t="s">
        <v>588</v>
      </c>
      <c r="D21" s="741" t="s">
        <v>4564</v>
      </c>
      <c r="E21" s="741" t="s">
        <v>4588</v>
      </c>
      <c r="F21" s="741" t="s">
        <v>4589</v>
      </c>
      <c r="G21" s="745">
        <v>0.8</v>
      </c>
      <c r="H21" s="745">
        <v>41.12</v>
      </c>
      <c r="I21" s="741">
        <v>4</v>
      </c>
      <c r="J21" s="741">
        <v>51.399999999999991</v>
      </c>
      <c r="K21" s="745">
        <v>0.2</v>
      </c>
      <c r="L21" s="745">
        <v>10.28</v>
      </c>
      <c r="M21" s="741">
        <v>1</v>
      </c>
      <c r="N21" s="741">
        <v>51.399999999999991</v>
      </c>
      <c r="O21" s="745"/>
      <c r="P21" s="745"/>
      <c r="Q21" s="759"/>
      <c r="R21" s="746"/>
    </row>
    <row r="22" spans="1:18" ht="14.4" customHeight="1" x14ac:dyDescent="0.3">
      <c r="A22" s="740" t="s">
        <v>4562</v>
      </c>
      <c r="B22" s="741" t="s">
        <v>4563</v>
      </c>
      <c r="C22" s="741" t="s">
        <v>588</v>
      </c>
      <c r="D22" s="741" t="s">
        <v>4564</v>
      </c>
      <c r="E22" s="741" t="s">
        <v>4590</v>
      </c>
      <c r="F22" s="741" t="s">
        <v>616</v>
      </c>
      <c r="G22" s="745">
        <v>0.16</v>
      </c>
      <c r="H22" s="745">
        <v>28.88</v>
      </c>
      <c r="I22" s="741">
        <v>1.32053040695016</v>
      </c>
      <c r="J22" s="741">
        <v>180.5</v>
      </c>
      <c r="K22" s="745">
        <v>0.18000000000000002</v>
      </c>
      <c r="L22" s="745">
        <v>21.87</v>
      </c>
      <c r="M22" s="741">
        <v>1</v>
      </c>
      <c r="N22" s="741">
        <v>121.49999999999999</v>
      </c>
      <c r="O22" s="745">
        <v>2.06</v>
      </c>
      <c r="P22" s="745">
        <v>250.83</v>
      </c>
      <c r="Q22" s="759">
        <v>11.469135802469136</v>
      </c>
      <c r="R22" s="746">
        <v>121.7621359223301</v>
      </c>
    </row>
    <row r="23" spans="1:18" ht="14.4" customHeight="1" x14ac:dyDescent="0.3">
      <c r="A23" s="740" t="s">
        <v>4562</v>
      </c>
      <c r="B23" s="741" t="s">
        <v>4563</v>
      </c>
      <c r="C23" s="741" t="s">
        <v>588</v>
      </c>
      <c r="D23" s="741" t="s">
        <v>4564</v>
      </c>
      <c r="E23" s="741" t="s">
        <v>4591</v>
      </c>
      <c r="F23" s="741" t="s">
        <v>616</v>
      </c>
      <c r="G23" s="745">
        <v>0.66000000000000014</v>
      </c>
      <c r="H23" s="745">
        <v>196.89999999999998</v>
      </c>
      <c r="I23" s="741">
        <v>3.2707641196013291</v>
      </c>
      <c r="J23" s="741">
        <v>298.33333333333326</v>
      </c>
      <c r="K23" s="745">
        <v>0.30000000000000004</v>
      </c>
      <c r="L23" s="745">
        <v>60.199999999999989</v>
      </c>
      <c r="M23" s="741">
        <v>1</v>
      </c>
      <c r="N23" s="741">
        <v>200.6666666666666</v>
      </c>
      <c r="O23" s="745">
        <v>0.09</v>
      </c>
      <c r="P23" s="745">
        <v>18.059999999999999</v>
      </c>
      <c r="Q23" s="759">
        <v>0.30000000000000004</v>
      </c>
      <c r="R23" s="746">
        <v>200.66666666666666</v>
      </c>
    </row>
    <row r="24" spans="1:18" ht="14.4" customHeight="1" x14ac:dyDescent="0.3">
      <c r="A24" s="740" t="s">
        <v>4562</v>
      </c>
      <c r="B24" s="741" t="s">
        <v>4563</v>
      </c>
      <c r="C24" s="741" t="s">
        <v>588</v>
      </c>
      <c r="D24" s="741" t="s">
        <v>4564</v>
      </c>
      <c r="E24" s="741" t="s">
        <v>4592</v>
      </c>
      <c r="F24" s="741" t="s">
        <v>616</v>
      </c>
      <c r="G24" s="745">
        <v>8.6</v>
      </c>
      <c r="H24" s="745">
        <v>3109.7599999999998</v>
      </c>
      <c r="I24" s="741">
        <v>0.99418468965296769</v>
      </c>
      <c r="J24" s="741">
        <v>361.59999999999997</v>
      </c>
      <c r="K24" s="745">
        <v>12.849999999999998</v>
      </c>
      <c r="L24" s="745">
        <v>3127.9499999999994</v>
      </c>
      <c r="M24" s="741">
        <v>1</v>
      </c>
      <c r="N24" s="741">
        <v>243.420233463035</v>
      </c>
      <c r="O24" s="745">
        <v>21.750000000000004</v>
      </c>
      <c r="P24" s="745">
        <v>5295.62</v>
      </c>
      <c r="Q24" s="759">
        <v>1.6930002078038335</v>
      </c>
      <c r="R24" s="746">
        <v>243.47678160919537</v>
      </c>
    </row>
    <row r="25" spans="1:18" ht="14.4" customHeight="1" x14ac:dyDescent="0.3">
      <c r="A25" s="740" t="s">
        <v>4562</v>
      </c>
      <c r="B25" s="741" t="s">
        <v>4563</v>
      </c>
      <c r="C25" s="741" t="s">
        <v>588</v>
      </c>
      <c r="D25" s="741" t="s">
        <v>4564</v>
      </c>
      <c r="E25" s="741" t="s">
        <v>4593</v>
      </c>
      <c r="F25" s="741" t="s">
        <v>1971</v>
      </c>
      <c r="G25" s="745">
        <v>3.2000000000000006</v>
      </c>
      <c r="H25" s="745">
        <v>120</v>
      </c>
      <c r="I25" s="741">
        <v>0.49989585503020201</v>
      </c>
      <c r="J25" s="741">
        <v>37.499999999999993</v>
      </c>
      <c r="K25" s="745">
        <v>6.4</v>
      </c>
      <c r="L25" s="745">
        <v>240.05</v>
      </c>
      <c r="M25" s="741">
        <v>1</v>
      </c>
      <c r="N25" s="741">
        <v>37.5078125</v>
      </c>
      <c r="O25" s="745">
        <v>9.6999999999999993</v>
      </c>
      <c r="P25" s="745">
        <v>363.85</v>
      </c>
      <c r="Q25" s="759">
        <v>1.5157258904394917</v>
      </c>
      <c r="R25" s="746">
        <v>37.510309278350519</v>
      </c>
    </row>
    <row r="26" spans="1:18" ht="14.4" customHeight="1" x14ac:dyDescent="0.3">
      <c r="A26" s="740" t="s">
        <v>4562</v>
      </c>
      <c r="B26" s="741" t="s">
        <v>4563</v>
      </c>
      <c r="C26" s="741" t="s">
        <v>588</v>
      </c>
      <c r="D26" s="741" t="s">
        <v>4564</v>
      </c>
      <c r="E26" s="741" t="s">
        <v>4594</v>
      </c>
      <c r="F26" s="741" t="s">
        <v>1474</v>
      </c>
      <c r="G26" s="745">
        <v>0.4</v>
      </c>
      <c r="H26" s="745">
        <v>226.6</v>
      </c>
      <c r="I26" s="741"/>
      <c r="J26" s="741">
        <v>566.5</v>
      </c>
      <c r="K26" s="745"/>
      <c r="L26" s="745"/>
      <c r="M26" s="741"/>
      <c r="N26" s="741"/>
      <c r="O26" s="745"/>
      <c r="P26" s="745"/>
      <c r="Q26" s="759"/>
      <c r="R26" s="746"/>
    </row>
    <row r="27" spans="1:18" ht="14.4" customHeight="1" x14ac:dyDescent="0.3">
      <c r="A27" s="740" t="s">
        <v>4562</v>
      </c>
      <c r="B27" s="741" t="s">
        <v>4563</v>
      </c>
      <c r="C27" s="741" t="s">
        <v>588</v>
      </c>
      <c r="D27" s="741" t="s">
        <v>4564</v>
      </c>
      <c r="E27" s="741" t="s">
        <v>4595</v>
      </c>
      <c r="F27" s="741" t="s">
        <v>1115</v>
      </c>
      <c r="G27" s="745"/>
      <c r="H27" s="745"/>
      <c r="I27" s="741"/>
      <c r="J27" s="741"/>
      <c r="K27" s="745">
        <v>0.05</v>
      </c>
      <c r="L27" s="745">
        <v>18.47</v>
      </c>
      <c r="M27" s="741">
        <v>1</v>
      </c>
      <c r="N27" s="741">
        <v>369.4</v>
      </c>
      <c r="O27" s="745">
        <v>0.05</v>
      </c>
      <c r="P27" s="745">
        <v>18.47</v>
      </c>
      <c r="Q27" s="759">
        <v>1</v>
      </c>
      <c r="R27" s="746">
        <v>369.4</v>
      </c>
    </row>
    <row r="28" spans="1:18" ht="14.4" customHeight="1" x14ac:dyDescent="0.3">
      <c r="A28" s="740" t="s">
        <v>4562</v>
      </c>
      <c r="B28" s="741" t="s">
        <v>4563</v>
      </c>
      <c r="C28" s="741" t="s">
        <v>588</v>
      </c>
      <c r="D28" s="741" t="s">
        <v>4596</v>
      </c>
      <c r="E28" s="741" t="s">
        <v>4597</v>
      </c>
      <c r="F28" s="741" t="s">
        <v>4598</v>
      </c>
      <c r="G28" s="745"/>
      <c r="H28" s="745"/>
      <c r="I28" s="741"/>
      <c r="J28" s="741"/>
      <c r="K28" s="745"/>
      <c r="L28" s="745"/>
      <c r="M28" s="741"/>
      <c r="N28" s="741"/>
      <c r="O28" s="745">
        <v>6</v>
      </c>
      <c r="P28" s="745">
        <v>1455.84</v>
      </c>
      <c r="Q28" s="759"/>
      <c r="R28" s="746">
        <v>242.64</v>
      </c>
    </row>
    <row r="29" spans="1:18" ht="14.4" customHeight="1" x14ac:dyDescent="0.3">
      <c r="A29" s="740" t="s">
        <v>4562</v>
      </c>
      <c r="B29" s="741" t="s">
        <v>4563</v>
      </c>
      <c r="C29" s="741" t="s">
        <v>588</v>
      </c>
      <c r="D29" s="741" t="s">
        <v>4596</v>
      </c>
      <c r="E29" s="741" t="s">
        <v>4599</v>
      </c>
      <c r="F29" s="741" t="s">
        <v>4600</v>
      </c>
      <c r="G29" s="745">
        <v>4</v>
      </c>
      <c r="H29" s="745">
        <v>970.56</v>
      </c>
      <c r="I29" s="741">
        <v>7.8431372549019607E-2</v>
      </c>
      <c r="J29" s="741">
        <v>242.64</v>
      </c>
      <c r="K29" s="745">
        <v>51</v>
      </c>
      <c r="L29" s="745">
        <v>12374.64</v>
      </c>
      <c r="M29" s="741">
        <v>1</v>
      </c>
      <c r="N29" s="741">
        <v>242.64</v>
      </c>
      <c r="O29" s="745">
        <v>62</v>
      </c>
      <c r="P29" s="745">
        <v>15043.68</v>
      </c>
      <c r="Q29" s="759">
        <v>1.215686274509804</v>
      </c>
      <c r="R29" s="746">
        <v>242.64000000000001</v>
      </c>
    </row>
    <row r="30" spans="1:18" ht="14.4" customHeight="1" x14ac:dyDescent="0.3">
      <c r="A30" s="740" t="s">
        <v>4562</v>
      </c>
      <c r="B30" s="741" t="s">
        <v>4563</v>
      </c>
      <c r="C30" s="741" t="s">
        <v>588</v>
      </c>
      <c r="D30" s="741" t="s">
        <v>4596</v>
      </c>
      <c r="E30" s="741" t="s">
        <v>4601</v>
      </c>
      <c r="F30" s="741" t="s">
        <v>4602</v>
      </c>
      <c r="G30" s="745"/>
      <c r="H30" s="745"/>
      <c r="I30" s="741"/>
      <c r="J30" s="741"/>
      <c r="K30" s="745">
        <v>2</v>
      </c>
      <c r="L30" s="745">
        <v>485.28</v>
      </c>
      <c r="M30" s="741">
        <v>1</v>
      </c>
      <c r="N30" s="741">
        <v>242.64</v>
      </c>
      <c r="O30" s="745">
        <v>9</v>
      </c>
      <c r="P30" s="745">
        <v>2183.7599999999998</v>
      </c>
      <c r="Q30" s="759">
        <v>4.5</v>
      </c>
      <c r="R30" s="746">
        <v>242.64</v>
      </c>
    </row>
    <row r="31" spans="1:18" ht="14.4" customHeight="1" x14ac:dyDescent="0.3">
      <c r="A31" s="740" t="s">
        <v>4562</v>
      </c>
      <c r="B31" s="741" t="s">
        <v>4563</v>
      </c>
      <c r="C31" s="741" t="s">
        <v>588</v>
      </c>
      <c r="D31" s="741" t="s">
        <v>4596</v>
      </c>
      <c r="E31" s="741" t="s">
        <v>4603</v>
      </c>
      <c r="F31" s="741" t="s">
        <v>4604</v>
      </c>
      <c r="G31" s="745">
        <v>8</v>
      </c>
      <c r="H31" s="745">
        <v>3112</v>
      </c>
      <c r="I31" s="741">
        <v>0.88888888888888884</v>
      </c>
      <c r="J31" s="741">
        <v>389</v>
      </c>
      <c r="K31" s="745">
        <v>9</v>
      </c>
      <c r="L31" s="745">
        <v>3501</v>
      </c>
      <c r="M31" s="741">
        <v>1</v>
      </c>
      <c r="N31" s="741">
        <v>389</v>
      </c>
      <c r="O31" s="745">
        <v>17</v>
      </c>
      <c r="P31" s="745">
        <v>6613</v>
      </c>
      <c r="Q31" s="759">
        <v>1.8888888888888888</v>
      </c>
      <c r="R31" s="746">
        <v>389</v>
      </c>
    </row>
    <row r="32" spans="1:18" ht="14.4" customHeight="1" x14ac:dyDescent="0.3">
      <c r="A32" s="740" t="s">
        <v>4562</v>
      </c>
      <c r="B32" s="741" t="s">
        <v>4563</v>
      </c>
      <c r="C32" s="741" t="s">
        <v>588</v>
      </c>
      <c r="D32" s="741" t="s">
        <v>4596</v>
      </c>
      <c r="E32" s="741" t="s">
        <v>4605</v>
      </c>
      <c r="F32" s="741" t="s">
        <v>4604</v>
      </c>
      <c r="G32" s="745">
        <v>125</v>
      </c>
      <c r="H32" s="745">
        <v>56125</v>
      </c>
      <c r="I32" s="741">
        <v>1.3384015729348375</v>
      </c>
      <c r="J32" s="741">
        <v>449</v>
      </c>
      <c r="K32" s="745">
        <v>93.399999999999991</v>
      </c>
      <c r="L32" s="745">
        <v>41934.35</v>
      </c>
      <c r="M32" s="741">
        <v>1</v>
      </c>
      <c r="N32" s="741">
        <v>448.97591006423983</v>
      </c>
      <c r="O32" s="745">
        <v>145</v>
      </c>
      <c r="P32" s="745">
        <v>65105</v>
      </c>
      <c r="Q32" s="759">
        <v>1.5525458246044115</v>
      </c>
      <c r="R32" s="746">
        <v>449</v>
      </c>
    </row>
    <row r="33" spans="1:18" ht="14.4" customHeight="1" x14ac:dyDescent="0.3">
      <c r="A33" s="740" t="s">
        <v>4562</v>
      </c>
      <c r="B33" s="741" t="s">
        <v>4563</v>
      </c>
      <c r="C33" s="741" t="s">
        <v>588</v>
      </c>
      <c r="D33" s="741" t="s">
        <v>4596</v>
      </c>
      <c r="E33" s="741" t="s">
        <v>4606</v>
      </c>
      <c r="F33" s="741" t="s">
        <v>4604</v>
      </c>
      <c r="G33" s="745">
        <v>36</v>
      </c>
      <c r="H33" s="745">
        <v>18000</v>
      </c>
      <c r="I33" s="741">
        <v>0.70526006464883928</v>
      </c>
      <c r="J33" s="741">
        <v>500</v>
      </c>
      <c r="K33" s="745">
        <v>51.05</v>
      </c>
      <c r="L33" s="745">
        <v>25522.5</v>
      </c>
      <c r="M33" s="741">
        <v>1</v>
      </c>
      <c r="N33" s="741">
        <v>499.95102840352598</v>
      </c>
      <c r="O33" s="745">
        <v>35</v>
      </c>
      <c r="P33" s="745">
        <v>17500</v>
      </c>
      <c r="Q33" s="759">
        <v>0.68566950729748266</v>
      </c>
      <c r="R33" s="746">
        <v>500</v>
      </c>
    </row>
    <row r="34" spans="1:18" ht="14.4" customHeight="1" x14ac:dyDescent="0.3">
      <c r="A34" s="740" t="s">
        <v>4562</v>
      </c>
      <c r="B34" s="741" t="s">
        <v>4563</v>
      </c>
      <c r="C34" s="741" t="s">
        <v>588</v>
      </c>
      <c r="D34" s="741" t="s">
        <v>4559</v>
      </c>
      <c r="E34" s="741" t="s">
        <v>4607</v>
      </c>
      <c r="F34" s="741" t="s">
        <v>4608</v>
      </c>
      <c r="G34" s="745">
        <v>62</v>
      </c>
      <c r="H34" s="745">
        <v>4588</v>
      </c>
      <c r="I34" s="741">
        <v>1.3071225071225072</v>
      </c>
      <c r="J34" s="741">
        <v>74</v>
      </c>
      <c r="K34" s="745">
        <v>45</v>
      </c>
      <c r="L34" s="745">
        <v>3510</v>
      </c>
      <c r="M34" s="741">
        <v>1</v>
      </c>
      <c r="N34" s="741">
        <v>78</v>
      </c>
      <c r="O34" s="745">
        <v>54</v>
      </c>
      <c r="P34" s="745">
        <v>4212</v>
      </c>
      <c r="Q34" s="759">
        <v>1.2</v>
      </c>
      <c r="R34" s="746">
        <v>78</v>
      </c>
    </row>
    <row r="35" spans="1:18" ht="14.4" customHeight="1" x14ac:dyDescent="0.3">
      <c r="A35" s="740" t="s">
        <v>4562</v>
      </c>
      <c r="B35" s="741" t="s">
        <v>4563</v>
      </c>
      <c r="C35" s="741" t="s">
        <v>588</v>
      </c>
      <c r="D35" s="741" t="s">
        <v>4559</v>
      </c>
      <c r="E35" s="741" t="s">
        <v>4609</v>
      </c>
      <c r="F35" s="741" t="s">
        <v>4610</v>
      </c>
      <c r="G35" s="745">
        <v>763</v>
      </c>
      <c r="H35" s="745">
        <v>109872</v>
      </c>
      <c r="I35" s="741">
        <v>0.76790606653620352</v>
      </c>
      <c r="J35" s="741">
        <v>144</v>
      </c>
      <c r="K35" s="745">
        <v>980</v>
      </c>
      <c r="L35" s="745">
        <v>143080</v>
      </c>
      <c r="M35" s="741">
        <v>1</v>
      </c>
      <c r="N35" s="741">
        <v>146</v>
      </c>
      <c r="O35" s="745">
        <v>1515</v>
      </c>
      <c r="P35" s="745">
        <v>222705</v>
      </c>
      <c r="Q35" s="759">
        <v>1.5565068493150684</v>
      </c>
      <c r="R35" s="746">
        <v>147</v>
      </c>
    </row>
    <row r="36" spans="1:18" ht="14.4" customHeight="1" x14ac:dyDescent="0.3">
      <c r="A36" s="740" t="s">
        <v>4562</v>
      </c>
      <c r="B36" s="741" t="s">
        <v>4563</v>
      </c>
      <c r="C36" s="741" t="s">
        <v>588</v>
      </c>
      <c r="D36" s="741" t="s">
        <v>4559</v>
      </c>
      <c r="E36" s="741" t="s">
        <v>4611</v>
      </c>
      <c r="F36" s="741" t="s">
        <v>4612</v>
      </c>
      <c r="G36" s="745">
        <v>376</v>
      </c>
      <c r="H36" s="745">
        <v>13160</v>
      </c>
      <c r="I36" s="741">
        <v>1.0745488691108027</v>
      </c>
      <c r="J36" s="741">
        <v>35</v>
      </c>
      <c r="K36" s="745">
        <v>331</v>
      </c>
      <c r="L36" s="745">
        <v>12247</v>
      </c>
      <c r="M36" s="741">
        <v>1</v>
      </c>
      <c r="N36" s="741">
        <v>37</v>
      </c>
      <c r="O36" s="745">
        <v>394</v>
      </c>
      <c r="P36" s="745">
        <v>14578</v>
      </c>
      <c r="Q36" s="759">
        <v>1.190332326283988</v>
      </c>
      <c r="R36" s="746">
        <v>37</v>
      </c>
    </row>
    <row r="37" spans="1:18" ht="14.4" customHeight="1" x14ac:dyDescent="0.3">
      <c r="A37" s="740" t="s">
        <v>4562</v>
      </c>
      <c r="B37" s="741" t="s">
        <v>4563</v>
      </c>
      <c r="C37" s="741" t="s">
        <v>588</v>
      </c>
      <c r="D37" s="741" t="s">
        <v>4559</v>
      </c>
      <c r="E37" s="741" t="s">
        <v>4613</v>
      </c>
      <c r="F37" s="741" t="s">
        <v>4614</v>
      </c>
      <c r="G37" s="745">
        <v>29</v>
      </c>
      <c r="H37" s="745">
        <v>3190</v>
      </c>
      <c r="I37" s="741">
        <v>1.1956521739130435</v>
      </c>
      <c r="J37" s="741">
        <v>110</v>
      </c>
      <c r="K37" s="745">
        <v>23</v>
      </c>
      <c r="L37" s="745">
        <v>2668</v>
      </c>
      <c r="M37" s="741">
        <v>1</v>
      </c>
      <c r="N37" s="741">
        <v>116</v>
      </c>
      <c r="O37" s="745">
        <v>11</v>
      </c>
      <c r="P37" s="745">
        <v>1276</v>
      </c>
      <c r="Q37" s="759">
        <v>0.47826086956521741</v>
      </c>
      <c r="R37" s="746">
        <v>116</v>
      </c>
    </row>
    <row r="38" spans="1:18" ht="14.4" customHeight="1" x14ac:dyDescent="0.3">
      <c r="A38" s="740" t="s">
        <v>4562</v>
      </c>
      <c r="B38" s="741" t="s">
        <v>4563</v>
      </c>
      <c r="C38" s="741" t="s">
        <v>588</v>
      </c>
      <c r="D38" s="741" t="s">
        <v>4559</v>
      </c>
      <c r="E38" s="741" t="s">
        <v>4615</v>
      </c>
      <c r="F38" s="741" t="s">
        <v>4616</v>
      </c>
      <c r="G38" s="745">
        <v>66</v>
      </c>
      <c r="H38" s="745">
        <v>8118</v>
      </c>
      <c r="I38" s="741">
        <v>0.79658522225493078</v>
      </c>
      <c r="J38" s="741">
        <v>123</v>
      </c>
      <c r="K38" s="745">
        <v>79</v>
      </c>
      <c r="L38" s="745">
        <v>10191</v>
      </c>
      <c r="M38" s="741">
        <v>1</v>
      </c>
      <c r="N38" s="741">
        <v>129</v>
      </c>
      <c r="O38" s="745">
        <v>185</v>
      </c>
      <c r="P38" s="745">
        <v>23865</v>
      </c>
      <c r="Q38" s="759">
        <v>2.3417721518987342</v>
      </c>
      <c r="R38" s="746">
        <v>129</v>
      </c>
    </row>
    <row r="39" spans="1:18" ht="14.4" customHeight="1" x14ac:dyDescent="0.3">
      <c r="A39" s="740" t="s">
        <v>4562</v>
      </c>
      <c r="B39" s="741" t="s">
        <v>4563</v>
      </c>
      <c r="C39" s="741" t="s">
        <v>588</v>
      </c>
      <c r="D39" s="741" t="s">
        <v>4559</v>
      </c>
      <c r="E39" s="741" t="s">
        <v>4617</v>
      </c>
      <c r="F39" s="741" t="s">
        <v>4618</v>
      </c>
      <c r="G39" s="745">
        <v>3603</v>
      </c>
      <c r="H39" s="745">
        <v>846705</v>
      </c>
      <c r="I39" s="741">
        <v>0.8997937298551858</v>
      </c>
      <c r="J39" s="741">
        <v>235</v>
      </c>
      <c r="K39" s="745">
        <v>3749</v>
      </c>
      <c r="L39" s="745">
        <v>940999</v>
      </c>
      <c r="M39" s="741">
        <v>1</v>
      </c>
      <c r="N39" s="741">
        <v>251</v>
      </c>
      <c r="O39" s="745">
        <v>3859</v>
      </c>
      <c r="P39" s="745">
        <v>968609</v>
      </c>
      <c r="Q39" s="759">
        <v>1.0293411576420379</v>
      </c>
      <c r="R39" s="746">
        <v>251</v>
      </c>
    </row>
    <row r="40" spans="1:18" ht="14.4" customHeight="1" x14ac:dyDescent="0.3">
      <c r="A40" s="740" t="s">
        <v>4562</v>
      </c>
      <c r="B40" s="741" t="s">
        <v>4563</v>
      </c>
      <c r="C40" s="741" t="s">
        <v>588</v>
      </c>
      <c r="D40" s="741" t="s">
        <v>4559</v>
      </c>
      <c r="E40" s="741" t="s">
        <v>4619</v>
      </c>
      <c r="F40" s="741" t="s">
        <v>4620</v>
      </c>
      <c r="G40" s="745">
        <v>171</v>
      </c>
      <c r="H40" s="745">
        <v>111663</v>
      </c>
      <c r="I40" s="741">
        <v>0.89994922507797581</v>
      </c>
      <c r="J40" s="741">
        <v>653</v>
      </c>
      <c r="K40" s="745">
        <v>177</v>
      </c>
      <c r="L40" s="745">
        <v>124077</v>
      </c>
      <c r="M40" s="741">
        <v>1</v>
      </c>
      <c r="N40" s="741">
        <v>701</v>
      </c>
      <c r="O40" s="745">
        <v>193</v>
      </c>
      <c r="P40" s="745">
        <v>135293</v>
      </c>
      <c r="Q40" s="759">
        <v>1.0903954802259888</v>
      </c>
      <c r="R40" s="746">
        <v>701</v>
      </c>
    </row>
    <row r="41" spans="1:18" ht="14.4" customHeight="1" x14ac:dyDescent="0.3">
      <c r="A41" s="740" t="s">
        <v>4562</v>
      </c>
      <c r="B41" s="741" t="s">
        <v>4563</v>
      </c>
      <c r="C41" s="741" t="s">
        <v>588</v>
      </c>
      <c r="D41" s="741" t="s">
        <v>4559</v>
      </c>
      <c r="E41" s="741" t="s">
        <v>4621</v>
      </c>
      <c r="F41" s="741" t="s">
        <v>4622</v>
      </c>
      <c r="G41" s="745">
        <v>1</v>
      </c>
      <c r="H41" s="745">
        <v>331</v>
      </c>
      <c r="I41" s="741">
        <v>0.31167608286252352</v>
      </c>
      <c r="J41" s="741">
        <v>331</v>
      </c>
      <c r="K41" s="745">
        <v>3</v>
      </c>
      <c r="L41" s="745">
        <v>1062</v>
      </c>
      <c r="M41" s="741">
        <v>1</v>
      </c>
      <c r="N41" s="741">
        <v>354</v>
      </c>
      <c r="O41" s="745">
        <v>6</v>
      </c>
      <c r="P41" s="745">
        <v>2130</v>
      </c>
      <c r="Q41" s="759">
        <v>2.0056497175141241</v>
      </c>
      <c r="R41" s="746">
        <v>355</v>
      </c>
    </row>
    <row r="42" spans="1:18" ht="14.4" customHeight="1" x14ac:dyDescent="0.3">
      <c r="A42" s="740" t="s">
        <v>4562</v>
      </c>
      <c r="B42" s="741" t="s">
        <v>4563</v>
      </c>
      <c r="C42" s="741" t="s">
        <v>588</v>
      </c>
      <c r="D42" s="741" t="s">
        <v>4559</v>
      </c>
      <c r="E42" s="741" t="s">
        <v>4623</v>
      </c>
      <c r="F42" s="741" t="s">
        <v>4624</v>
      </c>
      <c r="G42" s="745">
        <v>1</v>
      </c>
      <c r="H42" s="745">
        <v>707</v>
      </c>
      <c r="I42" s="741"/>
      <c r="J42" s="741">
        <v>707</v>
      </c>
      <c r="K42" s="745"/>
      <c r="L42" s="745"/>
      <c r="M42" s="741"/>
      <c r="N42" s="741"/>
      <c r="O42" s="745"/>
      <c r="P42" s="745"/>
      <c r="Q42" s="759"/>
      <c r="R42" s="746"/>
    </row>
    <row r="43" spans="1:18" ht="14.4" customHeight="1" x14ac:dyDescent="0.3">
      <c r="A43" s="740" t="s">
        <v>4562</v>
      </c>
      <c r="B43" s="741" t="s">
        <v>4563</v>
      </c>
      <c r="C43" s="741" t="s">
        <v>588</v>
      </c>
      <c r="D43" s="741" t="s">
        <v>4559</v>
      </c>
      <c r="E43" s="741" t="s">
        <v>4625</v>
      </c>
      <c r="F43" s="741" t="s">
        <v>4626</v>
      </c>
      <c r="G43" s="745">
        <v>1199</v>
      </c>
      <c r="H43" s="745">
        <v>18433.339999999997</v>
      </c>
      <c r="I43" s="741">
        <v>0.42473114067689366</v>
      </c>
      <c r="J43" s="741">
        <v>15.373928273561297</v>
      </c>
      <c r="K43" s="745">
        <v>1302</v>
      </c>
      <c r="L43" s="745">
        <v>43400.02</v>
      </c>
      <c r="M43" s="741">
        <v>1</v>
      </c>
      <c r="N43" s="741">
        <v>33.333348694316435</v>
      </c>
      <c r="O43" s="745">
        <v>1500</v>
      </c>
      <c r="P43" s="745">
        <v>49999.98</v>
      </c>
      <c r="Q43" s="759">
        <v>1.1520727409803038</v>
      </c>
      <c r="R43" s="746">
        <v>33.333320000000001</v>
      </c>
    </row>
    <row r="44" spans="1:18" ht="14.4" customHeight="1" x14ac:dyDescent="0.3">
      <c r="A44" s="740" t="s">
        <v>4562</v>
      </c>
      <c r="B44" s="741" t="s">
        <v>4563</v>
      </c>
      <c r="C44" s="741" t="s">
        <v>588</v>
      </c>
      <c r="D44" s="741" t="s">
        <v>4559</v>
      </c>
      <c r="E44" s="741" t="s">
        <v>4627</v>
      </c>
      <c r="F44" s="741" t="s">
        <v>4628</v>
      </c>
      <c r="G44" s="745">
        <v>249</v>
      </c>
      <c r="H44" s="745">
        <v>26892</v>
      </c>
      <c r="I44" s="741">
        <v>1.0585734529995277</v>
      </c>
      <c r="J44" s="741">
        <v>108</v>
      </c>
      <c r="K44" s="745">
        <v>219</v>
      </c>
      <c r="L44" s="745">
        <v>25404</v>
      </c>
      <c r="M44" s="741">
        <v>1</v>
      </c>
      <c r="N44" s="741">
        <v>116</v>
      </c>
      <c r="O44" s="745">
        <v>229</v>
      </c>
      <c r="P44" s="745">
        <v>26564</v>
      </c>
      <c r="Q44" s="759">
        <v>1.0456621004566211</v>
      </c>
      <c r="R44" s="746">
        <v>116</v>
      </c>
    </row>
    <row r="45" spans="1:18" ht="14.4" customHeight="1" x14ac:dyDescent="0.3">
      <c r="A45" s="740" t="s">
        <v>4562</v>
      </c>
      <c r="B45" s="741" t="s">
        <v>4563</v>
      </c>
      <c r="C45" s="741" t="s">
        <v>588</v>
      </c>
      <c r="D45" s="741" t="s">
        <v>4559</v>
      </c>
      <c r="E45" s="741" t="s">
        <v>4629</v>
      </c>
      <c r="F45" s="741" t="s">
        <v>4630</v>
      </c>
      <c r="G45" s="745">
        <v>1669</v>
      </c>
      <c r="H45" s="745">
        <v>190266</v>
      </c>
      <c r="I45" s="741">
        <v>0.79040378863409766</v>
      </c>
      <c r="J45" s="741">
        <v>114</v>
      </c>
      <c r="K45" s="745">
        <v>2006</v>
      </c>
      <c r="L45" s="745">
        <v>240720</v>
      </c>
      <c r="M45" s="741">
        <v>1</v>
      </c>
      <c r="N45" s="741">
        <v>120</v>
      </c>
      <c r="O45" s="745">
        <v>3083</v>
      </c>
      <c r="P45" s="745">
        <v>369960</v>
      </c>
      <c r="Q45" s="759">
        <v>1.536889332003988</v>
      </c>
      <c r="R45" s="746">
        <v>120</v>
      </c>
    </row>
    <row r="46" spans="1:18" ht="14.4" customHeight="1" x14ac:dyDescent="0.3">
      <c r="A46" s="740" t="s">
        <v>4562</v>
      </c>
      <c r="B46" s="741" t="s">
        <v>4563</v>
      </c>
      <c r="C46" s="741" t="s">
        <v>588</v>
      </c>
      <c r="D46" s="741" t="s">
        <v>4559</v>
      </c>
      <c r="E46" s="741" t="s">
        <v>4631</v>
      </c>
      <c r="F46" s="741" t="s">
        <v>4632</v>
      </c>
      <c r="G46" s="745">
        <v>6</v>
      </c>
      <c r="H46" s="745">
        <v>186</v>
      </c>
      <c r="I46" s="741">
        <v>0.58125000000000004</v>
      </c>
      <c r="J46" s="741">
        <v>31</v>
      </c>
      <c r="K46" s="745">
        <v>10</v>
      </c>
      <c r="L46" s="745">
        <v>320</v>
      </c>
      <c r="M46" s="741">
        <v>1</v>
      </c>
      <c r="N46" s="741">
        <v>32</v>
      </c>
      <c r="O46" s="745">
        <v>24</v>
      </c>
      <c r="P46" s="745">
        <v>768</v>
      </c>
      <c r="Q46" s="759">
        <v>2.4</v>
      </c>
      <c r="R46" s="746">
        <v>32</v>
      </c>
    </row>
    <row r="47" spans="1:18" ht="14.4" customHeight="1" x14ac:dyDescent="0.3">
      <c r="A47" s="740" t="s">
        <v>4562</v>
      </c>
      <c r="B47" s="741" t="s">
        <v>4563</v>
      </c>
      <c r="C47" s="741" t="s">
        <v>588</v>
      </c>
      <c r="D47" s="741" t="s">
        <v>4559</v>
      </c>
      <c r="E47" s="741" t="s">
        <v>4633</v>
      </c>
      <c r="F47" s="741" t="s">
        <v>4634</v>
      </c>
      <c r="G47" s="745">
        <v>15</v>
      </c>
      <c r="H47" s="745">
        <v>1050</v>
      </c>
      <c r="I47" s="741">
        <v>0.70945945945945943</v>
      </c>
      <c r="J47" s="741">
        <v>70</v>
      </c>
      <c r="K47" s="745">
        <v>20</v>
      </c>
      <c r="L47" s="745">
        <v>1480</v>
      </c>
      <c r="M47" s="741">
        <v>1</v>
      </c>
      <c r="N47" s="741">
        <v>74</v>
      </c>
      <c r="O47" s="745">
        <v>37</v>
      </c>
      <c r="P47" s="745">
        <v>2738</v>
      </c>
      <c r="Q47" s="759">
        <v>1.85</v>
      </c>
      <c r="R47" s="746">
        <v>74</v>
      </c>
    </row>
    <row r="48" spans="1:18" ht="14.4" customHeight="1" x14ac:dyDescent="0.3">
      <c r="A48" s="740" t="s">
        <v>4562</v>
      </c>
      <c r="B48" s="741" t="s">
        <v>4563</v>
      </c>
      <c r="C48" s="741" t="s">
        <v>588</v>
      </c>
      <c r="D48" s="741" t="s">
        <v>4559</v>
      </c>
      <c r="E48" s="741" t="s">
        <v>4635</v>
      </c>
      <c r="F48" s="741" t="s">
        <v>4636</v>
      </c>
      <c r="G48" s="745">
        <v>219</v>
      </c>
      <c r="H48" s="745">
        <v>16863</v>
      </c>
      <c r="I48" s="741">
        <v>0.85214007782101164</v>
      </c>
      <c r="J48" s="741">
        <v>77</v>
      </c>
      <c r="K48" s="745">
        <v>257</v>
      </c>
      <c r="L48" s="745">
        <v>19789</v>
      </c>
      <c r="M48" s="741">
        <v>1</v>
      </c>
      <c r="N48" s="741">
        <v>77</v>
      </c>
      <c r="O48" s="745">
        <v>390</v>
      </c>
      <c r="P48" s="745">
        <v>30030</v>
      </c>
      <c r="Q48" s="759">
        <v>1.5175097276264591</v>
      </c>
      <c r="R48" s="746">
        <v>77</v>
      </c>
    </row>
    <row r="49" spans="1:18" ht="14.4" customHeight="1" x14ac:dyDescent="0.3">
      <c r="A49" s="740" t="s">
        <v>4562</v>
      </c>
      <c r="B49" s="741" t="s">
        <v>4563</v>
      </c>
      <c r="C49" s="741" t="s">
        <v>588</v>
      </c>
      <c r="D49" s="741" t="s">
        <v>4559</v>
      </c>
      <c r="E49" s="741" t="s">
        <v>4637</v>
      </c>
      <c r="F49" s="741" t="s">
        <v>4638</v>
      </c>
      <c r="G49" s="745">
        <v>37</v>
      </c>
      <c r="H49" s="745">
        <v>22422</v>
      </c>
      <c r="I49" s="741">
        <v>0.61494158301793644</v>
      </c>
      <c r="J49" s="741">
        <v>606</v>
      </c>
      <c r="K49" s="745">
        <v>59</v>
      </c>
      <c r="L49" s="745">
        <v>36462</v>
      </c>
      <c r="M49" s="741">
        <v>1</v>
      </c>
      <c r="N49" s="741">
        <v>618</v>
      </c>
      <c r="O49" s="745">
        <v>80</v>
      </c>
      <c r="P49" s="745">
        <v>49520</v>
      </c>
      <c r="Q49" s="759">
        <v>1.3581262684438593</v>
      </c>
      <c r="R49" s="746">
        <v>619</v>
      </c>
    </row>
    <row r="50" spans="1:18" ht="14.4" customHeight="1" x14ac:dyDescent="0.3">
      <c r="A50" s="740" t="s">
        <v>4562</v>
      </c>
      <c r="B50" s="741" t="s">
        <v>4563</v>
      </c>
      <c r="C50" s="741" t="s">
        <v>588</v>
      </c>
      <c r="D50" s="741" t="s">
        <v>4559</v>
      </c>
      <c r="E50" s="741" t="s">
        <v>4639</v>
      </c>
      <c r="F50" s="741" t="s">
        <v>4640</v>
      </c>
      <c r="G50" s="745">
        <v>1</v>
      </c>
      <c r="H50" s="745">
        <v>340</v>
      </c>
      <c r="I50" s="741"/>
      <c r="J50" s="741">
        <v>340</v>
      </c>
      <c r="K50" s="745"/>
      <c r="L50" s="745"/>
      <c r="M50" s="741"/>
      <c r="N50" s="741"/>
      <c r="O50" s="745"/>
      <c r="P50" s="745"/>
      <c r="Q50" s="759"/>
      <c r="R50" s="746"/>
    </row>
    <row r="51" spans="1:18" ht="14.4" customHeight="1" x14ac:dyDescent="0.3">
      <c r="A51" s="740" t="s">
        <v>4562</v>
      </c>
      <c r="B51" s="741" t="s">
        <v>4563</v>
      </c>
      <c r="C51" s="741" t="s">
        <v>588</v>
      </c>
      <c r="D51" s="741" t="s">
        <v>4559</v>
      </c>
      <c r="E51" s="741" t="s">
        <v>4641</v>
      </c>
      <c r="F51" s="741" t="s">
        <v>4642</v>
      </c>
      <c r="G51" s="745">
        <v>3</v>
      </c>
      <c r="H51" s="745">
        <v>1095</v>
      </c>
      <c r="I51" s="741">
        <v>9.7855227882037529E-2</v>
      </c>
      <c r="J51" s="741">
        <v>365</v>
      </c>
      <c r="K51" s="745">
        <v>30</v>
      </c>
      <c r="L51" s="745">
        <v>11190</v>
      </c>
      <c r="M51" s="741">
        <v>1</v>
      </c>
      <c r="N51" s="741">
        <v>373</v>
      </c>
      <c r="O51" s="745">
        <v>47</v>
      </c>
      <c r="P51" s="745">
        <v>17531</v>
      </c>
      <c r="Q51" s="759">
        <v>1.5666666666666667</v>
      </c>
      <c r="R51" s="746">
        <v>373</v>
      </c>
    </row>
    <row r="52" spans="1:18" ht="14.4" customHeight="1" x14ac:dyDescent="0.3">
      <c r="A52" s="740" t="s">
        <v>4562</v>
      </c>
      <c r="B52" s="741" t="s">
        <v>4563</v>
      </c>
      <c r="C52" s="741" t="s">
        <v>588</v>
      </c>
      <c r="D52" s="741" t="s">
        <v>4559</v>
      </c>
      <c r="E52" s="741" t="s">
        <v>4643</v>
      </c>
      <c r="F52" s="741" t="s">
        <v>4644</v>
      </c>
      <c r="G52" s="745">
        <v>1027</v>
      </c>
      <c r="H52" s="745">
        <v>169455</v>
      </c>
      <c r="I52" s="741">
        <v>0.84127669714932529</v>
      </c>
      <c r="J52" s="741">
        <v>165</v>
      </c>
      <c r="K52" s="745">
        <v>1138</v>
      </c>
      <c r="L52" s="745">
        <v>201426</v>
      </c>
      <c r="M52" s="741">
        <v>1</v>
      </c>
      <c r="N52" s="741">
        <v>177</v>
      </c>
      <c r="O52" s="745">
        <v>1310</v>
      </c>
      <c r="P52" s="745">
        <v>231870</v>
      </c>
      <c r="Q52" s="759">
        <v>1.1511423550087874</v>
      </c>
      <c r="R52" s="746">
        <v>177</v>
      </c>
    </row>
    <row r="53" spans="1:18" ht="14.4" customHeight="1" x14ac:dyDescent="0.3">
      <c r="A53" s="740" t="s">
        <v>4562</v>
      </c>
      <c r="B53" s="741" t="s">
        <v>4563</v>
      </c>
      <c r="C53" s="741" t="s">
        <v>588</v>
      </c>
      <c r="D53" s="741" t="s">
        <v>4559</v>
      </c>
      <c r="E53" s="741" t="s">
        <v>4645</v>
      </c>
      <c r="F53" s="741" t="s">
        <v>4646</v>
      </c>
      <c r="G53" s="745">
        <v>45</v>
      </c>
      <c r="H53" s="745">
        <v>56700</v>
      </c>
      <c r="I53" s="741">
        <v>1.0416666666666667</v>
      </c>
      <c r="J53" s="741">
        <v>1260</v>
      </c>
      <c r="K53" s="745">
        <v>42</v>
      </c>
      <c r="L53" s="745">
        <v>54432</v>
      </c>
      <c r="M53" s="741">
        <v>1</v>
      </c>
      <c r="N53" s="741">
        <v>1296</v>
      </c>
      <c r="O53" s="745">
        <v>51</v>
      </c>
      <c r="P53" s="745">
        <v>66096</v>
      </c>
      <c r="Q53" s="759">
        <v>1.2142857142857142</v>
      </c>
      <c r="R53" s="746">
        <v>1296</v>
      </c>
    </row>
    <row r="54" spans="1:18" ht="14.4" customHeight="1" x14ac:dyDescent="0.3">
      <c r="A54" s="740" t="s">
        <v>4562</v>
      </c>
      <c r="B54" s="741" t="s">
        <v>4563</v>
      </c>
      <c r="C54" s="741" t="s">
        <v>596</v>
      </c>
      <c r="D54" s="741" t="s">
        <v>4559</v>
      </c>
      <c r="E54" s="741" t="s">
        <v>4617</v>
      </c>
      <c r="F54" s="741" t="s">
        <v>4618</v>
      </c>
      <c r="G54" s="745">
        <v>554</v>
      </c>
      <c r="H54" s="745">
        <v>130190</v>
      </c>
      <c r="I54" s="741">
        <v>0.78469781991549681</v>
      </c>
      <c r="J54" s="741">
        <v>235</v>
      </c>
      <c r="K54" s="745">
        <v>661</v>
      </c>
      <c r="L54" s="745">
        <v>165911</v>
      </c>
      <c r="M54" s="741">
        <v>1</v>
      </c>
      <c r="N54" s="741">
        <v>251</v>
      </c>
      <c r="O54" s="745">
        <v>730</v>
      </c>
      <c r="P54" s="745">
        <v>183230</v>
      </c>
      <c r="Q54" s="759">
        <v>1.1043872919818456</v>
      </c>
      <c r="R54" s="746">
        <v>251</v>
      </c>
    </row>
    <row r="55" spans="1:18" ht="14.4" customHeight="1" x14ac:dyDescent="0.3">
      <c r="A55" s="740" t="s">
        <v>4562</v>
      </c>
      <c r="B55" s="741" t="s">
        <v>4563</v>
      </c>
      <c r="C55" s="741" t="s">
        <v>596</v>
      </c>
      <c r="D55" s="741" t="s">
        <v>4559</v>
      </c>
      <c r="E55" s="741" t="s">
        <v>4647</v>
      </c>
      <c r="F55" s="741" t="s">
        <v>4648</v>
      </c>
      <c r="G55" s="745">
        <v>803</v>
      </c>
      <c r="H55" s="745">
        <v>94754</v>
      </c>
      <c r="I55" s="741">
        <v>0.87852321614003859</v>
      </c>
      <c r="J55" s="741">
        <v>118</v>
      </c>
      <c r="K55" s="745">
        <v>856</v>
      </c>
      <c r="L55" s="745">
        <v>107856</v>
      </c>
      <c r="M55" s="741">
        <v>1</v>
      </c>
      <c r="N55" s="741">
        <v>126</v>
      </c>
      <c r="O55" s="745">
        <v>2634</v>
      </c>
      <c r="P55" s="745">
        <v>331884</v>
      </c>
      <c r="Q55" s="759">
        <v>3.0771028037383177</v>
      </c>
      <c r="R55" s="746">
        <v>126</v>
      </c>
    </row>
    <row r="56" spans="1:18" ht="14.4" customHeight="1" x14ac:dyDescent="0.3">
      <c r="A56" s="740" t="s">
        <v>4562</v>
      </c>
      <c r="B56" s="741" t="s">
        <v>4563</v>
      </c>
      <c r="C56" s="741" t="s">
        <v>596</v>
      </c>
      <c r="D56" s="741" t="s">
        <v>4559</v>
      </c>
      <c r="E56" s="741" t="s">
        <v>4649</v>
      </c>
      <c r="F56" s="741" t="s">
        <v>4650</v>
      </c>
      <c r="G56" s="745">
        <v>5</v>
      </c>
      <c r="H56" s="745">
        <v>1615</v>
      </c>
      <c r="I56" s="741">
        <v>4.8791540785498491</v>
      </c>
      <c r="J56" s="741">
        <v>323</v>
      </c>
      <c r="K56" s="745">
        <v>1</v>
      </c>
      <c r="L56" s="745">
        <v>331</v>
      </c>
      <c r="M56" s="741">
        <v>1</v>
      </c>
      <c r="N56" s="741">
        <v>331</v>
      </c>
      <c r="O56" s="745">
        <v>4</v>
      </c>
      <c r="P56" s="745">
        <v>1324</v>
      </c>
      <c r="Q56" s="759">
        <v>4</v>
      </c>
      <c r="R56" s="746">
        <v>331</v>
      </c>
    </row>
    <row r="57" spans="1:18" ht="14.4" customHeight="1" x14ac:dyDescent="0.3">
      <c r="A57" s="740" t="s">
        <v>4562</v>
      </c>
      <c r="B57" s="741" t="s">
        <v>4563</v>
      </c>
      <c r="C57" s="741" t="s">
        <v>596</v>
      </c>
      <c r="D57" s="741" t="s">
        <v>4559</v>
      </c>
      <c r="E57" s="741" t="s">
        <v>4651</v>
      </c>
      <c r="F57" s="741" t="s">
        <v>4652</v>
      </c>
      <c r="G57" s="745">
        <v>101</v>
      </c>
      <c r="H57" s="745">
        <v>49187</v>
      </c>
      <c r="I57" s="741">
        <v>0.35112253274797445</v>
      </c>
      <c r="J57" s="741">
        <v>487</v>
      </c>
      <c r="K57" s="745">
        <v>283</v>
      </c>
      <c r="L57" s="745">
        <v>140085</v>
      </c>
      <c r="M57" s="741">
        <v>1</v>
      </c>
      <c r="N57" s="741">
        <v>495</v>
      </c>
      <c r="O57" s="745">
        <v>410</v>
      </c>
      <c r="P57" s="745">
        <v>202950</v>
      </c>
      <c r="Q57" s="759">
        <v>1.4487632508833923</v>
      </c>
      <c r="R57" s="746">
        <v>495</v>
      </c>
    </row>
    <row r="58" spans="1:18" ht="14.4" customHeight="1" x14ac:dyDescent="0.3">
      <c r="A58" s="740" t="s">
        <v>4562</v>
      </c>
      <c r="B58" s="741" t="s">
        <v>4563</v>
      </c>
      <c r="C58" s="741" t="s">
        <v>596</v>
      </c>
      <c r="D58" s="741" t="s">
        <v>4559</v>
      </c>
      <c r="E58" s="741" t="s">
        <v>4653</v>
      </c>
      <c r="F58" s="741" t="s">
        <v>4652</v>
      </c>
      <c r="G58" s="745">
        <v>129</v>
      </c>
      <c r="H58" s="745">
        <v>72111</v>
      </c>
      <c r="I58" s="741">
        <v>1.3651181281235802</v>
      </c>
      <c r="J58" s="741">
        <v>559</v>
      </c>
      <c r="K58" s="745">
        <v>93</v>
      </c>
      <c r="L58" s="745">
        <v>52824</v>
      </c>
      <c r="M58" s="741">
        <v>1</v>
      </c>
      <c r="N58" s="741">
        <v>568</v>
      </c>
      <c r="O58" s="745">
        <v>97</v>
      </c>
      <c r="P58" s="745">
        <v>55096</v>
      </c>
      <c r="Q58" s="759">
        <v>1.043010752688172</v>
      </c>
      <c r="R58" s="746">
        <v>568</v>
      </c>
    </row>
    <row r="59" spans="1:18" ht="14.4" customHeight="1" x14ac:dyDescent="0.3">
      <c r="A59" s="740" t="s">
        <v>4562</v>
      </c>
      <c r="B59" s="741" t="s">
        <v>4563</v>
      </c>
      <c r="C59" s="741" t="s">
        <v>596</v>
      </c>
      <c r="D59" s="741" t="s">
        <v>4559</v>
      </c>
      <c r="E59" s="741" t="s">
        <v>4654</v>
      </c>
      <c r="F59" s="741" t="s">
        <v>4655</v>
      </c>
      <c r="G59" s="745">
        <v>3</v>
      </c>
      <c r="H59" s="745">
        <v>2256</v>
      </c>
      <c r="I59" s="741">
        <v>0.59290407358738506</v>
      </c>
      <c r="J59" s="741">
        <v>752</v>
      </c>
      <c r="K59" s="745">
        <v>5</v>
      </c>
      <c r="L59" s="745">
        <v>3805</v>
      </c>
      <c r="M59" s="741">
        <v>1</v>
      </c>
      <c r="N59" s="741">
        <v>761</v>
      </c>
      <c r="O59" s="745">
        <v>7</v>
      </c>
      <c r="P59" s="745">
        <v>5327</v>
      </c>
      <c r="Q59" s="759">
        <v>1.4</v>
      </c>
      <c r="R59" s="746">
        <v>761</v>
      </c>
    </row>
    <row r="60" spans="1:18" ht="14.4" customHeight="1" x14ac:dyDescent="0.3">
      <c r="A60" s="740" t="s">
        <v>4562</v>
      </c>
      <c r="B60" s="741" t="s">
        <v>4563</v>
      </c>
      <c r="C60" s="741" t="s">
        <v>596</v>
      </c>
      <c r="D60" s="741" t="s">
        <v>4559</v>
      </c>
      <c r="E60" s="741" t="s">
        <v>4656</v>
      </c>
      <c r="F60" s="741" t="s">
        <v>4640</v>
      </c>
      <c r="G60" s="745">
        <v>13</v>
      </c>
      <c r="H60" s="745">
        <v>5837</v>
      </c>
      <c r="I60" s="741">
        <v>6.3170995670995671</v>
      </c>
      <c r="J60" s="741">
        <v>449</v>
      </c>
      <c r="K60" s="745">
        <v>2</v>
      </c>
      <c r="L60" s="745">
        <v>924</v>
      </c>
      <c r="M60" s="741">
        <v>1</v>
      </c>
      <c r="N60" s="741">
        <v>462</v>
      </c>
      <c r="O60" s="745">
        <v>8</v>
      </c>
      <c r="P60" s="745">
        <v>3696</v>
      </c>
      <c r="Q60" s="759">
        <v>4</v>
      </c>
      <c r="R60" s="746">
        <v>462</v>
      </c>
    </row>
    <row r="61" spans="1:18" ht="14.4" customHeight="1" x14ac:dyDescent="0.3">
      <c r="A61" s="740" t="s">
        <v>4562</v>
      </c>
      <c r="B61" s="741" t="s">
        <v>4563</v>
      </c>
      <c r="C61" s="741" t="s">
        <v>596</v>
      </c>
      <c r="D61" s="741" t="s">
        <v>4559</v>
      </c>
      <c r="E61" s="741" t="s">
        <v>4657</v>
      </c>
      <c r="F61" s="741" t="s">
        <v>4642</v>
      </c>
      <c r="G61" s="745"/>
      <c r="H61" s="745"/>
      <c r="I61" s="741"/>
      <c r="J61" s="741"/>
      <c r="K61" s="745">
        <v>1</v>
      </c>
      <c r="L61" s="745">
        <v>446</v>
      </c>
      <c r="M61" s="741">
        <v>1</v>
      </c>
      <c r="N61" s="741">
        <v>446</v>
      </c>
      <c r="O61" s="745"/>
      <c r="P61" s="745"/>
      <c r="Q61" s="759"/>
      <c r="R61" s="746"/>
    </row>
    <row r="62" spans="1:18" ht="14.4" customHeight="1" x14ac:dyDescent="0.3">
      <c r="A62" s="740" t="s">
        <v>4562</v>
      </c>
      <c r="B62" s="741" t="s">
        <v>4563</v>
      </c>
      <c r="C62" s="741" t="s">
        <v>596</v>
      </c>
      <c r="D62" s="741" t="s">
        <v>4559</v>
      </c>
      <c r="E62" s="741" t="s">
        <v>4658</v>
      </c>
      <c r="F62" s="741" t="s">
        <v>4659</v>
      </c>
      <c r="G62" s="745">
        <v>2</v>
      </c>
      <c r="H62" s="745">
        <v>420</v>
      </c>
      <c r="I62" s="741">
        <v>1.9534883720930232</v>
      </c>
      <c r="J62" s="741">
        <v>210</v>
      </c>
      <c r="K62" s="745">
        <v>1</v>
      </c>
      <c r="L62" s="745">
        <v>215</v>
      </c>
      <c r="M62" s="741">
        <v>1</v>
      </c>
      <c r="N62" s="741">
        <v>215</v>
      </c>
      <c r="O62" s="745">
        <v>6</v>
      </c>
      <c r="P62" s="745">
        <v>1290</v>
      </c>
      <c r="Q62" s="759">
        <v>6</v>
      </c>
      <c r="R62" s="746">
        <v>215</v>
      </c>
    </row>
    <row r="63" spans="1:18" ht="14.4" customHeight="1" x14ac:dyDescent="0.3">
      <c r="A63" s="740" t="s">
        <v>4562</v>
      </c>
      <c r="B63" s="741" t="s">
        <v>4563</v>
      </c>
      <c r="C63" s="741" t="s">
        <v>596</v>
      </c>
      <c r="D63" s="741" t="s">
        <v>4559</v>
      </c>
      <c r="E63" s="741" t="s">
        <v>4660</v>
      </c>
      <c r="F63" s="741" t="s">
        <v>4661</v>
      </c>
      <c r="G63" s="745">
        <v>60</v>
      </c>
      <c r="H63" s="745">
        <v>5100</v>
      </c>
      <c r="I63" s="741">
        <v>1.5384615384615385</v>
      </c>
      <c r="J63" s="741">
        <v>85</v>
      </c>
      <c r="K63" s="745">
        <v>39</v>
      </c>
      <c r="L63" s="745">
        <v>3315</v>
      </c>
      <c r="M63" s="741">
        <v>1</v>
      </c>
      <c r="N63" s="741">
        <v>85</v>
      </c>
      <c r="O63" s="745">
        <v>24</v>
      </c>
      <c r="P63" s="745">
        <v>2040</v>
      </c>
      <c r="Q63" s="759">
        <v>0.61538461538461542</v>
      </c>
      <c r="R63" s="746">
        <v>85</v>
      </c>
    </row>
    <row r="64" spans="1:18" ht="14.4" customHeight="1" x14ac:dyDescent="0.3">
      <c r="A64" s="740" t="s">
        <v>4562</v>
      </c>
      <c r="B64" s="741" t="s">
        <v>4563</v>
      </c>
      <c r="C64" s="741" t="s">
        <v>596</v>
      </c>
      <c r="D64" s="741" t="s">
        <v>4559</v>
      </c>
      <c r="E64" s="741" t="s">
        <v>4629</v>
      </c>
      <c r="F64" s="741" t="s">
        <v>4630</v>
      </c>
      <c r="G64" s="745"/>
      <c r="H64" s="745"/>
      <c r="I64" s="741"/>
      <c r="J64" s="741"/>
      <c r="K64" s="745"/>
      <c r="L64" s="745"/>
      <c r="M64" s="741"/>
      <c r="N64" s="741"/>
      <c r="O64" s="745">
        <v>2</v>
      </c>
      <c r="P64" s="745">
        <v>240</v>
      </c>
      <c r="Q64" s="759"/>
      <c r="R64" s="746">
        <v>120</v>
      </c>
    </row>
    <row r="65" spans="1:18" ht="14.4" customHeight="1" x14ac:dyDescent="0.3">
      <c r="A65" s="740" t="s">
        <v>4562</v>
      </c>
      <c r="B65" s="741" t="s">
        <v>4563</v>
      </c>
      <c r="C65" s="741" t="s">
        <v>596</v>
      </c>
      <c r="D65" s="741" t="s">
        <v>4559</v>
      </c>
      <c r="E65" s="741" t="s">
        <v>4662</v>
      </c>
      <c r="F65" s="741" t="s">
        <v>4663</v>
      </c>
      <c r="G65" s="745">
        <v>269</v>
      </c>
      <c r="H65" s="745">
        <v>80431</v>
      </c>
      <c r="I65" s="741">
        <v>0.97757547766055719</v>
      </c>
      <c r="J65" s="741">
        <v>299</v>
      </c>
      <c r="K65" s="745">
        <v>268</v>
      </c>
      <c r="L65" s="745">
        <v>82276</v>
      </c>
      <c r="M65" s="741">
        <v>1</v>
      </c>
      <c r="N65" s="741">
        <v>307</v>
      </c>
      <c r="O65" s="745">
        <v>262</v>
      </c>
      <c r="P65" s="745">
        <v>80434</v>
      </c>
      <c r="Q65" s="759">
        <v>0.97761194029850751</v>
      </c>
      <c r="R65" s="746">
        <v>307</v>
      </c>
    </row>
    <row r="66" spans="1:18" ht="14.4" customHeight="1" x14ac:dyDescent="0.3">
      <c r="A66" s="740" t="s">
        <v>4562</v>
      </c>
      <c r="B66" s="741" t="s">
        <v>4563</v>
      </c>
      <c r="C66" s="741" t="s">
        <v>596</v>
      </c>
      <c r="D66" s="741" t="s">
        <v>4559</v>
      </c>
      <c r="E66" s="741" t="s">
        <v>4664</v>
      </c>
      <c r="F66" s="741" t="s">
        <v>4659</v>
      </c>
      <c r="G66" s="745">
        <v>1</v>
      </c>
      <c r="H66" s="745">
        <v>174</v>
      </c>
      <c r="I66" s="741"/>
      <c r="J66" s="741">
        <v>174</v>
      </c>
      <c r="K66" s="745"/>
      <c r="L66" s="745"/>
      <c r="M66" s="741"/>
      <c r="N66" s="741"/>
      <c r="O66" s="745"/>
      <c r="P66" s="745"/>
      <c r="Q66" s="759"/>
      <c r="R66" s="746"/>
    </row>
    <row r="67" spans="1:18" ht="14.4" customHeight="1" x14ac:dyDescent="0.3">
      <c r="A67" s="740" t="s">
        <v>4562</v>
      </c>
      <c r="B67" s="741" t="s">
        <v>4563</v>
      </c>
      <c r="C67" s="741" t="s">
        <v>596</v>
      </c>
      <c r="D67" s="741" t="s">
        <v>4559</v>
      </c>
      <c r="E67" s="741" t="s">
        <v>4665</v>
      </c>
      <c r="F67" s="741" t="s">
        <v>4663</v>
      </c>
      <c r="G67" s="745">
        <v>332</v>
      </c>
      <c r="H67" s="745">
        <v>123172</v>
      </c>
      <c r="I67" s="741">
        <v>0.77917510121457489</v>
      </c>
      <c r="J67" s="741">
        <v>371</v>
      </c>
      <c r="K67" s="745">
        <v>416</v>
      </c>
      <c r="L67" s="745">
        <v>158080</v>
      </c>
      <c r="M67" s="741">
        <v>1</v>
      </c>
      <c r="N67" s="741">
        <v>380</v>
      </c>
      <c r="O67" s="745">
        <v>292</v>
      </c>
      <c r="P67" s="745">
        <v>110960</v>
      </c>
      <c r="Q67" s="759">
        <v>0.70192307692307687</v>
      </c>
      <c r="R67" s="746">
        <v>380</v>
      </c>
    </row>
    <row r="68" spans="1:18" ht="14.4" customHeight="1" x14ac:dyDescent="0.3">
      <c r="A68" s="740" t="s">
        <v>4562</v>
      </c>
      <c r="B68" s="741" t="s">
        <v>4563</v>
      </c>
      <c r="C68" s="741" t="s">
        <v>596</v>
      </c>
      <c r="D68" s="741" t="s">
        <v>4559</v>
      </c>
      <c r="E68" s="741" t="s">
        <v>4666</v>
      </c>
      <c r="F68" s="741" t="s">
        <v>4667</v>
      </c>
      <c r="G68" s="745">
        <v>6</v>
      </c>
      <c r="H68" s="745">
        <v>1632</v>
      </c>
      <c r="I68" s="741">
        <v>1.5</v>
      </c>
      <c r="J68" s="741">
        <v>272</v>
      </c>
      <c r="K68" s="745">
        <v>4</v>
      </c>
      <c r="L68" s="745">
        <v>1088</v>
      </c>
      <c r="M68" s="741">
        <v>1</v>
      </c>
      <c r="N68" s="741">
        <v>272</v>
      </c>
      <c r="O68" s="745">
        <v>7</v>
      </c>
      <c r="P68" s="745">
        <v>1904</v>
      </c>
      <c r="Q68" s="759">
        <v>1.75</v>
      </c>
      <c r="R68" s="746">
        <v>272</v>
      </c>
    </row>
    <row r="69" spans="1:18" ht="14.4" customHeight="1" x14ac:dyDescent="0.3">
      <c r="A69" s="740" t="s">
        <v>4562</v>
      </c>
      <c r="B69" s="741" t="s">
        <v>4563</v>
      </c>
      <c r="C69" s="741" t="s">
        <v>596</v>
      </c>
      <c r="D69" s="741" t="s">
        <v>4559</v>
      </c>
      <c r="E69" s="741" t="s">
        <v>4639</v>
      </c>
      <c r="F69" s="741" t="s">
        <v>4640</v>
      </c>
      <c r="G69" s="745">
        <v>12</v>
      </c>
      <c r="H69" s="745">
        <v>4080</v>
      </c>
      <c r="I69" s="741">
        <v>0.72443181818181823</v>
      </c>
      <c r="J69" s="741">
        <v>340</v>
      </c>
      <c r="K69" s="745">
        <v>16</v>
      </c>
      <c r="L69" s="745">
        <v>5632</v>
      </c>
      <c r="M69" s="741">
        <v>1</v>
      </c>
      <c r="N69" s="741">
        <v>352</v>
      </c>
      <c r="O69" s="745">
        <v>8</v>
      </c>
      <c r="P69" s="745">
        <v>2824</v>
      </c>
      <c r="Q69" s="759">
        <v>0.50142045454545459</v>
      </c>
      <c r="R69" s="746">
        <v>353</v>
      </c>
    </row>
    <row r="70" spans="1:18" ht="14.4" customHeight="1" x14ac:dyDescent="0.3">
      <c r="A70" s="740" t="s">
        <v>4562</v>
      </c>
      <c r="B70" s="741" t="s">
        <v>4563</v>
      </c>
      <c r="C70" s="741" t="s">
        <v>596</v>
      </c>
      <c r="D70" s="741" t="s">
        <v>4559</v>
      </c>
      <c r="E70" s="741" t="s">
        <v>4641</v>
      </c>
      <c r="F70" s="741" t="s">
        <v>4642</v>
      </c>
      <c r="G70" s="745"/>
      <c r="H70" s="745"/>
      <c r="I70" s="741"/>
      <c r="J70" s="741"/>
      <c r="K70" s="745">
        <v>3</v>
      </c>
      <c r="L70" s="745">
        <v>1119</v>
      </c>
      <c r="M70" s="741">
        <v>1</v>
      </c>
      <c r="N70" s="741">
        <v>373</v>
      </c>
      <c r="O70" s="745"/>
      <c r="P70" s="745"/>
      <c r="Q70" s="759"/>
      <c r="R70" s="746"/>
    </row>
    <row r="71" spans="1:18" ht="14.4" customHeight="1" x14ac:dyDescent="0.3">
      <c r="A71" s="740" t="s">
        <v>4562</v>
      </c>
      <c r="B71" s="741" t="s">
        <v>4563</v>
      </c>
      <c r="C71" s="741" t="s">
        <v>596</v>
      </c>
      <c r="D71" s="741" t="s">
        <v>4559</v>
      </c>
      <c r="E71" s="741" t="s">
        <v>4668</v>
      </c>
      <c r="F71" s="741" t="s">
        <v>4650</v>
      </c>
      <c r="G71" s="745">
        <v>3</v>
      </c>
      <c r="H71" s="745">
        <v>1185</v>
      </c>
      <c r="I71" s="741">
        <v>0.48886138613861385</v>
      </c>
      <c r="J71" s="741">
        <v>395</v>
      </c>
      <c r="K71" s="745">
        <v>6</v>
      </c>
      <c r="L71" s="745">
        <v>2424</v>
      </c>
      <c r="M71" s="741">
        <v>1</v>
      </c>
      <c r="N71" s="741">
        <v>404</v>
      </c>
      <c r="O71" s="745">
        <v>6</v>
      </c>
      <c r="P71" s="745">
        <v>2424</v>
      </c>
      <c r="Q71" s="759">
        <v>1</v>
      </c>
      <c r="R71" s="746">
        <v>404</v>
      </c>
    </row>
    <row r="72" spans="1:18" ht="14.4" customHeight="1" x14ac:dyDescent="0.3">
      <c r="A72" s="740" t="s">
        <v>4562</v>
      </c>
      <c r="B72" s="741" t="s">
        <v>4563</v>
      </c>
      <c r="C72" s="741" t="s">
        <v>596</v>
      </c>
      <c r="D72" s="741" t="s">
        <v>4559</v>
      </c>
      <c r="E72" s="741" t="s">
        <v>4669</v>
      </c>
      <c r="F72" s="741" t="s">
        <v>4670</v>
      </c>
      <c r="G72" s="745"/>
      <c r="H72" s="745"/>
      <c r="I72" s="741"/>
      <c r="J72" s="741"/>
      <c r="K72" s="745"/>
      <c r="L72" s="745"/>
      <c r="M72" s="741"/>
      <c r="N72" s="741"/>
      <c r="O72" s="745">
        <v>1</v>
      </c>
      <c r="P72" s="745">
        <v>449</v>
      </c>
      <c r="Q72" s="759"/>
      <c r="R72" s="746">
        <v>449</v>
      </c>
    </row>
    <row r="73" spans="1:18" ht="14.4" customHeight="1" x14ac:dyDescent="0.3">
      <c r="A73" s="740" t="s">
        <v>4562</v>
      </c>
      <c r="B73" s="741" t="s">
        <v>4563</v>
      </c>
      <c r="C73" s="741" t="s">
        <v>599</v>
      </c>
      <c r="D73" s="741" t="s">
        <v>4559</v>
      </c>
      <c r="E73" s="741" t="s">
        <v>4617</v>
      </c>
      <c r="F73" s="741" t="s">
        <v>4618</v>
      </c>
      <c r="G73" s="745">
        <v>112</v>
      </c>
      <c r="H73" s="745">
        <v>26320</v>
      </c>
      <c r="I73" s="741">
        <v>1.1037953449360454</v>
      </c>
      <c r="J73" s="741">
        <v>235</v>
      </c>
      <c r="K73" s="745">
        <v>95</v>
      </c>
      <c r="L73" s="745">
        <v>23845</v>
      </c>
      <c r="M73" s="741">
        <v>1</v>
      </c>
      <c r="N73" s="741">
        <v>251</v>
      </c>
      <c r="O73" s="745">
        <v>106</v>
      </c>
      <c r="P73" s="745">
        <v>26606</v>
      </c>
      <c r="Q73" s="759">
        <v>1.1157894736842104</v>
      </c>
      <c r="R73" s="746">
        <v>251</v>
      </c>
    </row>
    <row r="74" spans="1:18" ht="14.4" customHeight="1" x14ac:dyDescent="0.3">
      <c r="A74" s="740" t="s">
        <v>4562</v>
      </c>
      <c r="B74" s="741" t="s">
        <v>4563</v>
      </c>
      <c r="C74" s="741" t="s">
        <v>599</v>
      </c>
      <c r="D74" s="741" t="s">
        <v>4559</v>
      </c>
      <c r="E74" s="741" t="s">
        <v>4647</v>
      </c>
      <c r="F74" s="741" t="s">
        <v>4648</v>
      </c>
      <c r="G74" s="745">
        <v>144</v>
      </c>
      <c r="H74" s="745">
        <v>16992</v>
      </c>
      <c r="I74" s="741">
        <v>0.66760961810466757</v>
      </c>
      <c r="J74" s="741">
        <v>118</v>
      </c>
      <c r="K74" s="745">
        <v>202</v>
      </c>
      <c r="L74" s="745">
        <v>25452</v>
      </c>
      <c r="M74" s="741">
        <v>1</v>
      </c>
      <c r="N74" s="741">
        <v>126</v>
      </c>
      <c r="O74" s="745">
        <v>263</v>
      </c>
      <c r="P74" s="745">
        <v>33138</v>
      </c>
      <c r="Q74" s="759">
        <v>1.301980198019802</v>
      </c>
      <c r="R74" s="746">
        <v>126</v>
      </c>
    </row>
    <row r="75" spans="1:18" ht="14.4" customHeight="1" x14ac:dyDescent="0.3">
      <c r="A75" s="740" t="s">
        <v>4562</v>
      </c>
      <c r="B75" s="741" t="s">
        <v>4563</v>
      </c>
      <c r="C75" s="741" t="s">
        <v>599</v>
      </c>
      <c r="D75" s="741" t="s">
        <v>4559</v>
      </c>
      <c r="E75" s="741" t="s">
        <v>4649</v>
      </c>
      <c r="F75" s="741" t="s">
        <v>4650</v>
      </c>
      <c r="G75" s="745">
        <v>4</v>
      </c>
      <c r="H75" s="745">
        <v>1292</v>
      </c>
      <c r="I75" s="741">
        <v>0.30025563560306762</v>
      </c>
      <c r="J75" s="741">
        <v>323</v>
      </c>
      <c r="K75" s="745">
        <v>13</v>
      </c>
      <c r="L75" s="745">
        <v>4303</v>
      </c>
      <c r="M75" s="741">
        <v>1</v>
      </c>
      <c r="N75" s="741">
        <v>331</v>
      </c>
      <c r="O75" s="745">
        <v>8</v>
      </c>
      <c r="P75" s="745">
        <v>2648</v>
      </c>
      <c r="Q75" s="759">
        <v>0.61538461538461542</v>
      </c>
      <c r="R75" s="746">
        <v>331</v>
      </c>
    </row>
    <row r="76" spans="1:18" ht="14.4" customHeight="1" x14ac:dyDescent="0.3">
      <c r="A76" s="740" t="s">
        <v>4562</v>
      </c>
      <c r="B76" s="741" t="s">
        <v>4563</v>
      </c>
      <c r="C76" s="741" t="s">
        <v>599</v>
      </c>
      <c r="D76" s="741" t="s">
        <v>4559</v>
      </c>
      <c r="E76" s="741" t="s">
        <v>4651</v>
      </c>
      <c r="F76" s="741" t="s">
        <v>4652</v>
      </c>
      <c r="G76" s="745">
        <v>31</v>
      </c>
      <c r="H76" s="745">
        <v>15097</v>
      </c>
      <c r="I76" s="741">
        <v>1.3260430390865174</v>
      </c>
      <c r="J76" s="741">
        <v>487</v>
      </c>
      <c r="K76" s="745">
        <v>23</v>
      </c>
      <c r="L76" s="745">
        <v>11385</v>
      </c>
      <c r="M76" s="741">
        <v>1</v>
      </c>
      <c r="N76" s="741">
        <v>495</v>
      </c>
      <c r="O76" s="745">
        <v>56</v>
      </c>
      <c r="P76" s="745">
        <v>27720</v>
      </c>
      <c r="Q76" s="759">
        <v>2.4347826086956523</v>
      </c>
      <c r="R76" s="746">
        <v>495</v>
      </c>
    </row>
    <row r="77" spans="1:18" ht="14.4" customHeight="1" x14ac:dyDescent="0.3">
      <c r="A77" s="740" t="s">
        <v>4562</v>
      </c>
      <c r="B77" s="741" t="s">
        <v>4563</v>
      </c>
      <c r="C77" s="741" t="s">
        <v>599</v>
      </c>
      <c r="D77" s="741" t="s">
        <v>4559</v>
      </c>
      <c r="E77" s="741" t="s">
        <v>4671</v>
      </c>
      <c r="F77" s="741" t="s">
        <v>4655</v>
      </c>
      <c r="G77" s="745"/>
      <c r="H77" s="745"/>
      <c r="I77" s="741"/>
      <c r="J77" s="741"/>
      <c r="K77" s="745">
        <v>2</v>
      </c>
      <c r="L77" s="745">
        <v>1376</v>
      </c>
      <c r="M77" s="741">
        <v>1</v>
      </c>
      <c r="N77" s="741">
        <v>688</v>
      </c>
      <c r="O77" s="745">
        <v>13</v>
      </c>
      <c r="P77" s="745">
        <v>8944</v>
      </c>
      <c r="Q77" s="759">
        <v>6.5</v>
      </c>
      <c r="R77" s="746">
        <v>688</v>
      </c>
    </row>
    <row r="78" spans="1:18" ht="14.4" customHeight="1" x14ac:dyDescent="0.3">
      <c r="A78" s="740" t="s">
        <v>4562</v>
      </c>
      <c r="B78" s="741" t="s">
        <v>4563</v>
      </c>
      <c r="C78" s="741" t="s">
        <v>599</v>
      </c>
      <c r="D78" s="741" t="s">
        <v>4559</v>
      </c>
      <c r="E78" s="741" t="s">
        <v>4653</v>
      </c>
      <c r="F78" s="741" t="s">
        <v>4652</v>
      </c>
      <c r="G78" s="745">
        <v>99</v>
      </c>
      <c r="H78" s="745">
        <v>55341</v>
      </c>
      <c r="I78" s="741">
        <v>1.2491197183098592</v>
      </c>
      <c r="J78" s="741">
        <v>559</v>
      </c>
      <c r="K78" s="745">
        <v>78</v>
      </c>
      <c r="L78" s="745">
        <v>44304</v>
      </c>
      <c r="M78" s="741">
        <v>1</v>
      </c>
      <c r="N78" s="741">
        <v>568</v>
      </c>
      <c r="O78" s="745">
        <v>81</v>
      </c>
      <c r="P78" s="745">
        <v>46008</v>
      </c>
      <c r="Q78" s="759">
        <v>1.0384615384615385</v>
      </c>
      <c r="R78" s="746">
        <v>568</v>
      </c>
    </row>
    <row r="79" spans="1:18" ht="14.4" customHeight="1" x14ac:dyDescent="0.3">
      <c r="A79" s="740" t="s">
        <v>4562</v>
      </c>
      <c r="B79" s="741" t="s">
        <v>4563</v>
      </c>
      <c r="C79" s="741" t="s">
        <v>599</v>
      </c>
      <c r="D79" s="741" t="s">
        <v>4559</v>
      </c>
      <c r="E79" s="741" t="s">
        <v>4654</v>
      </c>
      <c r="F79" s="741" t="s">
        <v>4655</v>
      </c>
      <c r="G79" s="745">
        <v>5</v>
      </c>
      <c r="H79" s="745">
        <v>3760</v>
      </c>
      <c r="I79" s="741">
        <v>0.70583818284212507</v>
      </c>
      <c r="J79" s="741">
        <v>752</v>
      </c>
      <c r="K79" s="745">
        <v>7</v>
      </c>
      <c r="L79" s="745">
        <v>5327</v>
      </c>
      <c r="M79" s="741">
        <v>1</v>
      </c>
      <c r="N79" s="741">
        <v>761</v>
      </c>
      <c r="O79" s="745">
        <v>4</v>
      </c>
      <c r="P79" s="745">
        <v>3044</v>
      </c>
      <c r="Q79" s="759">
        <v>0.5714285714285714</v>
      </c>
      <c r="R79" s="746">
        <v>761</v>
      </c>
    </row>
    <row r="80" spans="1:18" ht="14.4" customHeight="1" x14ac:dyDescent="0.3">
      <c r="A80" s="740" t="s">
        <v>4562</v>
      </c>
      <c r="B80" s="741" t="s">
        <v>4563</v>
      </c>
      <c r="C80" s="741" t="s">
        <v>599</v>
      </c>
      <c r="D80" s="741" t="s">
        <v>4559</v>
      </c>
      <c r="E80" s="741" t="s">
        <v>4656</v>
      </c>
      <c r="F80" s="741" t="s">
        <v>4640</v>
      </c>
      <c r="G80" s="745">
        <v>14</v>
      </c>
      <c r="H80" s="745">
        <v>6286</v>
      </c>
      <c r="I80" s="741">
        <v>0.97186147186147187</v>
      </c>
      <c r="J80" s="741">
        <v>449</v>
      </c>
      <c r="K80" s="745">
        <v>14</v>
      </c>
      <c r="L80" s="745">
        <v>6468</v>
      </c>
      <c r="M80" s="741">
        <v>1</v>
      </c>
      <c r="N80" s="741">
        <v>462</v>
      </c>
      <c r="O80" s="745">
        <v>4</v>
      </c>
      <c r="P80" s="745">
        <v>1848</v>
      </c>
      <c r="Q80" s="759">
        <v>0.2857142857142857</v>
      </c>
      <c r="R80" s="746">
        <v>462</v>
      </c>
    </row>
    <row r="81" spans="1:18" ht="14.4" customHeight="1" x14ac:dyDescent="0.3">
      <c r="A81" s="740" t="s">
        <v>4562</v>
      </c>
      <c r="B81" s="741" t="s">
        <v>4563</v>
      </c>
      <c r="C81" s="741" t="s">
        <v>599</v>
      </c>
      <c r="D81" s="741" t="s">
        <v>4559</v>
      </c>
      <c r="E81" s="741" t="s">
        <v>4672</v>
      </c>
      <c r="F81" s="741" t="s">
        <v>4673</v>
      </c>
      <c r="G81" s="745"/>
      <c r="H81" s="745"/>
      <c r="I81" s="741"/>
      <c r="J81" s="741"/>
      <c r="K81" s="745">
        <v>3</v>
      </c>
      <c r="L81" s="745">
        <v>2499</v>
      </c>
      <c r="M81" s="741">
        <v>1</v>
      </c>
      <c r="N81" s="741">
        <v>833</v>
      </c>
      <c r="O81" s="745"/>
      <c r="P81" s="745"/>
      <c r="Q81" s="759"/>
      <c r="R81" s="746"/>
    </row>
    <row r="82" spans="1:18" ht="14.4" customHeight="1" x14ac:dyDescent="0.3">
      <c r="A82" s="740" t="s">
        <v>4562</v>
      </c>
      <c r="B82" s="741" t="s">
        <v>4563</v>
      </c>
      <c r="C82" s="741" t="s">
        <v>599</v>
      </c>
      <c r="D82" s="741" t="s">
        <v>4559</v>
      </c>
      <c r="E82" s="741" t="s">
        <v>4658</v>
      </c>
      <c r="F82" s="741" t="s">
        <v>4659</v>
      </c>
      <c r="G82" s="745">
        <v>1</v>
      </c>
      <c r="H82" s="745">
        <v>210</v>
      </c>
      <c r="I82" s="741">
        <v>0.97674418604651159</v>
      </c>
      <c r="J82" s="741">
        <v>210</v>
      </c>
      <c r="K82" s="745">
        <v>1</v>
      </c>
      <c r="L82" s="745">
        <v>215</v>
      </c>
      <c r="M82" s="741">
        <v>1</v>
      </c>
      <c r="N82" s="741">
        <v>215</v>
      </c>
      <c r="O82" s="745">
        <v>2</v>
      </c>
      <c r="P82" s="745">
        <v>430</v>
      </c>
      <c r="Q82" s="759">
        <v>2</v>
      </c>
      <c r="R82" s="746">
        <v>215</v>
      </c>
    </row>
    <row r="83" spans="1:18" ht="14.4" customHeight="1" x14ac:dyDescent="0.3">
      <c r="A83" s="740" t="s">
        <v>4562</v>
      </c>
      <c r="B83" s="741" t="s">
        <v>4563</v>
      </c>
      <c r="C83" s="741" t="s">
        <v>599</v>
      </c>
      <c r="D83" s="741" t="s">
        <v>4559</v>
      </c>
      <c r="E83" s="741" t="s">
        <v>4660</v>
      </c>
      <c r="F83" s="741" t="s">
        <v>4661</v>
      </c>
      <c r="G83" s="745">
        <v>25</v>
      </c>
      <c r="H83" s="745">
        <v>2125</v>
      </c>
      <c r="I83" s="741">
        <v>1</v>
      </c>
      <c r="J83" s="741">
        <v>85</v>
      </c>
      <c r="K83" s="745">
        <v>25</v>
      </c>
      <c r="L83" s="745">
        <v>2125</v>
      </c>
      <c r="M83" s="741">
        <v>1</v>
      </c>
      <c r="N83" s="741">
        <v>85</v>
      </c>
      <c r="O83" s="745">
        <v>27</v>
      </c>
      <c r="P83" s="745">
        <v>2295</v>
      </c>
      <c r="Q83" s="759">
        <v>1.08</v>
      </c>
      <c r="R83" s="746">
        <v>85</v>
      </c>
    </row>
    <row r="84" spans="1:18" ht="14.4" customHeight="1" x14ac:dyDescent="0.3">
      <c r="A84" s="740" t="s">
        <v>4562</v>
      </c>
      <c r="B84" s="741" t="s">
        <v>4563</v>
      </c>
      <c r="C84" s="741" t="s">
        <v>599</v>
      </c>
      <c r="D84" s="741" t="s">
        <v>4559</v>
      </c>
      <c r="E84" s="741" t="s">
        <v>4623</v>
      </c>
      <c r="F84" s="741" t="s">
        <v>4624</v>
      </c>
      <c r="G84" s="745">
        <v>1</v>
      </c>
      <c r="H84" s="745">
        <v>707</v>
      </c>
      <c r="I84" s="741"/>
      <c r="J84" s="741">
        <v>707</v>
      </c>
      <c r="K84" s="745"/>
      <c r="L84" s="745"/>
      <c r="M84" s="741"/>
      <c r="N84" s="741"/>
      <c r="O84" s="745"/>
      <c r="P84" s="745"/>
      <c r="Q84" s="759"/>
      <c r="R84" s="746"/>
    </row>
    <row r="85" spans="1:18" ht="14.4" customHeight="1" x14ac:dyDescent="0.3">
      <c r="A85" s="740" t="s">
        <v>4562</v>
      </c>
      <c r="B85" s="741" t="s">
        <v>4563</v>
      </c>
      <c r="C85" s="741" t="s">
        <v>599</v>
      </c>
      <c r="D85" s="741" t="s">
        <v>4559</v>
      </c>
      <c r="E85" s="741" t="s">
        <v>4629</v>
      </c>
      <c r="F85" s="741" t="s">
        <v>4630</v>
      </c>
      <c r="G85" s="745">
        <v>7</v>
      </c>
      <c r="H85" s="745">
        <v>798</v>
      </c>
      <c r="I85" s="741">
        <v>0.41562500000000002</v>
      </c>
      <c r="J85" s="741">
        <v>114</v>
      </c>
      <c r="K85" s="745">
        <v>16</v>
      </c>
      <c r="L85" s="745">
        <v>1920</v>
      </c>
      <c r="M85" s="741">
        <v>1</v>
      </c>
      <c r="N85" s="741">
        <v>120</v>
      </c>
      <c r="O85" s="745">
        <v>5</v>
      </c>
      <c r="P85" s="745">
        <v>600</v>
      </c>
      <c r="Q85" s="759">
        <v>0.3125</v>
      </c>
      <c r="R85" s="746">
        <v>120</v>
      </c>
    </row>
    <row r="86" spans="1:18" ht="14.4" customHeight="1" x14ac:dyDescent="0.3">
      <c r="A86" s="740" t="s">
        <v>4562</v>
      </c>
      <c r="B86" s="741" t="s">
        <v>4563</v>
      </c>
      <c r="C86" s="741" t="s">
        <v>599</v>
      </c>
      <c r="D86" s="741" t="s">
        <v>4559</v>
      </c>
      <c r="E86" s="741" t="s">
        <v>4662</v>
      </c>
      <c r="F86" s="741" t="s">
        <v>4663</v>
      </c>
      <c r="G86" s="745">
        <v>21</v>
      </c>
      <c r="H86" s="745">
        <v>6279</v>
      </c>
      <c r="I86" s="741">
        <v>0.97394136807817588</v>
      </c>
      <c r="J86" s="741">
        <v>299</v>
      </c>
      <c r="K86" s="745">
        <v>21</v>
      </c>
      <c r="L86" s="745">
        <v>6447</v>
      </c>
      <c r="M86" s="741">
        <v>1</v>
      </c>
      <c r="N86" s="741">
        <v>307</v>
      </c>
      <c r="O86" s="745">
        <v>15</v>
      </c>
      <c r="P86" s="745">
        <v>4605</v>
      </c>
      <c r="Q86" s="759">
        <v>0.7142857142857143</v>
      </c>
      <c r="R86" s="746">
        <v>307</v>
      </c>
    </row>
    <row r="87" spans="1:18" ht="14.4" customHeight="1" x14ac:dyDescent="0.3">
      <c r="A87" s="740" t="s">
        <v>4562</v>
      </c>
      <c r="B87" s="741" t="s">
        <v>4563</v>
      </c>
      <c r="C87" s="741" t="s">
        <v>599</v>
      </c>
      <c r="D87" s="741" t="s">
        <v>4559</v>
      </c>
      <c r="E87" s="741" t="s">
        <v>4664</v>
      </c>
      <c r="F87" s="741" t="s">
        <v>4659</v>
      </c>
      <c r="G87" s="745"/>
      <c r="H87" s="745"/>
      <c r="I87" s="741"/>
      <c r="J87" s="741"/>
      <c r="K87" s="745"/>
      <c r="L87" s="745"/>
      <c r="M87" s="741"/>
      <c r="N87" s="741"/>
      <c r="O87" s="745">
        <v>2</v>
      </c>
      <c r="P87" s="745">
        <v>356</v>
      </c>
      <c r="Q87" s="759"/>
      <c r="R87" s="746">
        <v>178</v>
      </c>
    </row>
    <row r="88" spans="1:18" ht="14.4" customHeight="1" x14ac:dyDescent="0.3">
      <c r="A88" s="740" t="s">
        <v>4562</v>
      </c>
      <c r="B88" s="741" t="s">
        <v>4563</v>
      </c>
      <c r="C88" s="741" t="s">
        <v>599</v>
      </c>
      <c r="D88" s="741" t="s">
        <v>4559</v>
      </c>
      <c r="E88" s="741" t="s">
        <v>4665</v>
      </c>
      <c r="F88" s="741" t="s">
        <v>4663</v>
      </c>
      <c r="G88" s="745">
        <v>69</v>
      </c>
      <c r="H88" s="745">
        <v>25599</v>
      </c>
      <c r="I88" s="741">
        <v>0.88639196675900278</v>
      </c>
      <c r="J88" s="741">
        <v>371</v>
      </c>
      <c r="K88" s="745">
        <v>76</v>
      </c>
      <c r="L88" s="745">
        <v>28880</v>
      </c>
      <c r="M88" s="741">
        <v>1</v>
      </c>
      <c r="N88" s="741">
        <v>380</v>
      </c>
      <c r="O88" s="745">
        <v>79</v>
      </c>
      <c r="P88" s="745">
        <v>30020</v>
      </c>
      <c r="Q88" s="759">
        <v>1.0394736842105263</v>
      </c>
      <c r="R88" s="746">
        <v>380</v>
      </c>
    </row>
    <row r="89" spans="1:18" ht="14.4" customHeight="1" x14ac:dyDescent="0.3">
      <c r="A89" s="740" t="s">
        <v>4562</v>
      </c>
      <c r="B89" s="741" t="s">
        <v>4563</v>
      </c>
      <c r="C89" s="741" t="s">
        <v>599</v>
      </c>
      <c r="D89" s="741" t="s">
        <v>4559</v>
      </c>
      <c r="E89" s="741" t="s">
        <v>4666</v>
      </c>
      <c r="F89" s="741" t="s">
        <v>4667</v>
      </c>
      <c r="G89" s="745">
        <v>36</v>
      </c>
      <c r="H89" s="745">
        <v>9792</v>
      </c>
      <c r="I89" s="741">
        <v>1.44</v>
      </c>
      <c r="J89" s="741">
        <v>272</v>
      </c>
      <c r="K89" s="745">
        <v>25</v>
      </c>
      <c r="L89" s="745">
        <v>6800</v>
      </c>
      <c r="M89" s="741">
        <v>1</v>
      </c>
      <c r="N89" s="741">
        <v>272</v>
      </c>
      <c r="O89" s="745">
        <v>15</v>
      </c>
      <c r="P89" s="745">
        <v>4080</v>
      </c>
      <c r="Q89" s="759">
        <v>0.6</v>
      </c>
      <c r="R89" s="746">
        <v>272</v>
      </c>
    </row>
    <row r="90" spans="1:18" ht="14.4" customHeight="1" x14ac:dyDescent="0.3">
      <c r="A90" s="740" t="s">
        <v>4562</v>
      </c>
      <c r="B90" s="741" t="s">
        <v>4563</v>
      </c>
      <c r="C90" s="741" t="s">
        <v>599</v>
      </c>
      <c r="D90" s="741" t="s">
        <v>4559</v>
      </c>
      <c r="E90" s="741" t="s">
        <v>4639</v>
      </c>
      <c r="F90" s="741" t="s">
        <v>4640</v>
      </c>
      <c r="G90" s="745">
        <v>3</v>
      </c>
      <c r="H90" s="745">
        <v>1020</v>
      </c>
      <c r="I90" s="741">
        <v>1.4488636363636365</v>
      </c>
      <c r="J90" s="741">
        <v>340</v>
      </c>
      <c r="K90" s="745">
        <v>2</v>
      </c>
      <c r="L90" s="745">
        <v>704</v>
      </c>
      <c r="M90" s="741">
        <v>1</v>
      </c>
      <c r="N90" s="741">
        <v>352</v>
      </c>
      <c r="O90" s="745">
        <v>8</v>
      </c>
      <c r="P90" s="745">
        <v>2824</v>
      </c>
      <c r="Q90" s="759">
        <v>4.0113636363636367</v>
      </c>
      <c r="R90" s="746">
        <v>353</v>
      </c>
    </row>
    <row r="91" spans="1:18" ht="14.4" customHeight="1" x14ac:dyDescent="0.3">
      <c r="A91" s="740" t="s">
        <v>4562</v>
      </c>
      <c r="B91" s="741" t="s">
        <v>4563</v>
      </c>
      <c r="C91" s="741" t="s">
        <v>599</v>
      </c>
      <c r="D91" s="741" t="s">
        <v>4559</v>
      </c>
      <c r="E91" s="741" t="s">
        <v>4668</v>
      </c>
      <c r="F91" s="741" t="s">
        <v>4650</v>
      </c>
      <c r="G91" s="745">
        <v>66</v>
      </c>
      <c r="H91" s="745">
        <v>26070</v>
      </c>
      <c r="I91" s="741">
        <v>1.8979324403028539</v>
      </c>
      <c r="J91" s="741">
        <v>395</v>
      </c>
      <c r="K91" s="745">
        <v>34</v>
      </c>
      <c r="L91" s="745">
        <v>13736</v>
      </c>
      <c r="M91" s="741">
        <v>1</v>
      </c>
      <c r="N91" s="741">
        <v>404</v>
      </c>
      <c r="O91" s="745">
        <v>15</v>
      </c>
      <c r="P91" s="745">
        <v>6060</v>
      </c>
      <c r="Q91" s="759">
        <v>0.44117647058823528</v>
      </c>
      <c r="R91" s="746">
        <v>404</v>
      </c>
    </row>
    <row r="92" spans="1:18" ht="14.4" customHeight="1" thickBot="1" x14ac:dyDescent="0.35">
      <c r="A92" s="747" t="s">
        <v>4562</v>
      </c>
      <c r="B92" s="748" t="s">
        <v>4563</v>
      </c>
      <c r="C92" s="748" t="s">
        <v>599</v>
      </c>
      <c r="D92" s="748" t="s">
        <v>4559</v>
      </c>
      <c r="E92" s="748" t="s">
        <v>4674</v>
      </c>
      <c r="F92" s="748" t="s">
        <v>4675</v>
      </c>
      <c r="G92" s="752">
        <v>1</v>
      </c>
      <c r="H92" s="752">
        <v>611</v>
      </c>
      <c r="I92" s="748"/>
      <c r="J92" s="748">
        <v>611</v>
      </c>
      <c r="K92" s="752"/>
      <c r="L92" s="752"/>
      <c r="M92" s="748"/>
      <c r="N92" s="748"/>
      <c r="O92" s="752"/>
      <c r="P92" s="752"/>
      <c r="Q92" s="760"/>
      <c r="R92" s="7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0" t="s">
        <v>4677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12783.100000000002</v>
      </c>
      <c r="I3" s="208">
        <f t="shared" si="0"/>
        <v>2468708.6500000004</v>
      </c>
      <c r="J3" s="78"/>
      <c r="K3" s="78"/>
      <c r="L3" s="208">
        <f t="shared" si="0"/>
        <v>14143.43</v>
      </c>
      <c r="M3" s="208">
        <f t="shared" si="0"/>
        <v>2892278.9700000007</v>
      </c>
      <c r="N3" s="78"/>
      <c r="O3" s="78"/>
      <c r="P3" s="208">
        <f t="shared" si="0"/>
        <v>18641.250000000007</v>
      </c>
      <c r="Q3" s="208">
        <f t="shared" si="0"/>
        <v>3551517.2700000005</v>
      </c>
      <c r="R3" s="79">
        <f>IF(M3=0,0,Q3/M3)</f>
        <v>1.2279303991205246</v>
      </c>
      <c r="S3" s="209">
        <f>IF(P3=0,0,Q3/P3)</f>
        <v>190.51926614363302</v>
      </c>
    </row>
    <row r="4" spans="1:19" ht="14.4" customHeight="1" x14ac:dyDescent="0.3">
      <c r="A4" s="623" t="s">
        <v>303</v>
      </c>
      <c r="B4" s="623" t="s">
        <v>119</v>
      </c>
      <c r="C4" s="631" t="s">
        <v>0</v>
      </c>
      <c r="D4" s="485" t="s">
        <v>167</v>
      </c>
      <c r="E4" s="625" t="s">
        <v>120</v>
      </c>
      <c r="F4" s="630" t="s">
        <v>90</v>
      </c>
      <c r="G4" s="626" t="s">
        <v>81</v>
      </c>
      <c r="H4" s="627">
        <v>2015</v>
      </c>
      <c r="I4" s="628"/>
      <c r="J4" s="206"/>
      <c r="K4" s="206"/>
      <c r="L4" s="627">
        <v>2016</v>
      </c>
      <c r="M4" s="628"/>
      <c r="N4" s="206"/>
      <c r="O4" s="206"/>
      <c r="P4" s="627">
        <v>2017</v>
      </c>
      <c r="Q4" s="628"/>
      <c r="R4" s="629" t="s">
        <v>2</v>
      </c>
      <c r="S4" s="624" t="s">
        <v>122</v>
      </c>
    </row>
    <row r="5" spans="1:19" ht="14.4" customHeight="1" thickBot="1" x14ac:dyDescent="0.35">
      <c r="A5" s="866"/>
      <c r="B5" s="866"/>
      <c r="C5" s="867"/>
      <c r="D5" s="876"/>
      <c r="E5" s="868"/>
      <c r="F5" s="869"/>
      <c r="G5" s="870"/>
      <c r="H5" s="871" t="s">
        <v>91</v>
      </c>
      <c r="I5" s="872" t="s">
        <v>14</v>
      </c>
      <c r="J5" s="873"/>
      <c r="K5" s="873"/>
      <c r="L5" s="871" t="s">
        <v>91</v>
      </c>
      <c r="M5" s="872" t="s">
        <v>14</v>
      </c>
      <c r="N5" s="873"/>
      <c r="O5" s="873"/>
      <c r="P5" s="871" t="s">
        <v>91</v>
      </c>
      <c r="Q5" s="872" t="s">
        <v>14</v>
      </c>
      <c r="R5" s="874"/>
      <c r="S5" s="875"/>
    </row>
    <row r="6" spans="1:19" ht="14.4" customHeight="1" x14ac:dyDescent="0.3">
      <c r="A6" s="817"/>
      <c r="B6" s="818" t="s">
        <v>4558</v>
      </c>
      <c r="C6" s="818" t="s">
        <v>593</v>
      </c>
      <c r="D6" s="818" t="s">
        <v>4512</v>
      </c>
      <c r="E6" s="818" t="s">
        <v>4559</v>
      </c>
      <c r="F6" s="818" t="s">
        <v>4560</v>
      </c>
      <c r="G6" s="818" t="s">
        <v>4561</v>
      </c>
      <c r="H6" s="225"/>
      <c r="I6" s="225"/>
      <c r="J6" s="818"/>
      <c r="K6" s="818"/>
      <c r="L6" s="225">
        <v>17</v>
      </c>
      <c r="M6" s="225">
        <v>0</v>
      </c>
      <c r="N6" s="818"/>
      <c r="O6" s="818">
        <v>0</v>
      </c>
      <c r="P6" s="225">
        <v>11</v>
      </c>
      <c r="Q6" s="225">
        <v>0</v>
      </c>
      <c r="R6" s="823"/>
      <c r="S6" s="831">
        <v>0</v>
      </c>
    </row>
    <row r="7" spans="1:19" ht="14.4" customHeight="1" x14ac:dyDescent="0.3">
      <c r="A7" s="740" t="s">
        <v>4562</v>
      </c>
      <c r="B7" s="741" t="s">
        <v>4563</v>
      </c>
      <c r="C7" s="741" t="s">
        <v>588</v>
      </c>
      <c r="D7" s="741" t="s">
        <v>4516</v>
      </c>
      <c r="E7" s="741" t="s">
        <v>4559</v>
      </c>
      <c r="F7" s="741" t="s">
        <v>4617</v>
      </c>
      <c r="G7" s="741" t="s">
        <v>4618</v>
      </c>
      <c r="H7" s="745">
        <v>1</v>
      </c>
      <c r="I7" s="745">
        <v>235</v>
      </c>
      <c r="J7" s="741"/>
      <c r="K7" s="741">
        <v>235</v>
      </c>
      <c r="L7" s="745"/>
      <c r="M7" s="745"/>
      <c r="N7" s="741"/>
      <c r="O7" s="741"/>
      <c r="P7" s="745"/>
      <c r="Q7" s="745"/>
      <c r="R7" s="759"/>
      <c r="S7" s="746"/>
    </row>
    <row r="8" spans="1:19" ht="14.4" customHeight="1" x14ac:dyDescent="0.3">
      <c r="A8" s="740" t="s">
        <v>4562</v>
      </c>
      <c r="B8" s="741" t="s">
        <v>4563</v>
      </c>
      <c r="C8" s="741" t="s">
        <v>588</v>
      </c>
      <c r="D8" s="741" t="s">
        <v>2012</v>
      </c>
      <c r="E8" s="741" t="s">
        <v>4559</v>
      </c>
      <c r="F8" s="741" t="s">
        <v>4611</v>
      </c>
      <c r="G8" s="741" t="s">
        <v>4612</v>
      </c>
      <c r="H8" s="745">
        <v>10</v>
      </c>
      <c r="I8" s="745">
        <v>350</v>
      </c>
      <c r="J8" s="741">
        <v>0.67567567567567566</v>
      </c>
      <c r="K8" s="741">
        <v>35</v>
      </c>
      <c r="L8" s="745">
        <v>14</v>
      </c>
      <c r="M8" s="745">
        <v>518</v>
      </c>
      <c r="N8" s="741">
        <v>1</v>
      </c>
      <c r="O8" s="741">
        <v>37</v>
      </c>
      <c r="P8" s="745">
        <v>11</v>
      </c>
      <c r="Q8" s="745">
        <v>407</v>
      </c>
      <c r="R8" s="759">
        <v>0.7857142857142857</v>
      </c>
      <c r="S8" s="746">
        <v>37</v>
      </c>
    </row>
    <row r="9" spans="1:19" ht="14.4" customHeight="1" x14ac:dyDescent="0.3">
      <c r="A9" s="740" t="s">
        <v>4562</v>
      </c>
      <c r="B9" s="741" t="s">
        <v>4563</v>
      </c>
      <c r="C9" s="741" t="s">
        <v>588</v>
      </c>
      <c r="D9" s="741" t="s">
        <v>2012</v>
      </c>
      <c r="E9" s="741" t="s">
        <v>4559</v>
      </c>
      <c r="F9" s="741" t="s">
        <v>4617</v>
      </c>
      <c r="G9" s="741" t="s">
        <v>4618</v>
      </c>
      <c r="H9" s="745">
        <v>158</v>
      </c>
      <c r="I9" s="745">
        <v>37130</v>
      </c>
      <c r="J9" s="741">
        <v>1.6079161614411916</v>
      </c>
      <c r="K9" s="741">
        <v>235</v>
      </c>
      <c r="L9" s="745">
        <v>92</v>
      </c>
      <c r="M9" s="745">
        <v>23092</v>
      </c>
      <c r="N9" s="741">
        <v>1</v>
      </c>
      <c r="O9" s="741">
        <v>251</v>
      </c>
      <c r="P9" s="745">
        <v>27</v>
      </c>
      <c r="Q9" s="745">
        <v>6777</v>
      </c>
      <c r="R9" s="759">
        <v>0.29347826086956524</v>
      </c>
      <c r="S9" s="746">
        <v>251</v>
      </c>
    </row>
    <row r="10" spans="1:19" ht="14.4" customHeight="1" x14ac:dyDescent="0.3">
      <c r="A10" s="740" t="s">
        <v>4562</v>
      </c>
      <c r="B10" s="741" t="s">
        <v>4563</v>
      </c>
      <c r="C10" s="741" t="s">
        <v>588</v>
      </c>
      <c r="D10" s="741" t="s">
        <v>2013</v>
      </c>
      <c r="E10" s="741" t="s">
        <v>4564</v>
      </c>
      <c r="F10" s="741" t="s">
        <v>4567</v>
      </c>
      <c r="G10" s="741" t="s">
        <v>4568</v>
      </c>
      <c r="H10" s="745"/>
      <c r="I10" s="745"/>
      <c r="J10" s="741"/>
      <c r="K10" s="741"/>
      <c r="L10" s="745"/>
      <c r="M10" s="745"/>
      <c r="N10" s="741"/>
      <c r="O10" s="741"/>
      <c r="P10" s="745">
        <v>0.6</v>
      </c>
      <c r="Q10" s="745">
        <v>82.47</v>
      </c>
      <c r="R10" s="759"/>
      <c r="S10" s="746">
        <v>137.45000000000002</v>
      </c>
    </row>
    <row r="11" spans="1:19" ht="14.4" customHeight="1" x14ac:dyDescent="0.3">
      <c r="A11" s="740" t="s">
        <v>4562</v>
      </c>
      <c r="B11" s="741" t="s">
        <v>4563</v>
      </c>
      <c r="C11" s="741" t="s">
        <v>588</v>
      </c>
      <c r="D11" s="741" t="s">
        <v>2013</v>
      </c>
      <c r="E11" s="741" t="s">
        <v>4564</v>
      </c>
      <c r="F11" s="741" t="s">
        <v>4571</v>
      </c>
      <c r="G11" s="741" t="s">
        <v>4572</v>
      </c>
      <c r="H11" s="745"/>
      <c r="I11" s="745"/>
      <c r="J11" s="741"/>
      <c r="K11" s="741"/>
      <c r="L11" s="745"/>
      <c r="M11" s="745"/>
      <c r="N11" s="741"/>
      <c r="O11" s="741"/>
      <c r="P11" s="745">
        <v>11.600000000000001</v>
      </c>
      <c r="Q11" s="745">
        <v>2941.1800000000003</v>
      </c>
      <c r="R11" s="759"/>
      <c r="S11" s="746">
        <v>253.54999999999998</v>
      </c>
    </row>
    <row r="12" spans="1:19" ht="14.4" customHeight="1" x14ac:dyDescent="0.3">
      <c r="A12" s="740" t="s">
        <v>4562</v>
      </c>
      <c r="B12" s="741" t="s">
        <v>4563</v>
      </c>
      <c r="C12" s="741" t="s">
        <v>588</v>
      </c>
      <c r="D12" s="741" t="s">
        <v>2013</v>
      </c>
      <c r="E12" s="741" t="s">
        <v>4564</v>
      </c>
      <c r="F12" s="741" t="s">
        <v>4574</v>
      </c>
      <c r="G12" s="741" t="s">
        <v>639</v>
      </c>
      <c r="H12" s="745"/>
      <c r="I12" s="745"/>
      <c r="J12" s="741"/>
      <c r="K12" s="741"/>
      <c r="L12" s="745"/>
      <c r="M12" s="745"/>
      <c r="N12" s="741"/>
      <c r="O12" s="741"/>
      <c r="P12" s="745">
        <v>5</v>
      </c>
      <c r="Q12" s="745">
        <v>68.7</v>
      </c>
      <c r="R12" s="759"/>
      <c r="S12" s="746">
        <v>13.74</v>
      </c>
    </row>
    <row r="13" spans="1:19" ht="14.4" customHeight="1" x14ac:dyDescent="0.3">
      <c r="A13" s="740" t="s">
        <v>4562</v>
      </c>
      <c r="B13" s="741" t="s">
        <v>4563</v>
      </c>
      <c r="C13" s="741" t="s">
        <v>588</v>
      </c>
      <c r="D13" s="741" t="s">
        <v>2013</v>
      </c>
      <c r="E13" s="741" t="s">
        <v>4564</v>
      </c>
      <c r="F13" s="741" t="s">
        <v>4581</v>
      </c>
      <c r="G13" s="741" t="s">
        <v>610</v>
      </c>
      <c r="H13" s="745"/>
      <c r="I13" s="745"/>
      <c r="J13" s="741"/>
      <c r="K13" s="741"/>
      <c r="L13" s="745"/>
      <c r="M13" s="745"/>
      <c r="N13" s="741"/>
      <c r="O13" s="741"/>
      <c r="P13" s="745">
        <v>0.2</v>
      </c>
      <c r="Q13" s="745">
        <v>15.6</v>
      </c>
      <c r="R13" s="759"/>
      <c r="S13" s="746">
        <v>78</v>
      </c>
    </row>
    <row r="14" spans="1:19" ht="14.4" customHeight="1" x14ac:dyDescent="0.3">
      <c r="A14" s="740" t="s">
        <v>4562</v>
      </c>
      <c r="B14" s="741" t="s">
        <v>4563</v>
      </c>
      <c r="C14" s="741" t="s">
        <v>588</v>
      </c>
      <c r="D14" s="741" t="s">
        <v>2013</v>
      </c>
      <c r="E14" s="741" t="s">
        <v>4564</v>
      </c>
      <c r="F14" s="741" t="s">
        <v>4582</v>
      </c>
      <c r="G14" s="741" t="s">
        <v>614</v>
      </c>
      <c r="H14" s="745"/>
      <c r="I14" s="745"/>
      <c r="J14" s="741"/>
      <c r="K14" s="741"/>
      <c r="L14" s="745"/>
      <c r="M14" s="745"/>
      <c r="N14" s="741"/>
      <c r="O14" s="741"/>
      <c r="P14" s="745">
        <v>0.6</v>
      </c>
      <c r="Q14" s="745">
        <v>42.42</v>
      </c>
      <c r="R14" s="759"/>
      <c r="S14" s="746">
        <v>70.7</v>
      </c>
    </row>
    <row r="15" spans="1:19" ht="14.4" customHeight="1" x14ac:dyDescent="0.3">
      <c r="A15" s="740" t="s">
        <v>4562</v>
      </c>
      <c r="B15" s="741" t="s">
        <v>4563</v>
      </c>
      <c r="C15" s="741" t="s">
        <v>588</v>
      </c>
      <c r="D15" s="741" t="s">
        <v>2013</v>
      </c>
      <c r="E15" s="741" t="s">
        <v>4564</v>
      </c>
      <c r="F15" s="741" t="s">
        <v>4585</v>
      </c>
      <c r="G15" s="741" t="s">
        <v>612</v>
      </c>
      <c r="H15" s="745"/>
      <c r="I15" s="745"/>
      <c r="J15" s="741"/>
      <c r="K15" s="741"/>
      <c r="L15" s="745"/>
      <c r="M15" s="745"/>
      <c r="N15" s="741"/>
      <c r="O15" s="741"/>
      <c r="P15" s="745">
        <v>2.6</v>
      </c>
      <c r="Q15" s="745">
        <v>1690</v>
      </c>
      <c r="R15" s="759"/>
      <c r="S15" s="746">
        <v>650</v>
      </c>
    </row>
    <row r="16" spans="1:19" ht="14.4" customHeight="1" x14ac:dyDescent="0.3">
      <c r="A16" s="740" t="s">
        <v>4562</v>
      </c>
      <c r="B16" s="741" t="s">
        <v>4563</v>
      </c>
      <c r="C16" s="741" t="s">
        <v>588</v>
      </c>
      <c r="D16" s="741" t="s">
        <v>2013</v>
      </c>
      <c r="E16" s="741" t="s">
        <v>4564</v>
      </c>
      <c r="F16" s="741" t="s">
        <v>4592</v>
      </c>
      <c r="G16" s="741" t="s">
        <v>616</v>
      </c>
      <c r="H16" s="745"/>
      <c r="I16" s="745"/>
      <c r="J16" s="741"/>
      <c r="K16" s="741"/>
      <c r="L16" s="745"/>
      <c r="M16" s="745"/>
      <c r="N16" s="741"/>
      <c r="O16" s="741"/>
      <c r="P16" s="745">
        <v>2.92</v>
      </c>
      <c r="Q16" s="745">
        <v>711.24</v>
      </c>
      <c r="R16" s="759"/>
      <c r="S16" s="746">
        <v>243.57534246575344</v>
      </c>
    </row>
    <row r="17" spans="1:19" ht="14.4" customHeight="1" x14ac:dyDescent="0.3">
      <c r="A17" s="740" t="s">
        <v>4562</v>
      </c>
      <c r="B17" s="741" t="s">
        <v>4563</v>
      </c>
      <c r="C17" s="741" t="s">
        <v>588</v>
      </c>
      <c r="D17" s="741" t="s">
        <v>2013</v>
      </c>
      <c r="E17" s="741" t="s">
        <v>4564</v>
      </c>
      <c r="F17" s="741" t="s">
        <v>4593</v>
      </c>
      <c r="G17" s="741" t="s">
        <v>1971</v>
      </c>
      <c r="H17" s="745"/>
      <c r="I17" s="745"/>
      <c r="J17" s="741"/>
      <c r="K17" s="741"/>
      <c r="L17" s="745"/>
      <c r="M17" s="745"/>
      <c r="N17" s="741"/>
      <c r="O17" s="741"/>
      <c r="P17" s="745">
        <v>2.2000000000000002</v>
      </c>
      <c r="Q17" s="745">
        <v>82.55</v>
      </c>
      <c r="R17" s="759"/>
      <c r="S17" s="746">
        <v>37.522727272727266</v>
      </c>
    </row>
    <row r="18" spans="1:19" ht="14.4" customHeight="1" x14ac:dyDescent="0.3">
      <c r="A18" s="740" t="s">
        <v>4562</v>
      </c>
      <c r="B18" s="741" t="s">
        <v>4563</v>
      </c>
      <c r="C18" s="741" t="s">
        <v>588</v>
      </c>
      <c r="D18" s="741" t="s">
        <v>2013</v>
      </c>
      <c r="E18" s="741" t="s">
        <v>4596</v>
      </c>
      <c r="F18" s="741" t="s">
        <v>4597</v>
      </c>
      <c r="G18" s="741" t="s">
        <v>4598</v>
      </c>
      <c r="H18" s="745"/>
      <c r="I18" s="745"/>
      <c r="J18" s="741"/>
      <c r="K18" s="741"/>
      <c r="L18" s="745"/>
      <c r="M18" s="745"/>
      <c r="N18" s="741"/>
      <c r="O18" s="741"/>
      <c r="P18" s="745">
        <v>6</v>
      </c>
      <c r="Q18" s="745">
        <v>1455.84</v>
      </c>
      <c r="R18" s="759"/>
      <c r="S18" s="746">
        <v>242.64</v>
      </c>
    </row>
    <row r="19" spans="1:19" ht="14.4" customHeight="1" x14ac:dyDescent="0.3">
      <c r="A19" s="740" t="s">
        <v>4562</v>
      </c>
      <c r="B19" s="741" t="s">
        <v>4563</v>
      </c>
      <c r="C19" s="741" t="s">
        <v>588</v>
      </c>
      <c r="D19" s="741" t="s">
        <v>2013</v>
      </c>
      <c r="E19" s="741" t="s">
        <v>4596</v>
      </c>
      <c r="F19" s="741" t="s">
        <v>4599</v>
      </c>
      <c r="G19" s="741" t="s">
        <v>4600</v>
      </c>
      <c r="H19" s="745"/>
      <c r="I19" s="745"/>
      <c r="J19" s="741"/>
      <c r="K19" s="741"/>
      <c r="L19" s="745"/>
      <c r="M19" s="745"/>
      <c r="N19" s="741"/>
      <c r="O19" s="741"/>
      <c r="P19" s="745">
        <v>16</v>
      </c>
      <c r="Q19" s="745">
        <v>3882.24</v>
      </c>
      <c r="R19" s="759"/>
      <c r="S19" s="746">
        <v>242.64</v>
      </c>
    </row>
    <row r="20" spans="1:19" ht="14.4" customHeight="1" x14ac:dyDescent="0.3">
      <c r="A20" s="740" t="s">
        <v>4562</v>
      </c>
      <c r="B20" s="741" t="s">
        <v>4563</v>
      </c>
      <c r="C20" s="741" t="s">
        <v>588</v>
      </c>
      <c r="D20" s="741" t="s">
        <v>2013</v>
      </c>
      <c r="E20" s="741" t="s">
        <v>4596</v>
      </c>
      <c r="F20" s="741" t="s">
        <v>4601</v>
      </c>
      <c r="G20" s="741" t="s">
        <v>4602</v>
      </c>
      <c r="H20" s="745"/>
      <c r="I20" s="745"/>
      <c r="J20" s="741"/>
      <c r="K20" s="741"/>
      <c r="L20" s="745"/>
      <c r="M20" s="745"/>
      <c r="N20" s="741"/>
      <c r="O20" s="741"/>
      <c r="P20" s="745">
        <v>2</v>
      </c>
      <c r="Q20" s="745">
        <v>485.28</v>
      </c>
      <c r="R20" s="759"/>
      <c r="S20" s="746">
        <v>242.64</v>
      </c>
    </row>
    <row r="21" spans="1:19" ht="14.4" customHeight="1" x14ac:dyDescent="0.3">
      <c r="A21" s="740" t="s">
        <v>4562</v>
      </c>
      <c r="B21" s="741" t="s">
        <v>4563</v>
      </c>
      <c r="C21" s="741" t="s">
        <v>588</v>
      </c>
      <c r="D21" s="741" t="s">
        <v>2013</v>
      </c>
      <c r="E21" s="741" t="s">
        <v>4596</v>
      </c>
      <c r="F21" s="741" t="s">
        <v>4605</v>
      </c>
      <c r="G21" s="741" t="s">
        <v>4604</v>
      </c>
      <c r="H21" s="745"/>
      <c r="I21" s="745"/>
      <c r="J21" s="741"/>
      <c r="K21" s="741"/>
      <c r="L21" s="745"/>
      <c r="M21" s="745"/>
      <c r="N21" s="741"/>
      <c r="O21" s="741"/>
      <c r="P21" s="745">
        <v>5</v>
      </c>
      <c r="Q21" s="745">
        <v>2245</v>
      </c>
      <c r="R21" s="759"/>
      <c r="S21" s="746">
        <v>449</v>
      </c>
    </row>
    <row r="22" spans="1:19" ht="14.4" customHeight="1" x14ac:dyDescent="0.3">
      <c r="A22" s="740" t="s">
        <v>4562</v>
      </c>
      <c r="B22" s="741" t="s">
        <v>4563</v>
      </c>
      <c r="C22" s="741" t="s">
        <v>588</v>
      </c>
      <c r="D22" s="741" t="s">
        <v>2013</v>
      </c>
      <c r="E22" s="741" t="s">
        <v>4559</v>
      </c>
      <c r="F22" s="741" t="s">
        <v>4607</v>
      </c>
      <c r="G22" s="741" t="s">
        <v>4608</v>
      </c>
      <c r="H22" s="745"/>
      <c r="I22" s="745"/>
      <c r="J22" s="741"/>
      <c r="K22" s="741"/>
      <c r="L22" s="745"/>
      <c r="M22" s="745"/>
      <c r="N22" s="741"/>
      <c r="O22" s="741"/>
      <c r="P22" s="745">
        <v>2</v>
      </c>
      <c r="Q22" s="745">
        <v>156</v>
      </c>
      <c r="R22" s="759"/>
      <c r="S22" s="746">
        <v>78</v>
      </c>
    </row>
    <row r="23" spans="1:19" ht="14.4" customHeight="1" x14ac:dyDescent="0.3">
      <c r="A23" s="740" t="s">
        <v>4562</v>
      </c>
      <c r="B23" s="741" t="s">
        <v>4563</v>
      </c>
      <c r="C23" s="741" t="s">
        <v>588</v>
      </c>
      <c r="D23" s="741" t="s">
        <v>2013</v>
      </c>
      <c r="E23" s="741" t="s">
        <v>4559</v>
      </c>
      <c r="F23" s="741" t="s">
        <v>4609</v>
      </c>
      <c r="G23" s="741" t="s">
        <v>4610</v>
      </c>
      <c r="H23" s="745"/>
      <c r="I23" s="745"/>
      <c r="J23" s="741"/>
      <c r="K23" s="741"/>
      <c r="L23" s="745"/>
      <c r="M23" s="745"/>
      <c r="N23" s="741"/>
      <c r="O23" s="741"/>
      <c r="P23" s="745">
        <v>220</v>
      </c>
      <c r="Q23" s="745">
        <v>32340</v>
      </c>
      <c r="R23" s="759"/>
      <c r="S23" s="746">
        <v>147</v>
      </c>
    </row>
    <row r="24" spans="1:19" ht="14.4" customHeight="1" x14ac:dyDescent="0.3">
      <c r="A24" s="740" t="s">
        <v>4562</v>
      </c>
      <c r="B24" s="741" t="s">
        <v>4563</v>
      </c>
      <c r="C24" s="741" t="s">
        <v>588</v>
      </c>
      <c r="D24" s="741" t="s">
        <v>2013</v>
      </c>
      <c r="E24" s="741" t="s">
        <v>4559</v>
      </c>
      <c r="F24" s="741" t="s">
        <v>4611</v>
      </c>
      <c r="G24" s="741" t="s">
        <v>4612</v>
      </c>
      <c r="H24" s="745">
        <v>2</v>
      </c>
      <c r="I24" s="745">
        <v>70</v>
      </c>
      <c r="J24" s="741">
        <v>0.3783783783783784</v>
      </c>
      <c r="K24" s="741">
        <v>35</v>
      </c>
      <c r="L24" s="745">
        <v>5</v>
      </c>
      <c r="M24" s="745">
        <v>185</v>
      </c>
      <c r="N24" s="741">
        <v>1</v>
      </c>
      <c r="O24" s="741">
        <v>37</v>
      </c>
      <c r="P24" s="745">
        <v>25</v>
      </c>
      <c r="Q24" s="745">
        <v>925</v>
      </c>
      <c r="R24" s="759">
        <v>5</v>
      </c>
      <c r="S24" s="746">
        <v>37</v>
      </c>
    </row>
    <row r="25" spans="1:19" ht="14.4" customHeight="1" x14ac:dyDescent="0.3">
      <c r="A25" s="740" t="s">
        <v>4562</v>
      </c>
      <c r="B25" s="741" t="s">
        <v>4563</v>
      </c>
      <c r="C25" s="741" t="s">
        <v>588</v>
      </c>
      <c r="D25" s="741" t="s">
        <v>2013</v>
      </c>
      <c r="E25" s="741" t="s">
        <v>4559</v>
      </c>
      <c r="F25" s="741" t="s">
        <v>4615</v>
      </c>
      <c r="G25" s="741" t="s">
        <v>4616</v>
      </c>
      <c r="H25" s="745"/>
      <c r="I25" s="745"/>
      <c r="J25" s="741"/>
      <c r="K25" s="741"/>
      <c r="L25" s="745"/>
      <c r="M25" s="745"/>
      <c r="N25" s="741"/>
      <c r="O25" s="741"/>
      <c r="P25" s="745">
        <v>29</v>
      </c>
      <c r="Q25" s="745">
        <v>3741</v>
      </c>
      <c r="R25" s="759"/>
      <c r="S25" s="746">
        <v>129</v>
      </c>
    </row>
    <row r="26" spans="1:19" ht="14.4" customHeight="1" x14ac:dyDescent="0.3">
      <c r="A26" s="740" t="s">
        <v>4562</v>
      </c>
      <c r="B26" s="741" t="s">
        <v>4563</v>
      </c>
      <c r="C26" s="741" t="s">
        <v>588</v>
      </c>
      <c r="D26" s="741" t="s">
        <v>2013</v>
      </c>
      <c r="E26" s="741" t="s">
        <v>4559</v>
      </c>
      <c r="F26" s="741" t="s">
        <v>4619</v>
      </c>
      <c r="G26" s="741" t="s">
        <v>4620</v>
      </c>
      <c r="H26" s="745"/>
      <c r="I26" s="745"/>
      <c r="J26" s="741"/>
      <c r="K26" s="741"/>
      <c r="L26" s="745"/>
      <c r="M26" s="745"/>
      <c r="N26" s="741"/>
      <c r="O26" s="741"/>
      <c r="P26" s="745">
        <v>25</v>
      </c>
      <c r="Q26" s="745">
        <v>17525</v>
      </c>
      <c r="R26" s="759"/>
      <c r="S26" s="746">
        <v>701</v>
      </c>
    </row>
    <row r="27" spans="1:19" ht="14.4" customHeight="1" x14ac:dyDescent="0.3">
      <c r="A27" s="740" t="s">
        <v>4562</v>
      </c>
      <c r="B27" s="741" t="s">
        <v>4563</v>
      </c>
      <c r="C27" s="741" t="s">
        <v>588</v>
      </c>
      <c r="D27" s="741" t="s">
        <v>2013</v>
      </c>
      <c r="E27" s="741" t="s">
        <v>4559</v>
      </c>
      <c r="F27" s="741" t="s">
        <v>4621</v>
      </c>
      <c r="G27" s="741" t="s">
        <v>4622</v>
      </c>
      <c r="H27" s="745"/>
      <c r="I27" s="745"/>
      <c r="J27" s="741"/>
      <c r="K27" s="741"/>
      <c r="L27" s="745"/>
      <c r="M27" s="745"/>
      <c r="N27" s="741"/>
      <c r="O27" s="741"/>
      <c r="P27" s="745">
        <v>1</v>
      </c>
      <c r="Q27" s="745">
        <v>355</v>
      </c>
      <c r="R27" s="759"/>
      <c r="S27" s="746">
        <v>355</v>
      </c>
    </row>
    <row r="28" spans="1:19" ht="14.4" customHeight="1" x14ac:dyDescent="0.3">
      <c r="A28" s="740" t="s">
        <v>4562</v>
      </c>
      <c r="B28" s="741" t="s">
        <v>4563</v>
      </c>
      <c r="C28" s="741" t="s">
        <v>588</v>
      </c>
      <c r="D28" s="741" t="s">
        <v>2013</v>
      </c>
      <c r="E28" s="741" t="s">
        <v>4559</v>
      </c>
      <c r="F28" s="741" t="s">
        <v>4625</v>
      </c>
      <c r="G28" s="741" t="s">
        <v>4626</v>
      </c>
      <c r="H28" s="745"/>
      <c r="I28" s="745"/>
      <c r="J28" s="741"/>
      <c r="K28" s="741"/>
      <c r="L28" s="745"/>
      <c r="M28" s="745"/>
      <c r="N28" s="741"/>
      <c r="O28" s="741"/>
      <c r="P28" s="745">
        <v>181</v>
      </c>
      <c r="Q28" s="745">
        <v>6033.32</v>
      </c>
      <c r="R28" s="759"/>
      <c r="S28" s="746">
        <v>33.333259668508283</v>
      </c>
    </row>
    <row r="29" spans="1:19" ht="14.4" customHeight="1" x14ac:dyDescent="0.3">
      <c r="A29" s="740" t="s">
        <v>4562</v>
      </c>
      <c r="B29" s="741" t="s">
        <v>4563</v>
      </c>
      <c r="C29" s="741" t="s">
        <v>588</v>
      </c>
      <c r="D29" s="741" t="s">
        <v>2013</v>
      </c>
      <c r="E29" s="741" t="s">
        <v>4559</v>
      </c>
      <c r="F29" s="741" t="s">
        <v>4629</v>
      </c>
      <c r="G29" s="741" t="s">
        <v>4630</v>
      </c>
      <c r="H29" s="745"/>
      <c r="I29" s="745"/>
      <c r="J29" s="741"/>
      <c r="K29" s="741"/>
      <c r="L29" s="745"/>
      <c r="M29" s="745"/>
      <c r="N29" s="741"/>
      <c r="O29" s="741"/>
      <c r="P29" s="745">
        <v>464</v>
      </c>
      <c r="Q29" s="745">
        <v>55680</v>
      </c>
      <c r="R29" s="759"/>
      <c r="S29" s="746">
        <v>120</v>
      </c>
    </row>
    <row r="30" spans="1:19" ht="14.4" customHeight="1" x14ac:dyDescent="0.3">
      <c r="A30" s="740" t="s">
        <v>4562</v>
      </c>
      <c r="B30" s="741" t="s">
        <v>4563</v>
      </c>
      <c r="C30" s="741" t="s">
        <v>588</v>
      </c>
      <c r="D30" s="741" t="s">
        <v>2013</v>
      </c>
      <c r="E30" s="741" t="s">
        <v>4559</v>
      </c>
      <c r="F30" s="741" t="s">
        <v>4631</v>
      </c>
      <c r="G30" s="741" t="s">
        <v>4632</v>
      </c>
      <c r="H30" s="745"/>
      <c r="I30" s="745"/>
      <c r="J30" s="741"/>
      <c r="K30" s="741"/>
      <c r="L30" s="745"/>
      <c r="M30" s="745"/>
      <c r="N30" s="741"/>
      <c r="O30" s="741"/>
      <c r="P30" s="745">
        <v>2</v>
      </c>
      <c r="Q30" s="745">
        <v>64</v>
      </c>
      <c r="R30" s="759"/>
      <c r="S30" s="746">
        <v>32</v>
      </c>
    </row>
    <row r="31" spans="1:19" ht="14.4" customHeight="1" x14ac:dyDescent="0.3">
      <c r="A31" s="740" t="s">
        <v>4562</v>
      </c>
      <c r="B31" s="741" t="s">
        <v>4563</v>
      </c>
      <c r="C31" s="741" t="s">
        <v>588</v>
      </c>
      <c r="D31" s="741" t="s">
        <v>2013</v>
      </c>
      <c r="E31" s="741" t="s">
        <v>4559</v>
      </c>
      <c r="F31" s="741" t="s">
        <v>4633</v>
      </c>
      <c r="G31" s="741" t="s">
        <v>4634</v>
      </c>
      <c r="H31" s="745"/>
      <c r="I31" s="745"/>
      <c r="J31" s="741"/>
      <c r="K31" s="741"/>
      <c r="L31" s="745"/>
      <c r="M31" s="745"/>
      <c r="N31" s="741"/>
      <c r="O31" s="741"/>
      <c r="P31" s="745">
        <v>3</v>
      </c>
      <c r="Q31" s="745">
        <v>222</v>
      </c>
      <c r="R31" s="759"/>
      <c r="S31" s="746">
        <v>74</v>
      </c>
    </row>
    <row r="32" spans="1:19" ht="14.4" customHeight="1" x14ac:dyDescent="0.3">
      <c r="A32" s="740" t="s">
        <v>4562</v>
      </c>
      <c r="B32" s="741" t="s">
        <v>4563</v>
      </c>
      <c r="C32" s="741" t="s">
        <v>588</v>
      </c>
      <c r="D32" s="741" t="s">
        <v>2013</v>
      </c>
      <c r="E32" s="741" t="s">
        <v>4559</v>
      </c>
      <c r="F32" s="741" t="s">
        <v>4635</v>
      </c>
      <c r="G32" s="741" t="s">
        <v>4636</v>
      </c>
      <c r="H32" s="745"/>
      <c r="I32" s="745"/>
      <c r="J32" s="741"/>
      <c r="K32" s="741"/>
      <c r="L32" s="745"/>
      <c r="M32" s="745"/>
      <c r="N32" s="741"/>
      <c r="O32" s="741"/>
      <c r="P32" s="745">
        <v>59</v>
      </c>
      <c r="Q32" s="745">
        <v>4543</v>
      </c>
      <c r="R32" s="759"/>
      <c r="S32" s="746">
        <v>77</v>
      </c>
    </row>
    <row r="33" spans="1:19" ht="14.4" customHeight="1" x14ac:dyDescent="0.3">
      <c r="A33" s="740" t="s">
        <v>4562</v>
      </c>
      <c r="B33" s="741" t="s">
        <v>4563</v>
      </c>
      <c r="C33" s="741" t="s">
        <v>588</v>
      </c>
      <c r="D33" s="741" t="s">
        <v>2013</v>
      </c>
      <c r="E33" s="741" t="s">
        <v>4559</v>
      </c>
      <c r="F33" s="741" t="s">
        <v>4637</v>
      </c>
      <c r="G33" s="741" t="s">
        <v>4638</v>
      </c>
      <c r="H33" s="745"/>
      <c r="I33" s="745"/>
      <c r="J33" s="741"/>
      <c r="K33" s="741"/>
      <c r="L33" s="745"/>
      <c r="M33" s="745"/>
      <c r="N33" s="741"/>
      <c r="O33" s="741"/>
      <c r="P33" s="745">
        <v>13</v>
      </c>
      <c r="Q33" s="745">
        <v>8047</v>
      </c>
      <c r="R33" s="759"/>
      <c r="S33" s="746">
        <v>619</v>
      </c>
    </row>
    <row r="34" spans="1:19" ht="14.4" customHeight="1" x14ac:dyDescent="0.3">
      <c r="A34" s="740" t="s">
        <v>4562</v>
      </c>
      <c r="B34" s="741" t="s">
        <v>4563</v>
      </c>
      <c r="C34" s="741" t="s">
        <v>588</v>
      </c>
      <c r="D34" s="741" t="s">
        <v>2013</v>
      </c>
      <c r="E34" s="741" t="s">
        <v>4559</v>
      </c>
      <c r="F34" s="741" t="s">
        <v>4641</v>
      </c>
      <c r="G34" s="741" t="s">
        <v>4642</v>
      </c>
      <c r="H34" s="745"/>
      <c r="I34" s="745"/>
      <c r="J34" s="741"/>
      <c r="K34" s="741"/>
      <c r="L34" s="745"/>
      <c r="M34" s="745"/>
      <c r="N34" s="741"/>
      <c r="O34" s="741"/>
      <c r="P34" s="745">
        <v>14</v>
      </c>
      <c r="Q34" s="745">
        <v>5222</v>
      </c>
      <c r="R34" s="759"/>
      <c r="S34" s="746">
        <v>373</v>
      </c>
    </row>
    <row r="35" spans="1:19" ht="14.4" customHeight="1" x14ac:dyDescent="0.3">
      <c r="A35" s="740" t="s">
        <v>4562</v>
      </c>
      <c r="B35" s="741" t="s">
        <v>4563</v>
      </c>
      <c r="C35" s="741" t="s">
        <v>588</v>
      </c>
      <c r="D35" s="741" t="s">
        <v>2013</v>
      </c>
      <c r="E35" s="741" t="s">
        <v>4559</v>
      </c>
      <c r="F35" s="741" t="s">
        <v>4643</v>
      </c>
      <c r="G35" s="741" t="s">
        <v>4644</v>
      </c>
      <c r="H35" s="745"/>
      <c r="I35" s="745"/>
      <c r="J35" s="741"/>
      <c r="K35" s="741"/>
      <c r="L35" s="745"/>
      <c r="M35" s="745"/>
      <c r="N35" s="741"/>
      <c r="O35" s="741"/>
      <c r="P35" s="745">
        <v>157</v>
      </c>
      <c r="Q35" s="745">
        <v>27789</v>
      </c>
      <c r="R35" s="759"/>
      <c r="S35" s="746">
        <v>177</v>
      </c>
    </row>
    <row r="36" spans="1:19" ht="14.4" customHeight="1" x14ac:dyDescent="0.3">
      <c r="A36" s="740" t="s">
        <v>4562</v>
      </c>
      <c r="B36" s="741" t="s">
        <v>4563</v>
      </c>
      <c r="C36" s="741" t="s">
        <v>588</v>
      </c>
      <c r="D36" s="741" t="s">
        <v>2013</v>
      </c>
      <c r="E36" s="741" t="s">
        <v>4559</v>
      </c>
      <c r="F36" s="741" t="s">
        <v>4645</v>
      </c>
      <c r="G36" s="741" t="s">
        <v>4646</v>
      </c>
      <c r="H36" s="745"/>
      <c r="I36" s="745"/>
      <c r="J36" s="741"/>
      <c r="K36" s="741"/>
      <c r="L36" s="745"/>
      <c r="M36" s="745"/>
      <c r="N36" s="741"/>
      <c r="O36" s="741"/>
      <c r="P36" s="745">
        <v>2</v>
      </c>
      <c r="Q36" s="745">
        <v>2592</v>
      </c>
      <c r="R36" s="759"/>
      <c r="S36" s="746">
        <v>1296</v>
      </c>
    </row>
    <row r="37" spans="1:19" ht="14.4" customHeight="1" x14ac:dyDescent="0.3">
      <c r="A37" s="740" t="s">
        <v>4562</v>
      </c>
      <c r="B37" s="741" t="s">
        <v>4563</v>
      </c>
      <c r="C37" s="741" t="s">
        <v>588</v>
      </c>
      <c r="D37" s="741" t="s">
        <v>4517</v>
      </c>
      <c r="E37" s="741" t="s">
        <v>4559</v>
      </c>
      <c r="F37" s="741" t="s">
        <v>4617</v>
      </c>
      <c r="G37" s="741" t="s">
        <v>4618</v>
      </c>
      <c r="H37" s="745">
        <v>79</v>
      </c>
      <c r="I37" s="745">
        <v>18565</v>
      </c>
      <c r="J37" s="741"/>
      <c r="K37" s="741">
        <v>235</v>
      </c>
      <c r="L37" s="745"/>
      <c r="M37" s="745"/>
      <c r="N37" s="741"/>
      <c r="O37" s="741"/>
      <c r="P37" s="745"/>
      <c r="Q37" s="745"/>
      <c r="R37" s="759"/>
      <c r="S37" s="746"/>
    </row>
    <row r="38" spans="1:19" ht="14.4" customHeight="1" x14ac:dyDescent="0.3">
      <c r="A38" s="740" t="s">
        <v>4562</v>
      </c>
      <c r="B38" s="741" t="s">
        <v>4563</v>
      </c>
      <c r="C38" s="741" t="s">
        <v>588</v>
      </c>
      <c r="D38" s="741" t="s">
        <v>4517</v>
      </c>
      <c r="E38" s="741" t="s">
        <v>4559</v>
      </c>
      <c r="F38" s="741" t="s">
        <v>4627</v>
      </c>
      <c r="G38" s="741" t="s">
        <v>4628</v>
      </c>
      <c r="H38" s="745">
        <v>3</v>
      </c>
      <c r="I38" s="745">
        <v>324</v>
      </c>
      <c r="J38" s="741"/>
      <c r="K38" s="741">
        <v>108</v>
      </c>
      <c r="L38" s="745"/>
      <c r="M38" s="745"/>
      <c r="N38" s="741"/>
      <c r="O38" s="741"/>
      <c r="P38" s="745"/>
      <c r="Q38" s="745"/>
      <c r="R38" s="759"/>
      <c r="S38" s="746"/>
    </row>
    <row r="39" spans="1:19" ht="14.4" customHeight="1" x14ac:dyDescent="0.3">
      <c r="A39" s="740" t="s">
        <v>4562</v>
      </c>
      <c r="B39" s="741" t="s">
        <v>4563</v>
      </c>
      <c r="C39" s="741" t="s">
        <v>588</v>
      </c>
      <c r="D39" s="741" t="s">
        <v>2014</v>
      </c>
      <c r="E39" s="741" t="s">
        <v>4559</v>
      </c>
      <c r="F39" s="741" t="s">
        <v>4617</v>
      </c>
      <c r="G39" s="741" t="s">
        <v>4618</v>
      </c>
      <c r="H39" s="745"/>
      <c r="I39" s="745"/>
      <c r="J39" s="741"/>
      <c r="K39" s="741"/>
      <c r="L39" s="745">
        <v>24</v>
      </c>
      <c r="M39" s="745">
        <v>6024</v>
      </c>
      <c r="N39" s="741">
        <v>1</v>
      </c>
      <c r="O39" s="741">
        <v>251</v>
      </c>
      <c r="P39" s="745">
        <v>11</v>
      </c>
      <c r="Q39" s="745">
        <v>2761</v>
      </c>
      <c r="R39" s="759">
        <v>0.45833333333333331</v>
      </c>
      <c r="S39" s="746">
        <v>251</v>
      </c>
    </row>
    <row r="40" spans="1:19" ht="14.4" customHeight="1" x14ac:dyDescent="0.3">
      <c r="A40" s="740" t="s">
        <v>4562</v>
      </c>
      <c r="B40" s="741" t="s">
        <v>4563</v>
      </c>
      <c r="C40" s="741" t="s">
        <v>588</v>
      </c>
      <c r="D40" s="741" t="s">
        <v>2016</v>
      </c>
      <c r="E40" s="741" t="s">
        <v>4564</v>
      </c>
      <c r="F40" s="741" t="s">
        <v>4565</v>
      </c>
      <c r="G40" s="741" t="s">
        <v>4566</v>
      </c>
      <c r="H40" s="745"/>
      <c r="I40" s="745"/>
      <c r="J40" s="741"/>
      <c r="K40" s="741"/>
      <c r="L40" s="745">
        <v>0.2</v>
      </c>
      <c r="M40" s="745">
        <v>10.82</v>
      </c>
      <c r="N40" s="741">
        <v>1</v>
      </c>
      <c r="O40" s="741">
        <v>54.1</v>
      </c>
      <c r="P40" s="745"/>
      <c r="Q40" s="745"/>
      <c r="R40" s="759"/>
      <c r="S40" s="746"/>
    </row>
    <row r="41" spans="1:19" ht="14.4" customHeight="1" x14ac:dyDescent="0.3">
      <c r="A41" s="740" t="s">
        <v>4562</v>
      </c>
      <c r="B41" s="741" t="s">
        <v>4563</v>
      </c>
      <c r="C41" s="741" t="s">
        <v>588</v>
      </c>
      <c r="D41" s="741" t="s">
        <v>2016</v>
      </c>
      <c r="E41" s="741" t="s">
        <v>4564</v>
      </c>
      <c r="F41" s="741" t="s">
        <v>4567</v>
      </c>
      <c r="G41" s="741" t="s">
        <v>4568</v>
      </c>
      <c r="H41" s="745">
        <v>0.4</v>
      </c>
      <c r="I41" s="745">
        <v>60.4</v>
      </c>
      <c r="J41" s="741">
        <v>1.3333333333333335</v>
      </c>
      <c r="K41" s="741">
        <v>151</v>
      </c>
      <c r="L41" s="745">
        <v>0.30000000000000004</v>
      </c>
      <c r="M41" s="745">
        <v>45.3</v>
      </c>
      <c r="N41" s="741">
        <v>1</v>
      </c>
      <c r="O41" s="741">
        <v>150.99999999999997</v>
      </c>
      <c r="P41" s="745">
        <v>2.3000000000000003</v>
      </c>
      <c r="Q41" s="745">
        <v>331.05</v>
      </c>
      <c r="R41" s="759">
        <v>7.3079470198675507</v>
      </c>
      <c r="S41" s="746">
        <v>143.93478260869563</v>
      </c>
    </row>
    <row r="42" spans="1:19" ht="14.4" customHeight="1" x14ac:dyDescent="0.3">
      <c r="A42" s="740" t="s">
        <v>4562</v>
      </c>
      <c r="B42" s="741" t="s">
        <v>4563</v>
      </c>
      <c r="C42" s="741" t="s">
        <v>588</v>
      </c>
      <c r="D42" s="741" t="s">
        <v>2016</v>
      </c>
      <c r="E42" s="741" t="s">
        <v>4564</v>
      </c>
      <c r="F42" s="741" t="s">
        <v>4571</v>
      </c>
      <c r="G42" s="741" t="s">
        <v>4572</v>
      </c>
      <c r="H42" s="745">
        <v>4</v>
      </c>
      <c r="I42" s="745">
        <v>1014.2</v>
      </c>
      <c r="J42" s="741">
        <v>0.27397260273972607</v>
      </c>
      <c r="K42" s="741">
        <v>253.55</v>
      </c>
      <c r="L42" s="745">
        <v>14.6</v>
      </c>
      <c r="M42" s="745">
        <v>3701.83</v>
      </c>
      <c r="N42" s="741">
        <v>1</v>
      </c>
      <c r="O42" s="741">
        <v>253.55</v>
      </c>
      <c r="P42" s="745">
        <v>30</v>
      </c>
      <c r="Q42" s="745">
        <v>7789.15</v>
      </c>
      <c r="R42" s="759">
        <v>2.1041349818873369</v>
      </c>
      <c r="S42" s="746">
        <v>259.63833333333332</v>
      </c>
    </row>
    <row r="43" spans="1:19" ht="14.4" customHeight="1" x14ac:dyDescent="0.3">
      <c r="A43" s="740" t="s">
        <v>4562</v>
      </c>
      <c r="B43" s="741" t="s">
        <v>4563</v>
      </c>
      <c r="C43" s="741" t="s">
        <v>588</v>
      </c>
      <c r="D43" s="741" t="s">
        <v>2016</v>
      </c>
      <c r="E43" s="741" t="s">
        <v>4564</v>
      </c>
      <c r="F43" s="741" t="s">
        <v>4573</v>
      </c>
      <c r="G43" s="741" t="s">
        <v>1639</v>
      </c>
      <c r="H43" s="745">
        <v>0.4</v>
      </c>
      <c r="I43" s="745">
        <v>24.560000000000002</v>
      </c>
      <c r="J43" s="741">
        <v>2.0000000000000004</v>
      </c>
      <c r="K43" s="741">
        <v>61.400000000000006</v>
      </c>
      <c r="L43" s="745">
        <v>0.2</v>
      </c>
      <c r="M43" s="745">
        <v>12.28</v>
      </c>
      <c r="N43" s="741">
        <v>1</v>
      </c>
      <c r="O43" s="741">
        <v>61.399999999999991</v>
      </c>
      <c r="P43" s="745">
        <v>0.2</v>
      </c>
      <c r="Q43" s="745">
        <v>12.28</v>
      </c>
      <c r="R43" s="759">
        <v>1</v>
      </c>
      <c r="S43" s="746">
        <v>61.399999999999991</v>
      </c>
    </row>
    <row r="44" spans="1:19" ht="14.4" customHeight="1" x14ac:dyDescent="0.3">
      <c r="A44" s="740" t="s">
        <v>4562</v>
      </c>
      <c r="B44" s="741" t="s">
        <v>4563</v>
      </c>
      <c r="C44" s="741" t="s">
        <v>588</v>
      </c>
      <c r="D44" s="741" t="s">
        <v>2016</v>
      </c>
      <c r="E44" s="741" t="s">
        <v>4564</v>
      </c>
      <c r="F44" s="741" t="s">
        <v>4574</v>
      </c>
      <c r="G44" s="741" t="s">
        <v>639</v>
      </c>
      <c r="H44" s="745">
        <v>3</v>
      </c>
      <c r="I44" s="745">
        <v>41.22</v>
      </c>
      <c r="J44" s="741">
        <v>0.21428571428571427</v>
      </c>
      <c r="K44" s="741">
        <v>13.74</v>
      </c>
      <c r="L44" s="745">
        <v>14</v>
      </c>
      <c r="M44" s="745">
        <v>192.36</v>
      </c>
      <c r="N44" s="741">
        <v>1</v>
      </c>
      <c r="O44" s="741">
        <v>13.74</v>
      </c>
      <c r="P44" s="745">
        <v>23</v>
      </c>
      <c r="Q44" s="745">
        <v>316.02</v>
      </c>
      <c r="R44" s="759">
        <v>1.6428571428571426</v>
      </c>
      <c r="S44" s="746">
        <v>13.739999999999998</v>
      </c>
    </row>
    <row r="45" spans="1:19" ht="14.4" customHeight="1" x14ac:dyDescent="0.3">
      <c r="A45" s="740" t="s">
        <v>4562</v>
      </c>
      <c r="B45" s="741" t="s">
        <v>4563</v>
      </c>
      <c r="C45" s="741" t="s">
        <v>588</v>
      </c>
      <c r="D45" s="741" t="s">
        <v>2016</v>
      </c>
      <c r="E45" s="741" t="s">
        <v>4564</v>
      </c>
      <c r="F45" s="741" t="s">
        <v>4579</v>
      </c>
      <c r="G45" s="741" t="s">
        <v>4580</v>
      </c>
      <c r="H45" s="745">
        <v>0.4</v>
      </c>
      <c r="I45" s="745">
        <v>70.8</v>
      </c>
      <c r="J45" s="741"/>
      <c r="K45" s="741">
        <v>176.99999999999997</v>
      </c>
      <c r="L45" s="745"/>
      <c r="M45" s="745"/>
      <c r="N45" s="741"/>
      <c r="O45" s="741"/>
      <c r="P45" s="745"/>
      <c r="Q45" s="745"/>
      <c r="R45" s="759"/>
      <c r="S45" s="746"/>
    </row>
    <row r="46" spans="1:19" ht="14.4" customHeight="1" x14ac:dyDescent="0.3">
      <c r="A46" s="740" t="s">
        <v>4562</v>
      </c>
      <c r="B46" s="741" t="s">
        <v>4563</v>
      </c>
      <c r="C46" s="741" t="s">
        <v>588</v>
      </c>
      <c r="D46" s="741" t="s">
        <v>2016</v>
      </c>
      <c r="E46" s="741" t="s">
        <v>4564</v>
      </c>
      <c r="F46" s="741" t="s">
        <v>4581</v>
      </c>
      <c r="G46" s="741" t="s">
        <v>610</v>
      </c>
      <c r="H46" s="745">
        <v>0.1</v>
      </c>
      <c r="I46" s="745">
        <v>7.8</v>
      </c>
      <c r="J46" s="741"/>
      <c r="K46" s="741">
        <v>78</v>
      </c>
      <c r="L46" s="745"/>
      <c r="M46" s="745"/>
      <c r="N46" s="741"/>
      <c r="O46" s="741"/>
      <c r="P46" s="745">
        <v>0.2</v>
      </c>
      <c r="Q46" s="745">
        <v>15.6</v>
      </c>
      <c r="R46" s="759"/>
      <c r="S46" s="746">
        <v>78</v>
      </c>
    </row>
    <row r="47" spans="1:19" ht="14.4" customHeight="1" x14ac:dyDescent="0.3">
      <c r="A47" s="740" t="s">
        <v>4562</v>
      </c>
      <c r="B47" s="741" t="s">
        <v>4563</v>
      </c>
      <c r="C47" s="741" t="s">
        <v>588</v>
      </c>
      <c r="D47" s="741" t="s">
        <v>2016</v>
      </c>
      <c r="E47" s="741" t="s">
        <v>4564</v>
      </c>
      <c r="F47" s="741" t="s">
        <v>4582</v>
      </c>
      <c r="G47" s="741" t="s">
        <v>614</v>
      </c>
      <c r="H47" s="745">
        <v>0.1</v>
      </c>
      <c r="I47" s="745">
        <v>7.07</v>
      </c>
      <c r="J47" s="741">
        <v>0.1</v>
      </c>
      <c r="K47" s="741">
        <v>70.7</v>
      </c>
      <c r="L47" s="745">
        <v>1</v>
      </c>
      <c r="M47" s="745">
        <v>70.7</v>
      </c>
      <c r="N47" s="741">
        <v>1</v>
      </c>
      <c r="O47" s="741">
        <v>70.7</v>
      </c>
      <c r="P47" s="745">
        <v>2</v>
      </c>
      <c r="Q47" s="745">
        <v>141.4</v>
      </c>
      <c r="R47" s="759">
        <v>2</v>
      </c>
      <c r="S47" s="746">
        <v>70.7</v>
      </c>
    </row>
    <row r="48" spans="1:19" ht="14.4" customHeight="1" x14ac:dyDescent="0.3">
      <c r="A48" s="740" t="s">
        <v>4562</v>
      </c>
      <c r="B48" s="741" t="s">
        <v>4563</v>
      </c>
      <c r="C48" s="741" t="s">
        <v>588</v>
      </c>
      <c r="D48" s="741" t="s">
        <v>2016</v>
      </c>
      <c r="E48" s="741" t="s">
        <v>4564</v>
      </c>
      <c r="F48" s="741" t="s">
        <v>4585</v>
      </c>
      <c r="G48" s="741" t="s">
        <v>612</v>
      </c>
      <c r="H48" s="745">
        <v>1.6</v>
      </c>
      <c r="I48" s="745">
        <v>943.28</v>
      </c>
      <c r="J48" s="741">
        <v>0.22675000000000001</v>
      </c>
      <c r="K48" s="741">
        <v>589.54999999999995</v>
      </c>
      <c r="L48" s="745">
        <v>6.4</v>
      </c>
      <c r="M48" s="745">
        <v>4160</v>
      </c>
      <c r="N48" s="741">
        <v>1</v>
      </c>
      <c r="O48" s="741">
        <v>650</v>
      </c>
      <c r="P48" s="745">
        <v>11.620000000000001</v>
      </c>
      <c r="Q48" s="745">
        <v>7553</v>
      </c>
      <c r="R48" s="759">
        <v>1.815625</v>
      </c>
      <c r="S48" s="746">
        <v>650</v>
      </c>
    </row>
    <row r="49" spans="1:19" ht="14.4" customHeight="1" x14ac:dyDescent="0.3">
      <c r="A49" s="740" t="s">
        <v>4562</v>
      </c>
      <c r="B49" s="741" t="s">
        <v>4563</v>
      </c>
      <c r="C49" s="741" t="s">
        <v>588</v>
      </c>
      <c r="D49" s="741" t="s">
        <v>2016</v>
      </c>
      <c r="E49" s="741" t="s">
        <v>4564</v>
      </c>
      <c r="F49" s="741" t="s">
        <v>4588</v>
      </c>
      <c r="G49" s="741" t="s">
        <v>4589</v>
      </c>
      <c r="H49" s="745">
        <v>0.2</v>
      </c>
      <c r="I49" s="745">
        <v>10.28</v>
      </c>
      <c r="J49" s="741"/>
      <c r="K49" s="741">
        <v>51.399999999999991</v>
      </c>
      <c r="L49" s="745"/>
      <c r="M49" s="745"/>
      <c r="N49" s="741"/>
      <c r="O49" s="741"/>
      <c r="P49" s="745"/>
      <c r="Q49" s="745"/>
      <c r="R49" s="759"/>
      <c r="S49" s="746"/>
    </row>
    <row r="50" spans="1:19" ht="14.4" customHeight="1" x14ac:dyDescent="0.3">
      <c r="A50" s="740" t="s">
        <v>4562</v>
      </c>
      <c r="B50" s="741" t="s">
        <v>4563</v>
      </c>
      <c r="C50" s="741" t="s">
        <v>588</v>
      </c>
      <c r="D50" s="741" t="s">
        <v>2016</v>
      </c>
      <c r="E50" s="741" t="s">
        <v>4564</v>
      </c>
      <c r="F50" s="741" t="s">
        <v>4590</v>
      </c>
      <c r="G50" s="741" t="s">
        <v>616</v>
      </c>
      <c r="H50" s="745"/>
      <c r="I50" s="745"/>
      <c r="J50" s="741"/>
      <c r="K50" s="741"/>
      <c r="L50" s="745">
        <v>0.02</v>
      </c>
      <c r="M50" s="745">
        <v>2.4300000000000002</v>
      </c>
      <c r="N50" s="741">
        <v>1</v>
      </c>
      <c r="O50" s="741">
        <v>121.5</v>
      </c>
      <c r="P50" s="745">
        <v>2.02</v>
      </c>
      <c r="Q50" s="745">
        <v>245.97</v>
      </c>
      <c r="R50" s="759">
        <v>101.22222222222221</v>
      </c>
      <c r="S50" s="746">
        <v>121.76732673267327</v>
      </c>
    </row>
    <row r="51" spans="1:19" ht="14.4" customHeight="1" x14ac:dyDescent="0.3">
      <c r="A51" s="740" t="s">
        <v>4562</v>
      </c>
      <c r="B51" s="741" t="s">
        <v>4563</v>
      </c>
      <c r="C51" s="741" t="s">
        <v>588</v>
      </c>
      <c r="D51" s="741" t="s">
        <v>2016</v>
      </c>
      <c r="E51" s="741" t="s">
        <v>4564</v>
      </c>
      <c r="F51" s="741" t="s">
        <v>4591</v>
      </c>
      <c r="G51" s="741" t="s">
        <v>616</v>
      </c>
      <c r="H51" s="745">
        <v>0.12</v>
      </c>
      <c r="I51" s="745">
        <v>35.799999999999997</v>
      </c>
      <c r="J51" s="741"/>
      <c r="K51" s="741">
        <v>298.33333333333331</v>
      </c>
      <c r="L51" s="745"/>
      <c r="M51" s="745"/>
      <c r="N51" s="741"/>
      <c r="O51" s="741"/>
      <c r="P51" s="745">
        <v>0.03</v>
      </c>
      <c r="Q51" s="745">
        <v>6.02</v>
      </c>
      <c r="R51" s="759"/>
      <c r="S51" s="746">
        <v>200.66666666666666</v>
      </c>
    </row>
    <row r="52" spans="1:19" ht="14.4" customHeight="1" x14ac:dyDescent="0.3">
      <c r="A52" s="740" t="s">
        <v>4562</v>
      </c>
      <c r="B52" s="741" t="s">
        <v>4563</v>
      </c>
      <c r="C52" s="741" t="s">
        <v>588</v>
      </c>
      <c r="D52" s="741" t="s">
        <v>2016</v>
      </c>
      <c r="E52" s="741" t="s">
        <v>4564</v>
      </c>
      <c r="F52" s="741" t="s">
        <v>4592</v>
      </c>
      <c r="G52" s="741" t="s">
        <v>616</v>
      </c>
      <c r="H52" s="745">
        <v>0.95000000000000007</v>
      </c>
      <c r="I52" s="745">
        <v>343.52</v>
      </c>
      <c r="J52" s="741">
        <v>0.41509981149403063</v>
      </c>
      <c r="K52" s="741">
        <v>361.59999999999997</v>
      </c>
      <c r="L52" s="745">
        <v>3.4</v>
      </c>
      <c r="M52" s="745">
        <v>827.56</v>
      </c>
      <c r="N52" s="741">
        <v>1</v>
      </c>
      <c r="O52" s="741">
        <v>243.39999999999998</v>
      </c>
      <c r="P52" s="745">
        <v>7.57</v>
      </c>
      <c r="Q52" s="745">
        <v>1843.0500000000002</v>
      </c>
      <c r="R52" s="759">
        <v>2.2270892744936925</v>
      </c>
      <c r="S52" s="746">
        <v>243.46763540290621</v>
      </c>
    </row>
    <row r="53" spans="1:19" ht="14.4" customHeight="1" x14ac:dyDescent="0.3">
      <c r="A53" s="740" t="s">
        <v>4562</v>
      </c>
      <c r="B53" s="741" t="s">
        <v>4563</v>
      </c>
      <c r="C53" s="741" t="s">
        <v>588</v>
      </c>
      <c r="D53" s="741" t="s">
        <v>2016</v>
      </c>
      <c r="E53" s="741" t="s">
        <v>4564</v>
      </c>
      <c r="F53" s="741" t="s">
        <v>4593</v>
      </c>
      <c r="G53" s="741" t="s">
        <v>1971</v>
      </c>
      <c r="H53" s="745">
        <v>0.7</v>
      </c>
      <c r="I53" s="745">
        <v>26.25</v>
      </c>
      <c r="J53" s="741">
        <v>0.21212121212121213</v>
      </c>
      <c r="K53" s="741">
        <v>37.5</v>
      </c>
      <c r="L53" s="745">
        <v>3.3</v>
      </c>
      <c r="M53" s="745">
        <v>123.75</v>
      </c>
      <c r="N53" s="741">
        <v>1</v>
      </c>
      <c r="O53" s="741">
        <v>37.5</v>
      </c>
      <c r="P53" s="745">
        <v>5.9</v>
      </c>
      <c r="Q53" s="745">
        <v>221.3</v>
      </c>
      <c r="R53" s="759">
        <v>1.7882828282828285</v>
      </c>
      <c r="S53" s="746">
        <v>37.508474576271183</v>
      </c>
    </row>
    <row r="54" spans="1:19" ht="14.4" customHeight="1" x14ac:dyDescent="0.3">
      <c r="A54" s="740" t="s">
        <v>4562</v>
      </c>
      <c r="B54" s="741" t="s">
        <v>4563</v>
      </c>
      <c r="C54" s="741" t="s">
        <v>588</v>
      </c>
      <c r="D54" s="741" t="s">
        <v>2016</v>
      </c>
      <c r="E54" s="741" t="s">
        <v>4596</v>
      </c>
      <c r="F54" s="741" t="s">
        <v>4599</v>
      </c>
      <c r="G54" s="741" t="s">
        <v>4600</v>
      </c>
      <c r="H54" s="745">
        <v>1</v>
      </c>
      <c r="I54" s="745">
        <v>242.64</v>
      </c>
      <c r="J54" s="741">
        <v>3.3333333333333333E-2</v>
      </c>
      <c r="K54" s="741">
        <v>242.64</v>
      </c>
      <c r="L54" s="745">
        <v>30</v>
      </c>
      <c r="M54" s="745">
        <v>7279.2</v>
      </c>
      <c r="N54" s="741">
        <v>1</v>
      </c>
      <c r="O54" s="741">
        <v>242.64</v>
      </c>
      <c r="P54" s="745">
        <v>38</v>
      </c>
      <c r="Q54" s="745">
        <v>9220.32</v>
      </c>
      <c r="R54" s="759">
        <v>1.2666666666666666</v>
      </c>
      <c r="S54" s="746">
        <v>242.64</v>
      </c>
    </row>
    <row r="55" spans="1:19" ht="14.4" customHeight="1" x14ac:dyDescent="0.3">
      <c r="A55" s="740" t="s">
        <v>4562</v>
      </c>
      <c r="B55" s="741" t="s">
        <v>4563</v>
      </c>
      <c r="C55" s="741" t="s">
        <v>588</v>
      </c>
      <c r="D55" s="741" t="s">
        <v>2016</v>
      </c>
      <c r="E55" s="741" t="s">
        <v>4596</v>
      </c>
      <c r="F55" s="741" t="s">
        <v>4601</v>
      </c>
      <c r="G55" s="741" t="s">
        <v>4602</v>
      </c>
      <c r="H55" s="745"/>
      <c r="I55" s="745"/>
      <c r="J55" s="741"/>
      <c r="K55" s="741"/>
      <c r="L55" s="745"/>
      <c r="M55" s="745"/>
      <c r="N55" s="741"/>
      <c r="O55" s="741"/>
      <c r="P55" s="745">
        <v>6</v>
      </c>
      <c r="Q55" s="745">
        <v>1455.84</v>
      </c>
      <c r="R55" s="759"/>
      <c r="S55" s="746">
        <v>242.64</v>
      </c>
    </row>
    <row r="56" spans="1:19" ht="14.4" customHeight="1" x14ac:dyDescent="0.3">
      <c r="A56" s="740" t="s">
        <v>4562</v>
      </c>
      <c r="B56" s="741" t="s">
        <v>4563</v>
      </c>
      <c r="C56" s="741" t="s">
        <v>588</v>
      </c>
      <c r="D56" s="741" t="s">
        <v>2016</v>
      </c>
      <c r="E56" s="741" t="s">
        <v>4596</v>
      </c>
      <c r="F56" s="741" t="s">
        <v>4605</v>
      </c>
      <c r="G56" s="741" t="s">
        <v>4604</v>
      </c>
      <c r="H56" s="745"/>
      <c r="I56" s="745"/>
      <c r="J56" s="741"/>
      <c r="K56" s="741"/>
      <c r="L56" s="745"/>
      <c r="M56" s="745"/>
      <c r="N56" s="741"/>
      <c r="O56" s="741"/>
      <c r="P56" s="745">
        <v>26</v>
      </c>
      <c r="Q56" s="745">
        <v>11674</v>
      </c>
      <c r="R56" s="759"/>
      <c r="S56" s="746">
        <v>449</v>
      </c>
    </row>
    <row r="57" spans="1:19" ht="14.4" customHeight="1" x14ac:dyDescent="0.3">
      <c r="A57" s="740" t="s">
        <v>4562</v>
      </c>
      <c r="B57" s="741" t="s">
        <v>4563</v>
      </c>
      <c r="C57" s="741" t="s">
        <v>588</v>
      </c>
      <c r="D57" s="741" t="s">
        <v>2016</v>
      </c>
      <c r="E57" s="741" t="s">
        <v>4559</v>
      </c>
      <c r="F57" s="741" t="s">
        <v>4607</v>
      </c>
      <c r="G57" s="741" t="s">
        <v>4608</v>
      </c>
      <c r="H57" s="745">
        <v>2</v>
      </c>
      <c r="I57" s="745">
        <v>148</v>
      </c>
      <c r="J57" s="741">
        <v>0.15811965811965811</v>
      </c>
      <c r="K57" s="741">
        <v>74</v>
      </c>
      <c r="L57" s="745">
        <v>12</v>
      </c>
      <c r="M57" s="745">
        <v>936</v>
      </c>
      <c r="N57" s="741">
        <v>1</v>
      </c>
      <c r="O57" s="741">
        <v>78</v>
      </c>
      <c r="P57" s="745">
        <v>9</v>
      </c>
      <c r="Q57" s="745">
        <v>702</v>
      </c>
      <c r="R57" s="759">
        <v>0.75</v>
      </c>
      <c r="S57" s="746">
        <v>78</v>
      </c>
    </row>
    <row r="58" spans="1:19" ht="14.4" customHeight="1" x14ac:dyDescent="0.3">
      <c r="A58" s="740" t="s">
        <v>4562</v>
      </c>
      <c r="B58" s="741" t="s">
        <v>4563</v>
      </c>
      <c r="C58" s="741" t="s">
        <v>588</v>
      </c>
      <c r="D58" s="741" t="s">
        <v>2016</v>
      </c>
      <c r="E58" s="741" t="s">
        <v>4559</v>
      </c>
      <c r="F58" s="741" t="s">
        <v>4609</v>
      </c>
      <c r="G58" s="741" t="s">
        <v>4610</v>
      </c>
      <c r="H58" s="745">
        <v>83</v>
      </c>
      <c r="I58" s="745">
        <v>11952</v>
      </c>
      <c r="J58" s="741">
        <v>0.29660512209648598</v>
      </c>
      <c r="K58" s="741">
        <v>144</v>
      </c>
      <c r="L58" s="745">
        <v>276</v>
      </c>
      <c r="M58" s="745">
        <v>40296</v>
      </c>
      <c r="N58" s="741">
        <v>1</v>
      </c>
      <c r="O58" s="741">
        <v>146</v>
      </c>
      <c r="P58" s="745">
        <v>610</v>
      </c>
      <c r="Q58" s="745">
        <v>89670</v>
      </c>
      <c r="R58" s="759">
        <v>2.2252829064919597</v>
      </c>
      <c r="S58" s="746">
        <v>147</v>
      </c>
    </row>
    <row r="59" spans="1:19" ht="14.4" customHeight="1" x14ac:dyDescent="0.3">
      <c r="A59" s="740" t="s">
        <v>4562</v>
      </c>
      <c r="B59" s="741" t="s">
        <v>4563</v>
      </c>
      <c r="C59" s="741" t="s">
        <v>588</v>
      </c>
      <c r="D59" s="741" t="s">
        <v>2016</v>
      </c>
      <c r="E59" s="741" t="s">
        <v>4559</v>
      </c>
      <c r="F59" s="741" t="s">
        <v>4611</v>
      </c>
      <c r="G59" s="741" t="s">
        <v>4612</v>
      </c>
      <c r="H59" s="745">
        <v>17</v>
      </c>
      <c r="I59" s="745">
        <v>595</v>
      </c>
      <c r="J59" s="741">
        <v>0.42318634423897583</v>
      </c>
      <c r="K59" s="741">
        <v>35</v>
      </c>
      <c r="L59" s="745">
        <v>38</v>
      </c>
      <c r="M59" s="745">
        <v>1406</v>
      </c>
      <c r="N59" s="741">
        <v>1</v>
      </c>
      <c r="O59" s="741">
        <v>37</v>
      </c>
      <c r="P59" s="745">
        <v>60</v>
      </c>
      <c r="Q59" s="745">
        <v>2220</v>
      </c>
      <c r="R59" s="759">
        <v>1.5789473684210527</v>
      </c>
      <c r="S59" s="746">
        <v>37</v>
      </c>
    </row>
    <row r="60" spans="1:19" ht="14.4" customHeight="1" x14ac:dyDescent="0.3">
      <c r="A60" s="740" t="s">
        <v>4562</v>
      </c>
      <c r="B60" s="741" t="s">
        <v>4563</v>
      </c>
      <c r="C60" s="741" t="s">
        <v>588</v>
      </c>
      <c r="D60" s="741" t="s">
        <v>2016</v>
      </c>
      <c r="E60" s="741" t="s">
        <v>4559</v>
      </c>
      <c r="F60" s="741" t="s">
        <v>4613</v>
      </c>
      <c r="G60" s="741" t="s">
        <v>4614</v>
      </c>
      <c r="H60" s="745">
        <v>3</v>
      </c>
      <c r="I60" s="745">
        <v>330</v>
      </c>
      <c r="J60" s="741"/>
      <c r="K60" s="741">
        <v>110</v>
      </c>
      <c r="L60" s="745"/>
      <c r="M60" s="745"/>
      <c r="N60" s="741"/>
      <c r="O60" s="741"/>
      <c r="P60" s="745">
        <v>2</v>
      </c>
      <c r="Q60" s="745">
        <v>232</v>
      </c>
      <c r="R60" s="759"/>
      <c r="S60" s="746">
        <v>116</v>
      </c>
    </row>
    <row r="61" spans="1:19" ht="14.4" customHeight="1" x14ac:dyDescent="0.3">
      <c r="A61" s="740" t="s">
        <v>4562</v>
      </c>
      <c r="B61" s="741" t="s">
        <v>4563</v>
      </c>
      <c r="C61" s="741" t="s">
        <v>588</v>
      </c>
      <c r="D61" s="741" t="s">
        <v>2016</v>
      </c>
      <c r="E61" s="741" t="s">
        <v>4559</v>
      </c>
      <c r="F61" s="741" t="s">
        <v>4615</v>
      </c>
      <c r="G61" s="741" t="s">
        <v>4616</v>
      </c>
      <c r="H61" s="745">
        <v>8</v>
      </c>
      <c r="I61" s="745">
        <v>984</v>
      </c>
      <c r="J61" s="741">
        <v>0.38139534883720932</v>
      </c>
      <c r="K61" s="741">
        <v>123</v>
      </c>
      <c r="L61" s="745">
        <v>20</v>
      </c>
      <c r="M61" s="745">
        <v>2580</v>
      </c>
      <c r="N61" s="741">
        <v>1</v>
      </c>
      <c r="O61" s="741">
        <v>129</v>
      </c>
      <c r="P61" s="745">
        <v>63</v>
      </c>
      <c r="Q61" s="745">
        <v>8127</v>
      </c>
      <c r="R61" s="759">
        <v>3.15</v>
      </c>
      <c r="S61" s="746">
        <v>129</v>
      </c>
    </row>
    <row r="62" spans="1:19" ht="14.4" customHeight="1" x14ac:dyDescent="0.3">
      <c r="A62" s="740" t="s">
        <v>4562</v>
      </c>
      <c r="B62" s="741" t="s">
        <v>4563</v>
      </c>
      <c r="C62" s="741" t="s">
        <v>588</v>
      </c>
      <c r="D62" s="741" t="s">
        <v>2016</v>
      </c>
      <c r="E62" s="741" t="s">
        <v>4559</v>
      </c>
      <c r="F62" s="741" t="s">
        <v>4617</v>
      </c>
      <c r="G62" s="741" t="s">
        <v>4618</v>
      </c>
      <c r="H62" s="745"/>
      <c r="I62" s="745"/>
      <c r="J62" s="741"/>
      <c r="K62" s="741"/>
      <c r="L62" s="745">
        <v>2</v>
      </c>
      <c r="M62" s="745">
        <v>502</v>
      </c>
      <c r="N62" s="741">
        <v>1</v>
      </c>
      <c r="O62" s="741">
        <v>251</v>
      </c>
      <c r="P62" s="745"/>
      <c r="Q62" s="745"/>
      <c r="R62" s="759"/>
      <c r="S62" s="746"/>
    </row>
    <row r="63" spans="1:19" ht="14.4" customHeight="1" x14ac:dyDescent="0.3">
      <c r="A63" s="740" t="s">
        <v>4562</v>
      </c>
      <c r="B63" s="741" t="s">
        <v>4563</v>
      </c>
      <c r="C63" s="741" t="s">
        <v>588</v>
      </c>
      <c r="D63" s="741" t="s">
        <v>2016</v>
      </c>
      <c r="E63" s="741" t="s">
        <v>4559</v>
      </c>
      <c r="F63" s="741" t="s">
        <v>4619</v>
      </c>
      <c r="G63" s="741" t="s">
        <v>4620</v>
      </c>
      <c r="H63" s="745">
        <v>11</v>
      </c>
      <c r="I63" s="745">
        <v>7183</v>
      </c>
      <c r="J63" s="741">
        <v>0.37951075183600147</v>
      </c>
      <c r="K63" s="741">
        <v>653</v>
      </c>
      <c r="L63" s="745">
        <v>27</v>
      </c>
      <c r="M63" s="745">
        <v>18927</v>
      </c>
      <c r="N63" s="741">
        <v>1</v>
      </c>
      <c r="O63" s="741">
        <v>701</v>
      </c>
      <c r="P63" s="745">
        <v>22</v>
      </c>
      <c r="Q63" s="745">
        <v>15422</v>
      </c>
      <c r="R63" s="759">
        <v>0.81481481481481477</v>
      </c>
      <c r="S63" s="746">
        <v>701</v>
      </c>
    </row>
    <row r="64" spans="1:19" ht="14.4" customHeight="1" x14ac:dyDescent="0.3">
      <c r="A64" s="740" t="s">
        <v>4562</v>
      </c>
      <c r="B64" s="741" t="s">
        <v>4563</v>
      </c>
      <c r="C64" s="741" t="s">
        <v>588</v>
      </c>
      <c r="D64" s="741" t="s">
        <v>2016</v>
      </c>
      <c r="E64" s="741" t="s">
        <v>4559</v>
      </c>
      <c r="F64" s="741" t="s">
        <v>4621</v>
      </c>
      <c r="G64" s="741" t="s">
        <v>4622</v>
      </c>
      <c r="H64" s="745"/>
      <c r="I64" s="745"/>
      <c r="J64" s="741"/>
      <c r="K64" s="741"/>
      <c r="L64" s="745">
        <v>1</v>
      </c>
      <c r="M64" s="745">
        <v>354</v>
      </c>
      <c r="N64" s="741">
        <v>1</v>
      </c>
      <c r="O64" s="741">
        <v>354</v>
      </c>
      <c r="P64" s="745"/>
      <c r="Q64" s="745"/>
      <c r="R64" s="759"/>
      <c r="S64" s="746"/>
    </row>
    <row r="65" spans="1:19" ht="14.4" customHeight="1" x14ac:dyDescent="0.3">
      <c r="A65" s="740" t="s">
        <v>4562</v>
      </c>
      <c r="B65" s="741" t="s">
        <v>4563</v>
      </c>
      <c r="C65" s="741" t="s">
        <v>588</v>
      </c>
      <c r="D65" s="741" t="s">
        <v>2016</v>
      </c>
      <c r="E65" s="741" t="s">
        <v>4559</v>
      </c>
      <c r="F65" s="741" t="s">
        <v>4625</v>
      </c>
      <c r="G65" s="741" t="s">
        <v>4626</v>
      </c>
      <c r="H65" s="745">
        <v>29</v>
      </c>
      <c r="I65" s="745">
        <v>200</v>
      </c>
      <c r="J65" s="741">
        <v>2.2388042993997766E-2</v>
      </c>
      <c r="K65" s="741">
        <v>6.8965517241379306</v>
      </c>
      <c r="L65" s="745">
        <v>268</v>
      </c>
      <c r="M65" s="745">
        <v>8933.34</v>
      </c>
      <c r="N65" s="741">
        <v>1</v>
      </c>
      <c r="O65" s="741">
        <v>33.333358208955225</v>
      </c>
      <c r="P65" s="745">
        <v>380</v>
      </c>
      <c r="Q65" s="745">
        <v>12666.67</v>
      </c>
      <c r="R65" s="759">
        <v>1.4179097627539083</v>
      </c>
      <c r="S65" s="746">
        <v>33.333342105263156</v>
      </c>
    </row>
    <row r="66" spans="1:19" ht="14.4" customHeight="1" x14ac:dyDescent="0.3">
      <c r="A66" s="740" t="s">
        <v>4562</v>
      </c>
      <c r="B66" s="741" t="s">
        <v>4563</v>
      </c>
      <c r="C66" s="741" t="s">
        <v>588</v>
      </c>
      <c r="D66" s="741" t="s">
        <v>2016</v>
      </c>
      <c r="E66" s="741" t="s">
        <v>4559</v>
      </c>
      <c r="F66" s="741" t="s">
        <v>4629</v>
      </c>
      <c r="G66" s="741" t="s">
        <v>4630</v>
      </c>
      <c r="H66" s="745">
        <v>173</v>
      </c>
      <c r="I66" s="745">
        <v>19722</v>
      </c>
      <c r="J66" s="741">
        <v>0.28142123287671234</v>
      </c>
      <c r="K66" s="741">
        <v>114</v>
      </c>
      <c r="L66" s="745">
        <v>584</v>
      </c>
      <c r="M66" s="745">
        <v>70080</v>
      </c>
      <c r="N66" s="741">
        <v>1</v>
      </c>
      <c r="O66" s="741">
        <v>120</v>
      </c>
      <c r="P66" s="745">
        <v>1210</v>
      </c>
      <c r="Q66" s="745">
        <v>145200</v>
      </c>
      <c r="R66" s="759">
        <v>2.0719178082191783</v>
      </c>
      <c r="S66" s="746">
        <v>120</v>
      </c>
    </row>
    <row r="67" spans="1:19" ht="14.4" customHeight="1" x14ac:dyDescent="0.3">
      <c r="A67" s="740" t="s">
        <v>4562</v>
      </c>
      <c r="B67" s="741" t="s">
        <v>4563</v>
      </c>
      <c r="C67" s="741" t="s">
        <v>588</v>
      </c>
      <c r="D67" s="741" t="s">
        <v>2016</v>
      </c>
      <c r="E67" s="741" t="s">
        <v>4559</v>
      </c>
      <c r="F67" s="741" t="s">
        <v>4633</v>
      </c>
      <c r="G67" s="741" t="s">
        <v>4634</v>
      </c>
      <c r="H67" s="745"/>
      <c r="I67" s="745"/>
      <c r="J67" s="741"/>
      <c r="K67" s="741"/>
      <c r="L67" s="745">
        <v>3</v>
      </c>
      <c r="M67" s="745">
        <v>222</v>
      </c>
      <c r="N67" s="741">
        <v>1</v>
      </c>
      <c r="O67" s="741">
        <v>74</v>
      </c>
      <c r="P67" s="745">
        <v>4</v>
      </c>
      <c r="Q67" s="745">
        <v>296</v>
      </c>
      <c r="R67" s="759">
        <v>1.3333333333333333</v>
      </c>
      <c r="S67" s="746">
        <v>74</v>
      </c>
    </row>
    <row r="68" spans="1:19" ht="14.4" customHeight="1" x14ac:dyDescent="0.3">
      <c r="A68" s="740" t="s">
        <v>4562</v>
      </c>
      <c r="B68" s="741" t="s">
        <v>4563</v>
      </c>
      <c r="C68" s="741" t="s">
        <v>588</v>
      </c>
      <c r="D68" s="741" t="s">
        <v>2016</v>
      </c>
      <c r="E68" s="741" t="s">
        <v>4559</v>
      </c>
      <c r="F68" s="741" t="s">
        <v>4635</v>
      </c>
      <c r="G68" s="741" t="s">
        <v>4636</v>
      </c>
      <c r="H68" s="745">
        <v>23</v>
      </c>
      <c r="I68" s="745">
        <v>1771</v>
      </c>
      <c r="J68" s="741">
        <v>0.31944444444444442</v>
      </c>
      <c r="K68" s="741">
        <v>77</v>
      </c>
      <c r="L68" s="745">
        <v>72</v>
      </c>
      <c r="M68" s="745">
        <v>5544</v>
      </c>
      <c r="N68" s="741">
        <v>1</v>
      </c>
      <c r="O68" s="741">
        <v>77</v>
      </c>
      <c r="P68" s="745">
        <v>153</v>
      </c>
      <c r="Q68" s="745">
        <v>11781</v>
      </c>
      <c r="R68" s="759">
        <v>2.125</v>
      </c>
      <c r="S68" s="746">
        <v>77</v>
      </c>
    </row>
    <row r="69" spans="1:19" ht="14.4" customHeight="1" x14ac:dyDescent="0.3">
      <c r="A69" s="740" t="s">
        <v>4562</v>
      </c>
      <c r="B69" s="741" t="s">
        <v>4563</v>
      </c>
      <c r="C69" s="741" t="s">
        <v>588</v>
      </c>
      <c r="D69" s="741" t="s">
        <v>2016</v>
      </c>
      <c r="E69" s="741" t="s">
        <v>4559</v>
      </c>
      <c r="F69" s="741" t="s">
        <v>4637</v>
      </c>
      <c r="G69" s="741" t="s">
        <v>4638</v>
      </c>
      <c r="H69" s="745">
        <v>9</v>
      </c>
      <c r="I69" s="745">
        <v>5454</v>
      </c>
      <c r="J69" s="741">
        <v>0.25956596230725298</v>
      </c>
      <c r="K69" s="741">
        <v>606</v>
      </c>
      <c r="L69" s="745">
        <v>34</v>
      </c>
      <c r="M69" s="745">
        <v>21012</v>
      </c>
      <c r="N69" s="741">
        <v>1</v>
      </c>
      <c r="O69" s="741">
        <v>618</v>
      </c>
      <c r="P69" s="745">
        <v>50</v>
      </c>
      <c r="Q69" s="745">
        <v>30950</v>
      </c>
      <c r="R69" s="759">
        <v>1.4729678279078622</v>
      </c>
      <c r="S69" s="746">
        <v>619</v>
      </c>
    </row>
    <row r="70" spans="1:19" ht="14.4" customHeight="1" x14ac:dyDescent="0.3">
      <c r="A70" s="740" t="s">
        <v>4562</v>
      </c>
      <c r="B70" s="741" t="s">
        <v>4563</v>
      </c>
      <c r="C70" s="741" t="s">
        <v>588</v>
      </c>
      <c r="D70" s="741" t="s">
        <v>2016</v>
      </c>
      <c r="E70" s="741" t="s">
        <v>4559</v>
      </c>
      <c r="F70" s="741" t="s">
        <v>4641</v>
      </c>
      <c r="G70" s="741" t="s">
        <v>4642</v>
      </c>
      <c r="H70" s="745">
        <v>1</v>
      </c>
      <c r="I70" s="745">
        <v>365</v>
      </c>
      <c r="J70" s="741">
        <v>5.7561898754139723E-2</v>
      </c>
      <c r="K70" s="741">
        <v>365</v>
      </c>
      <c r="L70" s="745">
        <v>17</v>
      </c>
      <c r="M70" s="745">
        <v>6341</v>
      </c>
      <c r="N70" s="741">
        <v>1</v>
      </c>
      <c r="O70" s="741">
        <v>373</v>
      </c>
      <c r="P70" s="745">
        <v>27</v>
      </c>
      <c r="Q70" s="745">
        <v>10071</v>
      </c>
      <c r="R70" s="759">
        <v>1.588235294117647</v>
      </c>
      <c r="S70" s="746">
        <v>373</v>
      </c>
    </row>
    <row r="71" spans="1:19" ht="14.4" customHeight="1" x14ac:dyDescent="0.3">
      <c r="A71" s="740" t="s">
        <v>4562</v>
      </c>
      <c r="B71" s="741" t="s">
        <v>4563</v>
      </c>
      <c r="C71" s="741" t="s">
        <v>588</v>
      </c>
      <c r="D71" s="741" t="s">
        <v>2016</v>
      </c>
      <c r="E71" s="741" t="s">
        <v>4559</v>
      </c>
      <c r="F71" s="741" t="s">
        <v>4643</v>
      </c>
      <c r="G71" s="741" t="s">
        <v>4644</v>
      </c>
      <c r="H71" s="745">
        <v>85</v>
      </c>
      <c r="I71" s="745">
        <v>14025</v>
      </c>
      <c r="J71" s="741">
        <v>0.33015536723163841</v>
      </c>
      <c r="K71" s="741">
        <v>165</v>
      </c>
      <c r="L71" s="745">
        <v>240</v>
      </c>
      <c r="M71" s="745">
        <v>42480</v>
      </c>
      <c r="N71" s="741">
        <v>1</v>
      </c>
      <c r="O71" s="741">
        <v>177</v>
      </c>
      <c r="P71" s="745">
        <v>360</v>
      </c>
      <c r="Q71" s="745">
        <v>63720</v>
      </c>
      <c r="R71" s="759">
        <v>1.5</v>
      </c>
      <c r="S71" s="746">
        <v>177</v>
      </c>
    </row>
    <row r="72" spans="1:19" ht="14.4" customHeight="1" x14ac:dyDescent="0.3">
      <c r="A72" s="740" t="s">
        <v>4562</v>
      </c>
      <c r="B72" s="741" t="s">
        <v>4563</v>
      </c>
      <c r="C72" s="741" t="s">
        <v>588</v>
      </c>
      <c r="D72" s="741" t="s">
        <v>2016</v>
      </c>
      <c r="E72" s="741" t="s">
        <v>4559</v>
      </c>
      <c r="F72" s="741" t="s">
        <v>4645</v>
      </c>
      <c r="G72" s="741" t="s">
        <v>4646</v>
      </c>
      <c r="H72" s="745"/>
      <c r="I72" s="745"/>
      <c r="J72" s="741"/>
      <c r="K72" s="741"/>
      <c r="L72" s="745"/>
      <c r="M72" s="745"/>
      <c r="N72" s="741"/>
      <c r="O72" s="741"/>
      <c r="P72" s="745">
        <v>6</v>
      </c>
      <c r="Q72" s="745">
        <v>7776</v>
      </c>
      <c r="R72" s="759"/>
      <c r="S72" s="746">
        <v>1296</v>
      </c>
    </row>
    <row r="73" spans="1:19" ht="14.4" customHeight="1" x14ac:dyDescent="0.3">
      <c r="A73" s="740" t="s">
        <v>4562</v>
      </c>
      <c r="B73" s="741" t="s">
        <v>4563</v>
      </c>
      <c r="C73" s="741" t="s">
        <v>588</v>
      </c>
      <c r="D73" s="741" t="s">
        <v>4512</v>
      </c>
      <c r="E73" s="741" t="s">
        <v>4596</v>
      </c>
      <c r="F73" s="741" t="s">
        <v>4606</v>
      </c>
      <c r="G73" s="741" t="s">
        <v>4604</v>
      </c>
      <c r="H73" s="745"/>
      <c r="I73" s="745"/>
      <c r="J73" s="741"/>
      <c r="K73" s="741"/>
      <c r="L73" s="745">
        <v>3</v>
      </c>
      <c r="M73" s="745">
        <v>1500</v>
      </c>
      <c r="N73" s="741">
        <v>1</v>
      </c>
      <c r="O73" s="741">
        <v>500</v>
      </c>
      <c r="P73" s="745"/>
      <c r="Q73" s="745"/>
      <c r="R73" s="759"/>
      <c r="S73" s="746"/>
    </row>
    <row r="74" spans="1:19" ht="14.4" customHeight="1" x14ac:dyDescent="0.3">
      <c r="A74" s="740" t="s">
        <v>4562</v>
      </c>
      <c r="B74" s="741" t="s">
        <v>4563</v>
      </c>
      <c r="C74" s="741" t="s">
        <v>588</v>
      </c>
      <c r="D74" s="741" t="s">
        <v>4512</v>
      </c>
      <c r="E74" s="741" t="s">
        <v>4559</v>
      </c>
      <c r="F74" s="741" t="s">
        <v>4617</v>
      </c>
      <c r="G74" s="741" t="s">
        <v>4618</v>
      </c>
      <c r="H74" s="745">
        <v>38</v>
      </c>
      <c r="I74" s="745">
        <v>8930</v>
      </c>
      <c r="J74" s="741">
        <v>1.4824037184594954</v>
      </c>
      <c r="K74" s="741">
        <v>235</v>
      </c>
      <c r="L74" s="745">
        <v>24</v>
      </c>
      <c r="M74" s="745">
        <v>6024</v>
      </c>
      <c r="N74" s="741">
        <v>1</v>
      </c>
      <c r="O74" s="741">
        <v>251</v>
      </c>
      <c r="P74" s="745">
        <v>112</v>
      </c>
      <c r="Q74" s="745">
        <v>28112</v>
      </c>
      <c r="R74" s="759">
        <v>4.666666666666667</v>
      </c>
      <c r="S74" s="746">
        <v>251</v>
      </c>
    </row>
    <row r="75" spans="1:19" ht="14.4" customHeight="1" x14ac:dyDescent="0.3">
      <c r="A75" s="740" t="s">
        <v>4562</v>
      </c>
      <c r="B75" s="741" t="s">
        <v>4563</v>
      </c>
      <c r="C75" s="741" t="s">
        <v>588</v>
      </c>
      <c r="D75" s="741" t="s">
        <v>4512</v>
      </c>
      <c r="E75" s="741" t="s">
        <v>4559</v>
      </c>
      <c r="F75" s="741" t="s">
        <v>4621</v>
      </c>
      <c r="G75" s="741" t="s">
        <v>4622</v>
      </c>
      <c r="H75" s="745"/>
      <c r="I75" s="745"/>
      <c r="J75" s="741"/>
      <c r="K75" s="741"/>
      <c r="L75" s="745">
        <v>1</v>
      </c>
      <c r="M75" s="745">
        <v>354</v>
      </c>
      <c r="N75" s="741">
        <v>1</v>
      </c>
      <c r="O75" s="741">
        <v>354</v>
      </c>
      <c r="P75" s="745"/>
      <c r="Q75" s="745"/>
      <c r="R75" s="759"/>
      <c r="S75" s="746"/>
    </row>
    <row r="76" spans="1:19" ht="14.4" customHeight="1" x14ac:dyDescent="0.3">
      <c r="A76" s="740" t="s">
        <v>4562</v>
      </c>
      <c r="B76" s="741" t="s">
        <v>4563</v>
      </c>
      <c r="C76" s="741" t="s">
        <v>588</v>
      </c>
      <c r="D76" s="741" t="s">
        <v>4512</v>
      </c>
      <c r="E76" s="741" t="s">
        <v>4559</v>
      </c>
      <c r="F76" s="741" t="s">
        <v>4625</v>
      </c>
      <c r="G76" s="741" t="s">
        <v>4626</v>
      </c>
      <c r="H76" s="745">
        <v>833</v>
      </c>
      <c r="I76" s="745">
        <v>11333.34</v>
      </c>
      <c r="J76" s="741"/>
      <c r="K76" s="741">
        <v>13.60545018007203</v>
      </c>
      <c r="L76" s="745"/>
      <c r="M76" s="745"/>
      <c r="N76" s="741"/>
      <c r="O76" s="741"/>
      <c r="P76" s="745">
        <v>3</v>
      </c>
      <c r="Q76" s="745">
        <v>100</v>
      </c>
      <c r="R76" s="759"/>
      <c r="S76" s="746">
        <v>33.333333333333336</v>
      </c>
    </row>
    <row r="77" spans="1:19" ht="14.4" customHeight="1" x14ac:dyDescent="0.3">
      <c r="A77" s="740" t="s">
        <v>4562</v>
      </c>
      <c r="B77" s="741" t="s">
        <v>4563</v>
      </c>
      <c r="C77" s="741" t="s">
        <v>588</v>
      </c>
      <c r="D77" s="741" t="s">
        <v>4512</v>
      </c>
      <c r="E77" s="741" t="s">
        <v>4559</v>
      </c>
      <c r="F77" s="741" t="s">
        <v>4627</v>
      </c>
      <c r="G77" s="741" t="s">
        <v>4628</v>
      </c>
      <c r="H77" s="745">
        <v>243</v>
      </c>
      <c r="I77" s="745">
        <v>26244</v>
      </c>
      <c r="J77" s="741">
        <v>1.0474137931034482</v>
      </c>
      <c r="K77" s="741">
        <v>108</v>
      </c>
      <c r="L77" s="745">
        <v>216</v>
      </c>
      <c r="M77" s="745">
        <v>25056</v>
      </c>
      <c r="N77" s="741">
        <v>1</v>
      </c>
      <c r="O77" s="741">
        <v>116</v>
      </c>
      <c r="P77" s="745">
        <v>223</v>
      </c>
      <c r="Q77" s="745">
        <v>25868</v>
      </c>
      <c r="R77" s="759">
        <v>1.0324074074074074</v>
      </c>
      <c r="S77" s="746">
        <v>116</v>
      </c>
    </row>
    <row r="78" spans="1:19" ht="14.4" customHeight="1" x14ac:dyDescent="0.3">
      <c r="A78" s="740" t="s">
        <v>4562</v>
      </c>
      <c r="B78" s="741" t="s">
        <v>4563</v>
      </c>
      <c r="C78" s="741" t="s">
        <v>588</v>
      </c>
      <c r="D78" s="741" t="s">
        <v>4512</v>
      </c>
      <c r="E78" s="741" t="s">
        <v>4559</v>
      </c>
      <c r="F78" s="741" t="s">
        <v>4629</v>
      </c>
      <c r="G78" s="741" t="s">
        <v>4630</v>
      </c>
      <c r="H78" s="745">
        <v>8</v>
      </c>
      <c r="I78" s="745">
        <v>912</v>
      </c>
      <c r="J78" s="741"/>
      <c r="K78" s="741">
        <v>114</v>
      </c>
      <c r="L78" s="745"/>
      <c r="M78" s="745"/>
      <c r="N78" s="741"/>
      <c r="O78" s="741"/>
      <c r="P78" s="745"/>
      <c r="Q78" s="745"/>
      <c r="R78" s="759"/>
      <c r="S78" s="746"/>
    </row>
    <row r="79" spans="1:19" ht="14.4" customHeight="1" x14ac:dyDescent="0.3">
      <c r="A79" s="740" t="s">
        <v>4562</v>
      </c>
      <c r="B79" s="741" t="s">
        <v>4563</v>
      </c>
      <c r="C79" s="741" t="s">
        <v>588</v>
      </c>
      <c r="D79" s="741" t="s">
        <v>4512</v>
      </c>
      <c r="E79" s="741" t="s">
        <v>4559</v>
      </c>
      <c r="F79" s="741" t="s">
        <v>4639</v>
      </c>
      <c r="G79" s="741" t="s">
        <v>4640</v>
      </c>
      <c r="H79" s="745">
        <v>1</v>
      </c>
      <c r="I79" s="745">
        <v>340</v>
      </c>
      <c r="J79" s="741"/>
      <c r="K79" s="741">
        <v>340</v>
      </c>
      <c r="L79" s="745"/>
      <c r="M79" s="745"/>
      <c r="N79" s="741"/>
      <c r="O79" s="741"/>
      <c r="P79" s="745"/>
      <c r="Q79" s="745"/>
      <c r="R79" s="759"/>
      <c r="S79" s="746"/>
    </row>
    <row r="80" spans="1:19" ht="14.4" customHeight="1" x14ac:dyDescent="0.3">
      <c r="A80" s="740" t="s">
        <v>4562</v>
      </c>
      <c r="B80" s="741" t="s">
        <v>4563</v>
      </c>
      <c r="C80" s="741" t="s">
        <v>588</v>
      </c>
      <c r="D80" s="741" t="s">
        <v>4512</v>
      </c>
      <c r="E80" s="741" t="s">
        <v>4559</v>
      </c>
      <c r="F80" s="741" t="s">
        <v>4643</v>
      </c>
      <c r="G80" s="741" t="s">
        <v>4644</v>
      </c>
      <c r="H80" s="745">
        <v>1</v>
      </c>
      <c r="I80" s="745">
        <v>165</v>
      </c>
      <c r="J80" s="741"/>
      <c r="K80" s="741">
        <v>165</v>
      </c>
      <c r="L80" s="745"/>
      <c r="M80" s="745"/>
      <c r="N80" s="741"/>
      <c r="O80" s="741"/>
      <c r="P80" s="745">
        <v>3</v>
      </c>
      <c r="Q80" s="745">
        <v>531</v>
      </c>
      <c r="R80" s="759"/>
      <c r="S80" s="746">
        <v>177</v>
      </c>
    </row>
    <row r="81" spans="1:19" ht="14.4" customHeight="1" x14ac:dyDescent="0.3">
      <c r="A81" s="740" t="s">
        <v>4562</v>
      </c>
      <c r="B81" s="741" t="s">
        <v>4563</v>
      </c>
      <c r="C81" s="741" t="s">
        <v>588</v>
      </c>
      <c r="D81" s="741" t="s">
        <v>4512</v>
      </c>
      <c r="E81" s="741" t="s">
        <v>4559</v>
      </c>
      <c r="F81" s="741" t="s">
        <v>4645</v>
      </c>
      <c r="G81" s="741" t="s">
        <v>4646</v>
      </c>
      <c r="H81" s="745"/>
      <c r="I81" s="745"/>
      <c r="J81" s="741"/>
      <c r="K81" s="741"/>
      <c r="L81" s="745">
        <v>1</v>
      </c>
      <c r="M81" s="745">
        <v>1296</v>
      </c>
      <c r="N81" s="741">
        <v>1</v>
      </c>
      <c r="O81" s="741">
        <v>1296</v>
      </c>
      <c r="P81" s="745"/>
      <c r="Q81" s="745"/>
      <c r="R81" s="759"/>
      <c r="S81" s="746"/>
    </row>
    <row r="82" spans="1:19" ht="14.4" customHeight="1" x14ac:dyDescent="0.3">
      <c r="A82" s="740" t="s">
        <v>4562</v>
      </c>
      <c r="B82" s="741" t="s">
        <v>4563</v>
      </c>
      <c r="C82" s="741" t="s">
        <v>588</v>
      </c>
      <c r="D82" s="741" t="s">
        <v>2017</v>
      </c>
      <c r="E82" s="741" t="s">
        <v>4559</v>
      </c>
      <c r="F82" s="741" t="s">
        <v>4617</v>
      </c>
      <c r="G82" s="741" t="s">
        <v>4618</v>
      </c>
      <c r="H82" s="745"/>
      <c r="I82" s="745"/>
      <c r="J82" s="741"/>
      <c r="K82" s="741"/>
      <c r="L82" s="745">
        <v>39</v>
      </c>
      <c r="M82" s="745">
        <v>9789</v>
      </c>
      <c r="N82" s="741">
        <v>1</v>
      </c>
      <c r="O82" s="741">
        <v>251</v>
      </c>
      <c r="P82" s="745">
        <v>87</v>
      </c>
      <c r="Q82" s="745">
        <v>21837</v>
      </c>
      <c r="R82" s="759">
        <v>2.2307692307692308</v>
      </c>
      <c r="S82" s="746">
        <v>251</v>
      </c>
    </row>
    <row r="83" spans="1:19" ht="14.4" customHeight="1" x14ac:dyDescent="0.3">
      <c r="A83" s="740" t="s">
        <v>4562</v>
      </c>
      <c r="B83" s="741" t="s">
        <v>4563</v>
      </c>
      <c r="C83" s="741" t="s">
        <v>588</v>
      </c>
      <c r="D83" s="741" t="s">
        <v>2018</v>
      </c>
      <c r="E83" s="741" t="s">
        <v>4559</v>
      </c>
      <c r="F83" s="741" t="s">
        <v>4611</v>
      </c>
      <c r="G83" s="741" t="s">
        <v>4612</v>
      </c>
      <c r="H83" s="745"/>
      <c r="I83" s="745"/>
      <c r="J83" s="741"/>
      <c r="K83" s="741"/>
      <c r="L83" s="745">
        <v>3</v>
      </c>
      <c r="M83" s="745">
        <v>111</v>
      </c>
      <c r="N83" s="741">
        <v>1</v>
      </c>
      <c r="O83" s="741">
        <v>37</v>
      </c>
      <c r="P83" s="745"/>
      <c r="Q83" s="745"/>
      <c r="R83" s="759"/>
      <c r="S83" s="746"/>
    </row>
    <row r="84" spans="1:19" ht="14.4" customHeight="1" x14ac:dyDescent="0.3">
      <c r="A84" s="740" t="s">
        <v>4562</v>
      </c>
      <c r="B84" s="741" t="s">
        <v>4563</v>
      </c>
      <c r="C84" s="741" t="s">
        <v>588</v>
      </c>
      <c r="D84" s="741" t="s">
        <v>2018</v>
      </c>
      <c r="E84" s="741" t="s">
        <v>4559</v>
      </c>
      <c r="F84" s="741" t="s">
        <v>4617</v>
      </c>
      <c r="G84" s="741" t="s">
        <v>4618</v>
      </c>
      <c r="H84" s="745">
        <v>1</v>
      </c>
      <c r="I84" s="745">
        <v>235</v>
      </c>
      <c r="J84" s="741"/>
      <c r="K84" s="741">
        <v>235</v>
      </c>
      <c r="L84" s="745"/>
      <c r="M84" s="745"/>
      <c r="N84" s="741"/>
      <c r="O84" s="741"/>
      <c r="P84" s="745">
        <v>2</v>
      </c>
      <c r="Q84" s="745">
        <v>502</v>
      </c>
      <c r="R84" s="759"/>
      <c r="S84" s="746">
        <v>251</v>
      </c>
    </row>
    <row r="85" spans="1:19" ht="14.4" customHeight="1" x14ac:dyDescent="0.3">
      <c r="A85" s="740" t="s">
        <v>4562</v>
      </c>
      <c r="B85" s="741" t="s">
        <v>4563</v>
      </c>
      <c r="C85" s="741" t="s">
        <v>588</v>
      </c>
      <c r="D85" s="741" t="s">
        <v>4518</v>
      </c>
      <c r="E85" s="741" t="s">
        <v>4559</v>
      </c>
      <c r="F85" s="741" t="s">
        <v>4611</v>
      </c>
      <c r="G85" s="741" t="s">
        <v>4612</v>
      </c>
      <c r="H85" s="745">
        <v>8</v>
      </c>
      <c r="I85" s="745">
        <v>280</v>
      </c>
      <c r="J85" s="741"/>
      <c r="K85" s="741">
        <v>35</v>
      </c>
      <c r="L85" s="745"/>
      <c r="M85" s="745"/>
      <c r="N85" s="741"/>
      <c r="O85" s="741"/>
      <c r="P85" s="745"/>
      <c r="Q85" s="745"/>
      <c r="R85" s="759"/>
      <c r="S85" s="746"/>
    </row>
    <row r="86" spans="1:19" ht="14.4" customHeight="1" x14ac:dyDescent="0.3">
      <c r="A86" s="740" t="s">
        <v>4562</v>
      </c>
      <c r="B86" s="741" t="s">
        <v>4563</v>
      </c>
      <c r="C86" s="741" t="s">
        <v>588</v>
      </c>
      <c r="D86" s="741" t="s">
        <v>4518</v>
      </c>
      <c r="E86" s="741" t="s">
        <v>4559</v>
      </c>
      <c r="F86" s="741" t="s">
        <v>4617</v>
      </c>
      <c r="G86" s="741" t="s">
        <v>4618</v>
      </c>
      <c r="H86" s="745">
        <v>18</v>
      </c>
      <c r="I86" s="745">
        <v>4230</v>
      </c>
      <c r="J86" s="741"/>
      <c r="K86" s="741">
        <v>235</v>
      </c>
      <c r="L86" s="745"/>
      <c r="M86" s="745"/>
      <c r="N86" s="741"/>
      <c r="O86" s="741"/>
      <c r="P86" s="745"/>
      <c r="Q86" s="745"/>
      <c r="R86" s="759"/>
      <c r="S86" s="746"/>
    </row>
    <row r="87" spans="1:19" ht="14.4" customHeight="1" x14ac:dyDescent="0.3">
      <c r="A87" s="740" t="s">
        <v>4562</v>
      </c>
      <c r="B87" s="741" t="s">
        <v>4563</v>
      </c>
      <c r="C87" s="741" t="s">
        <v>588</v>
      </c>
      <c r="D87" s="741" t="s">
        <v>2019</v>
      </c>
      <c r="E87" s="741" t="s">
        <v>4559</v>
      </c>
      <c r="F87" s="741" t="s">
        <v>4611</v>
      </c>
      <c r="G87" s="741" t="s">
        <v>4612</v>
      </c>
      <c r="H87" s="745">
        <v>4</v>
      </c>
      <c r="I87" s="745">
        <v>140</v>
      </c>
      <c r="J87" s="741">
        <v>1.8918918918918919</v>
      </c>
      <c r="K87" s="741">
        <v>35</v>
      </c>
      <c r="L87" s="745">
        <v>2</v>
      </c>
      <c r="M87" s="745">
        <v>74</v>
      </c>
      <c r="N87" s="741">
        <v>1</v>
      </c>
      <c r="O87" s="741">
        <v>37</v>
      </c>
      <c r="P87" s="745">
        <v>2</v>
      </c>
      <c r="Q87" s="745">
        <v>74</v>
      </c>
      <c r="R87" s="759">
        <v>1</v>
      </c>
      <c r="S87" s="746">
        <v>37</v>
      </c>
    </row>
    <row r="88" spans="1:19" ht="14.4" customHeight="1" x14ac:dyDescent="0.3">
      <c r="A88" s="740" t="s">
        <v>4562</v>
      </c>
      <c r="B88" s="741" t="s">
        <v>4563</v>
      </c>
      <c r="C88" s="741" t="s">
        <v>588</v>
      </c>
      <c r="D88" s="741" t="s">
        <v>2019</v>
      </c>
      <c r="E88" s="741" t="s">
        <v>4559</v>
      </c>
      <c r="F88" s="741" t="s">
        <v>4617</v>
      </c>
      <c r="G88" s="741" t="s">
        <v>4618</v>
      </c>
      <c r="H88" s="745">
        <v>31</v>
      </c>
      <c r="I88" s="745">
        <v>7285</v>
      </c>
      <c r="J88" s="741">
        <v>1.451195219123506</v>
      </c>
      <c r="K88" s="741">
        <v>235</v>
      </c>
      <c r="L88" s="745">
        <v>20</v>
      </c>
      <c r="M88" s="745">
        <v>5020</v>
      </c>
      <c r="N88" s="741">
        <v>1</v>
      </c>
      <c r="O88" s="741">
        <v>251</v>
      </c>
      <c r="P88" s="745">
        <v>4</v>
      </c>
      <c r="Q88" s="745">
        <v>1004</v>
      </c>
      <c r="R88" s="759">
        <v>0.2</v>
      </c>
      <c r="S88" s="746">
        <v>251</v>
      </c>
    </row>
    <row r="89" spans="1:19" ht="14.4" customHeight="1" x14ac:dyDescent="0.3">
      <c r="A89" s="740" t="s">
        <v>4562</v>
      </c>
      <c r="B89" s="741" t="s">
        <v>4563</v>
      </c>
      <c r="C89" s="741" t="s">
        <v>588</v>
      </c>
      <c r="D89" s="741" t="s">
        <v>2020</v>
      </c>
      <c r="E89" s="741" t="s">
        <v>4559</v>
      </c>
      <c r="F89" s="741" t="s">
        <v>4611</v>
      </c>
      <c r="G89" s="741" t="s">
        <v>4612</v>
      </c>
      <c r="H89" s="745">
        <v>8</v>
      </c>
      <c r="I89" s="745">
        <v>280</v>
      </c>
      <c r="J89" s="741">
        <v>1.8918918918918919</v>
      </c>
      <c r="K89" s="741">
        <v>35</v>
      </c>
      <c r="L89" s="745">
        <v>4</v>
      </c>
      <c r="M89" s="745">
        <v>148</v>
      </c>
      <c r="N89" s="741">
        <v>1</v>
      </c>
      <c r="O89" s="741">
        <v>37</v>
      </c>
      <c r="P89" s="745">
        <v>9</v>
      </c>
      <c r="Q89" s="745">
        <v>333</v>
      </c>
      <c r="R89" s="759">
        <v>2.25</v>
      </c>
      <c r="S89" s="746">
        <v>37</v>
      </c>
    </row>
    <row r="90" spans="1:19" ht="14.4" customHeight="1" x14ac:dyDescent="0.3">
      <c r="A90" s="740" t="s">
        <v>4562</v>
      </c>
      <c r="B90" s="741" t="s">
        <v>4563</v>
      </c>
      <c r="C90" s="741" t="s">
        <v>588</v>
      </c>
      <c r="D90" s="741" t="s">
        <v>2020</v>
      </c>
      <c r="E90" s="741" t="s">
        <v>4559</v>
      </c>
      <c r="F90" s="741" t="s">
        <v>4617</v>
      </c>
      <c r="G90" s="741" t="s">
        <v>4618</v>
      </c>
      <c r="H90" s="745">
        <v>7</v>
      </c>
      <c r="I90" s="745">
        <v>1645</v>
      </c>
      <c r="J90" s="741">
        <v>0.65537848605577687</v>
      </c>
      <c r="K90" s="741">
        <v>235</v>
      </c>
      <c r="L90" s="745">
        <v>10</v>
      </c>
      <c r="M90" s="745">
        <v>2510</v>
      </c>
      <c r="N90" s="741">
        <v>1</v>
      </c>
      <c r="O90" s="741">
        <v>251</v>
      </c>
      <c r="P90" s="745">
        <v>5</v>
      </c>
      <c r="Q90" s="745">
        <v>1255</v>
      </c>
      <c r="R90" s="759">
        <v>0.5</v>
      </c>
      <c r="S90" s="746">
        <v>251</v>
      </c>
    </row>
    <row r="91" spans="1:19" ht="14.4" customHeight="1" x14ac:dyDescent="0.3">
      <c r="A91" s="740" t="s">
        <v>4562</v>
      </c>
      <c r="B91" s="741" t="s">
        <v>4563</v>
      </c>
      <c r="C91" s="741" t="s">
        <v>588</v>
      </c>
      <c r="D91" s="741" t="s">
        <v>2021</v>
      </c>
      <c r="E91" s="741" t="s">
        <v>4559</v>
      </c>
      <c r="F91" s="741" t="s">
        <v>4611</v>
      </c>
      <c r="G91" s="741" t="s">
        <v>4612</v>
      </c>
      <c r="H91" s="745">
        <v>4</v>
      </c>
      <c r="I91" s="745">
        <v>140</v>
      </c>
      <c r="J91" s="741">
        <v>1.8918918918918919</v>
      </c>
      <c r="K91" s="741">
        <v>35</v>
      </c>
      <c r="L91" s="745">
        <v>2</v>
      </c>
      <c r="M91" s="745">
        <v>74</v>
      </c>
      <c r="N91" s="741">
        <v>1</v>
      </c>
      <c r="O91" s="741">
        <v>37</v>
      </c>
      <c r="P91" s="745"/>
      <c r="Q91" s="745"/>
      <c r="R91" s="759"/>
      <c r="S91" s="746"/>
    </row>
    <row r="92" spans="1:19" ht="14.4" customHeight="1" x14ac:dyDescent="0.3">
      <c r="A92" s="740" t="s">
        <v>4562</v>
      </c>
      <c r="B92" s="741" t="s">
        <v>4563</v>
      </c>
      <c r="C92" s="741" t="s">
        <v>588</v>
      </c>
      <c r="D92" s="741" t="s">
        <v>2021</v>
      </c>
      <c r="E92" s="741" t="s">
        <v>4559</v>
      </c>
      <c r="F92" s="741" t="s">
        <v>4617</v>
      </c>
      <c r="G92" s="741" t="s">
        <v>4618</v>
      </c>
      <c r="H92" s="745">
        <v>47</v>
      </c>
      <c r="I92" s="745">
        <v>11045</v>
      </c>
      <c r="J92" s="741">
        <v>1.3334540625377278</v>
      </c>
      <c r="K92" s="741">
        <v>235</v>
      </c>
      <c r="L92" s="745">
        <v>33</v>
      </c>
      <c r="M92" s="745">
        <v>8283</v>
      </c>
      <c r="N92" s="741">
        <v>1</v>
      </c>
      <c r="O92" s="741">
        <v>251</v>
      </c>
      <c r="P92" s="745">
        <v>1</v>
      </c>
      <c r="Q92" s="745">
        <v>251</v>
      </c>
      <c r="R92" s="759">
        <v>3.0303030303030304E-2</v>
      </c>
      <c r="S92" s="746">
        <v>251</v>
      </c>
    </row>
    <row r="93" spans="1:19" ht="14.4" customHeight="1" x14ac:dyDescent="0.3">
      <c r="A93" s="740" t="s">
        <v>4562</v>
      </c>
      <c r="B93" s="741" t="s">
        <v>4563</v>
      </c>
      <c r="C93" s="741" t="s">
        <v>588</v>
      </c>
      <c r="D93" s="741" t="s">
        <v>4519</v>
      </c>
      <c r="E93" s="741" t="s">
        <v>4559</v>
      </c>
      <c r="F93" s="741" t="s">
        <v>4617</v>
      </c>
      <c r="G93" s="741" t="s">
        <v>4618</v>
      </c>
      <c r="H93" s="745"/>
      <c r="I93" s="745"/>
      <c r="J93" s="741"/>
      <c r="K93" s="741"/>
      <c r="L93" s="745">
        <v>15</v>
      </c>
      <c r="M93" s="745">
        <v>3765</v>
      </c>
      <c r="N93" s="741">
        <v>1</v>
      </c>
      <c r="O93" s="741">
        <v>251</v>
      </c>
      <c r="P93" s="745">
        <v>37</v>
      </c>
      <c r="Q93" s="745">
        <v>9287</v>
      </c>
      <c r="R93" s="759">
        <v>2.4666666666666668</v>
      </c>
      <c r="S93" s="746">
        <v>251</v>
      </c>
    </row>
    <row r="94" spans="1:19" ht="14.4" customHeight="1" x14ac:dyDescent="0.3">
      <c r="A94" s="740" t="s">
        <v>4562</v>
      </c>
      <c r="B94" s="741" t="s">
        <v>4563</v>
      </c>
      <c r="C94" s="741" t="s">
        <v>588</v>
      </c>
      <c r="D94" s="741" t="s">
        <v>2022</v>
      </c>
      <c r="E94" s="741" t="s">
        <v>4559</v>
      </c>
      <c r="F94" s="741" t="s">
        <v>4611</v>
      </c>
      <c r="G94" s="741" t="s">
        <v>4612</v>
      </c>
      <c r="H94" s="745">
        <v>10</v>
      </c>
      <c r="I94" s="745">
        <v>350</v>
      </c>
      <c r="J94" s="741">
        <v>0.85995085995085996</v>
      </c>
      <c r="K94" s="741">
        <v>35</v>
      </c>
      <c r="L94" s="745">
        <v>11</v>
      </c>
      <c r="M94" s="745">
        <v>407</v>
      </c>
      <c r="N94" s="741">
        <v>1</v>
      </c>
      <c r="O94" s="741">
        <v>37</v>
      </c>
      <c r="P94" s="745">
        <v>12</v>
      </c>
      <c r="Q94" s="745">
        <v>444</v>
      </c>
      <c r="R94" s="759">
        <v>1.0909090909090908</v>
      </c>
      <c r="S94" s="746">
        <v>37</v>
      </c>
    </row>
    <row r="95" spans="1:19" ht="14.4" customHeight="1" x14ac:dyDescent="0.3">
      <c r="A95" s="740" t="s">
        <v>4562</v>
      </c>
      <c r="B95" s="741" t="s">
        <v>4563</v>
      </c>
      <c r="C95" s="741" t="s">
        <v>588</v>
      </c>
      <c r="D95" s="741" t="s">
        <v>2022</v>
      </c>
      <c r="E95" s="741" t="s">
        <v>4559</v>
      </c>
      <c r="F95" s="741" t="s">
        <v>4617</v>
      </c>
      <c r="G95" s="741" t="s">
        <v>4618</v>
      </c>
      <c r="H95" s="745">
        <v>11</v>
      </c>
      <c r="I95" s="745">
        <v>2585</v>
      </c>
      <c r="J95" s="741">
        <v>10.298804780876495</v>
      </c>
      <c r="K95" s="741">
        <v>235</v>
      </c>
      <c r="L95" s="745">
        <v>1</v>
      </c>
      <c r="M95" s="745">
        <v>251</v>
      </c>
      <c r="N95" s="741">
        <v>1</v>
      </c>
      <c r="O95" s="741">
        <v>251</v>
      </c>
      <c r="P95" s="745">
        <v>7</v>
      </c>
      <c r="Q95" s="745">
        <v>1757</v>
      </c>
      <c r="R95" s="759">
        <v>7</v>
      </c>
      <c r="S95" s="746">
        <v>251</v>
      </c>
    </row>
    <row r="96" spans="1:19" ht="14.4" customHeight="1" x14ac:dyDescent="0.3">
      <c r="A96" s="740" t="s">
        <v>4562</v>
      </c>
      <c r="B96" s="741" t="s">
        <v>4563</v>
      </c>
      <c r="C96" s="741" t="s">
        <v>588</v>
      </c>
      <c r="D96" s="741" t="s">
        <v>4520</v>
      </c>
      <c r="E96" s="741" t="s">
        <v>4559</v>
      </c>
      <c r="F96" s="741" t="s">
        <v>4617</v>
      </c>
      <c r="G96" s="741" t="s">
        <v>4618</v>
      </c>
      <c r="H96" s="745">
        <v>159</v>
      </c>
      <c r="I96" s="745">
        <v>37365</v>
      </c>
      <c r="J96" s="741">
        <v>0.20849375606816431</v>
      </c>
      <c r="K96" s="741">
        <v>235</v>
      </c>
      <c r="L96" s="745">
        <v>714</v>
      </c>
      <c r="M96" s="745">
        <v>179214</v>
      </c>
      <c r="N96" s="741">
        <v>1</v>
      </c>
      <c r="O96" s="741">
        <v>251</v>
      </c>
      <c r="P96" s="745"/>
      <c r="Q96" s="745"/>
      <c r="R96" s="759"/>
      <c r="S96" s="746"/>
    </row>
    <row r="97" spans="1:19" ht="14.4" customHeight="1" x14ac:dyDescent="0.3">
      <c r="A97" s="740" t="s">
        <v>4562</v>
      </c>
      <c r="B97" s="741" t="s">
        <v>4563</v>
      </c>
      <c r="C97" s="741" t="s">
        <v>588</v>
      </c>
      <c r="D97" s="741" t="s">
        <v>2023</v>
      </c>
      <c r="E97" s="741" t="s">
        <v>4564</v>
      </c>
      <c r="F97" s="741" t="s">
        <v>4567</v>
      </c>
      <c r="G97" s="741" t="s">
        <v>4568</v>
      </c>
      <c r="H97" s="745">
        <v>0.8</v>
      </c>
      <c r="I97" s="745">
        <v>120.8</v>
      </c>
      <c r="J97" s="741">
        <v>4</v>
      </c>
      <c r="K97" s="741">
        <v>151</v>
      </c>
      <c r="L97" s="745">
        <v>0.2</v>
      </c>
      <c r="M97" s="745">
        <v>30.2</v>
      </c>
      <c r="N97" s="741">
        <v>1</v>
      </c>
      <c r="O97" s="741">
        <v>151</v>
      </c>
      <c r="P97" s="745">
        <v>0.70000000000000007</v>
      </c>
      <c r="Q97" s="745">
        <v>81.31</v>
      </c>
      <c r="R97" s="759">
        <v>2.6923841059602651</v>
      </c>
      <c r="S97" s="746">
        <v>116.15714285714284</v>
      </c>
    </row>
    <row r="98" spans="1:19" ht="14.4" customHeight="1" x14ac:dyDescent="0.3">
      <c r="A98" s="740" t="s">
        <v>4562</v>
      </c>
      <c r="B98" s="741" t="s">
        <v>4563</v>
      </c>
      <c r="C98" s="741" t="s">
        <v>588</v>
      </c>
      <c r="D98" s="741" t="s">
        <v>2023</v>
      </c>
      <c r="E98" s="741" t="s">
        <v>4564</v>
      </c>
      <c r="F98" s="741" t="s">
        <v>4571</v>
      </c>
      <c r="G98" s="741" t="s">
        <v>4572</v>
      </c>
      <c r="H98" s="745">
        <v>0.60000000000000009</v>
      </c>
      <c r="I98" s="745">
        <v>152.13</v>
      </c>
      <c r="J98" s="741">
        <v>3</v>
      </c>
      <c r="K98" s="741">
        <v>253.54999999999995</v>
      </c>
      <c r="L98" s="745">
        <v>0.2</v>
      </c>
      <c r="M98" s="745">
        <v>50.71</v>
      </c>
      <c r="N98" s="741">
        <v>1</v>
      </c>
      <c r="O98" s="741">
        <v>253.54999999999998</v>
      </c>
      <c r="P98" s="745">
        <v>0.2</v>
      </c>
      <c r="Q98" s="745">
        <v>50.71</v>
      </c>
      <c r="R98" s="759">
        <v>1</v>
      </c>
      <c r="S98" s="746">
        <v>253.54999999999998</v>
      </c>
    </row>
    <row r="99" spans="1:19" ht="14.4" customHeight="1" x14ac:dyDescent="0.3">
      <c r="A99" s="740" t="s">
        <v>4562</v>
      </c>
      <c r="B99" s="741" t="s">
        <v>4563</v>
      </c>
      <c r="C99" s="741" t="s">
        <v>588</v>
      </c>
      <c r="D99" s="741" t="s">
        <v>2023</v>
      </c>
      <c r="E99" s="741" t="s">
        <v>4564</v>
      </c>
      <c r="F99" s="741" t="s">
        <v>4574</v>
      </c>
      <c r="G99" s="741" t="s">
        <v>639</v>
      </c>
      <c r="H99" s="745">
        <v>1</v>
      </c>
      <c r="I99" s="745">
        <v>13.74</v>
      </c>
      <c r="J99" s="741"/>
      <c r="K99" s="741">
        <v>13.74</v>
      </c>
      <c r="L99" s="745"/>
      <c r="M99" s="745"/>
      <c r="N99" s="741"/>
      <c r="O99" s="741"/>
      <c r="P99" s="745"/>
      <c r="Q99" s="745"/>
      <c r="R99" s="759"/>
      <c r="S99" s="746"/>
    </row>
    <row r="100" spans="1:19" ht="14.4" customHeight="1" x14ac:dyDescent="0.3">
      <c r="A100" s="740" t="s">
        <v>4562</v>
      </c>
      <c r="B100" s="741" t="s">
        <v>4563</v>
      </c>
      <c r="C100" s="741" t="s">
        <v>588</v>
      </c>
      <c r="D100" s="741" t="s">
        <v>2023</v>
      </c>
      <c r="E100" s="741" t="s">
        <v>4564</v>
      </c>
      <c r="F100" s="741" t="s">
        <v>4582</v>
      </c>
      <c r="G100" s="741" t="s">
        <v>614</v>
      </c>
      <c r="H100" s="745"/>
      <c r="I100" s="745"/>
      <c r="J100" s="741"/>
      <c r="K100" s="741"/>
      <c r="L100" s="745"/>
      <c r="M100" s="745"/>
      <c r="N100" s="741"/>
      <c r="O100" s="741"/>
      <c r="P100" s="745">
        <v>0.2</v>
      </c>
      <c r="Q100" s="745">
        <v>14.14</v>
      </c>
      <c r="R100" s="759"/>
      <c r="S100" s="746">
        <v>70.7</v>
      </c>
    </row>
    <row r="101" spans="1:19" ht="14.4" customHeight="1" x14ac:dyDescent="0.3">
      <c r="A101" s="740" t="s">
        <v>4562</v>
      </c>
      <c r="B101" s="741" t="s">
        <v>4563</v>
      </c>
      <c r="C101" s="741" t="s">
        <v>588</v>
      </c>
      <c r="D101" s="741" t="s">
        <v>2023</v>
      </c>
      <c r="E101" s="741" t="s">
        <v>4564</v>
      </c>
      <c r="F101" s="741" t="s">
        <v>4583</v>
      </c>
      <c r="G101" s="741" t="s">
        <v>4584</v>
      </c>
      <c r="H101" s="745"/>
      <c r="I101" s="745"/>
      <c r="J101" s="741"/>
      <c r="K101" s="741"/>
      <c r="L101" s="745"/>
      <c r="M101" s="745"/>
      <c r="N101" s="741"/>
      <c r="O101" s="741"/>
      <c r="P101" s="745">
        <v>0.1</v>
      </c>
      <c r="Q101" s="745">
        <v>6.97</v>
      </c>
      <c r="R101" s="759"/>
      <c r="S101" s="746">
        <v>69.699999999999989</v>
      </c>
    </row>
    <row r="102" spans="1:19" ht="14.4" customHeight="1" x14ac:dyDescent="0.3">
      <c r="A102" s="740" t="s">
        <v>4562</v>
      </c>
      <c r="B102" s="741" t="s">
        <v>4563</v>
      </c>
      <c r="C102" s="741" t="s">
        <v>588</v>
      </c>
      <c r="D102" s="741" t="s">
        <v>2023</v>
      </c>
      <c r="E102" s="741" t="s">
        <v>4564</v>
      </c>
      <c r="F102" s="741" t="s">
        <v>4585</v>
      </c>
      <c r="G102" s="741" t="s">
        <v>612</v>
      </c>
      <c r="H102" s="745">
        <v>0.4</v>
      </c>
      <c r="I102" s="745">
        <v>235.82</v>
      </c>
      <c r="J102" s="741">
        <v>1.8140000000000001</v>
      </c>
      <c r="K102" s="741">
        <v>589.54999999999995</v>
      </c>
      <c r="L102" s="745">
        <v>0.2</v>
      </c>
      <c r="M102" s="745">
        <v>130</v>
      </c>
      <c r="N102" s="741">
        <v>1</v>
      </c>
      <c r="O102" s="741">
        <v>650</v>
      </c>
      <c r="P102" s="745">
        <v>0.2</v>
      </c>
      <c r="Q102" s="745">
        <v>130</v>
      </c>
      <c r="R102" s="759">
        <v>1</v>
      </c>
      <c r="S102" s="746">
        <v>650</v>
      </c>
    </row>
    <row r="103" spans="1:19" ht="14.4" customHeight="1" x14ac:dyDescent="0.3">
      <c r="A103" s="740" t="s">
        <v>4562</v>
      </c>
      <c r="B103" s="741" t="s">
        <v>4563</v>
      </c>
      <c r="C103" s="741" t="s">
        <v>588</v>
      </c>
      <c r="D103" s="741" t="s">
        <v>2023</v>
      </c>
      <c r="E103" s="741" t="s">
        <v>4564</v>
      </c>
      <c r="F103" s="741" t="s">
        <v>4586</v>
      </c>
      <c r="G103" s="741" t="s">
        <v>4587</v>
      </c>
      <c r="H103" s="745">
        <v>3</v>
      </c>
      <c r="I103" s="745">
        <v>63.39</v>
      </c>
      <c r="J103" s="741">
        <v>1.5</v>
      </c>
      <c r="K103" s="741">
        <v>21.13</v>
      </c>
      <c r="L103" s="745">
        <v>2</v>
      </c>
      <c r="M103" s="745">
        <v>42.26</v>
      </c>
      <c r="N103" s="741">
        <v>1</v>
      </c>
      <c r="O103" s="741">
        <v>21.13</v>
      </c>
      <c r="P103" s="745">
        <v>1</v>
      </c>
      <c r="Q103" s="745">
        <v>16.8</v>
      </c>
      <c r="R103" s="759">
        <v>0.39753904401325135</v>
      </c>
      <c r="S103" s="746">
        <v>16.8</v>
      </c>
    </row>
    <row r="104" spans="1:19" ht="14.4" customHeight="1" x14ac:dyDescent="0.3">
      <c r="A104" s="740" t="s">
        <v>4562</v>
      </c>
      <c r="B104" s="741" t="s">
        <v>4563</v>
      </c>
      <c r="C104" s="741" t="s">
        <v>588</v>
      </c>
      <c r="D104" s="741" t="s">
        <v>2023</v>
      </c>
      <c r="E104" s="741" t="s">
        <v>4564</v>
      </c>
      <c r="F104" s="741" t="s">
        <v>4592</v>
      </c>
      <c r="G104" s="741" t="s">
        <v>616</v>
      </c>
      <c r="H104" s="745">
        <v>0.55000000000000004</v>
      </c>
      <c r="I104" s="745">
        <v>198.88</v>
      </c>
      <c r="J104" s="741">
        <v>8.1709120788824983</v>
      </c>
      <c r="K104" s="741">
        <v>361.59999999999997</v>
      </c>
      <c r="L104" s="745">
        <v>0.1</v>
      </c>
      <c r="M104" s="745">
        <v>24.34</v>
      </c>
      <c r="N104" s="741">
        <v>1</v>
      </c>
      <c r="O104" s="741">
        <v>243.39999999999998</v>
      </c>
      <c r="P104" s="745">
        <v>0.35</v>
      </c>
      <c r="Q104" s="745">
        <v>85.19</v>
      </c>
      <c r="R104" s="759">
        <v>3.5</v>
      </c>
      <c r="S104" s="746">
        <v>243.4</v>
      </c>
    </row>
    <row r="105" spans="1:19" ht="14.4" customHeight="1" x14ac:dyDescent="0.3">
      <c r="A105" s="740" t="s">
        <v>4562</v>
      </c>
      <c r="B105" s="741" t="s">
        <v>4563</v>
      </c>
      <c r="C105" s="741" t="s">
        <v>588</v>
      </c>
      <c r="D105" s="741" t="s">
        <v>2023</v>
      </c>
      <c r="E105" s="741" t="s">
        <v>4564</v>
      </c>
      <c r="F105" s="741" t="s">
        <v>4593</v>
      </c>
      <c r="G105" s="741" t="s">
        <v>1971</v>
      </c>
      <c r="H105" s="745">
        <v>0.30000000000000004</v>
      </c>
      <c r="I105" s="745">
        <v>11.25</v>
      </c>
      <c r="J105" s="741">
        <v>3</v>
      </c>
      <c r="K105" s="741">
        <v>37.499999999999993</v>
      </c>
      <c r="L105" s="745">
        <v>0.1</v>
      </c>
      <c r="M105" s="745">
        <v>3.75</v>
      </c>
      <c r="N105" s="741">
        <v>1</v>
      </c>
      <c r="O105" s="741">
        <v>37.5</v>
      </c>
      <c r="P105" s="745">
        <v>0.1</v>
      </c>
      <c r="Q105" s="745">
        <v>3.75</v>
      </c>
      <c r="R105" s="759">
        <v>1</v>
      </c>
      <c r="S105" s="746">
        <v>37.5</v>
      </c>
    </row>
    <row r="106" spans="1:19" ht="14.4" customHeight="1" x14ac:dyDescent="0.3">
      <c r="A106" s="740" t="s">
        <v>4562</v>
      </c>
      <c r="B106" s="741" t="s">
        <v>4563</v>
      </c>
      <c r="C106" s="741" t="s">
        <v>588</v>
      </c>
      <c r="D106" s="741" t="s">
        <v>2023</v>
      </c>
      <c r="E106" s="741" t="s">
        <v>4564</v>
      </c>
      <c r="F106" s="741" t="s">
        <v>4594</v>
      </c>
      <c r="G106" s="741" t="s">
        <v>1474</v>
      </c>
      <c r="H106" s="745">
        <v>0.2</v>
      </c>
      <c r="I106" s="745">
        <v>113.3</v>
      </c>
      <c r="J106" s="741"/>
      <c r="K106" s="741">
        <v>566.5</v>
      </c>
      <c r="L106" s="745"/>
      <c r="M106" s="745"/>
      <c r="N106" s="741"/>
      <c r="O106" s="741"/>
      <c r="P106" s="745"/>
      <c r="Q106" s="745"/>
      <c r="R106" s="759"/>
      <c r="S106" s="746"/>
    </row>
    <row r="107" spans="1:19" ht="14.4" customHeight="1" x14ac:dyDescent="0.3">
      <c r="A107" s="740" t="s">
        <v>4562</v>
      </c>
      <c r="B107" s="741" t="s">
        <v>4563</v>
      </c>
      <c r="C107" s="741" t="s">
        <v>588</v>
      </c>
      <c r="D107" s="741" t="s">
        <v>2023</v>
      </c>
      <c r="E107" s="741" t="s">
        <v>4596</v>
      </c>
      <c r="F107" s="741" t="s">
        <v>4603</v>
      </c>
      <c r="G107" s="741" t="s">
        <v>4604</v>
      </c>
      <c r="H107" s="745"/>
      <c r="I107" s="745"/>
      <c r="J107" s="741"/>
      <c r="K107" s="741"/>
      <c r="L107" s="745"/>
      <c r="M107" s="745"/>
      <c r="N107" s="741"/>
      <c r="O107" s="741"/>
      <c r="P107" s="745">
        <v>9</v>
      </c>
      <c r="Q107" s="745">
        <v>3501</v>
      </c>
      <c r="R107" s="759"/>
      <c r="S107" s="746">
        <v>389</v>
      </c>
    </row>
    <row r="108" spans="1:19" ht="14.4" customHeight="1" x14ac:dyDescent="0.3">
      <c r="A108" s="740" t="s">
        <v>4562</v>
      </c>
      <c r="B108" s="741" t="s">
        <v>4563</v>
      </c>
      <c r="C108" s="741" t="s">
        <v>588</v>
      </c>
      <c r="D108" s="741" t="s">
        <v>2023</v>
      </c>
      <c r="E108" s="741" t="s">
        <v>4596</v>
      </c>
      <c r="F108" s="741" t="s">
        <v>4605</v>
      </c>
      <c r="G108" s="741" t="s">
        <v>4604</v>
      </c>
      <c r="H108" s="745">
        <v>25</v>
      </c>
      <c r="I108" s="745">
        <v>11225</v>
      </c>
      <c r="J108" s="741">
        <v>8.3333333333333339</v>
      </c>
      <c r="K108" s="741">
        <v>449</v>
      </c>
      <c r="L108" s="745">
        <v>3</v>
      </c>
      <c r="M108" s="745">
        <v>1347</v>
      </c>
      <c r="N108" s="741">
        <v>1</v>
      </c>
      <c r="O108" s="741">
        <v>449</v>
      </c>
      <c r="P108" s="745">
        <v>5</v>
      </c>
      <c r="Q108" s="745">
        <v>2245</v>
      </c>
      <c r="R108" s="759">
        <v>1.6666666666666667</v>
      </c>
      <c r="S108" s="746">
        <v>449</v>
      </c>
    </row>
    <row r="109" spans="1:19" ht="14.4" customHeight="1" x14ac:dyDescent="0.3">
      <c r="A109" s="740" t="s">
        <v>4562</v>
      </c>
      <c r="B109" s="741" t="s">
        <v>4563</v>
      </c>
      <c r="C109" s="741" t="s">
        <v>588</v>
      </c>
      <c r="D109" s="741" t="s">
        <v>2023</v>
      </c>
      <c r="E109" s="741" t="s">
        <v>4596</v>
      </c>
      <c r="F109" s="741" t="s">
        <v>4606</v>
      </c>
      <c r="G109" s="741" t="s">
        <v>4604</v>
      </c>
      <c r="H109" s="745">
        <v>5</v>
      </c>
      <c r="I109" s="745">
        <v>2500</v>
      </c>
      <c r="J109" s="741"/>
      <c r="K109" s="741">
        <v>500</v>
      </c>
      <c r="L109" s="745"/>
      <c r="M109" s="745"/>
      <c r="N109" s="741"/>
      <c r="O109" s="741"/>
      <c r="P109" s="745">
        <v>6</v>
      </c>
      <c r="Q109" s="745">
        <v>3000</v>
      </c>
      <c r="R109" s="759"/>
      <c r="S109" s="746">
        <v>500</v>
      </c>
    </row>
    <row r="110" spans="1:19" ht="14.4" customHeight="1" x14ac:dyDescent="0.3">
      <c r="A110" s="740" t="s">
        <v>4562</v>
      </c>
      <c r="B110" s="741" t="s">
        <v>4563</v>
      </c>
      <c r="C110" s="741" t="s">
        <v>588</v>
      </c>
      <c r="D110" s="741" t="s">
        <v>2023</v>
      </c>
      <c r="E110" s="741" t="s">
        <v>4559</v>
      </c>
      <c r="F110" s="741" t="s">
        <v>4607</v>
      </c>
      <c r="G110" s="741" t="s">
        <v>4608</v>
      </c>
      <c r="H110" s="745"/>
      <c r="I110" s="745"/>
      <c r="J110" s="741"/>
      <c r="K110" s="741"/>
      <c r="L110" s="745">
        <v>1</v>
      </c>
      <c r="M110" s="745">
        <v>78</v>
      </c>
      <c r="N110" s="741">
        <v>1</v>
      </c>
      <c r="O110" s="741">
        <v>78</v>
      </c>
      <c r="P110" s="745">
        <v>1</v>
      </c>
      <c r="Q110" s="745">
        <v>78</v>
      </c>
      <c r="R110" s="759">
        <v>1</v>
      </c>
      <c r="S110" s="746">
        <v>78</v>
      </c>
    </row>
    <row r="111" spans="1:19" ht="14.4" customHeight="1" x14ac:dyDescent="0.3">
      <c r="A111" s="740" t="s">
        <v>4562</v>
      </c>
      <c r="B111" s="741" t="s">
        <v>4563</v>
      </c>
      <c r="C111" s="741" t="s">
        <v>588</v>
      </c>
      <c r="D111" s="741" t="s">
        <v>2023</v>
      </c>
      <c r="E111" s="741" t="s">
        <v>4559</v>
      </c>
      <c r="F111" s="741" t="s">
        <v>4609</v>
      </c>
      <c r="G111" s="741" t="s">
        <v>4610</v>
      </c>
      <c r="H111" s="745">
        <v>42</v>
      </c>
      <c r="I111" s="745">
        <v>6048</v>
      </c>
      <c r="J111" s="741">
        <v>5.1780821917808222</v>
      </c>
      <c r="K111" s="741">
        <v>144</v>
      </c>
      <c r="L111" s="745">
        <v>8</v>
      </c>
      <c r="M111" s="745">
        <v>1168</v>
      </c>
      <c r="N111" s="741">
        <v>1</v>
      </c>
      <c r="O111" s="741">
        <v>146</v>
      </c>
      <c r="P111" s="745">
        <v>28</v>
      </c>
      <c r="Q111" s="745">
        <v>4116</v>
      </c>
      <c r="R111" s="759">
        <v>3.5239726027397262</v>
      </c>
      <c r="S111" s="746">
        <v>147</v>
      </c>
    </row>
    <row r="112" spans="1:19" ht="14.4" customHeight="1" x14ac:dyDescent="0.3">
      <c r="A112" s="740" t="s">
        <v>4562</v>
      </c>
      <c r="B112" s="741" t="s">
        <v>4563</v>
      </c>
      <c r="C112" s="741" t="s">
        <v>588</v>
      </c>
      <c r="D112" s="741" t="s">
        <v>2023</v>
      </c>
      <c r="E112" s="741" t="s">
        <v>4559</v>
      </c>
      <c r="F112" s="741" t="s">
        <v>4611</v>
      </c>
      <c r="G112" s="741" t="s">
        <v>4612</v>
      </c>
      <c r="H112" s="745">
        <v>10</v>
      </c>
      <c r="I112" s="745">
        <v>350</v>
      </c>
      <c r="J112" s="741">
        <v>0.94594594594594594</v>
      </c>
      <c r="K112" s="741">
        <v>35</v>
      </c>
      <c r="L112" s="745">
        <v>10</v>
      </c>
      <c r="M112" s="745">
        <v>370</v>
      </c>
      <c r="N112" s="741">
        <v>1</v>
      </c>
      <c r="O112" s="741">
        <v>37</v>
      </c>
      <c r="P112" s="745">
        <v>8</v>
      </c>
      <c r="Q112" s="745">
        <v>296</v>
      </c>
      <c r="R112" s="759">
        <v>0.8</v>
      </c>
      <c r="S112" s="746">
        <v>37</v>
      </c>
    </row>
    <row r="113" spans="1:19" ht="14.4" customHeight="1" x14ac:dyDescent="0.3">
      <c r="A113" s="740" t="s">
        <v>4562</v>
      </c>
      <c r="B113" s="741" t="s">
        <v>4563</v>
      </c>
      <c r="C113" s="741" t="s">
        <v>588</v>
      </c>
      <c r="D113" s="741" t="s">
        <v>2023</v>
      </c>
      <c r="E113" s="741" t="s">
        <v>4559</v>
      </c>
      <c r="F113" s="741" t="s">
        <v>4613</v>
      </c>
      <c r="G113" s="741" t="s">
        <v>4614</v>
      </c>
      <c r="H113" s="745">
        <v>1</v>
      </c>
      <c r="I113" s="745">
        <v>110</v>
      </c>
      <c r="J113" s="741"/>
      <c r="K113" s="741">
        <v>110</v>
      </c>
      <c r="L113" s="745"/>
      <c r="M113" s="745"/>
      <c r="N113" s="741"/>
      <c r="O113" s="741"/>
      <c r="P113" s="745"/>
      <c r="Q113" s="745"/>
      <c r="R113" s="759"/>
      <c r="S113" s="746"/>
    </row>
    <row r="114" spans="1:19" ht="14.4" customHeight="1" x14ac:dyDescent="0.3">
      <c r="A114" s="740" t="s">
        <v>4562</v>
      </c>
      <c r="B114" s="741" t="s">
        <v>4563</v>
      </c>
      <c r="C114" s="741" t="s">
        <v>588</v>
      </c>
      <c r="D114" s="741" t="s">
        <v>2023</v>
      </c>
      <c r="E114" s="741" t="s">
        <v>4559</v>
      </c>
      <c r="F114" s="741" t="s">
        <v>4615</v>
      </c>
      <c r="G114" s="741" t="s">
        <v>4616</v>
      </c>
      <c r="H114" s="745">
        <v>2</v>
      </c>
      <c r="I114" s="745">
        <v>246</v>
      </c>
      <c r="J114" s="741"/>
      <c r="K114" s="741">
        <v>123</v>
      </c>
      <c r="L114" s="745"/>
      <c r="M114" s="745"/>
      <c r="N114" s="741"/>
      <c r="O114" s="741"/>
      <c r="P114" s="745"/>
      <c r="Q114" s="745"/>
      <c r="R114" s="759"/>
      <c r="S114" s="746"/>
    </row>
    <row r="115" spans="1:19" ht="14.4" customHeight="1" x14ac:dyDescent="0.3">
      <c r="A115" s="740" t="s">
        <v>4562</v>
      </c>
      <c r="B115" s="741" t="s">
        <v>4563</v>
      </c>
      <c r="C115" s="741" t="s">
        <v>588</v>
      </c>
      <c r="D115" s="741" t="s">
        <v>2023</v>
      </c>
      <c r="E115" s="741" t="s">
        <v>4559</v>
      </c>
      <c r="F115" s="741" t="s">
        <v>4619</v>
      </c>
      <c r="G115" s="741" t="s">
        <v>4620</v>
      </c>
      <c r="H115" s="745">
        <v>8</v>
      </c>
      <c r="I115" s="745">
        <v>5224</v>
      </c>
      <c r="J115" s="741">
        <v>0.93152639087018541</v>
      </c>
      <c r="K115" s="741">
        <v>653</v>
      </c>
      <c r="L115" s="745">
        <v>8</v>
      </c>
      <c r="M115" s="745">
        <v>5608</v>
      </c>
      <c r="N115" s="741">
        <v>1</v>
      </c>
      <c r="O115" s="741">
        <v>701</v>
      </c>
      <c r="P115" s="745">
        <v>15</v>
      </c>
      <c r="Q115" s="745">
        <v>10515</v>
      </c>
      <c r="R115" s="759">
        <v>1.875</v>
      </c>
      <c r="S115" s="746">
        <v>701</v>
      </c>
    </row>
    <row r="116" spans="1:19" ht="14.4" customHeight="1" x14ac:dyDescent="0.3">
      <c r="A116" s="740" t="s">
        <v>4562</v>
      </c>
      <c r="B116" s="741" t="s">
        <v>4563</v>
      </c>
      <c r="C116" s="741" t="s">
        <v>588</v>
      </c>
      <c r="D116" s="741" t="s">
        <v>2023</v>
      </c>
      <c r="E116" s="741" t="s">
        <v>4559</v>
      </c>
      <c r="F116" s="741" t="s">
        <v>4625</v>
      </c>
      <c r="G116" s="741" t="s">
        <v>4626</v>
      </c>
      <c r="H116" s="745">
        <v>7</v>
      </c>
      <c r="I116" s="745">
        <v>133.32999999999998</v>
      </c>
      <c r="J116" s="741">
        <v>0.28570510210641353</v>
      </c>
      <c r="K116" s="741">
        <v>19.047142857142855</v>
      </c>
      <c r="L116" s="745">
        <v>14</v>
      </c>
      <c r="M116" s="745">
        <v>466.66999999999996</v>
      </c>
      <c r="N116" s="741">
        <v>1</v>
      </c>
      <c r="O116" s="741">
        <v>33.333571428571425</v>
      </c>
      <c r="P116" s="745">
        <v>24</v>
      </c>
      <c r="Q116" s="745">
        <v>800.01</v>
      </c>
      <c r="R116" s="759">
        <v>1.7142948978935866</v>
      </c>
      <c r="S116" s="746">
        <v>33.333750000000002</v>
      </c>
    </row>
    <row r="117" spans="1:19" ht="14.4" customHeight="1" x14ac:dyDescent="0.3">
      <c r="A117" s="740" t="s">
        <v>4562</v>
      </c>
      <c r="B117" s="741" t="s">
        <v>4563</v>
      </c>
      <c r="C117" s="741" t="s">
        <v>588</v>
      </c>
      <c r="D117" s="741" t="s">
        <v>2023</v>
      </c>
      <c r="E117" s="741" t="s">
        <v>4559</v>
      </c>
      <c r="F117" s="741" t="s">
        <v>4629</v>
      </c>
      <c r="G117" s="741" t="s">
        <v>4630</v>
      </c>
      <c r="H117" s="745">
        <v>76</v>
      </c>
      <c r="I117" s="745">
        <v>8664</v>
      </c>
      <c r="J117" s="741">
        <v>4.5125000000000002</v>
      </c>
      <c r="K117" s="741">
        <v>114</v>
      </c>
      <c r="L117" s="745">
        <v>16</v>
      </c>
      <c r="M117" s="745">
        <v>1920</v>
      </c>
      <c r="N117" s="741">
        <v>1</v>
      </c>
      <c r="O117" s="741">
        <v>120</v>
      </c>
      <c r="P117" s="745">
        <v>56</v>
      </c>
      <c r="Q117" s="745">
        <v>6720</v>
      </c>
      <c r="R117" s="759">
        <v>3.5</v>
      </c>
      <c r="S117" s="746">
        <v>120</v>
      </c>
    </row>
    <row r="118" spans="1:19" ht="14.4" customHeight="1" x14ac:dyDescent="0.3">
      <c r="A118" s="740" t="s">
        <v>4562</v>
      </c>
      <c r="B118" s="741" t="s">
        <v>4563</v>
      </c>
      <c r="C118" s="741" t="s">
        <v>588</v>
      </c>
      <c r="D118" s="741" t="s">
        <v>2023</v>
      </c>
      <c r="E118" s="741" t="s">
        <v>4559</v>
      </c>
      <c r="F118" s="741" t="s">
        <v>4635</v>
      </c>
      <c r="G118" s="741" t="s">
        <v>4636</v>
      </c>
      <c r="H118" s="745">
        <v>11</v>
      </c>
      <c r="I118" s="745">
        <v>847</v>
      </c>
      <c r="J118" s="741">
        <v>5.5</v>
      </c>
      <c r="K118" s="741">
        <v>77</v>
      </c>
      <c r="L118" s="745">
        <v>2</v>
      </c>
      <c r="M118" s="745">
        <v>154</v>
      </c>
      <c r="N118" s="741">
        <v>1</v>
      </c>
      <c r="O118" s="741">
        <v>77</v>
      </c>
      <c r="P118" s="745">
        <v>7</v>
      </c>
      <c r="Q118" s="745">
        <v>539</v>
      </c>
      <c r="R118" s="759">
        <v>3.5</v>
      </c>
      <c r="S118" s="746">
        <v>77</v>
      </c>
    </row>
    <row r="119" spans="1:19" ht="14.4" customHeight="1" x14ac:dyDescent="0.3">
      <c r="A119" s="740" t="s">
        <v>4562</v>
      </c>
      <c r="B119" s="741" t="s">
        <v>4563</v>
      </c>
      <c r="C119" s="741" t="s">
        <v>588</v>
      </c>
      <c r="D119" s="741" t="s">
        <v>2023</v>
      </c>
      <c r="E119" s="741" t="s">
        <v>4559</v>
      </c>
      <c r="F119" s="741" t="s">
        <v>4637</v>
      </c>
      <c r="G119" s="741" t="s">
        <v>4638</v>
      </c>
      <c r="H119" s="745">
        <v>2</v>
      </c>
      <c r="I119" s="745">
        <v>1212</v>
      </c>
      <c r="J119" s="741">
        <v>1.9611650485436893</v>
      </c>
      <c r="K119" s="741">
        <v>606</v>
      </c>
      <c r="L119" s="745">
        <v>1</v>
      </c>
      <c r="M119" s="745">
        <v>618</v>
      </c>
      <c r="N119" s="741">
        <v>1</v>
      </c>
      <c r="O119" s="741">
        <v>618</v>
      </c>
      <c r="P119" s="745">
        <v>1</v>
      </c>
      <c r="Q119" s="745">
        <v>619</v>
      </c>
      <c r="R119" s="759">
        <v>1.0016181229773462</v>
      </c>
      <c r="S119" s="746">
        <v>619</v>
      </c>
    </row>
    <row r="120" spans="1:19" ht="14.4" customHeight="1" x14ac:dyDescent="0.3">
      <c r="A120" s="740" t="s">
        <v>4562</v>
      </c>
      <c r="B120" s="741" t="s">
        <v>4563</v>
      </c>
      <c r="C120" s="741" t="s">
        <v>588</v>
      </c>
      <c r="D120" s="741" t="s">
        <v>2023</v>
      </c>
      <c r="E120" s="741" t="s">
        <v>4559</v>
      </c>
      <c r="F120" s="741" t="s">
        <v>4643</v>
      </c>
      <c r="G120" s="741" t="s">
        <v>4644</v>
      </c>
      <c r="H120" s="745">
        <v>18</v>
      </c>
      <c r="I120" s="745">
        <v>2970</v>
      </c>
      <c r="J120" s="741">
        <v>1.6779661016949152</v>
      </c>
      <c r="K120" s="741">
        <v>165</v>
      </c>
      <c r="L120" s="745">
        <v>10</v>
      </c>
      <c r="M120" s="745">
        <v>1770</v>
      </c>
      <c r="N120" s="741">
        <v>1</v>
      </c>
      <c r="O120" s="741">
        <v>177</v>
      </c>
      <c r="P120" s="745">
        <v>9</v>
      </c>
      <c r="Q120" s="745">
        <v>1593</v>
      </c>
      <c r="R120" s="759">
        <v>0.9</v>
      </c>
      <c r="S120" s="746">
        <v>177</v>
      </c>
    </row>
    <row r="121" spans="1:19" ht="14.4" customHeight="1" x14ac:dyDescent="0.3">
      <c r="A121" s="740" t="s">
        <v>4562</v>
      </c>
      <c r="B121" s="741" t="s">
        <v>4563</v>
      </c>
      <c r="C121" s="741" t="s">
        <v>588</v>
      </c>
      <c r="D121" s="741" t="s">
        <v>2023</v>
      </c>
      <c r="E121" s="741" t="s">
        <v>4559</v>
      </c>
      <c r="F121" s="741" t="s">
        <v>4645</v>
      </c>
      <c r="G121" s="741" t="s">
        <v>4646</v>
      </c>
      <c r="H121" s="745">
        <v>7</v>
      </c>
      <c r="I121" s="745">
        <v>8820</v>
      </c>
      <c r="J121" s="741">
        <v>6.8055555555555554</v>
      </c>
      <c r="K121" s="741">
        <v>1260</v>
      </c>
      <c r="L121" s="745">
        <v>1</v>
      </c>
      <c r="M121" s="745">
        <v>1296</v>
      </c>
      <c r="N121" s="741">
        <v>1</v>
      </c>
      <c r="O121" s="741">
        <v>1296</v>
      </c>
      <c r="P121" s="745">
        <v>6</v>
      </c>
      <c r="Q121" s="745">
        <v>7776</v>
      </c>
      <c r="R121" s="759">
        <v>6</v>
      </c>
      <c r="S121" s="746">
        <v>1296</v>
      </c>
    </row>
    <row r="122" spans="1:19" ht="14.4" customHeight="1" x14ac:dyDescent="0.3">
      <c r="A122" s="740" t="s">
        <v>4562</v>
      </c>
      <c r="B122" s="741" t="s">
        <v>4563</v>
      </c>
      <c r="C122" s="741" t="s">
        <v>588</v>
      </c>
      <c r="D122" s="741" t="s">
        <v>4521</v>
      </c>
      <c r="E122" s="741" t="s">
        <v>4559</v>
      </c>
      <c r="F122" s="741" t="s">
        <v>4617</v>
      </c>
      <c r="G122" s="741" t="s">
        <v>4618</v>
      </c>
      <c r="H122" s="745">
        <v>105</v>
      </c>
      <c r="I122" s="745">
        <v>24675</v>
      </c>
      <c r="J122" s="741">
        <v>0.76206800704160105</v>
      </c>
      <c r="K122" s="741">
        <v>235</v>
      </c>
      <c r="L122" s="745">
        <v>129</v>
      </c>
      <c r="M122" s="745">
        <v>32379</v>
      </c>
      <c r="N122" s="741">
        <v>1</v>
      </c>
      <c r="O122" s="741">
        <v>251</v>
      </c>
      <c r="P122" s="745">
        <v>103</v>
      </c>
      <c r="Q122" s="745">
        <v>25853</v>
      </c>
      <c r="R122" s="759">
        <v>0.79844961240310075</v>
      </c>
      <c r="S122" s="746">
        <v>251</v>
      </c>
    </row>
    <row r="123" spans="1:19" ht="14.4" customHeight="1" x14ac:dyDescent="0.3">
      <c r="A123" s="740" t="s">
        <v>4562</v>
      </c>
      <c r="B123" s="741" t="s">
        <v>4563</v>
      </c>
      <c r="C123" s="741" t="s">
        <v>588</v>
      </c>
      <c r="D123" s="741" t="s">
        <v>2024</v>
      </c>
      <c r="E123" s="741" t="s">
        <v>4559</v>
      </c>
      <c r="F123" s="741" t="s">
        <v>4611</v>
      </c>
      <c r="G123" s="741" t="s">
        <v>4612</v>
      </c>
      <c r="H123" s="745"/>
      <c r="I123" s="745"/>
      <c r="J123" s="741"/>
      <c r="K123" s="741"/>
      <c r="L123" s="745"/>
      <c r="M123" s="745"/>
      <c r="N123" s="741"/>
      <c r="O123" s="741"/>
      <c r="P123" s="745">
        <v>1</v>
      </c>
      <c r="Q123" s="745">
        <v>37</v>
      </c>
      <c r="R123" s="759"/>
      <c r="S123" s="746">
        <v>37</v>
      </c>
    </row>
    <row r="124" spans="1:19" ht="14.4" customHeight="1" x14ac:dyDescent="0.3">
      <c r="A124" s="740" t="s">
        <v>4562</v>
      </c>
      <c r="B124" s="741" t="s">
        <v>4563</v>
      </c>
      <c r="C124" s="741" t="s">
        <v>588</v>
      </c>
      <c r="D124" s="741" t="s">
        <v>2024</v>
      </c>
      <c r="E124" s="741" t="s">
        <v>4559</v>
      </c>
      <c r="F124" s="741" t="s">
        <v>4617</v>
      </c>
      <c r="G124" s="741" t="s">
        <v>4618</v>
      </c>
      <c r="H124" s="745">
        <v>23</v>
      </c>
      <c r="I124" s="745">
        <v>5405</v>
      </c>
      <c r="J124" s="741">
        <v>3.5889774236387781</v>
      </c>
      <c r="K124" s="741">
        <v>235</v>
      </c>
      <c r="L124" s="745">
        <v>6</v>
      </c>
      <c r="M124" s="745">
        <v>1506</v>
      </c>
      <c r="N124" s="741">
        <v>1</v>
      </c>
      <c r="O124" s="741">
        <v>251</v>
      </c>
      <c r="P124" s="745">
        <v>35</v>
      </c>
      <c r="Q124" s="745">
        <v>8785</v>
      </c>
      <c r="R124" s="759">
        <v>5.833333333333333</v>
      </c>
      <c r="S124" s="746">
        <v>251</v>
      </c>
    </row>
    <row r="125" spans="1:19" ht="14.4" customHeight="1" x14ac:dyDescent="0.3">
      <c r="A125" s="740" t="s">
        <v>4562</v>
      </c>
      <c r="B125" s="741" t="s">
        <v>4563</v>
      </c>
      <c r="C125" s="741" t="s">
        <v>588</v>
      </c>
      <c r="D125" s="741" t="s">
        <v>2025</v>
      </c>
      <c r="E125" s="741" t="s">
        <v>4564</v>
      </c>
      <c r="F125" s="741" t="s">
        <v>4567</v>
      </c>
      <c r="G125" s="741" t="s">
        <v>4568</v>
      </c>
      <c r="H125" s="745"/>
      <c r="I125" s="745"/>
      <c r="J125" s="741"/>
      <c r="K125" s="741"/>
      <c r="L125" s="745">
        <v>0.1</v>
      </c>
      <c r="M125" s="745">
        <v>15.1</v>
      </c>
      <c r="N125" s="741">
        <v>1</v>
      </c>
      <c r="O125" s="741">
        <v>151</v>
      </c>
      <c r="P125" s="745"/>
      <c r="Q125" s="745"/>
      <c r="R125" s="759"/>
      <c r="S125" s="746"/>
    </row>
    <row r="126" spans="1:19" ht="14.4" customHeight="1" x14ac:dyDescent="0.3">
      <c r="A126" s="740" t="s">
        <v>4562</v>
      </c>
      <c r="B126" s="741" t="s">
        <v>4563</v>
      </c>
      <c r="C126" s="741" t="s">
        <v>588</v>
      </c>
      <c r="D126" s="741" t="s">
        <v>2025</v>
      </c>
      <c r="E126" s="741" t="s">
        <v>4564</v>
      </c>
      <c r="F126" s="741" t="s">
        <v>4571</v>
      </c>
      <c r="G126" s="741" t="s">
        <v>4572</v>
      </c>
      <c r="H126" s="745"/>
      <c r="I126" s="745"/>
      <c r="J126" s="741"/>
      <c r="K126" s="741"/>
      <c r="L126" s="745">
        <v>3.8000000000000003</v>
      </c>
      <c r="M126" s="745">
        <v>963.5100000000001</v>
      </c>
      <c r="N126" s="741">
        <v>1</v>
      </c>
      <c r="O126" s="741">
        <v>253.55526315789476</v>
      </c>
      <c r="P126" s="745">
        <v>11</v>
      </c>
      <c r="Q126" s="745">
        <v>2811.88</v>
      </c>
      <c r="R126" s="759">
        <v>2.918371371340204</v>
      </c>
      <c r="S126" s="746">
        <v>255.62545454545455</v>
      </c>
    </row>
    <row r="127" spans="1:19" ht="14.4" customHeight="1" x14ac:dyDescent="0.3">
      <c r="A127" s="740" t="s">
        <v>4562</v>
      </c>
      <c r="B127" s="741" t="s">
        <v>4563</v>
      </c>
      <c r="C127" s="741" t="s">
        <v>588</v>
      </c>
      <c r="D127" s="741" t="s">
        <v>2025</v>
      </c>
      <c r="E127" s="741" t="s">
        <v>4564</v>
      </c>
      <c r="F127" s="741" t="s">
        <v>4574</v>
      </c>
      <c r="G127" s="741" t="s">
        <v>639</v>
      </c>
      <c r="H127" s="745"/>
      <c r="I127" s="745"/>
      <c r="J127" s="741"/>
      <c r="K127" s="741"/>
      <c r="L127" s="745">
        <v>1</v>
      </c>
      <c r="M127" s="745">
        <v>13.74</v>
      </c>
      <c r="N127" s="741">
        <v>1</v>
      </c>
      <c r="O127" s="741">
        <v>13.74</v>
      </c>
      <c r="P127" s="745">
        <v>1</v>
      </c>
      <c r="Q127" s="745">
        <v>13.74</v>
      </c>
      <c r="R127" s="759">
        <v>1</v>
      </c>
      <c r="S127" s="746">
        <v>13.74</v>
      </c>
    </row>
    <row r="128" spans="1:19" ht="14.4" customHeight="1" x14ac:dyDescent="0.3">
      <c r="A128" s="740" t="s">
        <v>4562</v>
      </c>
      <c r="B128" s="741" t="s">
        <v>4563</v>
      </c>
      <c r="C128" s="741" t="s">
        <v>588</v>
      </c>
      <c r="D128" s="741" t="s">
        <v>2025</v>
      </c>
      <c r="E128" s="741" t="s">
        <v>4564</v>
      </c>
      <c r="F128" s="741" t="s">
        <v>4581</v>
      </c>
      <c r="G128" s="741" t="s">
        <v>610</v>
      </c>
      <c r="H128" s="745"/>
      <c r="I128" s="745"/>
      <c r="J128" s="741"/>
      <c r="K128" s="741"/>
      <c r="L128" s="745"/>
      <c r="M128" s="745"/>
      <c r="N128" s="741"/>
      <c r="O128" s="741"/>
      <c r="P128" s="745">
        <v>0.2</v>
      </c>
      <c r="Q128" s="745">
        <v>15.6</v>
      </c>
      <c r="R128" s="759"/>
      <c r="S128" s="746">
        <v>78</v>
      </c>
    </row>
    <row r="129" spans="1:19" ht="14.4" customHeight="1" x14ac:dyDescent="0.3">
      <c r="A129" s="740" t="s">
        <v>4562</v>
      </c>
      <c r="B129" s="741" t="s">
        <v>4563</v>
      </c>
      <c r="C129" s="741" t="s">
        <v>588</v>
      </c>
      <c r="D129" s="741" t="s">
        <v>2025</v>
      </c>
      <c r="E129" s="741" t="s">
        <v>4564</v>
      </c>
      <c r="F129" s="741" t="s">
        <v>4585</v>
      </c>
      <c r="G129" s="741" t="s">
        <v>612</v>
      </c>
      <c r="H129" s="745"/>
      <c r="I129" s="745"/>
      <c r="J129" s="741"/>
      <c r="K129" s="741"/>
      <c r="L129" s="745"/>
      <c r="M129" s="745"/>
      <c r="N129" s="741"/>
      <c r="O129" s="741"/>
      <c r="P129" s="745">
        <v>0.2</v>
      </c>
      <c r="Q129" s="745">
        <v>130</v>
      </c>
      <c r="R129" s="759"/>
      <c r="S129" s="746">
        <v>650</v>
      </c>
    </row>
    <row r="130" spans="1:19" ht="14.4" customHeight="1" x14ac:dyDescent="0.3">
      <c r="A130" s="740" t="s">
        <v>4562</v>
      </c>
      <c r="B130" s="741" t="s">
        <v>4563</v>
      </c>
      <c r="C130" s="741" t="s">
        <v>588</v>
      </c>
      <c r="D130" s="741" t="s">
        <v>2025</v>
      </c>
      <c r="E130" s="741" t="s">
        <v>4564</v>
      </c>
      <c r="F130" s="741" t="s">
        <v>4590</v>
      </c>
      <c r="G130" s="741" t="s">
        <v>616</v>
      </c>
      <c r="H130" s="745"/>
      <c r="I130" s="745"/>
      <c r="J130" s="741"/>
      <c r="K130" s="741"/>
      <c r="L130" s="745">
        <v>0.02</v>
      </c>
      <c r="M130" s="745">
        <v>2.4300000000000002</v>
      </c>
      <c r="N130" s="741">
        <v>1</v>
      </c>
      <c r="O130" s="741">
        <v>121.5</v>
      </c>
      <c r="P130" s="745"/>
      <c r="Q130" s="745"/>
      <c r="R130" s="759"/>
      <c r="S130" s="746"/>
    </row>
    <row r="131" spans="1:19" ht="14.4" customHeight="1" x14ac:dyDescent="0.3">
      <c r="A131" s="740" t="s">
        <v>4562</v>
      </c>
      <c r="B131" s="741" t="s">
        <v>4563</v>
      </c>
      <c r="C131" s="741" t="s">
        <v>588</v>
      </c>
      <c r="D131" s="741" t="s">
        <v>2025</v>
      </c>
      <c r="E131" s="741" t="s">
        <v>4564</v>
      </c>
      <c r="F131" s="741" t="s">
        <v>4592</v>
      </c>
      <c r="G131" s="741" t="s">
        <v>616</v>
      </c>
      <c r="H131" s="745"/>
      <c r="I131" s="745"/>
      <c r="J131" s="741"/>
      <c r="K131" s="741"/>
      <c r="L131" s="745">
        <v>0.60000000000000009</v>
      </c>
      <c r="M131" s="745">
        <v>146.04</v>
      </c>
      <c r="N131" s="741">
        <v>1</v>
      </c>
      <c r="O131" s="741">
        <v>243.39999999999995</v>
      </c>
      <c r="P131" s="745">
        <v>1.8</v>
      </c>
      <c r="Q131" s="745">
        <v>438.12</v>
      </c>
      <c r="R131" s="759">
        <v>3</v>
      </c>
      <c r="S131" s="746">
        <v>243.4</v>
      </c>
    </row>
    <row r="132" spans="1:19" ht="14.4" customHeight="1" x14ac:dyDescent="0.3">
      <c r="A132" s="740" t="s">
        <v>4562</v>
      </c>
      <c r="B132" s="741" t="s">
        <v>4563</v>
      </c>
      <c r="C132" s="741" t="s">
        <v>588</v>
      </c>
      <c r="D132" s="741" t="s">
        <v>2025</v>
      </c>
      <c r="E132" s="741" t="s">
        <v>4564</v>
      </c>
      <c r="F132" s="741" t="s">
        <v>4593</v>
      </c>
      <c r="G132" s="741" t="s">
        <v>1971</v>
      </c>
      <c r="H132" s="745"/>
      <c r="I132" s="745"/>
      <c r="J132" s="741"/>
      <c r="K132" s="741"/>
      <c r="L132" s="745">
        <v>0.2</v>
      </c>
      <c r="M132" s="745">
        <v>7.5</v>
      </c>
      <c r="N132" s="741">
        <v>1</v>
      </c>
      <c r="O132" s="741">
        <v>37.5</v>
      </c>
      <c r="P132" s="745">
        <v>0.1</v>
      </c>
      <c r="Q132" s="745">
        <v>3.75</v>
      </c>
      <c r="R132" s="759">
        <v>0.5</v>
      </c>
      <c r="S132" s="746">
        <v>37.5</v>
      </c>
    </row>
    <row r="133" spans="1:19" ht="14.4" customHeight="1" x14ac:dyDescent="0.3">
      <c r="A133" s="740" t="s">
        <v>4562</v>
      </c>
      <c r="B133" s="741" t="s">
        <v>4563</v>
      </c>
      <c r="C133" s="741" t="s">
        <v>588</v>
      </c>
      <c r="D133" s="741" t="s">
        <v>2025</v>
      </c>
      <c r="E133" s="741" t="s">
        <v>4596</v>
      </c>
      <c r="F133" s="741" t="s">
        <v>4605</v>
      </c>
      <c r="G133" s="741" t="s">
        <v>4604</v>
      </c>
      <c r="H133" s="745"/>
      <c r="I133" s="745"/>
      <c r="J133" s="741"/>
      <c r="K133" s="741"/>
      <c r="L133" s="745">
        <v>6</v>
      </c>
      <c r="M133" s="745">
        <v>2694</v>
      </c>
      <c r="N133" s="741">
        <v>1</v>
      </c>
      <c r="O133" s="741">
        <v>449</v>
      </c>
      <c r="P133" s="745"/>
      <c r="Q133" s="745"/>
      <c r="R133" s="759"/>
      <c r="S133" s="746"/>
    </row>
    <row r="134" spans="1:19" ht="14.4" customHeight="1" x14ac:dyDescent="0.3">
      <c r="A134" s="740" t="s">
        <v>4562</v>
      </c>
      <c r="B134" s="741" t="s">
        <v>4563</v>
      </c>
      <c r="C134" s="741" t="s">
        <v>588</v>
      </c>
      <c r="D134" s="741" t="s">
        <v>2025</v>
      </c>
      <c r="E134" s="741" t="s">
        <v>4559</v>
      </c>
      <c r="F134" s="741" t="s">
        <v>4607</v>
      </c>
      <c r="G134" s="741" t="s">
        <v>4608</v>
      </c>
      <c r="H134" s="745"/>
      <c r="I134" s="745"/>
      <c r="J134" s="741"/>
      <c r="K134" s="741"/>
      <c r="L134" s="745">
        <v>6</v>
      </c>
      <c r="M134" s="745">
        <v>468</v>
      </c>
      <c r="N134" s="741">
        <v>1</v>
      </c>
      <c r="O134" s="741">
        <v>78</v>
      </c>
      <c r="P134" s="745">
        <v>19</v>
      </c>
      <c r="Q134" s="745">
        <v>1482</v>
      </c>
      <c r="R134" s="759">
        <v>3.1666666666666665</v>
      </c>
      <c r="S134" s="746">
        <v>78</v>
      </c>
    </row>
    <row r="135" spans="1:19" ht="14.4" customHeight="1" x14ac:dyDescent="0.3">
      <c r="A135" s="740" t="s">
        <v>4562</v>
      </c>
      <c r="B135" s="741" t="s">
        <v>4563</v>
      </c>
      <c r="C135" s="741" t="s">
        <v>588</v>
      </c>
      <c r="D135" s="741" t="s">
        <v>2025</v>
      </c>
      <c r="E135" s="741" t="s">
        <v>4559</v>
      </c>
      <c r="F135" s="741" t="s">
        <v>4609</v>
      </c>
      <c r="G135" s="741" t="s">
        <v>4610</v>
      </c>
      <c r="H135" s="745"/>
      <c r="I135" s="745"/>
      <c r="J135" s="741"/>
      <c r="K135" s="741"/>
      <c r="L135" s="745">
        <v>54</v>
      </c>
      <c r="M135" s="745">
        <v>7884</v>
      </c>
      <c r="N135" s="741">
        <v>1</v>
      </c>
      <c r="O135" s="741">
        <v>146</v>
      </c>
      <c r="P135" s="745">
        <v>144</v>
      </c>
      <c r="Q135" s="745">
        <v>21168</v>
      </c>
      <c r="R135" s="759">
        <v>2.6849315068493151</v>
      </c>
      <c r="S135" s="746">
        <v>147</v>
      </c>
    </row>
    <row r="136" spans="1:19" ht="14.4" customHeight="1" x14ac:dyDescent="0.3">
      <c r="A136" s="740" t="s">
        <v>4562</v>
      </c>
      <c r="B136" s="741" t="s">
        <v>4563</v>
      </c>
      <c r="C136" s="741" t="s">
        <v>588</v>
      </c>
      <c r="D136" s="741" t="s">
        <v>2025</v>
      </c>
      <c r="E136" s="741" t="s">
        <v>4559</v>
      </c>
      <c r="F136" s="741" t="s">
        <v>4611</v>
      </c>
      <c r="G136" s="741" t="s">
        <v>4612</v>
      </c>
      <c r="H136" s="745"/>
      <c r="I136" s="745"/>
      <c r="J136" s="741"/>
      <c r="K136" s="741"/>
      <c r="L136" s="745">
        <v>23</v>
      </c>
      <c r="M136" s="745">
        <v>851</v>
      </c>
      <c r="N136" s="741">
        <v>1</v>
      </c>
      <c r="O136" s="741">
        <v>37</v>
      </c>
      <c r="P136" s="745">
        <v>40</v>
      </c>
      <c r="Q136" s="745">
        <v>1480</v>
      </c>
      <c r="R136" s="759">
        <v>1.7391304347826086</v>
      </c>
      <c r="S136" s="746">
        <v>37</v>
      </c>
    </row>
    <row r="137" spans="1:19" ht="14.4" customHeight="1" x14ac:dyDescent="0.3">
      <c r="A137" s="740" t="s">
        <v>4562</v>
      </c>
      <c r="B137" s="741" t="s">
        <v>4563</v>
      </c>
      <c r="C137" s="741" t="s">
        <v>588</v>
      </c>
      <c r="D137" s="741" t="s">
        <v>2025</v>
      </c>
      <c r="E137" s="741" t="s">
        <v>4559</v>
      </c>
      <c r="F137" s="741" t="s">
        <v>4613</v>
      </c>
      <c r="G137" s="741" t="s">
        <v>4614</v>
      </c>
      <c r="H137" s="745"/>
      <c r="I137" s="745"/>
      <c r="J137" s="741"/>
      <c r="K137" s="741"/>
      <c r="L137" s="745">
        <v>4</v>
      </c>
      <c r="M137" s="745">
        <v>464</v>
      </c>
      <c r="N137" s="741">
        <v>1</v>
      </c>
      <c r="O137" s="741">
        <v>116</v>
      </c>
      <c r="P137" s="745">
        <v>1</v>
      </c>
      <c r="Q137" s="745">
        <v>116</v>
      </c>
      <c r="R137" s="759">
        <v>0.25</v>
      </c>
      <c r="S137" s="746">
        <v>116</v>
      </c>
    </row>
    <row r="138" spans="1:19" ht="14.4" customHeight="1" x14ac:dyDescent="0.3">
      <c r="A138" s="740" t="s">
        <v>4562</v>
      </c>
      <c r="B138" s="741" t="s">
        <v>4563</v>
      </c>
      <c r="C138" s="741" t="s">
        <v>588</v>
      </c>
      <c r="D138" s="741" t="s">
        <v>2025</v>
      </c>
      <c r="E138" s="741" t="s">
        <v>4559</v>
      </c>
      <c r="F138" s="741" t="s">
        <v>4615</v>
      </c>
      <c r="G138" s="741" t="s">
        <v>4616</v>
      </c>
      <c r="H138" s="745"/>
      <c r="I138" s="745"/>
      <c r="J138" s="741"/>
      <c r="K138" s="741"/>
      <c r="L138" s="745">
        <v>7</v>
      </c>
      <c r="M138" s="745">
        <v>903</v>
      </c>
      <c r="N138" s="741">
        <v>1</v>
      </c>
      <c r="O138" s="741">
        <v>129</v>
      </c>
      <c r="P138" s="745">
        <v>33</v>
      </c>
      <c r="Q138" s="745">
        <v>4257</v>
      </c>
      <c r="R138" s="759">
        <v>4.7142857142857144</v>
      </c>
      <c r="S138" s="746">
        <v>129</v>
      </c>
    </row>
    <row r="139" spans="1:19" ht="14.4" customHeight="1" x14ac:dyDescent="0.3">
      <c r="A139" s="740" t="s">
        <v>4562</v>
      </c>
      <c r="B139" s="741" t="s">
        <v>4563</v>
      </c>
      <c r="C139" s="741" t="s">
        <v>588</v>
      </c>
      <c r="D139" s="741" t="s">
        <v>2025</v>
      </c>
      <c r="E139" s="741" t="s">
        <v>4559</v>
      </c>
      <c r="F139" s="741" t="s">
        <v>4619</v>
      </c>
      <c r="G139" s="741" t="s">
        <v>4620</v>
      </c>
      <c r="H139" s="745"/>
      <c r="I139" s="745"/>
      <c r="J139" s="741"/>
      <c r="K139" s="741"/>
      <c r="L139" s="745">
        <v>27</v>
      </c>
      <c r="M139" s="745">
        <v>18927</v>
      </c>
      <c r="N139" s="741">
        <v>1</v>
      </c>
      <c r="O139" s="741">
        <v>701</v>
      </c>
      <c r="P139" s="745">
        <v>40</v>
      </c>
      <c r="Q139" s="745">
        <v>28040</v>
      </c>
      <c r="R139" s="759">
        <v>1.4814814814814814</v>
      </c>
      <c r="S139" s="746">
        <v>701</v>
      </c>
    </row>
    <row r="140" spans="1:19" ht="14.4" customHeight="1" x14ac:dyDescent="0.3">
      <c r="A140" s="740" t="s">
        <v>4562</v>
      </c>
      <c r="B140" s="741" t="s">
        <v>4563</v>
      </c>
      <c r="C140" s="741" t="s">
        <v>588</v>
      </c>
      <c r="D140" s="741" t="s">
        <v>2025</v>
      </c>
      <c r="E140" s="741" t="s">
        <v>4559</v>
      </c>
      <c r="F140" s="741" t="s">
        <v>4621</v>
      </c>
      <c r="G140" s="741" t="s">
        <v>4622</v>
      </c>
      <c r="H140" s="745"/>
      <c r="I140" s="745"/>
      <c r="J140" s="741"/>
      <c r="K140" s="741"/>
      <c r="L140" s="745"/>
      <c r="M140" s="745"/>
      <c r="N140" s="741"/>
      <c r="O140" s="741"/>
      <c r="P140" s="745">
        <v>2</v>
      </c>
      <c r="Q140" s="745">
        <v>710</v>
      </c>
      <c r="R140" s="759"/>
      <c r="S140" s="746">
        <v>355</v>
      </c>
    </row>
    <row r="141" spans="1:19" ht="14.4" customHeight="1" x14ac:dyDescent="0.3">
      <c r="A141" s="740" t="s">
        <v>4562</v>
      </c>
      <c r="B141" s="741" t="s">
        <v>4563</v>
      </c>
      <c r="C141" s="741" t="s">
        <v>588</v>
      </c>
      <c r="D141" s="741" t="s">
        <v>2025</v>
      </c>
      <c r="E141" s="741" t="s">
        <v>4559</v>
      </c>
      <c r="F141" s="741" t="s">
        <v>4625</v>
      </c>
      <c r="G141" s="741" t="s">
        <v>4626</v>
      </c>
      <c r="H141" s="745"/>
      <c r="I141" s="745"/>
      <c r="J141" s="741"/>
      <c r="K141" s="741"/>
      <c r="L141" s="745">
        <v>126</v>
      </c>
      <c r="M141" s="745">
        <v>4200</v>
      </c>
      <c r="N141" s="741">
        <v>1</v>
      </c>
      <c r="O141" s="741">
        <v>33.333333333333336</v>
      </c>
      <c r="P141" s="745">
        <v>227</v>
      </c>
      <c r="Q141" s="745">
        <v>7566.67</v>
      </c>
      <c r="R141" s="759">
        <v>1.8015880952380952</v>
      </c>
      <c r="S141" s="746">
        <v>33.333348017621148</v>
      </c>
    </row>
    <row r="142" spans="1:19" ht="14.4" customHeight="1" x14ac:dyDescent="0.3">
      <c r="A142" s="740" t="s">
        <v>4562</v>
      </c>
      <c r="B142" s="741" t="s">
        <v>4563</v>
      </c>
      <c r="C142" s="741" t="s">
        <v>588</v>
      </c>
      <c r="D142" s="741" t="s">
        <v>2025</v>
      </c>
      <c r="E142" s="741" t="s">
        <v>4559</v>
      </c>
      <c r="F142" s="741" t="s">
        <v>4629</v>
      </c>
      <c r="G142" s="741" t="s">
        <v>4630</v>
      </c>
      <c r="H142" s="745"/>
      <c r="I142" s="745"/>
      <c r="J142" s="741"/>
      <c r="K142" s="741"/>
      <c r="L142" s="745">
        <v>105</v>
      </c>
      <c r="M142" s="745">
        <v>12600</v>
      </c>
      <c r="N142" s="741">
        <v>1</v>
      </c>
      <c r="O142" s="741">
        <v>120</v>
      </c>
      <c r="P142" s="745">
        <v>288</v>
      </c>
      <c r="Q142" s="745">
        <v>34560</v>
      </c>
      <c r="R142" s="759">
        <v>2.7428571428571429</v>
      </c>
      <c r="S142" s="746">
        <v>120</v>
      </c>
    </row>
    <row r="143" spans="1:19" ht="14.4" customHeight="1" x14ac:dyDescent="0.3">
      <c r="A143" s="740" t="s">
        <v>4562</v>
      </c>
      <c r="B143" s="741" t="s">
        <v>4563</v>
      </c>
      <c r="C143" s="741" t="s">
        <v>588</v>
      </c>
      <c r="D143" s="741" t="s">
        <v>2025</v>
      </c>
      <c r="E143" s="741" t="s">
        <v>4559</v>
      </c>
      <c r="F143" s="741" t="s">
        <v>4631</v>
      </c>
      <c r="G143" s="741" t="s">
        <v>4632</v>
      </c>
      <c r="H143" s="745"/>
      <c r="I143" s="745"/>
      <c r="J143" s="741"/>
      <c r="K143" s="741"/>
      <c r="L143" s="745">
        <v>1</v>
      </c>
      <c r="M143" s="745">
        <v>32</v>
      </c>
      <c r="N143" s="741">
        <v>1</v>
      </c>
      <c r="O143" s="741">
        <v>32</v>
      </c>
      <c r="P143" s="745">
        <v>2</v>
      </c>
      <c r="Q143" s="745">
        <v>64</v>
      </c>
      <c r="R143" s="759">
        <v>2</v>
      </c>
      <c r="S143" s="746">
        <v>32</v>
      </c>
    </row>
    <row r="144" spans="1:19" ht="14.4" customHeight="1" x14ac:dyDescent="0.3">
      <c r="A144" s="740" t="s">
        <v>4562</v>
      </c>
      <c r="B144" s="741" t="s">
        <v>4563</v>
      </c>
      <c r="C144" s="741" t="s">
        <v>588</v>
      </c>
      <c r="D144" s="741" t="s">
        <v>2025</v>
      </c>
      <c r="E144" s="741" t="s">
        <v>4559</v>
      </c>
      <c r="F144" s="741" t="s">
        <v>4633</v>
      </c>
      <c r="G144" s="741" t="s">
        <v>4634</v>
      </c>
      <c r="H144" s="745"/>
      <c r="I144" s="745"/>
      <c r="J144" s="741"/>
      <c r="K144" s="741"/>
      <c r="L144" s="745">
        <v>4</v>
      </c>
      <c r="M144" s="745">
        <v>296</v>
      </c>
      <c r="N144" s="741">
        <v>1</v>
      </c>
      <c r="O144" s="741">
        <v>74</v>
      </c>
      <c r="P144" s="745">
        <v>14</v>
      </c>
      <c r="Q144" s="745">
        <v>1036</v>
      </c>
      <c r="R144" s="759">
        <v>3.5</v>
      </c>
      <c r="S144" s="746">
        <v>74</v>
      </c>
    </row>
    <row r="145" spans="1:19" ht="14.4" customHeight="1" x14ac:dyDescent="0.3">
      <c r="A145" s="740" t="s">
        <v>4562</v>
      </c>
      <c r="B145" s="741" t="s">
        <v>4563</v>
      </c>
      <c r="C145" s="741" t="s">
        <v>588</v>
      </c>
      <c r="D145" s="741" t="s">
        <v>2025</v>
      </c>
      <c r="E145" s="741" t="s">
        <v>4559</v>
      </c>
      <c r="F145" s="741" t="s">
        <v>4635</v>
      </c>
      <c r="G145" s="741" t="s">
        <v>4636</v>
      </c>
      <c r="H145" s="745"/>
      <c r="I145" s="745"/>
      <c r="J145" s="741"/>
      <c r="K145" s="741"/>
      <c r="L145" s="745">
        <v>14</v>
      </c>
      <c r="M145" s="745">
        <v>1078</v>
      </c>
      <c r="N145" s="741">
        <v>1</v>
      </c>
      <c r="O145" s="741">
        <v>77</v>
      </c>
      <c r="P145" s="745">
        <v>36</v>
      </c>
      <c r="Q145" s="745">
        <v>2772</v>
      </c>
      <c r="R145" s="759">
        <v>2.5714285714285716</v>
      </c>
      <c r="S145" s="746">
        <v>77</v>
      </c>
    </row>
    <row r="146" spans="1:19" ht="14.4" customHeight="1" x14ac:dyDescent="0.3">
      <c r="A146" s="740" t="s">
        <v>4562</v>
      </c>
      <c r="B146" s="741" t="s">
        <v>4563</v>
      </c>
      <c r="C146" s="741" t="s">
        <v>588</v>
      </c>
      <c r="D146" s="741" t="s">
        <v>2025</v>
      </c>
      <c r="E146" s="741" t="s">
        <v>4559</v>
      </c>
      <c r="F146" s="741" t="s">
        <v>4637</v>
      </c>
      <c r="G146" s="741" t="s">
        <v>4638</v>
      </c>
      <c r="H146" s="745"/>
      <c r="I146" s="745"/>
      <c r="J146" s="741"/>
      <c r="K146" s="741"/>
      <c r="L146" s="745">
        <v>2</v>
      </c>
      <c r="M146" s="745">
        <v>1236</v>
      </c>
      <c r="N146" s="741">
        <v>1</v>
      </c>
      <c r="O146" s="741">
        <v>618</v>
      </c>
      <c r="P146" s="745">
        <v>1</v>
      </c>
      <c r="Q146" s="745">
        <v>619</v>
      </c>
      <c r="R146" s="759">
        <v>0.5008090614886731</v>
      </c>
      <c r="S146" s="746">
        <v>619</v>
      </c>
    </row>
    <row r="147" spans="1:19" ht="14.4" customHeight="1" x14ac:dyDescent="0.3">
      <c r="A147" s="740" t="s">
        <v>4562</v>
      </c>
      <c r="B147" s="741" t="s">
        <v>4563</v>
      </c>
      <c r="C147" s="741" t="s">
        <v>588</v>
      </c>
      <c r="D147" s="741" t="s">
        <v>2025</v>
      </c>
      <c r="E147" s="741" t="s">
        <v>4559</v>
      </c>
      <c r="F147" s="741" t="s">
        <v>4643</v>
      </c>
      <c r="G147" s="741" t="s">
        <v>4644</v>
      </c>
      <c r="H147" s="745"/>
      <c r="I147" s="745"/>
      <c r="J147" s="741"/>
      <c r="K147" s="741"/>
      <c r="L147" s="745">
        <v>99</v>
      </c>
      <c r="M147" s="745">
        <v>17523</v>
      </c>
      <c r="N147" s="741">
        <v>1</v>
      </c>
      <c r="O147" s="741">
        <v>177</v>
      </c>
      <c r="P147" s="745">
        <v>186</v>
      </c>
      <c r="Q147" s="745">
        <v>32922</v>
      </c>
      <c r="R147" s="759">
        <v>1.8787878787878789</v>
      </c>
      <c r="S147" s="746">
        <v>177</v>
      </c>
    </row>
    <row r="148" spans="1:19" ht="14.4" customHeight="1" x14ac:dyDescent="0.3">
      <c r="A148" s="740" t="s">
        <v>4562</v>
      </c>
      <c r="B148" s="741" t="s">
        <v>4563</v>
      </c>
      <c r="C148" s="741" t="s">
        <v>588</v>
      </c>
      <c r="D148" s="741" t="s">
        <v>2025</v>
      </c>
      <c r="E148" s="741" t="s">
        <v>4559</v>
      </c>
      <c r="F148" s="741" t="s">
        <v>4645</v>
      </c>
      <c r="G148" s="741" t="s">
        <v>4646</v>
      </c>
      <c r="H148" s="745"/>
      <c r="I148" s="745"/>
      <c r="J148" s="741"/>
      <c r="K148" s="741"/>
      <c r="L148" s="745">
        <v>1</v>
      </c>
      <c r="M148" s="745">
        <v>1296</v>
      </c>
      <c r="N148" s="741">
        <v>1</v>
      </c>
      <c r="O148" s="741">
        <v>1296</v>
      </c>
      <c r="P148" s="745"/>
      <c r="Q148" s="745"/>
      <c r="R148" s="759"/>
      <c r="S148" s="746"/>
    </row>
    <row r="149" spans="1:19" ht="14.4" customHeight="1" x14ac:dyDescent="0.3">
      <c r="A149" s="740" t="s">
        <v>4562</v>
      </c>
      <c r="B149" s="741" t="s">
        <v>4563</v>
      </c>
      <c r="C149" s="741" t="s">
        <v>588</v>
      </c>
      <c r="D149" s="741" t="s">
        <v>4522</v>
      </c>
      <c r="E149" s="741" t="s">
        <v>4559</v>
      </c>
      <c r="F149" s="741" t="s">
        <v>4617</v>
      </c>
      <c r="G149" s="741" t="s">
        <v>4618</v>
      </c>
      <c r="H149" s="745">
        <v>20</v>
      </c>
      <c r="I149" s="745">
        <v>4700</v>
      </c>
      <c r="J149" s="741"/>
      <c r="K149" s="741">
        <v>235</v>
      </c>
      <c r="L149" s="745"/>
      <c r="M149" s="745"/>
      <c r="N149" s="741"/>
      <c r="O149" s="741"/>
      <c r="P149" s="745"/>
      <c r="Q149" s="745"/>
      <c r="R149" s="759"/>
      <c r="S149" s="746"/>
    </row>
    <row r="150" spans="1:19" ht="14.4" customHeight="1" x14ac:dyDescent="0.3">
      <c r="A150" s="740" t="s">
        <v>4562</v>
      </c>
      <c r="B150" s="741" t="s">
        <v>4563</v>
      </c>
      <c r="C150" s="741" t="s">
        <v>588</v>
      </c>
      <c r="D150" s="741" t="s">
        <v>2026</v>
      </c>
      <c r="E150" s="741" t="s">
        <v>4564</v>
      </c>
      <c r="F150" s="741" t="s">
        <v>4567</v>
      </c>
      <c r="G150" s="741" t="s">
        <v>4568</v>
      </c>
      <c r="H150" s="745">
        <v>0.1</v>
      </c>
      <c r="I150" s="745">
        <v>15.1</v>
      </c>
      <c r="J150" s="741"/>
      <c r="K150" s="741">
        <v>151</v>
      </c>
      <c r="L150" s="745"/>
      <c r="M150" s="745"/>
      <c r="N150" s="741"/>
      <c r="O150" s="741"/>
      <c r="P150" s="745"/>
      <c r="Q150" s="745"/>
      <c r="R150" s="759"/>
      <c r="S150" s="746"/>
    </row>
    <row r="151" spans="1:19" ht="14.4" customHeight="1" x14ac:dyDescent="0.3">
      <c r="A151" s="740" t="s">
        <v>4562</v>
      </c>
      <c r="B151" s="741" t="s">
        <v>4563</v>
      </c>
      <c r="C151" s="741" t="s">
        <v>588</v>
      </c>
      <c r="D151" s="741" t="s">
        <v>2026</v>
      </c>
      <c r="E151" s="741" t="s">
        <v>4564</v>
      </c>
      <c r="F151" s="741" t="s">
        <v>4569</v>
      </c>
      <c r="G151" s="741" t="s">
        <v>4570</v>
      </c>
      <c r="H151" s="745">
        <v>0.1</v>
      </c>
      <c r="I151" s="745">
        <v>13.06</v>
      </c>
      <c r="J151" s="741"/>
      <c r="K151" s="741">
        <v>130.6</v>
      </c>
      <c r="L151" s="745"/>
      <c r="M151" s="745"/>
      <c r="N151" s="741"/>
      <c r="O151" s="741"/>
      <c r="P151" s="745"/>
      <c r="Q151" s="745"/>
      <c r="R151" s="759"/>
      <c r="S151" s="746"/>
    </row>
    <row r="152" spans="1:19" ht="14.4" customHeight="1" x14ac:dyDescent="0.3">
      <c r="A152" s="740" t="s">
        <v>4562</v>
      </c>
      <c r="B152" s="741" t="s">
        <v>4563</v>
      </c>
      <c r="C152" s="741" t="s">
        <v>588</v>
      </c>
      <c r="D152" s="741" t="s">
        <v>2026</v>
      </c>
      <c r="E152" s="741" t="s">
        <v>4564</v>
      </c>
      <c r="F152" s="741" t="s">
        <v>4571</v>
      </c>
      <c r="G152" s="741" t="s">
        <v>4572</v>
      </c>
      <c r="H152" s="745">
        <v>2.1999999999999997</v>
      </c>
      <c r="I152" s="745">
        <v>557.81000000000006</v>
      </c>
      <c r="J152" s="741"/>
      <c r="K152" s="741">
        <v>253.55000000000007</v>
      </c>
      <c r="L152" s="745"/>
      <c r="M152" s="745"/>
      <c r="N152" s="741"/>
      <c r="O152" s="741"/>
      <c r="P152" s="745">
        <v>0.4</v>
      </c>
      <c r="Q152" s="745">
        <v>101.42</v>
      </c>
      <c r="R152" s="759"/>
      <c r="S152" s="746">
        <v>253.54999999999998</v>
      </c>
    </row>
    <row r="153" spans="1:19" ht="14.4" customHeight="1" x14ac:dyDescent="0.3">
      <c r="A153" s="740" t="s">
        <v>4562</v>
      </c>
      <c r="B153" s="741" t="s">
        <v>4563</v>
      </c>
      <c r="C153" s="741" t="s">
        <v>588</v>
      </c>
      <c r="D153" s="741" t="s">
        <v>2026</v>
      </c>
      <c r="E153" s="741" t="s">
        <v>4564</v>
      </c>
      <c r="F153" s="741" t="s">
        <v>4573</v>
      </c>
      <c r="G153" s="741" t="s">
        <v>1639</v>
      </c>
      <c r="H153" s="745">
        <v>0.4</v>
      </c>
      <c r="I153" s="745">
        <v>28.5</v>
      </c>
      <c r="J153" s="741"/>
      <c r="K153" s="741">
        <v>71.25</v>
      </c>
      <c r="L153" s="745"/>
      <c r="M153" s="745"/>
      <c r="N153" s="741"/>
      <c r="O153" s="741"/>
      <c r="P153" s="745">
        <v>0.1</v>
      </c>
      <c r="Q153" s="745">
        <v>6.14</v>
      </c>
      <c r="R153" s="759"/>
      <c r="S153" s="746">
        <v>61.399999999999991</v>
      </c>
    </row>
    <row r="154" spans="1:19" ht="14.4" customHeight="1" x14ac:dyDescent="0.3">
      <c r="A154" s="740" t="s">
        <v>4562</v>
      </c>
      <c r="B154" s="741" t="s">
        <v>4563</v>
      </c>
      <c r="C154" s="741" t="s">
        <v>588</v>
      </c>
      <c r="D154" s="741" t="s">
        <v>2026</v>
      </c>
      <c r="E154" s="741" t="s">
        <v>4564</v>
      </c>
      <c r="F154" s="741" t="s">
        <v>4579</v>
      </c>
      <c r="G154" s="741" t="s">
        <v>4580</v>
      </c>
      <c r="H154" s="745">
        <v>0.4</v>
      </c>
      <c r="I154" s="745">
        <v>57.519999999999996</v>
      </c>
      <c r="J154" s="741"/>
      <c r="K154" s="741">
        <v>143.79999999999998</v>
      </c>
      <c r="L154" s="745"/>
      <c r="M154" s="745"/>
      <c r="N154" s="741"/>
      <c r="O154" s="741"/>
      <c r="P154" s="745"/>
      <c r="Q154" s="745"/>
      <c r="R154" s="759"/>
      <c r="S154" s="746"/>
    </row>
    <row r="155" spans="1:19" ht="14.4" customHeight="1" x14ac:dyDescent="0.3">
      <c r="A155" s="740" t="s">
        <v>4562</v>
      </c>
      <c r="B155" s="741" t="s">
        <v>4563</v>
      </c>
      <c r="C155" s="741" t="s">
        <v>588</v>
      </c>
      <c r="D155" s="741" t="s">
        <v>2026</v>
      </c>
      <c r="E155" s="741" t="s">
        <v>4564</v>
      </c>
      <c r="F155" s="741" t="s">
        <v>4581</v>
      </c>
      <c r="G155" s="741" t="s">
        <v>610</v>
      </c>
      <c r="H155" s="745"/>
      <c r="I155" s="745"/>
      <c r="J155" s="741"/>
      <c r="K155" s="741"/>
      <c r="L155" s="745"/>
      <c r="M155" s="745"/>
      <c r="N155" s="741"/>
      <c r="O155" s="741"/>
      <c r="P155" s="745">
        <v>0.1</v>
      </c>
      <c r="Q155" s="745">
        <v>7.8</v>
      </c>
      <c r="R155" s="759"/>
      <c r="S155" s="746">
        <v>78</v>
      </c>
    </row>
    <row r="156" spans="1:19" ht="14.4" customHeight="1" x14ac:dyDescent="0.3">
      <c r="A156" s="740" t="s">
        <v>4562</v>
      </c>
      <c r="B156" s="741" t="s">
        <v>4563</v>
      </c>
      <c r="C156" s="741" t="s">
        <v>588</v>
      </c>
      <c r="D156" s="741" t="s">
        <v>2026</v>
      </c>
      <c r="E156" s="741" t="s">
        <v>4564</v>
      </c>
      <c r="F156" s="741" t="s">
        <v>4590</v>
      </c>
      <c r="G156" s="741" t="s">
        <v>616</v>
      </c>
      <c r="H156" s="745">
        <v>0.02</v>
      </c>
      <c r="I156" s="745">
        <v>3.61</v>
      </c>
      <c r="J156" s="741"/>
      <c r="K156" s="741">
        <v>180.5</v>
      </c>
      <c r="L156" s="745"/>
      <c r="M156" s="745"/>
      <c r="N156" s="741"/>
      <c r="O156" s="741"/>
      <c r="P156" s="745"/>
      <c r="Q156" s="745"/>
      <c r="R156" s="759"/>
      <c r="S156" s="746"/>
    </row>
    <row r="157" spans="1:19" ht="14.4" customHeight="1" x14ac:dyDescent="0.3">
      <c r="A157" s="740" t="s">
        <v>4562</v>
      </c>
      <c r="B157" s="741" t="s">
        <v>4563</v>
      </c>
      <c r="C157" s="741" t="s">
        <v>588</v>
      </c>
      <c r="D157" s="741" t="s">
        <v>2026</v>
      </c>
      <c r="E157" s="741" t="s">
        <v>4564</v>
      </c>
      <c r="F157" s="741" t="s">
        <v>4591</v>
      </c>
      <c r="G157" s="741" t="s">
        <v>616</v>
      </c>
      <c r="H157" s="745">
        <v>0.09</v>
      </c>
      <c r="I157" s="745">
        <v>26.849999999999998</v>
      </c>
      <c r="J157" s="741"/>
      <c r="K157" s="741">
        <v>298.33333333333331</v>
      </c>
      <c r="L157" s="745"/>
      <c r="M157" s="745"/>
      <c r="N157" s="741"/>
      <c r="O157" s="741"/>
      <c r="P157" s="745"/>
      <c r="Q157" s="745"/>
      <c r="R157" s="759"/>
      <c r="S157" s="746"/>
    </row>
    <row r="158" spans="1:19" ht="14.4" customHeight="1" x14ac:dyDescent="0.3">
      <c r="A158" s="740" t="s">
        <v>4562</v>
      </c>
      <c r="B158" s="741" t="s">
        <v>4563</v>
      </c>
      <c r="C158" s="741" t="s">
        <v>588</v>
      </c>
      <c r="D158" s="741" t="s">
        <v>2026</v>
      </c>
      <c r="E158" s="741" t="s">
        <v>4564</v>
      </c>
      <c r="F158" s="741" t="s">
        <v>4592</v>
      </c>
      <c r="G158" s="741" t="s">
        <v>616</v>
      </c>
      <c r="H158" s="745">
        <v>0.55000000000000004</v>
      </c>
      <c r="I158" s="745">
        <v>198.88</v>
      </c>
      <c r="J158" s="741"/>
      <c r="K158" s="741">
        <v>361.59999999999997</v>
      </c>
      <c r="L158" s="745"/>
      <c r="M158" s="745"/>
      <c r="N158" s="741"/>
      <c r="O158" s="741"/>
      <c r="P158" s="745">
        <v>0.05</v>
      </c>
      <c r="Q158" s="745">
        <v>12.17</v>
      </c>
      <c r="R158" s="759"/>
      <c r="S158" s="746">
        <v>243.39999999999998</v>
      </c>
    </row>
    <row r="159" spans="1:19" ht="14.4" customHeight="1" x14ac:dyDescent="0.3">
      <c r="A159" s="740" t="s">
        <v>4562</v>
      </c>
      <c r="B159" s="741" t="s">
        <v>4563</v>
      </c>
      <c r="C159" s="741" t="s">
        <v>588</v>
      </c>
      <c r="D159" s="741" t="s">
        <v>2026</v>
      </c>
      <c r="E159" s="741" t="s">
        <v>4596</v>
      </c>
      <c r="F159" s="741" t="s">
        <v>4599</v>
      </c>
      <c r="G159" s="741" t="s">
        <v>4600</v>
      </c>
      <c r="H159" s="745">
        <v>1</v>
      </c>
      <c r="I159" s="745">
        <v>242.64</v>
      </c>
      <c r="J159" s="741"/>
      <c r="K159" s="741">
        <v>242.64</v>
      </c>
      <c r="L159" s="745"/>
      <c r="M159" s="745"/>
      <c r="N159" s="741"/>
      <c r="O159" s="741"/>
      <c r="P159" s="745"/>
      <c r="Q159" s="745"/>
      <c r="R159" s="759"/>
      <c r="S159" s="746"/>
    </row>
    <row r="160" spans="1:19" ht="14.4" customHeight="1" x14ac:dyDescent="0.3">
      <c r="A160" s="740" t="s">
        <v>4562</v>
      </c>
      <c r="B160" s="741" t="s">
        <v>4563</v>
      </c>
      <c r="C160" s="741" t="s">
        <v>588</v>
      </c>
      <c r="D160" s="741" t="s">
        <v>2026</v>
      </c>
      <c r="E160" s="741" t="s">
        <v>4559</v>
      </c>
      <c r="F160" s="741" t="s">
        <v>4607</v>
      </c>
      <c r="G160" s="741" t="s">
        <v>4608</v>
      </c>
      <c r="H160" s="745">
        <v>1</v>
      </c>
      <c r="I160" s="745">
        <v>74</v>
      </c>
      <c r="J160" s="741"/>
      <c r="K160" s="741">
        <v>74</v>
      </c>
      <c r="L160" s="745"/>
      <c r="M160" s="745"/>
      <c r="N160" s="741"/>
      <c r="O160" s="741"/>
      <c r="P160" s="745">
        <v>1</v>
      </c>
      <c r="Q160" s="745">
        <v>78</v>
      </c>
      <c r="R160" s="759"/>
      <c r="S160" s="746">
        <v>78</v>
      </c>
    </row>
    <row r="161" spans="1:19" ht="14.4" customHeight="1" x14ac:dyDescent="0.3">
      <c r="A161" s="740" t="s">
        <v>4562</v>
      </c>
      <c r="B161" s="741" t="s">
        <v>4563</v>
      </c>
      <c r="C161" s="741" t="s">
        <v>588</v>
      </c>
      <c r="D161" s="741" t="s">
        <v>2026</v>
      </c>
      <c r="E161" s="741" t="s">
        <v>4559</v>
      </c>
      <c r="F161" s="741" t="s">
        <v>4609</v>
      </c>
      <c r="G161" s="741" t="s">
        <v>4610</v>
      </c>
      <c r="H161" s="745">
        <v>54</v>
      </c>
      <c r="I161" s="745">
        <v>7776</v>
      </c>
      <c r="J161" s="741"/>
      <c r="K161" s="741">
        <v>144</v>
      </c>
      <c r="L161" s="745"/>
      <c r="M161" s="745"/>
      <c r="N161" s="741"/>
      <c r="O161" s="741"/>
      <c r="P161" s="745">
        <v>4</v>
      </c>
      <c r="Q161" s="745">
        <v>588</v>
      </c>
      <c r="R161" s="759"/>
      <c r="S161" s="746">
        <v>147</v>
      </c>
    </row>
    <row r="162" spans="1:19" ht="14.4" customHeight="1" x14ac:dyDescent="0.3">
      <c r="A162" s="740" t="s">
        <v>4562</v>
      </c>
      <c r="B162" s="741" t="s">
        <v>4563</v>
      </c>
      <c r="C162" s="741" t="s">
        <v>588</v>
      </c>
      <c r="D162" s="741" t="s">
        <v>2026</v>
      </c>
      <c r="E162" s="741" t="s">
        <v>4559</v>
      </c>
      <c r="F162" s="741" t="s">
        <v>4611</v>
      </c>
      <c r="G162" s="741" t="s">
        <v>4612</v>
      </c>
      <c r="H162" s="745">
        <v>71</v>
      </c>
      <c r="I162" s="745">
        <v>2485</v>
      </c>
      <c r="J162" s="741">
        <v>3.1981981981981984</v>
      </c>
      <c r="K162" s="741">
        <v>35</v>
      </c>
      <c r="L162" s="745">
        <v>21</v>
      </c>
      <c r="M162" s="745">
        <v>777</v>
      </c>
      <c r="N162" s="741">
        <v>1</v>
      </c>
      <c r="O162" s="741">
        <v>37</v>
      </c>
      <c r="P162" s="745">
        <v>53</v>
      </c>
      <c r="Q162" s="745">
        <v>1961</v>
      </c>
      <c r="R162" s="759">
        <v>2.5238095238095237</v>
      </c>
      <c r="S162" s="746">
        <v>37</v>
      </c>
    </row>
    <row r="163" spans="1:19" ht="14.4" customHeight="1" x14ac:dyDescent="0.3">
      <c r="A163" s="740" t="s">
        <v>4562</v>
      </c>
      <c r="B163" s="741" t="s">
        <v>4563</v>
      </c>
      <c r="C163" s="741" t="s">
        <v>588</v>
      </c>
      <c r="D163" s="741" t="s">
        <v>2026</v>
      </c>
      <c r="E163" s="741" t="s">
        <v>4559</v>
      </c>
      <c r="F163" s="741" t="s">
        <v>4613</v>
      </c>
      <c r="G163" s="741" t="s">
        <v>4614</v>
      </c>
      <c r="H163" s="745">
        <v>1</v>
      </c>
      <c r="I163" s="745">
        <v>110</v>
      </c>
      <c r="J163" s="741"/>
      <c r="K163" s="741">
        <v>110</v>
      </c>
      <c r="L163" s="745"/>
      <c r="M163" s="745"/>
      <c r="N163" s="741"/>
      <c r="O163" s="741"/>
      <c r="P163" s="745"/>
      <c r="Q163" s="745"/>
      <c r="R163" s="759"/>
      <c r="S163" s="746"/>
    </row>
    <row r="164" spans="1:19" ht="14.4" customHeight="1" x14ac:dyDescent="0.3">
      <c r="A164" s="740" t="s">
        <v>4562</v>
      </c>
      <c r="B164" s="741" t="s">
        <v>4563</v>
      </c>
      <c r="C164" s="741" t="s">
        <v>588</v>
      </c>
      <c r="D164" s="741" t="s">
        <v>2026</v>
      </c>
      <c r="E164" s="741" t="s">
        <v>4559</v>
      </c>
      <c r="F164" s="741" t="s">
        <v>4615</v>
      </c>
      <c r="G164" s="741" t="s">
        <v>4616</v>
      </c>
      <c r="H164" s="745">
        <v>8</v>
      </c>
      <c r="I164" s="745">
        <v>984</v>
      </c>
      <c r="J164" s="741"/>
      <c r="K164" s="741">
        <v>123</v>
      </c>
      <c r="L164" s="745"/>
      <c r="M164" s="745"/>
      <c r="N164" s="741"/>
      <c r="O164" s="741"/>
      <c r="P164" s="745"/>
      <c r="Q164" s="745"/>
      <c r="R164" s="759"/>
      <c r="S164" s="746"/>
    </row>
    <row r="165" spans="1:19" ht="14.4" customHeight="1" x14ac:dyDescent="0.3">
      <c r="A165" s="740" t="s">
        <v>4562</v>
      </c>
      <c r="B165" s="741" t="s">
        <v>4563</v>
      </c>
      <c r="C165" s="741" t="s">
        <v>588</v>
      </c>
      <c r="D165" s="741" t="s">
        <v>2026</v>
      </c>
      <c r="E165" s="741" t="s">
        <v>4559</v>
      </c>
      <c r="F165" s="741" t="s">
        <v>4617</v>
      </c>
      <c r="G165" s="741" t="s">
        <v>4618</v>
      </c>
      <c r="H165" s="745">
        <v>594</v>
      </c>
      <c r="I165" s="745">
        <v>139590</v>
      </c>
      <c r="J165" s="741">
        <v>5.5613545816733065</v>
      </c>
      <c r="K165" s="741">
        <v>235</v>
      </c>
      <c r="L165" s="745">
        <v>100</v>
      </c>
      <c r="M165" s="745">
        <v>25100</v>
      </c>
      <c r="N165" s="741">
        <v>1</v>
      </c>
      <c r="O165" s="741">
        <v>251</v>
      </c>
      <c r="P165" s="745">
        <v>801</v>
      </c>
      <c r="Q165" s="745">
        <v>201051</v>
      </c>
      <c r="R165" s="759">
        <v>8.01</v>
      </c>
      <c r="S165" s="746">
        <v>251</v>
      </c>
    </row>
    <row r="166" spans="1:19" ht="14.4" customHeight="1" x14ac:dyDescent="0.3">
      <c r="A166" s="740" t="s">
        <v>4562</v>
      </c>
      <c r="B166" s="741" t="s">
        <v>4563</v>
      </c>
      <c r="C166" s="741" t="s">
        <v>588</v>
      </c>
      <c r="D166" s="741" t="s">
        <v>2026</v>
      </c>
      <c r="E166" s="741" t="s">
        <v>4559</v>
      </c>
      <c r="F166" s="741" t="s">
        <v>4619</v>
      </c>
      <c r="G166" s="741" t="s">
        <v>4620</v>
      </c>
      <c r="H166" s="745">
        <v>38</v>
      </c>
      <c r="I166" s="745">
        <v>24814</v>
      </c>
      <c r="J166" s="741">
        <v>4.424750356633381</v>
      </c>
      <c r="K166" s="741">
        <v>653</v>
      </c>
      <c r="L166" s="745">
        <v>8</v>
      </c>
      <c r="M166" s="745">
        <v>5608</v>
      </c>
      <c r="N166" s="741">
        <v>1</v>
      </c>
      <c r="O166" s="741">
        <v>701</v>
      </c>
      <c r="P166" s="745">
        <v>19</v>
      </c>
      <c r="Q166" s="745">
        <v>13319</v>
      </c>
      <c r="R166" s="759">
        <v>2.375</v>
      </c>
      <c r="S166" s="746">
        <v>701</v>
      </c>
    </row>
    <row r="167" spans="1:19" ht="14.4" customHeight="1" x14ac:dyDescent="0.3">
      <c r="A167" s="740" t="s">
        <v>4562</v>
      </c>
      <c r="B167" s="741" t="s">
        <v>4563</v>
      </c>
      <c r="C167" s="741" t="s">
        <v>588</v>
      </c>
      <c r="D167" s="741" t="s">
        <v>2026</v>
      </c>
      <c r="E167" s="741" t="s">
        <v>4559</v>
      </c>
      <c r="F167" s="741" t="s">
        <v>4625</v>
      </c>
      <c r="G167" s="741" t="s">
        <v>4626</v>
      </c>
      <c r="H167" s="745">
        <v>81</v>
      </c>
      <c r="I167" s="745">
        <v>1900.0100000000002</v>
      </c>
      <c r="J167" s="741">
        <v>1.2666648889007406</v>
      </c>
      <c r="K167" s="741">
        <v>23.456913580246916</v>
      </c>
      <c r="L167" s="745">
        <v>45</v>
      </c>
      <c r="M167" s="745">
        <v>1500.0100000000002</v>
      </c>
      <c r="N167" s="741">
        <v>1</v>
      </c>
      <c r="O167" s="741">
        <v>33.333555555555563</v>
      </c>
      <c r="P167" s="745">
        <v>102</v>
      </c>
      <c r="Q167" s="745">
        <v>3399.99</v>
      </c>
      <c r="R167" s="759">
        <v>2.2666448890340725</v>
      </c>
      <c r="S167" s="746">
        <v>33.333235294117642</v>
      </c>
    </row>
    <row r="168" spans="1:19" ht="14.4" customHeight="1" x14ac:dyDescent="0.3">
      <c r="A168" s="740" t="s">
        <v>4562</v>
      </c>
      <c r="B168" s="741" t="s">
        <v>4563</v>
      </c>
      <c r="C168" s="741" t="s">
        <v>588</v>
      </c>
      <c r="D168" s="741" t="s">
        <v>2026</v>
      </c>
      <c r="E168" s="741" t="s">
        <v>4559</v>
      </c>
      <c r="F168" s="741" t="s">
        <v>4629</v>
      </c>
      <c r="G168" s="741" t="s">
        <v>4630</v>
      </c>
      <c r="H168" s="745">
        <v>116</v>
      </c>
      <c r="I168" s="745">
        <v>13224</v>
      </c>
      <c r="J168" s="741"/>
      <c r="K168" s="741">
        <v>114</v>
      </c>
      <c r="L168" s="745"/>
      <c r="M168" s="745"/>
      <c r="N168" s="741"/>
      <c r="O168" s="741"/>
      <c r="P168" s="745">
        <v>8</v>
      </c>
      <c r="Q168" s="745">
        <v>960</v>
      </c>
      <c r="R168" s="759"/>
      <c r="S168" s="746">
        <v>120</v>
      </c>
    </row>
    <row r="169" spans="1:19" ht="14.4" customHeight="1" x14ac:dyDescent="0.3">
      <c r="A169" s="740" t="s">
        <v>4562</v>
      </c>
      <c r="B169" s="741" t="s">
        <v>4563</v>
      </c>
      <c r="C169" s="741" t="s">
        <v>588</v>
      </c>
      <c r="D169" s="741" t="s">
        <v>2026</v>
      </c>
      <c r="E169" s="741" t="s">
        <v>4559</v>
      </c>
      <c r="F169" s="741" t="s">
        <v>4631</v>
      </c>
      <c r="G169" s="741" t="s">
        <v>4632</v>
      </c>
      <c r="H169" s="745">
        <v>1</v>
      </c>
      <c r="I169" s="745">
        <v>31</v>
      </c>
      <c r="J169" s="741"/>
      <c r="K169" s="741">
        <v>31</v>
      </c>
      <c r="L169" s="745"/>
      <c r="M169" s="745"/>
      <c r="N169" s="741"/>
      <c r="O169" s="741"/>
      <c r="P169" s="745">
        <v>1</v>
      </c>
      <c r="Q169" s="745">
        <v>32</v>
      </c>
      <c r="R169" s="759"/>
      <c r="S169" s="746">
        <v>32</v>
      </c>
    </row>
    <row r="170" spans="1:19" ht="14.4" customHeight="1" x14ac:dyDescent="0.3">
      <c r="A170" s="740" t="s">
        <v>4562</v>
      </c>
      <c r="B170" s="741" t="s">
        <v>4563</v>
      </c>
      <c r="C170" s="741" t="s">
        <v>588</v>
      </c>
      <c r="D170" s="741" t="s">
        <v>2026</v>
      </c>
      <c r="E170" s="741" t="s">
        <v>4559</v>
      </c>
      <c r="F170" s="741" t="s">
        <v>4633</v>
      </c>
      <c r="G170" s="741" t="s">
        <v>4634</v>
      </c>
      <c r="H170" s="745">
        <v>2</v>
      </c>
      <c r="I170" s="745">
        <v>140</v>
      </c>
      <c r="J170" s="741"/>
      <c r="K170" s="741">
        <v>70</v>
      </c>
      <c r="L170" s="745"/>
      <c r="M170" s="745"/>
      <c r="N170" s="741"/>
      <c r="O170" s="741"/>
      <c r="P170" s="745">
        <v>1</v>
      </c>
      <c r="Q170" s="745">
        <v>74</v>
      </c>
      <c r="R170" s="759"/>
      <c r="S170" s="746">
        <v>74</v>
      </c>
    </row>
    <row r="171" spans="1:19" ht="14.4" customHeight="1" x14ac:dyDescent="0.3">
      <c r="A171" s="740" t="s">
        <v>4562</v>
      </c>
      <c r="B171" s="741" t="s">
        <v>4563</v>
      </c>
      <c r="C171" s="741" t="s">
        <v>588</v>
      </c>
      <c r="D171" s="741" t="s">
        <v>2026</v>
      </c>
      <c r="E171" s="741" t="s">
        <v>4559</v>
      </c>
      <c r="F171" s="741" t="s">
        <v>4635</v>
      </c>
      <c r="G171" s="741" t="s">
        <v>4636</v>
      </c>
      <c r="H171" s="745">
        <v>15</v>
      </c>
      <c r="I171" s="745">
        <v>1155</v>
      </c>
      <c r="J171" s="741"/>
      <c r="K171" s="741">
        <v>77</v>
      </c>
      <c r="L171" s="745"/>
      <c r="M171" s="745"/>
      <c r="N171" s="741"/>
      <c r="O171" s="741"/>
      <c r="P171" s="745">
        <v>1</v>
      </c>
      <c r="Q171" s="745">
        <v>77</v>
      </c>
      <c r="R171" s="759"/>
      <c r="S171" s="746">
        <v>77</v>
      </c>
    </row>
    <row r="172" spans="1:19" ht="14.4" customHeight="1" x14ac:dyDescent="0.3">
      <c r="A172" s="740" t="s">
        <v>4562</v>
      </c>
      <c r="B172" s="741" t="s">
        <v>4563</v>
      </c>
      <c r="C172" s="741" t="s">
        <v>588</v>
      </c>
      <c r="D172" s="741" t="s">
        <v>2026</v>
      </c>
      <c r="E172" s="741" t="s">
        <v>4559</v>
      </c>
      <c r="F172" s="741" t="s">
        <v>4637</v>
      </c>
      <c r="G172" s="741" t="s">
        <v>4638</v>
      </c>
      <c r="H172" s="745"/>
      <c r="I172" s="745"/>
      <c r="J172" s="741"/>
      <c r="K172" s="741"/>
      <c r="L172" s="745"/>
      <c r="M172" s="745"/>
      <c r="N172" s="741"/>
      <c r="O172" s="741"/>
      <c r="P172" s="745">
        <v>1</v>
      </c>
      <c r="Q172" s="745">
        <v>619</v>
      </c>
      <c r="R172" s="759"/>
      <c r="S172" s="746">
        <v>619</v>
      </c>
    </row>
    <row r="173" spans="1:19" ht="14.4" customHeight="1" x14ac:dyDescent="0.3">
      <c r="A173" s="740" t="s">
        <v>4562</v>
      </c>
      <c r="B173" s="741" t="s">
        <v>4563</v>
      </c>
      <c r="C173" s="741" t="s">
        <v>588</v>
      </c>
      <c r="D173" s="741" t="s">
        <v>2026</v>
      </c>
      <c r="E173" s="741" t="s">
        <v>4559</v>
      </c>
      <c r="F173" s="741" t="s">
        <v>4641</v>
      </c>
      <c r="G173" s="741" t="s">
        <v>4642</v>
      </c>
      <c r="H173" s="745">
        <v>1</v>
      </c>
      <c r="I173" s="745">
        <v>365</v>
      </c>
      <c r="J173" s="741"/>
      <c r="K173" s="741">
        <v>365</v>
      </c>
      <c r="L173" s="745"/>
      <c r="M173" s="745"/>
      <c r="N173" s="741"/>
      <c r="O173" s="741"/>
      <c r="P173" s="745"/>
      <c r="Q173" s="745"/>
      <c r="R173" s="759"/>
      <c r="S173" s="746"/>
    </row>
    <row r="174" spans="1:19" ht="14.4" customHeight="1" x14ac:dyDescent="0.3">
      <c r="A174" s="740" t="s">
        <v>4562</v>
      </c>
      <c r="B174" s="741" t="s">
        <v>4563</v>
      </c>
      <c r="C174" s="741" t="s">
        <v>588</v>
      </c>
      <c r="D174" s="741" t="s">
        <v>2026</v>
      </c>
      <c r="E174" s="741" t="s">
        <v>4559</v>
      </c>
      <c r="F174" s="741" t="s">
        <v>4643</v>
      </c>
      <c r="G174" s="741" t="s">
        <v>4644</v>
      </c>
      <c r="H174" s="745">
        <v>140</v>
      </c>
      <c r="I174" s="745">
        <v>23100</v>
      </c>
      <c r="J174" s="741">
        <v>3.527256069628951</v>
      </c>
      <c r="K174" s="741">
        <v>165</v>
      </c>
      <c r="L174" s="745">
        <v>37</v>
      </c>
      <c r="M174" s="745">
        <v>6549</v>
      </c>
      <c r="N174" s="741">
        <v>1</v>
      </c>
      <c r="O174" s="741">
        <v>177</v>
      </c>
      <c r="P174" s="745">
        <v>83</v>
      </c>
      <c r="Q174" s="745">
        <v>14691</v>
      </c>
      <c r="R174" s="759">
        <v>2.2432432432432434</v>
      </c>
      <c r="S174" s="746">
        <v>177</v>
      </c>
    </row>
    <row r="175" spans="1:19" ht="14.4" customHeight="1" x14ac:dyDescent="0.3">
      <c r="A175" s="740" t="s">
        <v>4562</v>
      </c>
      <c r="B175" s="741" t="s">
        <v>4563</v>
      </c>
      <c r="C175" s="741" t="s">
        <v>588</v>
      </c>
      <c r="D175" s="741" t="s">
        <v>2027</v>
      </c>
      <c r="E175" s="741" t="s">
        <v>4559</v>
      </c>
      <c r="F175" s="741" t="s">
        <v>4611</v>
      </c>
      <c r="G175" s="741" t="s">
        <v>4612</v>
      </c>
      <c r="H175" s="745"/>
      <c r="I175" s="745"/>
      <c r="J175" s="741"/>
      <c r="K175" s="741"/>
      <c r="L175" s="745"/>
      <c r="M175" s="745"/>
      <c r="N175" s="741"/>
      <c r="O175" s="741"/>
      <c r="P175" s="745">
        <v>8</v>
      </c>
      <c r="Q175" s="745">
        <v>296</v>
      </c>
      <c r="R175" s="759"/>
      <c r="S175" s="746">
        <v>37</v>
      </c>
    </row>
    <row r="176" spans="1:19" ht="14.4" customHeight="1" x14ac:dyDescent="0.3">
      <c r="A176" s="740" t="s">
        <v>4562</v>
      </c>
      <c r="B176" s="741" t="s">
        <v>4563</v>
      </c>
      <c r="C176" s="741" t="s">
        <v>588</v>
      </c>
      <c r="D176" s="741" t="s">
        <v>2027</v>
      </c>
      <c r="E176" s="741" t="s">
        <v>4559</v>
      </c>
      <c r="F176" s="741" t="s">
        <v>4617</v>
      </c>
      <c r="G176" s="741" t="s">
        <v>4618</v>
      </c>
      <c r="H176" s="745"/>
      <c r="I176" s="745"/>
      <c r="J176" s="741"/>
      <c r="K176" s="741"/>
      <c r="L176" s="745">
        <v>102</v>
      </c>
      <c r="M176" s="745">
        <v>25602</v>
      </c>
      <c r="N176" s="741">
        <v>1</v>
      </c>
      <c r="O176" s="741">
        <v>251</v>
      </c>
      <c r="P176" s="745">
        <v>45</v>
      </c>
      <c r="Q176" s="745">
        <v>11295</v>
      </c>
      <c r="R176" s="759">
        <v>0.44117647058823528</v>
      </c>
      <c r="S176" s="746">
        <v>251</v>
      </c>
    </row>
    <row r="177" spans="1:19" ht="14.4" customHeight="1" x14ac:dyDescent="0.3">
      <c r="A177" s="740" t="s">
        <v>4562</v>
      </c>
      <c r="B177" s="741" t="s">
        <v>4563</v>
      </c>
      <c r="C177" s="741" t="s">
        <v>588</v>
      </c>
      <c r="D177" s="741" t="s">
        <v>2027</v>
      </c>
      <c r="E177" s="741" t="s">
        <v>4559</v>
      </c>
      <c r="F177" s="741" t="s">
        <v>4619</v>
      </c>
      <c r="G177" s="741" t="s">
        <v>4620</v>
      </c>
      <c r="H177" s="745"/>
      <c r="I177" s="745"/>
      <c r="J177" s="741"/>
      <c r="K177" s="741"/>
      <c r="L177" s="745"/>
      <c r="M177" s="745"/>
      <c r="N177" s="741"/>
      <c r="O177" s="741"/>
      <c r="P177" s="745">
        <v>2</v>
      </c>
      <c r="Q177" s="745">
        <v>1402</v>
      </c>
      <c r="R177" s="759"/>
      <c r="S177" s="746">
        <v>701</v>
      </c>
    </row>
    <row r="178" spans="1:19" ht="14.4" customHeight="1" x14ac:dyDescent="0.3">
      <c r="A178" s="740" t="s">
        <v>4562</v>
      </c>
      <c r="B178" s="741" t="s">
        <v>4563</v>
      </c>
      <c r="C178" s="741" t="s">
        <v>588</v>
      </c>
      <c r="D178" s="741" t="s">
        <v>2027</v>
      </c>
      <c r="E178" s="741" t="s">
        <v>4559</v>
      </c>
      <c r="F178" s="741" t="s">
        <v>4625</v>
      </c>
      <c r="G178" s="741" t="s">
        <v>4626</v>
      </c>
      <c r="H178" s="745"/>
      <c r="I178" s="745"/>
      <c r="J178" s="741"/>
      <c r="K178" s="741"/>
      <c r="L178" s="745"/>
      <c r="M178" s="745"/>
      <c r="N178" s="741"/>
      <c r="O178" s="741"/>
      <c r="P178" s="745">
        <v>4</v>
      </c>
      <c r="Q178" s="745">
        <v>133.32999999999998</v>
      </c>
      <c r="R178" s="759"/>
      <c r="S178" s="746">
        <v>33.332499999999996</v>
      </c>
    </row>
    <row r="179" spans="1:19" ht="14.4" customHeight="1" x14ac:dyDescent="0.3">
      <c r="A179" s="740" t="s">
        <v>4562</v>
      </c>
      <c r="B179" s="741" t="s">
        <v>4563</v>
      </c>
      <c r="C179" s="741" t="s">
        <v>588</v>
      </c>
      <c r="D179" s="741" t="s">
        <v>2027</v>
      </c>
      <c r="E179" s="741" t="s">
        <v>4559</v>
      </c>
      <c r="F179" s="741" t="s">
        <v>4643</v>
      </c>
      <c r="G179" s="741" t="s">
        <v>4644</v>
      </c>
      <c r="H179" s="745"/>
      <c r="I179" s="745"/>
      <c r="J179" s="741"/>
      <c r="K179" s="741"/>
      <c r="L179" s="745"/>
      <c r="M179" s="745"/>
      <c r="N179" s="741"/>
      <c r="O179" s="741"/>
      <c r="P179" s="745">
        <v>2</v>
      </c>
      <c r="Q179" s="745">
        <v>354</v>
      </c>
      <c r="R179" s="759"/>
      <c r="S179" s="746">
        <v>177</v>
      </c>
    </row>
    <row r="180" spans="1:19" ht="14.4" customHeight="1" x14ac:dyDescent="0.3">
      <c r="A180" s="740" t="s">
        <v>4562</v>
      </c>
      <c r="B180" s="741" t="s">
        <v>4563</v>
      </c>
      <c r="C180" s="741" t="s">
        <v>588</v>
      </c>
      <c r="D180" s="741" t="s">
        <v>2028</v>
      </c>
      <c r="E180" s="741" t="s">
        <v>4559</v>
      </c>
      <c r="F180" s="741" t="s">
        <v>4611</v>
      </c>
      <c r="G180" s="741" t="s">
        <v>4612</v>
      </c>
      <c r="H180" s="745">
        <v>7</v>
      </c>
      <c r="I180" s="745">
        <v>245</v>
      </c>
      <c r="J180" s="741">
        <v>0.66216216216216217</v>
      </c>
      <c r="K180" s="741">
        <v>35</v>
      </c>
      <c r="L180" s="745">
        <v>10</v>
      </c>
      <c r="M180" s="745">
        <v>370</v>
      </c>
      <c r="N180" s="741">
        <v>1</v>
      </c>
      <c r="O180" s="741">
        <v>37</v>
      </c>
      <c r="P180" s="745">
        <v>11</v>
      </c>
      <c r="Q180" s="745">
        <v>407</v>
      </c>
      <c r="R180" s="759">
        <v>1.1000000000000001</v>
      </c>
      <c r="S180" s="746">
        <v>37</v>
      </c>
    </row>
    <row r="181" spans="1:19" ht="14.4" customHeight="1" x14ac:dyDescent="0.3">
      <c r="A181" s="740" t="s">
        <v>4562</v>
      </c>
      <c r="B181" s="741" t="s">
        <v>4563</v>
      </c>
      <c r="C181" s="741" t="s">
        <v>588</v>
      </c>
      <c r="D181" s="741" t="s">
        <v>2028</v>
      </c>
      <c r="E181" s="741" t="s">
        <v>4559</v>
      </c>
      <c r="F181" s="741" t="s">
        <v>4617</v>
      </c>
      <c r="G181" s="741" t="s">
        <v>4618</v>
      </c>
      <c r="H181" s="745">
        <v>191</v>
      </c>
      <c r="I181" s="745">
        <v>44885</v>
      </c>
      <c r="J181" s="741">
        <v>0.75453460419923679</v>
      </c>
      <c r="K181" s="741">
        <v>235</v>
      </c>
      <c r="L181" s="745">
        <v>237</v>
      </c>
      <c r="M181" s="745">
        <v>59487</v>
      </c>
      <c r="N181" s="741">
        <v>1</v>
      </c>
      <c r="O181" s="741">
        <v>251</v>
      </c>
      <c r="P181" s="745">
        <v>242</v>
      </c>
      <c r="Q181" s="745">
        <v>60742</v>
      </c>
      <c r="R181" s="759">
        <v>1.0210970464135021</v>
      </c>
      <c r="S181" s="746">
        <v>251</v>
      </c>
    </row>
    <row r="182" spans="1:19" ht="14.4" customHeight="1" x14ac:dyDescent="0.3">
      <c r="A182" s="740" t="s">
        <v>4562</v>
      </c>
      <c r="B182" s="741" t="s">
        <v>4563</v>
      </c>
      <c r="C182" s="741" t="s">
        <v>588</v>
      </c>
      <c r="D182" s="741" t="s">
        <v>4524</v>
      </c>
      <c r="E182" s="741" t="s">
        <v>4559</v>
      </c>
      <c r="F182" s="741" t="s">
        <v>4611</v>
      </c>
      <c r="G182" s="741" t="s">
        <v>4612</v>
      </c>
      <c r="H182" s="745">
        <v>1</v>
      </c>
      <c r="I182" s="745">
        <v>35</v>
      </c>
      <c r="J182" s="741"/>
      <c r="K182" s="741">
        <v>35</v>
      </c>
      <c r="L182" s="745"/>
      <c r="M182" s="745"/>
      <c r="N182" s="741"/>
      <c r="O182" s="741"/>
      <c r="P182" s="745"/>
      <c r="Q182" s="745"/>
      <c r="R182" s="759"/>
      <c r="S182" s="746"/>
    </row>
    <row r="183" spans="1:19" ht="14.4" customHeight="1" x14ac:dyDescent="0.3">
      <c r="A183" s="740" t="s">
        <v>4562</v>
      </c>
      <c r="B183" s="741" t="s">
        <v>4563</v>
      </c>
      <c r="C183" s="741" t="s">
        <v>588</v>
      </c>
      <c r="D183" s="741" t="s">
        <v>4524</v>
      </c>
      <c r="E183" s="741" t="s">
        <v>4559</v>
      </c>
      <c r="F183" s="741" t="s">
        <v>4617</v>
      </c>
      <c r="G183" s="741" t="s">
        <v>4618</v>
      </c>
      <c r="H183" s="745">
        <v>21</v>
      </c>
      <c r="I183" s="745">
        <v>4935</v>
      </c>
      <c r="J183" s="741">
        <v>0.49153386454183268</v>
      </c>
      <c r="K183" s="741">
        <v>235</v>
      </c>
      <c r="L183" s="745">
        <v>40</v>
      </c>
      <c r="M183" s="745">
        <v>10040</v>
      </c>
      <c r="N183" s="741">
        <v>1</v>
      </c>
      <c r="O183" s="741">
        <v>251</v>
      </c>
      <c r="P183" s="745">
        <v>30</v>
      </c>
      <c r="Q183" s="745">
        <v>7530</v>
      </c>
      <c r="R183" s="759">
        <v>0.75</v>
      </c>
      <c r="S183" s="746">
        <v>251</v>
      </c>
    </row>
    <row r="184" spans="1:19" ht="14.4" customHeight="1" x14ac:dyDescent="0.3">
      <c r="A184" s="740" t="s">
        <v>4562</v>
      </c>
      <c r="B184" s="741" t="s">
        <v>4563</v>
      </c>
      <c r="C184" s="741" t="s">
        <v>588</v>
      </c>
      <c r="D184" s="741" t="s">
        <v>4524</v>
      </c>
      <c r="E184" s="741" t="s">
        <v>4559</v>
      </c>
      <c r="F184" s="741" t="s">
        <v>4627</v>
      </c>
      <c r="G184" s="741" t="s">
        <v>4628</v>
      </c>
      <c r="H184" s="745">
        <v>3</v>
      </c>
      <c r="I184" s="745">
        <v>324</v>
      </c>
      <c r="J184" s="741">
        <v>0.93103448275862066</v>
      </c>
      <c r="K184" s="741">
        <v>108</v>
      </c>
      <c r="L184" s="745">
        <v>3</v>
      </c>
      <c r="M184" s="745">
        <v>348</v>
      </c>
      <c r="N184" s="741">
        <v>1</v>
      </c>
      <c r="O184" s="741">
        <v>116</v>
      </c>
      <c r="P184" s="745">
        <v>6</v>
      </c>
      <c r="Q184" s="745">
        <v>696</v>
      </c>
      <c r="R184" s="759">
        <v>2</v>
      </c>
      <c r="S184" s="746">
        <v>116</v>
      </c>
    </row>
    <row r="185" spans="1:19" ht="14.4" customHeight="1" x14ac:dyDescent="0.3">
      <c r="A185" s="740" t="s">
        <v>4562</v>
      </c>
      <c r="B185" s="741" t="s">
        <v>4563</v>
      </c>
      <c r="C185" s="741" t="s">
        <v>588</v>
      </c>
      <c r="D185" s="741" t="s">
        <v>2030</v>
      </c>
      <c r="E185" s="741" t="s">
        <v>4564</v>
      </c>
      <c r="F185" s="741" t="s">
        <v>4565</v>
      </c>
      <c r="G185" s="741" t="s">
        <v>4566</v>
      </c>
      <c r="H185" s="745">
        <v>0.4</v>
      </c>
      <c r="I185" s="745">
        <v>21.64</v>
      </c>
      <c r="J185" s="741">
        <v>3.224076281287247E-2</v>
      </c>
      <c r="K185" s="741">
        <v>54.1</v>
      </c>
      <c r="L185" s="745">
        <v>12.4</v>
      </c>
      <c r="M185" s="745">
        <v>671.19999999999993</v>
      </c>
      <c r="N185" s="741">
        <v>1</v>
      </c>
      <c r="O185" s="741">
        <v>54.129032258064512</v>
      </c>
      <c r="P185" s="745">
        <v>0.2</v>
      </c>
      <c r="Q185" s="745">
        <v>10.82</v>
      </c>
      <c r="R185" s="759">
        <v>1.6120381406436235E-2</v>
      </c>
      <c r="S185" s="746">
        <v>54.1</v>
      </c>
    </row>
    <row r="186" spans="1:19" ht="14.4" customHeight="1" x14ac:dyDescent="0.3">
      <c r="A186" s="740" t="s">
        <v>4562</v>
      </c>
      <c r="B186" s="741" t="s">
        <v>4563</v>
      </c>
      <c r="C186" s="741" t="s">
        <v>588</v>
      </c>
      <c r="D186" s="741" t="s">
        <v>2030</v>
      </c>
      <c r="E186" s="741" t="s">
        <v>4564</v>
      </c>
      <c r="F186" s="741" t="s">
        <v>4567</v>
      </c>
      <c r="G186" s="741" t="s">
        <v>4568</v>
      </c>
      <c r="H186" s="745"/>
      <c r="I186" s="745"/>
      <c r="J186" s="741"/>
      <c r="K186" s="741"/>
      <c r="L186" s="745">
        <v>0.2</v>
      </c>
      <c r="M186" s="745">
        <v>30.2</v>
      </c>
      <c r="N186" s="741">
        <v>1</v>
      </c>
      <c r="O186" s="741">
        <v>151</v>
      </c>
      <c r="P186" s="745"/>
      <c r="Q186" s="745"/>
      <c r="R186" s="759"/>
      <c r="S186" s="746"/>
    </row>
    <row r="187" spans="1:19" ht="14.4" customHeight="1" x14ac:dyDescent="0.3">
      <c r="A187" s="740" t="s">
        <v>4562</v>
      </c>
      <c r="B187" s="741" t="s">
        <v>4563</v>
      </c>
      <c r="C187" s="741" t="s">
        <v>588</v>
      </c>
      <c r="D187" s="741" t="s">
        <v>2030</v>
      </c>
      <c r="E187" s="741" t="s">
        <v>4564</v>
      </c>
      <c r="F187" s="741" t="s">
        <v>4571</v>
      </c>
      <c r="G187" s="741" t="s">
        <v>4572</v>
      </c>
      <c r="H187" s="745">
        <v>11.200000000000001</v>
      </c>
      <c r="I187" s="745">
        <v>2839.77</v>
      </c>
      <c r="J187" s="741">
        <v>1.7499845939583669</v>
      </c>
      <c r="K187" s="741">
        <v>253.55089285714283</v>
      </c>
      <c r="L187" s="745">
        <v>6.3999999999999995</v>
      </c>
      <c r="M187" s="745">
        <v>1622.7399999999998</v>
      </c>
      <c r="N187" s="741">
        <v>1</v>
      </c>
      <c r="O187" s="741">
        <v>253.55312499999999</v>
      </c>
      <c r="P187" s="745">
        <v>10.600000000000001</v>
      </c>
      <c r="Q187" s="745">
        <v>2710.4700000000003</v>
      </c>
      <c r="R187" s="759">
        <v>1.6703045466310071</v>
      </c>
      <c r="S187" s="746">
        <v>255.70471698113207</v>
      </c>
    </row>
    <row r="188" spans="1:19" ht="14.4" customHeight="1" x14ac:dyDescent="0.3">
      <c r="A188" s="740" t="s">
        <v>4562</v>
      </c>
      <c r="B188" s="741" t="s">
        <v>4563</v>
      </c>
      <c r="C188" s="741" t="s">
        <v>588</v>
      </c>
      <c r="D188" s="741" t="s">
        <v>2030</v>
      </c>
      <c r="E188" s="741" t="s">
        <v>4564</v>
      </c>
      <c r="F188" s="741" t="s">
        <v>4573</v>
      </c>
      <c r="G188" s="741" t="s">
        <v>1639</v>
      </c>
      <c r="H188" s="745">
        <v>0.60000000000000009</v>
      </c>
      <c r="I188" s="745">
        <v>36.839999999999996</v>
      </c>
      <c r="J188" s="741">
        <v>0.85714285714285698</v>
      </c>
      <c r="K188" s="741">
        <v>61.399999999999984</v>
      </c>
      <c r="L188" s="745">
        <v>0.7</v>
      </c>
      <c r="M188" s="745">
        <v>42.980000000000004</v>
      </c>
      <c r="N188" s="741">
        <v>1</v>
      </c>
      <c r="O188" s="741">
        <v>61.400000000000013</v>
      </c>
      <c r="P188" s="745">
        <v>6.3</v>
      </c>
      <c r="Q188" s="745">
        <v>387.35999999999996</v>
      </c>
      <c r="R188" s="759">
        <v>9.01256398324802</v>
      </c>
      <c r="S188" s="746">
        <v>61.48571428571428</v>
      </c>
    </row>
    <row r="189" spans="1:19" ht="14.4" customHeight="1" x14ac:dyDescent="0.3">
      <c r="A189" s="740" t="s">
        <v>4562</v>
      </c>
      <c r="B189" s="741" t="s">
        <v>4563</v>
      </c>
      <c r="C189" s="741" t="s">
        <v>588</v>
      </c>
      <c r="D189" s="741" t="s">
        <v>2030</v>
      </c>
      <c r="E189" s="741" t="s">
        <v>4564</v>
      </c>
      <c r="F189" s="741" t="s">
        <v>4574</v>
      </c>
      <c r="G189" s="741" t="s">
        <v>639</v>
      </c>
      <c r="H189" s="745">
        <v>1</v>
      </c>
      <c r="I189" s="745">
        <v>13.74</v>
      </c>
      <c r="J189" s="741"/>
      <c r="K189" s="741">
        <v>13.74</v>
      </c>
      <c r="L189" s="745"/>
      <c r="M189" s="745"/>
      <c r="N189" s="741"/>
      <c r="O189" s="741"/>
      <c r="P189" s="745"/>
      <c r="Q189" s="745"/>
      <c r="R189" s="759"/>
      <c r="S189" s="746"/>
    </row>
    <row r="190" spans="1:19" ht="14.4" customHeight="1" x14ac:dyDescent="0.3">
      <c r="A190" s="740" t="s">
        <v>4562</v>
      </c>
      <c r="B190" s="741" t="s">
        <v>4563</v>
      </c>
      <c r="C190" s="741" t="s">
        <v>588</v>
      </c>
      <c r="D190" s="741" t="s">
        <v>2030</v>
      </c>
      <c r="E190" s="741" t="s">
        <v>4564</v>
      </c>
      <c r="F190" s="741" t="s">
        <v>4575</v>
      </c>
      <c r="G190" s="741" t="s">
        <v>4576</v>
      </c>
      <c r="H190" s="745">
        <v>0.08</v>
      </c>
      <c r="I190" s="745">
        <v>6.12</v>
      </c>
      <c r="J190" s="741"/>
      <c r="K190" s="741">
        <v>76.5</v>
      </c>
      <c r="L190" s="745"/>
      <c r="M190" s="745"/>
      <c r="N190" s="741"/>
      <c r="O190" s="741"/>
      <c r="P190" s="745"/>
      <c r="Q190" s="745"/>
      <c r="R190" s="759"/>
      <c r="S190" s="746"/>
    </row>
    <row r="191" spans="1:19" ht="14.4" customHeight="1" x14ac:dyDescent="0.3">
      <c r="A191" s="740" t="s">
        <v>4562</v>
      </c>
      <c r="B191" s="741" t="s">
        <v>4563</v>
      </c>
      <c r="C191" s="741" t="s">
        <v>588</v>
      </c>
      <c r="D191" s="741" t="s">
        <v>2030</v>
      </c>
      <c r="E191" s="741" t="s">
        <v>4564</v>
      </c>
      <c r="F191" s="741" t="s">
        <v>4577</v>
      </c>
      <c r="G191" s="741" t="s">
        <v>4578</v>
      </c>
      <c r="H191" s="745">
        <v>2</v>
      </c>
      <c r="I191" s="745">
        <v>97.48</v>
      </c>
      <c r="J191" s="741"/>
      <c r="K191" s="741">
        <v>48.74</v>
      </c>
      <c r="L191" s="745"/>
      <c r="M191" s="745"/>
      <c r="N191" s="741"/>
      <c r="O191" s="741"/>
      <c r="P191" s="745"/>
      <c r="Q191" s="745"/>
      <c r="R191" s="759"/>
      <c r="S191" s="746"/>
    </row>
    <row r="192" spans="1:19" ht="14.4" customHeight="1" x14ac:dyDescent="0.3">
      <c r="A192" s="740" t="s">
        <v>4562</v>
      </c>
      <c r="B192" s="741" t="s">
        <v>4563</v>
      </c>
      <c r="C192" s="741" t="s">
        <v>588</v>
      </c>
      <c r="D192" s="741" t="s">
        <v>2030</v>
      </c>
      <c r="E192" s="741" t="s">
        <v>4564</v>
      </c>
      <c r="F192" s="741" t="s">
        <v>4579</v>
      </c>
      <c r="G192" s="741" t="s">
        <v>4580</v>
      </c>
      <c r="H192" s="745"/>
      <c r="I192" s="745"/>
      <c r="J192" s="741"/>
      <c r="K192" s="741"/>
      <c r="L192" s="745">
        <v>0.2</v>
      </c>
      <c r="M192" s="745">
        <v>35.4</v>
      </c>
      <c r="N192" s="741">
        <v>1</v>
      </c>
      <c r="O192" s="741">
        <v>176.99999999999997</v>
      </c>
      <c r="P192" s="745"/>
      <c r="Q192" s="745"/>
      <c r="R192" s="759"/>
      <c r="S192" s="746"/>
    </row>
    <row r="193" spans="1:19" ht="14.4" customHeight="1" x14ac:dyDescent="0.3">
      <c r="A193" s="740" t="s">
        <v>4562</v>
      </c>
      <c r="B193" s="741" t="s">
        <v>4563</v>
      </c>
      <c r="C193" s="741" t="s">
        <v>588</v>
      </c>
      <c r="D193" s="741" t="s">
        <v>2030</v>
      </c>
      <c r="E193" s="741" t="s">
        <v>4564</v>
      </c>
      <c r="F193" s="741" t="s">
        <v>4581</v>
      </c>
      <c r="G193" s="741" t="s">
        <v>610</v>
      </c>
      <c r="H193" s="745">
        <v>0.4</v>
      </c>
      <c r="I193" s="745">
        <v>31.2</v>
      </c>
      <c r="J193" s="741">
        <v>0.66666666666666674</v>
      </c>
      <c r="K193" s="741">
        <v>78</v>
      </c>
      <c r="L193" s="745">
        <v>0.60000000000000009</v>
      </c>
      <c r="M193" s="745">
        <v>46.8</v>
      </c>
      <c r="N193" s="741">
        <v>1</v>
      </c>
      <c r="O193" s="741">
        <v>77.999999999999986</v>
      </c>
      <c r="P193" s="745">
        <v>1.38</v>
      </c>
      <c r="Q193" s="745">
        <v>107.63999999999999</v>
      </c>
      <c r="R193" s="759">
        <v>2.2999999999999998</v>
      </c>
      <c r="S193" s="746">
        <v>78</v>
      </c>
    </row>
    <row r="194" spans="1:19" ht="14.4" customHeight="1" x14ac:dyDescent="0.3">
      <c r="A194" s="740" t="s">
        <v>4562</v>
      </c>
      <c r="B194" s="741" t="s">
        <v>4563</v>
      </c>
      <c r="C194" s="741" t="s">
        <v>588</v>
      </c>
      <c r="D194" s="741" t="s">
        <v>2030</v>
      </c>
      <c r="E194" s="741" t="s">
        <v>4564</v>
      </c>
      <c r="F194" s="741" t="s">
        <v>4582</v>
      </c>
      <c r="G194" s="741" t="s">
        <v>614</v>
      </c>
      <c r="H194" s="745"/>
      <c r="I194" s="745"/>
      <c r="J194" s="741"/>
      <c r="K194" s="741"/>
      <c r="L194" s="745"/>
      <c r="M194" s="745"/>
      <c r="N194" s="741"/>
      <c r="O194" s="741"/>
      <c r="P194" s="745">
        <v>0.4</v>
      </c>
      <c r="Q194" s="745">
        <v>28.28</v>
      </c>
      <c r="R194" s="759"/>
      <c r="S194" s="746">
        <v>70.7</v>
      </c>
    </row>
    <row r="195" spans="1:19" ht="14.4" customHeight="1" x14ac:dyDescent="0.3">
      <c r="A195" s="740" t="s">
        <v>4562</v>
      </c>
      <c r="B195" s="741" t="s">
        <v>4563</v>
      </c>
      <c r="C195" s="741" t="s">
        <v>588</v>
      </c>
      <c r="D195" s="741" t="s">
        <v>2030</v>
      </c>
      <c r="E195" s="741" t="s">
        <v>4564</v>
      </c>
      <c r="F195" s="741" t="s">
        <v>4585</v>
      </c>
      <c r="G195" s="741" t="s">
        <v>612</v>
      </c>
      <c r="H195" s="745">
        <v>0.60000000000000009</v>
      </c>
      <c r="I195" s="745">
        <v>353.73</v>
      </c>
      <c r="J195" s="741"/>
      <c r="K195" s="741">
        <v>589.54999999999995</v>
      </c>
      <c r="L195" s="745"/>
      <c r="M195" s="745"/>
      <c r="N195" s="741"/>
      <c r="O195" s="741"/>
      <c r="P195" s="745"/>
      <c r="Q195" s="745"/>
      <c r="R195" s="759"/>
      <c r="S195" s="746"/>
    </row>
    <row r="196" spans="1:19" ht="14.4" customHeight="1" x14ac:dyDescent="0.3">
      <c r="A196" s="740" t="s">
        <v>4562</v>
      </c>
      <c r="B196" s="741" t="s">
        <v>4563</v>
      </c>
      <c r="C196" s="741" t="s">
        <v>588</v>
      </c>
      <c r="D196" s="741" t="s">
        <v>2030</v>
      </c>
      <c r="E196" s="741" t="s">
        <v>4564</v>
      </c>
      <c r="F196" s="741" t="s">
        <v>4588</v>
      </c>
      <c r="G196" s="741" t="s">
        <v>4589</v>
      </c>
      <c r="H196" s="745">
        <v>0.4</v>
      </c>
      <c r="I196" s="745">
        <v>20.56</v>
      </c>
      <c r="J196" s="741"/>
      <c r="K196" s="741">
        <v>51.399999999999991</v>
      </c>
      <c r="L196" s="745"/>
      <c r="M196" s="745"/>
      <c r="N196" s="741"/>
      <c r="O196" s="741"/>
      <c r="P196" s="745"/>
      <c r="Q196" s="745"/>
      <c r="R196" s="759"/>
      <c r="S196" s="746"/>
    </row>
    <row r="197" spans="1:19" ht="14.4" customHeight="1" x14ac:dyDescent="0.3">
      <c r="A197" s="740" t="s">
        <v>4562</v>
      </c>
      <c r="B197" s="741" t="s">
        <v>4563</v>
      </c>
      <c r="C197" s="741" t="s">
        <v>588</v>
      </c>
      <c r="D197" s="741" t="s">
        <v>2030</v>
      </c>
      <c r="E197" s="741" t="s">
        <v>4564</v>
      </c>
      <c r="F197" s="741" t="s">
        <v>4590</v>
      </c>
      <c r="G197" s="741" t="s">
        <v>616</v>
      </c>
      <c r="H197" s="745">
        <v>0.12</v>
      </c>
      <c r="I197" s="745">
        <v>21.66</v>
      </c>
      <c r="J197" s="741">
        <v>1.7827160493827157</v>
      </c>
      <c r="K197" s="741">
        <v>180.5</v>
      </c>
      <c r="L197" s="745">
        <v>0.1</v>
      </c>
      <c r="M197" s="745">
        <v>12.150000000000002</v>
      </c>
      <c r="N197" s="741">
        <v>1</v>
      </c>
      <c r="O197" s="741">
        <v>121.50000000000001</v>
      </c>
      <c r="P197" s="745">
        <v>0.04</v>
      </c>
      <c r="Q197" s="745">
        <v>4.8600000000000003</v>
      </c>
      <c r="R197" s="759">
        <v>0.39999999999999997</v>
      </c>
      <c r="S197" s="746">
        <v>121.5</v>
      </c>
    </row>
    <row r="198" spans="1:19" ht="14.4" customHeight="1" x14ac:dyDescent="0.3">
      <c r="A198" s="740" t="s">
        <v>4562</v>
      </c>
      <c r="B198" s="741" t="s">
        <v>4563</v>
      </c>
      <c r="C198" s="741" t="s">
        <v>588</v>
      </c>
      <c r="D198" s="741" t="s">
        <v>2030</v>
      </c>
      <c r="E198" s="741" t="s">
        <v>4564</v>
      </c>
      <c r="F198" s="741" t="s">
        <v>4591</v>
      </c>
      <c r="G198" s="741" t="s">
        <v>616</v>
      </c>
      <c r="H198" s="745">
        <v>0.12</v>
      </c>
      <c r="I198" s="745">
        <v>35.799999999999997</v>
      </c>
      <c r="J198" s="741">
        <v>0.99114064230343302</v>
      </c>
      <c r="K198" s="741">
        <v>298.33333333333331</v>
      </c>
      <c r="L198" s="745">
        <v>0.18</v>
      </c>
      <c r="M198" s="745">
        <v>36.119999999999997</v>
      </c>
      <c r="N198" s="741">
        <v>1</v>
      </c>
      <c r="O198" s="741">
        <v>200.66666666666666</v>
      </c>
      <c r="P198" s="745">
        <v>0.06</v>
      </c>
      <c r="Q198" s="745">
        <v>12.04</v>
      </c>
      <c r="R198" s="759">
        <v>0.33333333333333331</v>
      </c>
      <c r="S198" s="746">
        <v>200.66666666666666</v>
      </c>
    </row>
    <row r="199" spans="1:19" ht="14.4" customHeight="1" x14ac:dyDescent="0.3">
      <c r="A199" s="740" t="s">
        <v>4562</v>
      </c>
      <c r="B199" s="741" t="s">
        <v>4563</v>
      </c>
      <c r="C199" s="741" t="s">
        <v>588</v>
      </c>
      <c r="D199" s="741" t="s">
        <v>2030</v>
      </c>
      <c r="E199" s="741" t="s">
        <v>4564</v>
      </c>
      <c r="F199" s="741" t="s">
        <v>4592</v>
      </c>
      <c r="G199" s="741" t="s">
        <v>616</v>
      </c>
      <c r="H199" s="745">
        <v>2.1500000000000004</v>
      </c>
      <c r="I199" s="745">
        <v>777.44</v>
      </c>
      <c r="J199" s="741">
        <v>2.3659880093733832</v>
      </c>
      <c r="K199" s="741">
        <v>361.59999999999997</v>
      </c>
      <c r="L199" s="745">
        <v>1.3499999999999999</v>
      </c>
      <c r="M199" s="745">
        <v>328.59000000000003</v>
      </c>
      <c r="N199" s="741">
        <v>1</v>
      </c>
      <c r="O199" s="741">
        <v>243.40000000000003</v>
      </c>
      <c r="P199" s="745">
        <v>2.4099999999999997</v>
      </c>
      <c r="Q199" s="745">
        <v>586.85</v>
      </c>
      <c r="R199" s="759">
        <v>1.7859642715846495</v>
      </c>
      <c r="S199" s="746">
        <v>243.50622406639008</v>
      </c>
    </row>
    <row r="200" spans="1:19" ht="14.4" customHeight="1" x14ac:dyDescent="0.3">
      <c r="A200" s="740" t="s">
        <v>4562</v>
      </c>
      <c r="B200" s="741" t="s">
        <v>4563</v>
      </c>
      <c r="C200" s="741" t="s">
        <v>588</v>
      </c>
      <c r="D200" s="741" t="s">
        <v>2030</v>
      </c>
      <c r="E200" s="741" t="s">
        <v>4564</v>
      </c>
      <c r="F200" s="741" t="s">
        <v>4593</v>
      </c>
      <c r="G200" s="741" t="s">
        <v>1971</v>
      </c>
      <c r="H200" s="745">
        <v>0.4</v>
      </c>
      <c r="I200" s="745">
        <v>15</v>
      </c>
      <c r="J200" s="741"/>
      <c r="K200" s="741">
        <v>37.5</v>
      </c>
      <c r="L200" s="745"/>
      <c r="M200" s="745"/>
      <c r="N200" s="741"/>
      <c r="O200" s="741"/>
      <c r="P200" s="745">
        <v>0.1</v>
      </c>
      <c r="Q200" s="745">
        <v>3.75</v>
      </c>
      <c r="R200" s="759"/>
      <c r="S200" s="746">
        <v>37.5</v>
      </c>
    </row>
    <row r="201" spans="1:19" ht="14.4" customHeight="1" x14ac:dyDescent="0.3">
      <c r="A201" s="740" t="s">
        <v>4562</v>
      </c>
      <c r="B201" s="741" t="s">
        <v>4563</v>
      </c>
      <c r="C201" s="741" t="s">
        <v>588</v>
      </c>
      <c r="D201" s="741" t="s">
        <v>2030</v>
      </c>
      <c r="E201" s="741" t="s">
        <v>4564</v>
      </c>
      <c r="F201" s="741" t="s">
        <v>4595</v>
      </c>
      <c r="G201" s="741" t="s">
        <v>1115</v>
      </c>
      <c r="H201" s="745"/>
      <c r="I201" s="745"/>
      <c r="J201" s="741"/>
      <c r="K201" s="741"/>
      <c r="L201" s="745"/>
      <c r="M201" s="745"/>
      <c r="N201" s="741"/>
      <c r="O201" s="741"/>
      <c r="P201" s="745">
        <v>0.05</v>
      </c>
      <c r="Q201" s="745">
        <v>18.47</v>
      </c>
      <c r="R201" s="759"/>
      <c r="S201" s="746">
        <v>369.4</v>
      </c>
    </row>
    <row r="202" spans="1:19" ht="14.4" customHeight="1" x14ac:dyDescent="0.3">
      <c r="A202" s="740" t="s">
        <v>4562</v>
      </c>
      <c r="B202" s="741" t="s">
        <v>4563</v>
      </c>
      <c r="C202" s="741" t="s">
        <v>588</v>
      </c>
      <c r="D202" s="741" t="s">
        <v>2030</v>
      </c>
      <c r="E202" s="741" t="s">
        <v>4559</v>
      </c>
      <c r="F202" s="741" t="s">
        <v>4607</v>
      </c>
      <c r="G202" s="741" t="s">
        <v>4608</v>
      </c>
      <c r="H202" s="745">
        <v>23</v>
      </c>
      <c r="I202" s="745">
        <v>1702</v>
      </c>
      <c r="J202" s="741">
        <v>3.1172161172161172</v>
      </c>
      <c r="K202" s="741">
        <v>74</v>
      </c>
      <c r="L202" s="745">
        <v>7</v>
      </c>
      <c r="M202" s="745">
        <v>546</v>
      </c>
      <c r="N202" s="741">
        <v>1</v>
      </c>
      <c r="O202" s="741">
        <v>78</v>
      </c>
      <c r="P202" s="745">
        <v>13</v>
      </c>
      <c r="Q202" s="745">
        <v>1014</v>
      </c>
      <c r="R202" s="759">
        <v>1.8571428571428572</v>
      </c>
      <c r="S202" s="746">
        <v>78</v>
      </c>
    </row>
    <row r="203" spans="1:19" ht="14.4" customHeight="1" x14ac:dyDescent="0.3">
      <c r="A203" s="740" t="s">
        <v>4562</v>
      </c>
      <c r="B203" s="741" t="s">
        <v>4563</v>
      </c>
      <c r="C203" s="741" t="s">
        <v>588</v>
      </c>
      <c r="D203" s="741" t="s">
        <v>2030</v>
      </c>
      <c r="E203" s="741" t="s">
        <v>4559</v>
      </c>
      <c r="F203" s="741" t="s">
        <v>4609</v>
      </c>
      <c r="G203" s="741" t="s">
        <v>4610</v>
      </c>
      <c r="H203" s="745">
        <v>205</v>
      </c>
      <c r="I203" s="745">
        <v>29520</v>
      </c>
      <c r="J203" s="741">
        <v>1.3569918175967639</v>
      </c>
      <c r="K203" s="741">
        <v>144</v>
      </c>
      <c r="L203" s="745">
        <v>149</v>
      </c>
      <c r="M203" s="745">
        <v>21754</v>
      </c>
      <c r="N203" s="741">
        <v>1</v>
      </c>
      <c r="O203" s="741">
        <v>146</v>
      </c>
      <c r="P203" s="745">
        <v>204</v>
      </c>
      <c r="Q203" s="745">
        <v>29988</v>
      </c>
      <c r="R203" s="759">
        <v>1.3785051025098833</v>
      </c>
      <c r="S203" s="746">
        <v>147</v>
      </c>
    </row>
    <row r="204" spans="1:19" ht="14.4" customHeight="1" x14ac:dyDescent="0.3">
      <c r="A204" s="740" t="s">
        <v>4562</v>
      </c>
      <c r="B204" s="741" t="s">
        <v>4563</v>
      </c>
      <c r="C204" s="741" t="s">
        <v>588</v>
      </c>
      <c r="D204" s="741" t="s">
        <v>2030</v>
      </c>
      <c r="E204" s="741" t="s">
        <v>4559</v>
      </c>
      <c r="F204" s="741" t="s">
        <v>4611</v>
      </c>
      <c r="G204" s="741" t="s">
        <v>4612</v>
      </c>
      <c r="H204" s="745">
        <v>58</v>
      </c>
      <c r="I204" s="745">
        <v>2030</v>
      </c>
      <c r="J204" s="741">
        <v>1.7698343504795118</v>
      </c>
      <c r="K204" s="741">
        <v>35</v>
      </c>
      <c r="L204" s="745">
        <v>31</v>
      </c>
      <c r="M204" s="745">
        <v>1147</v>
      </c>
      <c r="N204" s="741">
        <v>1</v>
      </c>
      <c r="O204" s="741">
        <v>37</v>
      </c>
      <c r="P204" s="745">
        <v>49</v>
      </c>
      <c r="Q204" s="745">
        <v>1813</v>
      </c>
      <c r="R204" s="759">
        <v>1.5806451612903225</v>
      </c>
      <c r="S204" s="746">
        <v>37</v>
      </c>
    </row>
    <row r="205" spans="1:19" ht="14.4" customHeight="1" x14ac:dyDescent="0.3">
      <c r="A205" s="740" t="s">
        <v>4562</v>
      </c>
      <c r="B205" s="741" t="s">
        <v>4563</v>
      </c>
      <c r="C205" s="741" t="s">
        <v>588</v>
      </c>
      <c r="D205" s="741" t="s">
        <v>2030</v>
      </c>
      <c r="E205" s="741" t="s">
        <v>4559</v>
      </c>
      <c r="F205" s="741" t="s">
        <v>4613</v>
      </c>
      <c r="G205" s="741" t="s">
        <v>4614</v>
      </c>
      <c r="H205" s="745">
        <v>13</v>
      </c>
      <c r="I205" s="745">
        <v>1430</v>
      </c>
      <c r="J205" s="741">
        <v>1.7610837438423645</v>
      </c>
      <c r="K205" s="741">
        <v>110</v>
      </c>
      <c r="L205" s="745">
        <v>7</v>
      </c>
      <c r="M205" s="745">
        <v>812</v>
      </c>
      <c r="N205" s="741">
        <v>1</v>
      </c>
      <c r="O205" s="741">
        <v>116</v>
      </c>
      <c r="P205" s="745"/>
      <c r="Q205" s="745"/>
      <c r="R205" s="759"/>
      <c r="S205" s="746"/>
    </row>
    <row r="206" spans="1:19" ht="14.4" customHeight="1" x14ac:dyDescent="0.3">
      <c r="A206" s="740" t="s">
        <v>4562</v>
      </c>
      <c r="B206" s="741" t="s">
        <v>4563</v>
      </c>
      <c r="C206" s="741" t="s">
        <v>588</v>
      </c>
      <c r="D206" s="741" t="s">
        <v>2030</v>
      </c>
      <c r="E206" s="741" t="s">
        <v>4559</v>
      </c>
      <c r="F206" s="741" t="s">
        <v>4615</v>
      </c>
      <c r="G206" s="741" t="s">
        <v>4616</v>
      </c>
      <c r="H206" s="745">
        <v>25</v>
      </c>
      <c r="I206" s="745">
        <v>3075</v>
      </c>
      <c r="J206" s="741">
        <v>1.191860465116279</v>
      </c>
      <c r="K206" s="741">
        <v>123</v>
      </c>
      <c r="L206" s="745">
        <v>20</v>
      </c>
      <c r="M206" s="745">
        <v>2580</v>
      </c>
      <c r="N206" s="741">
        <v>1</v>
      </c>
      <c r="O206" s="741">
        <v>129</v>
      </c>
      <c r="P206" s="745">
        <v>44</v>
      </c>
      <c r="Q206" s="745">
        <v>5676</v>
      </c>
      <c r="R206" s="759">
        <v>2.2000000000000002</v>
      </c>
      <c r="S206" s="746">
        <v>129</v>
      </c>
    </row>
    <row r="207" spans="1:19" ht="14.4" customHeight="1" x14ac:dyDescent="0.3">
      <c r="A207" s="740" t="s">
        <v>4562</v>
      </c>
      <c r="B207" s="741" t="s">
        <v>4563</v>
      </c>
      <c r="C207" s="741" t="s">
        <v>588</v>
      </c>
      <c r="D207" s="741" t="s">
        <v>2030</v>
      </c>
      <c r="E207" s="741" t="s">
        <v>4559</v>
      </c>
      <c r="F207" s="741" t="s">
        <v>4617</v>
      </c>
      <c r="G207" s="741" t="s">
        <v>4618</v>
      </c>
      <c r="H207" s="745">
        <v>192</v>
      </c>
      <c r="I207" s="745">
        <v>45120</v>
      </c>
      <c r="J207" s="741">
        <v>179.76095617529882</v>
      </c>
      <c r="K207" s="741">
        <v>235</v>
      </c>
      <c r="L207" s="745">
        <v>1</v>
      </c>
      <c r="M207" s="745">
        <v>251</v>
      </c>
      <c r="N207" s="741">
        <v>1</v>
      </c>
      <c r="O207" s="741">
        <v>251</v>
      </c>
      <c r="P207" s="745"/>
      <c r="Q207" s="745"/>
      <c r="R207" s="759"/>
      <c r="S207" s="746"/>
    </row>
    <row r="208" spans="1:19" ht="14.4" customHeight="1" x14ac:dyDescent="0.3">
      <c r="A208" s="740" t="s">
        <v>4562</v>
      </c>
      <c r="B208" s="741" t="s">
        <v>4563</v>
      </c>
      <c r="C208" s="741" t="s">
        <v>588</v>
      </c>
      <c r="D208" s="741" t="s">
        <v>2030</v>
      </c>
      <c r="E208" s="741" t="s">
        <v>4559</v>
      </c>
      <c r="F208" s="741" t="s">
        <v>4619</v>
      </c>
      <c r="G208" s="741" t="s">
        <v>4620</v>
      </c>
      <c r="H208" s="745">
        <v>43</v>
      </c>
      <c r="I208" s="745">
        <v>28079</v>
      </c>
      <c r="J208" s="741">
        <v>1.5406013387468451</v>
      </c>
      <c r="K208" s="741">
        <v>653</v>
      </c>
      <c r="L208" s="745">
        <v>26</v>
      </c>
      <c r="M208" s="745">
        <v>18226</v>
      </c>
      <c r="N208" s="741">
        <v>1</v>
      </c>
      <c r="O208" s="741">
        <v>701</v>
      </c>
      <c r="P208" s="745">
        <v>28</v>
      </c>
      <c r="Q208" s="745">
        <v>19628</v>
      </c>
      <c r="R208" s="759">
        <v>1.0769230769230769</v>
      </c>
      <c r="S208" s="746">
        <v>701</v>
      </c>
    </row>
    <row r="209" spans="1:19" ht="14.4" customHeight="1" x14ac:dyDescent="0.3">
      <c r="A209" s="740" t="s">
        <v>4562</v>
      </c>
      <c r="B209" s="741" t="s">
        <v>4563</v>
      </c>
      <c r="C209" s="741" t="s">
        <v>588</v>
      </c>
      <c r="D209" s="741" t="s">
        <v>2030</v>
      </c>
      <c r="E209" s="741" t="s">
        <v>4559</v>
      </c>
      <c r="F209" s="741" t="s">
        <v>4621</v>
      </c>
      <c r="G209" s="741" t="s">
        <v>4622</v>
      </c>
      <c r="H209" s="745">
        <v>1</v>
      </c>
      <c r="I209" s="745">
        <v>331</v>
      </c>
      <c r="J209" s="741"/>
      <c r="K209" s="741">
        <v>331</v>
      </c>
      <c r="L209" s="745"/>
      <c r="M209" s="745"/>
      <c r="N209" s="741"/>
      <c r="O209" s="741"/>
      <c r="P209" s="745"/>
      <c r="Q209" s="745"/>
      <c r="R209" s="759"/>
      <c r="S209" s="746"/>
    </row>
    <row r="210" spans="1:19" ht="14.4" customHeight="1" x14ac:dyDescent="0.3">
      <c r="A210" s="740" t="s">
        <v>4562</v>
      </c>
      <c r="B210" s="741" t="s">
        <v>4563</v>
      </c>
      <c r="C210" s="741" t="s">
        <v>588</v>
      </c>
      <c r="D210" s="741" t="s">
        <v>2030</v>
      </c>
      <c r="E210" s="741" t="s">
        <v>4559</v>
      </c>
      <c r="F210" s="741" t="s">
        <v>4625</v>
      </c>
      <c r="G210" s="741" t="s">
        <v>4626</v>
      </c>
      <c r="H210" s="745">
        <v>28</v>
      </c>
      <c r="I210" s="745">
        <v>933.34</v>
      </c>
      <c r="J210" s="741">
        <v>0.14736955124713225</v>
      </c>
      <c r="K210" s="741">
        <v>33.333571428571432</v>
      </c>
      <c r="L210" s="745">
        <v>190</v>
      </c>
      <c r="M210" s="745">
        <v>6333.33</v>
      </c>
      <c r="N210" s="741">
        <v>1</v>
      </c>
      <c r="O210" s="741">
        <v>33.333315789473687</v>
      </c>
      <c r="P210" s="745">
        <v>250</v>
      </c>
      <c r="Q210" s="745">
        <v>8333.33</v>
      </c>
      <c r="R210" s="759">
        <v>1.3157896398892841</v>
      </c>
      <c r="S210" s="746">
        <v>33.333320000000001</v>
      </c>
    </row>
    <row r="211" spans="1:19" ht="14.4" customHeight="1" x14ac:dyDescent="0.3">
      <c r="A211" s="740" t="s">
        <v>4562</v>
      </c>
      <c r="B211" s="741" t="s">
        <v>4563</v>
      </c>
      <c r="C211" s="741" t="s">
        <v>588</v>
      </c>
      <c r="D211" s="741" t="s">
        <v>2030</v>
      </c>
      <c r="E211" s="741" t="s">
        <v>4559</v>
      </c>
      <c r="F211" s="741" t="s">
        <v>4629</v>
      </c>
      <c r="G211" s="741" t="s">
        <v>4630</v>
      </c>
      <c r="H211" s="745">
        <v>416</v>
      </c>
      <c r="I211" s="745">
        <v>47424</v>
      </c>
      <c r="J211" s="741">
        <v>1.4370909090909092</v>
      </c>
      <c r="K211" s="741">
        <v>114</v>
      </c>
      <c r="L211" s="745">
        <v>275</v>
      </c>
      <c r="M211" s="745">
        <v>33000</v>
      </c>
      <c r="N211" s="741">
        <v>1</v>
      </c>
      <c r="O211" s="741">
        <v>120</v>
      </c>
      <c r="P211" s="745">
        <v>416</v>
      </c>
      <c r="Q211" s="745">
        <v>49920</v>
      </c>
      <c r="R211" s="759">
        <v>1.5127272727272727</v>
      </c>
      <c r="S211" s="746">
        <v>120</v>
      </c>
    </row>
    <row r="212" spans="1:19" ht="14.4" customHeight="1" x14ac:dyDescent="0.3">
      <c r="A212" s="740" t="s">
        <v>4562</v>
      </c>
      <c r="B212" s="741" t="s">
        <v>4563</v>
      </c>
      <c r="C212" s="741" t="s">
        <v>588</v>
      </c>
      <c r="D212" s="741" t="s">
        <v>2030</v>
      </c>
      <c r="E212" s="741" t="s">
        <v>4559</v>
      </c>
      <c r="F212" s="741" t="s">
        <v>4631</v>
      </c>
      <c r="G212" s="741" t="s">
        <v>4632</v>
      </c>
      <c r="H212" s="745">
        <v>4</v>
      </c>
      <c r="I212" s="745">
        <v>124</v>
      </c>
      <c r="J212" s="741">
        <v>0.64583333333333337</v>
      </c>
      <c r="K212" s="741">
        <v>31</v>
      </c>
      <c r="L212" s="745">
        <v>6</v>
      </c>
      <c r="M212" s="745">
        <v>192</v>
      </c>
      <c r="N212" s="741">
        <v>1</v>
      </c>
      <c r="O212" s="741">
        <v>32</v>
      </c>
      <c r="P212" s="745">
        <v>19</v>
      </c>
      <c r="Q212" s="745">
        <v>608</v>
      </c>
      <c r="R212" s="759">
        <v>3.1666666666666665</v>
      </c>
      <c r="S212" s="746">
        <v>32</v>
      </c>
    </row>
    <row r="213" spans="1:19" ht="14.4" customHeight="1" x14ac:dyDescent="0.3">
      <c r="A213" s="740" t="s">
        <v>4562</v>
      </c>
      <c r="B213" s="741" t="s">
        <v>4563</v>
      </c>
      <c r="C213" s="741" t="s">
        <v>588</v>
      </c>
      <c r="D213" s="741" t="s">
        <v>2030</v>
      </c>
      <c r="E213" s="741" t="s">
        <v>4559</v>
      </c>
      <c r="F213" s="741" t="s">
        <v>4633</v>
      </c>
      <c r="G213" s="741" t="s">
        <v>4634</v>
      </c>
      <c r="H213" s="745">
        <v>8</v>
      </c>
      <c r="I213" s="745">
        <v>560</v>
      </c>
      <c r="J213" s="741">
        <v>1.5135135135135136</v>
      </c>
      <c r="K213" s="741">
        <v>70</v>
      </c>
      <c r="L213" s="745">
        <v>5</v>
      </c>
      <c r="M213" s="745">
        <v>370</v>
      </c>
      <c r="N213" s="741">
        <v>1</v>
      </c>
      <c r="O213" s="741">
        <v>74</v>
      </c>
      <c r="P213" s="745">
        <v>11</v>
      </c>
      <c r="Q213" s="745">
        <v>814</v>
      </c>
      <c r="R213" s="759">
        <v>2.2000000000000002</v>
      </c>
      <c r="S213" s="746">
        <v>74</v>
      </c>
    </row>
    <row r="214" spans="1:19" ht="14.4" customHeight="1" x14ac:dyDescent="0.3">
      <c r="A214" s="740" t="s">
        <v>4562</v>
      </c>
      <c r="B214" s="741" t="s">
        <v>4563</v>
      </c>
      <c r="C214" s="741" t="s">
        <v>588</v>
      </c>
      <c r="D214" s="741" t="s">
        <v>2030</v>
      </c>
      <c r="E214" s="741" t="s">
        <v>4559</v>
      </c>
      <c r="F214" s="741" t="s">
        <v>4635</v>
      </c>
      <c r="G214" s="741" t="s">
        <v>4636</v>
      </c>
      <c r="H214" s="745">
        <v>55</v>
      </c>
      <c r="I214" s="745">
        <v>4235</v>
      </c>
      <c r="J214" s="741">
        <v>1.4102564102564104</v>
      </c>
      <c r="K214" s="741">
        <v>77</v>
      </c>
      <c r="L214" s="745">
        <v>39</v>
      </c>
      <c r="M214" s="745">
        <v>3003</v>
      </c>
      <c r="N214" s="741">
        <v>1</v>
      </c>
      <c r="O214" s="741">
        <v>77</v>
      </c>
      <c r="P214" s="745">
        <v>54</v>
      </c>
      <c r="Q214" s="745">
        <v>4158</v>
      </c>
      <c r="R214" s="759">
        <v>1.3846153846153846</v>
      </c>
      <c r="S214" s="746">
        <v>77</v>
      </c>
    </row>
    <row r="215" spans="1:19" ht="14.4" customHeight="1" x14ac:dyDescent="0.3">
      <c r="A215" s="740" t="s">
        <v>4562</v>
      </c>
      <c r="B215" s="741" t="s">
        <v>4563</v>
      </c>
      <c r="C215" s="741" t="s">
        <v>588</v>
      </c>
      <c r="D215" s="741" t="s">
        <v>2030</v>
      </c>
      <c r="E215" s="741" t="s">
        <v>4559</v>
      </c>
      <c r="F215" s="741" t="s">
        <v>4637</v>
      </c>
      <c r="G215" s="741" t="s">
        <v>4638</v>
      </c>
      <c r="H215" s="745">
        <v>6</v>
      </c>
      <c r="I215" s="745">
        <v>3636</v>
      </c>
      <c r="J215" s="741"/>
      <c r="K215" s="741">
        <v>606</v>
      </c>
      <c r="L215" s="745"/>
      <c r="M215" s="745"/>
      <c r="N215" s="741"/>
      <c r="O215" s="741"/>
      <c r="P215" s="745">
        <v>2</v>
      </c>
      <c r="Q215" s="745">
        <v>1238</v>
      </c>
      <c r="R215" s="759"/>
      <c r="S215" s="746">
        <v>619</v>
      </c>
    </row>
    <row r="216" spans="1:19" ht="14.4" customHeight="1" x14ac:dyDescent="0.3">
      <c r="A216" s="740" t="s">
        <v>4562</v>
      </c>
      <c r="B216" s="741" t="s">
        <v>4563</v>
      </c>
      <c r="C216" s="741" t="s">
        <v>588</v>
      </c>
      <c r="D216" s="741" t="s">
        <v>2030</v>
      </c>
      <c r="E216" s="741" t="s">
        <v>4559</v>
      </c>
      <c r="F216" s="741" t="s">
        <v>4643</v>
      </c>
      <c r="G216" s="741" t="s">
        <v>4644</v>
      </c>
      <c r="H216" s="745">
        <v>233</v>
      </c>
      <c r="I216" s="745">
        <v>38445</v>
      </c>
      <c r="J216" s="741">
        <v>1.3244109136006614</v>
      </c>
      <c r="K216" s="741">
        <v>165</v>
      </c>
      <c r="L216" s="745">
        <v>164</v>
      </c>
      <c r="M216" s="745">
        <v>29028</v>
      </c>
      <c r="N216" s="741">
        <v>1</v>
      </c>
      <c r="O216" s="741">
        <v>177</v>
      </c>
      <c r="P216" s="745">
        <v>222</v>
      </c>
      <c r="Q216" s="745">
        <v>39294</v>
      </c>
      <c r="R216" s="759">
        <v>1.3536585365853659</v>
      </c>
      <c r="S216" s="746">
        <v>177</v>
      </c>
    </row>
    <row r="217" spans="1:19" ht="14.4" customHeight="1" x14ac:dyDescent="0.3">
      <c r="A217" s="740" t="s">
        <v>4562</v>
      </c>
      <c r="B217" s="741" t="s">
        <v>4563</v>
      </c>
      <c r="C217" s="741" t="s">
        <v>588</v>
      </c>
      <c r="D217" s="741" t="s">
        <v>4525</v>
      </c>
      <c r="E217" s="741" t="s">
        <v>4559</v>
      </c>
      <c r="F217" s="741" t="s">
        <v>4611</v>
      </c>
      <c r="G217" s="741" t="s">
        <v>4612</v>
      </c>
      <c r="H217" s="745">
        <v>2</v>
      </c>
      <c r="I217" s="745">
        <v>70</v>
      </c>
      <c r="J217" s="741"/>
      <c r="K217" s="741">
        <v>35</v>
      </c>
      <c r="L217" s="745"/>
      <c r="M217" s="745"/>
      <c r="N217" s="741"/>
      <c r="O217" s="741"/>
      <c r="P217" s="745"/>
      <c r="Q217" s="745"/>
      <c r="R217" s="759"/>
      <c r="S217" s="746"/>
    </row>
    <row r="218" spans="1:19" ht="14.4" customHeight="1" x14ac:dyDescent="0.3">
      <c r="A218" s="740" t="s">
        <v>4562</v>
      </c>
      <c r="B218" s="741" t="s">
        <v>4563</v>
      </c>
      <c r="C218" s="741" t="s">
        <v>588</v>
      </c>
      <c r="D218" s="741" t="s">
        <v>4525</v>
      </c>
      <c r="E218" s="741" t="s">
        <v>4559</v>
      </c>
      <c r="F218" s="741" t="s">
        <v>4617</v>
      </c>
      <c r="G218" s="741" t="s">
        <v>4618</v>
      </c>
      <c r="H218" s="745">
        <v>6</v>
      </c>
      <c r="I218" s="745">
        <v>1410</v>
      </c>
      <c r="J218" s="741">
        <v>0.93625498007968122</v>
      </c>
      <c r="K218" s="741">
        <v>235</v>
      </c>
      <c r="L218" s="745">
        <v>6</v>
      </c>
      <c r="M218" s="745">
        <v>1506</v>
      </c>
      <c r="N218" s="741">
        <v>1</v>
      </c>
      <c r="O218" s="741">
        <v>251</v>
      </c>
      <c r="P218" s="745">
        <v>4</v>
      </c>
      <c r="Q218" s="745">
        <v>1004</v>
      </c>
      <c r="R218" s="759">
        <v>0.66666666666666663</v>
      </c>
      <c r="S218" s="746">
        <v>251</v>
      </c>
    </row>
    <row r="219" spans="1:19" ht="14.4" customHeight="1" x14ac:dyDescent="0.3">
      <c r="A219" s="740" t="s">
        <v>4562</v>
      </c>
      <c r="B219" s="741" t="s">
        <v>4563</v>
      </c>
      <c r="C219" s="741" t="s">
        <v>588</v>
      </c>
      <c r="D219" s="741" t="s">
        <v>4526</v>
      </c>
      <c r="E219" s="741" t="s">
        <v>4559</v>
      </c>
      <c r="F219" s="741" t="s">
        <v>4617</v>
      </c>
      <c r="G219" s="741" t="s">
        <v>4618</v>
      </c>
      <c r="H219" s="745">
        <v>3</v>
      </c>
      <c r="I219" s="745">
        <v>705</v>
      </c>
      <c r="J219" s="741">
        <v>0.46812749003984061</v>
      </c>
      <c r="K219" s="741">
        <v>235</v>
      </c>
      <c r="L219" s="745">
        <v>6</v>
      </c>
      <c r="M219" s="745">
        <v>1506</v>
      </c>
      <c r="N219" s="741">
        <v>1</v>
      </c>
      <c r="O219" s="741">
        <v>251</v>
      </c>
      <c r="P219" s="745">
        <v>1</v>
      </c>
      <c r="Q219" s="745">
        <v>251</v>
      </c>
      <c r="R219" s="759">
        <v>0.16666666666666666</v>
      </c>
      <c r="S219" s="746">
        <v>251</v>
      </c>
    </row>
    <row r="220" spans="1:19" ht="14.4" customHeight="1" x14ac:dyDescent="0.3">
      <c r="A220" s="740" t="s">
        <v>4562</v>
      </c>
      <c r="B220" s="741" t="s">
        <v>4563</v>
      </c>
      <c r="C220" s="741" t="s">
        <v>588</v>
      </c>
      <c r="D220" s="741" t="s">
        <v>2031</v>
      </c>
      <c r="E220" s="741" t="s">
        <v>4559</v>
      </c>
      <c r="F220" s="741" t="s">
        <v>4611</v>
      </c>
      <c r="G220" s="741" t="s">
        <v>4612</v>
      </c>
      <c r="H220" s="745"/>
      <c r="I220" s="745"/>
      <c r="J220" s="741"/>
      <c r="K220" s="741"/>
      <c r="L220" s="745"/>
      <c r="M220" s="745"/>
      <c r="N220" s="741"/>
      <c r="O220" s="741"/>
      <c r="P220" s="745">
        <v>7</v>
      </c>
      <c r="Q220" s="745">
        <v>259</v>
      </c>
      <c r="R220" s="759"/>
      <c r="S220" s="746">
        <v>37</v>
      </c>
    </row>
    <row r="221" spans="1:19" ht="14.4" customHeight="1" x14ac:dyDescent="0.3">
      <c r="A221" s="740" t="s">
        <v>4562</v>
      </c>
      <c r="B221" s="741" t="s">
        <v>4563</v>
      </c>
      <c r="C221" s="741" t="s">
        <v>588</v>
      </c>
      <c r="D221" s="741" t="s">
        <v>2031</v>
      </c>
      <c r="E221" s="741" t="s">
        <v>4559</v>
      </c>
      <c r="F221" s="741" t="s">
        <v>4617</v>
      </c>
      <c r="G221" s="741" t="s">
        <v>4618</v>
      </c>
      <c r="H221" s="745"/>
      <c r="I221" s="745"/>
      <c r="J221" s="741"/>
      <c r="K221" s="741"/>
      <c r="L221" s="745">
        <v>42</v>
      </c>
      <c r="M221" s="745">
        <v>10542</v>
      </c>
      <c r="N221" s="741">
        <v>1</v>
      </c>
      <c r="O221" s="741">
        <v>251</v>
      </c>
      <c r="P221" s="745">
        <v>355</v>
      </c>
      <c r="Q221" s="745">
        <v>89105</v>
      </c>
      <c r="R221" s="759">
        <v>8.4523809523809526</v>
      </c>
      <c r="S221" s="746">
        <v>251</v>
      </c>
    </row>
    <row r="222" spans="1:19" ht="14.4" customHeight="1" x14ac:dyDescent="0.3">
      <c r="A222" s="740" t="s">
        <v>4562</v>
      </c>
      <c r="B222" s="741" t="s">
        <v>4563</v>
      </c>
      <c r="C222" s="741" t="s">
        <v>588</v>
      </c>
      <c r="D222" s="741" t="s">
        <v>2032</v>
      </c>
      <c r="E222" s="741" t="s">
        <v>4559</v>
      </c>
      <c r="F222" s="741" t="s">
        <v>4611</v>
      </c>
      <c r="G222" s="741" t="s">
        <v>4612</v>
      </c>
      <c r="H222" s="745">
        <v>1</v>
      </c>
      <c r="I222" s="745">
        <v>35</v>
      </c>
      <c r="J222" s="741">
        <v>0.47297297297297297</v>
      </c>
      <c r="K222" s="741">
        <v>35</v>
      </c>
      <c r="L222" s="745">
        <v>2</v>
      </c>
      <c r="M222" s="745">
        <v>74</v>
      </c>
      <c r="N222" s="741">
        <v>1</v>
      </c>
      <c r="O222" s="741">
        <v>37</v>
      </c>
      <c r="P222" s="745">
        <v>2</v>
      </c>
      <c r="Q222" s="745">
        <v>74</v>
      </c>
      <c r="R222" s="759">
        <v>1</v>
      </c>
      <c r="S222" s="746">
        <v>37</v>
      </c>
    </row>
    <row r="223" spans="1:19" ht="14.4" customHeight="1" x14ac:dyDescent="0.3">
      <c r="A223" s="740" t="s">
        <v>4562</v>
      </c>
      <c r="B223" s="741" t="s">
        <v>4563</v>
      </c>
      <c r="C223" s="741" t="s">
        <v>588</v>
      </c>
      <c r="D223" s="741" t="s">
        <v>2032</v>
      </c>
      <c r="E223" s="741" t="s">
        <v>4559</v>
      </c>
      <c r="F223" s="741" t="s">
        <v>4617</v>
      </c>
      <c r="G223" s="741" t="s">
        <v>4618</v>
      </c>
      <c r="H223" s="745">
        <v>2</v>
      </c>
      <c r="I223" s="745">
        <v>470</v>
      </c>
      <c r="J223" s="741"/>
      <c r="K223" s="741">
        <v>235</v>
      </c>
      <c r="L223" s="745"/>
      <c r="M223" s="745"/>
      <c r="N223" s="741"/>
      <c r="O223" s="741"/>
      <c r="P223" s="745">
        <v>2</v>
      </c>
      <c r="Q223" s="745">
        <v>502</v>
      </c>
      <c r="R223" s="759"/>
      <c r="S223" s="746">
        <v>251</v>
      </c>
    </row>
    <row r="224" spans="1:19" ht="14.4" customHeight="1" x14ac:dyDescent="0.3">
      <c r="A224" s="740" t="s">
        <v>4562</v>
      </c>
      <c r="B224" s="741" t="s">
        <v>4563</v>
      </c>
      <c r="C224" s="741" t="s">
        <v>588</v>
      </c>
      <c r="D224" s="741" t="s">
        <v>4527</v>
      </c>
      <c r="E224" s="741" t="s">
        <v>4559</v>
      </c>
      <c r="F224" s="741" t="s">
        <v>4617</v>
      </c>
      <c r="G224" s="741" t="s">
        <v>4618</v>
      </c>
      <c r="H224" s="745"/>
      <c r="I224" s="745"/>
      <c r="J224" s="741"/>
      <c r="K224" s="741"/>
      <c r="L224" s="745">
        <v>19</v>
      </c>
      <c r="M224" s="745">
        <v>4769</v>
      </c>
      <c r="N224" s="741">
        <v>1</v>
      </c>
      <c r="O224" s="741">
        <v>251</v>
      </c>
      <c r="P224" s="745"/>
      <c r="Q224" s="745"/>
      <c r="R224" s="759"/>
      <c r="S224" s="746"/>
    </row>
    <row r="225" spans="1:19" ht="14.4" customHeight="1" x14ac:dyDescent="0.3">
      <c r="A225" s="740" t="s">
        <v>4562</v>
      </c>
      <c r="B225" s="741" t="s">
        <v>4563</v>
      </c>
      <c r="C225" s="741" t="s">
        <v>588</v>
      </c>
      <c r="D225" s="741" t="s">
        <v>2033</v>
      </c>
      <c r="E225" s="741" t="s">
        <v>4559</v>
      </c>
      <c r="F225" s="741" t="s">
        <v>4611</v>
      </c>
      <c r="G225" s="741" t="s">
        <v>4612</v>
      </c>
      <c r="H225" s="745"/>
      <c r="I225" s="745"/>
      <c r="J225" s="741"/>
      <c r="K225" s="741"/>
      <c r="L225" s="745">
        <v>1</v>
      </c>
      <c r="M225" s="745">
        <v>37</v>
      </c>
      <c r="N225" s="741">
        <v>1</v>
      </c>
      <c r="O225" s="741">
        <v>37</v>
      </c>
      <c r="P225" s="745"/>
      <c r="Q225" s="745"/>
      <c r="R225" s="759"/>
      <c r="S225" s="746"/>
    </row>
    <row r="226" spans="1:19" ht="14.4" customHeight="1" x14ac:dyDescent="0.3">
      <c r="A226" s="740" t="s">
        <v>4562</v>
      </c>
      <c r="B226" s="741" t="s">
        <v>4563</v>
      </c>
      <c r="C226" s="741" t="s">
        <v>588</v>
      </c>
      <c r="D226" s="741" t="s">
        <v>2033</v>
      </c>
      <c r="E226" s="741" t="s">
        <v>4559</v>
      </c>
      <c r="F226" s="741" t="s">
        <v>4617</v>
      </c>
      <c r="G226" s="741" t="s">
        <v>4618</v>
      </c>
      <c r="H226" s="745"/>
      <c r="I226" s="745"/>
      <c r="J226" s="741"/>
      <c r="K226" s="741"/>
      <c r="L226" s="745">
        <v>26</v>
      </c>
      <c r="M226" s="745">
        <v>6526</v>
      </c>
      <c r="N226" s="741">
        <v>1</v>
      </c>
      <c r="O226" s="741">
        <v>251</v>
      </c>
      <c r="P226" s="745">
        <v>8</v>
      </c>
      <c r="Q226" s="745">
        <v>2008</v>
      </c>
      <c r="R226" s="759">
        <v>0.30769230769230771</v>
      </c>
      <c r="S226" s="746">
        <v>251</v>
      </c>
    </row>
    <row r="227" spans="1:19" ht="14.4" customHeight="1" x14ac:dyDescent="0.3">
      <c r="A227" s="740" t="s">
        <v>4562</v>
      </c>
      <c r="B227" s="741" t="s">
        <v>4563</v>
      </c>
      <c r="C227" s="741" t="s">
        <v>588</v>
      </c>
      <c r="D227" s="741" t="s">
        <v>2034</v>
      </c>
      <c r="E227" s="741" t="s">
        <v>4559</v>
      </c>
      <c r="F227" s="741" t="s">
        <v>4611</v>
      </c>
      <c r="G227" s="741" t="s">
        <v>4612</v>
      </c>
      <c r="H227" s="745">
        <v>1</v>
      </c>
      <c r="I227" s="745">
        <v>35</v>
      </c>
      <c r="J227" s="741"/>
      <c r="K227" s="741">
        <v>35</v>
      </c>
      <c r="L227" s="745"/>
      <c r="M227" s="745"/>
      <c r="N227" s="741"/>
      <c r="O227" s="741"/>
      <c r="P227" s="745"/>
      <c r="Q227" s="745"/>
      <c r="R227" s="759"/>
      <c r="S227" s="746"/>
    </row>
    <row r="228" spans="1:19" ht="14.4" customHeight="1" x14ac:dyDescent="0.3">
      <c r="A228" s="740" t="s">
        <v>4562</v>
      </c>
      <c r="B228" s="741" t="s">
        <v>4563</v>
      </c>
      <c r="C228" s="741" t="s">
        <v>588</v>
      </c>
      <c r="D228" s="741" t="s">
        <v>2034</v>
      </c>
      <c r="E228" s="741" t="s">
        <v>4559</v>
      </c>
      <c r="F228" s="741" t="s">
        <v>4617</v>
      </c>
      <c r="G228" s="741" t="s">
        <v>4618</v>
      </c>
      <c r="H228" s="745">
        <v>1</v>
      </c>
      <c r="I228" s="745">
        <v>235</v>
      </c>
      <c r="J228" s="741">
        <v>0.46812749003984061</v>
      </c>
      <c r="K228" s="741">
        <v>235</v>
      </c>
      <c r="L228" s="745">
        <v>2</v>
      </c>
      <c r="M228" s="745">
        <v>502</v>
      </c>
      <c r="N228" s="741">
        <v>1</v>
      </c>
      <c r="O228" s="741">
        <v>251</v>
      </c>
      <c r="P228" s="745">
        <v>8</v>
      </c>
      <c r="Q228" s="745">
        <v>2008</v>
      </c>
      <c r="R228" s="759">
        <v>4</v>
      </c>
      <c r="S228" s="746">
        <v>251</v>
      </c>
    </row>
    <row r="229" spans="1:19" ht="14.4" customHeight="1" x14ac:dyDescent="0.3">
      <c r="A229" s="740" t="s">
        <v>4562</v>
      </c>
      <c r="B229" s="741" t="s">
        <v>4563</v>
      </c>
      <c r="C229" s="741" t="s">
        <v>588</v>
      </c>
      <c r="D229" s="741" t="s">
        <v>4530</v>
      </c>
      <c r="E229" s="741" t="s">
        <v>4559</v>
      </c>
      <c r="F229" s="741" t="s">
        <v>4617</v>
      </c>
      <c r="G229" s="741" t="s">
        <v>4618</v>
      </c>
      <c r="H229" s="745">
        <v>41</v>
      </c>
      <c r="I229" s="745">
        <v>9635</v>
      </c>
      <c r="J229" s="741">
        <v>2.3991533864541834</v>
      </c>
      <c r="K229" s="741">
        <v>235</v>
      </c>
      <c r="L229" s="745">
        <v>16</v>
      </c>
      <c r="M229" s="745">
        <v>4016</v>
      </c>
      <c r="N229" s="741">
        <v>1</v>
      </c>
      <c r="O229" s="741">
        <v>251</v>
      </c>
      <c r="P229" s="745">
        <v>53</v>
      </c>
      <c r="Q229" s="745">
        <v>13303</v>
      </c>
      <c r="R229" s="759">
        <v>3.3125</v>
      </c>
      <c r="S229" s="746">
        <v>251</v>
      </c>
    </row>
    <row r="230" spans="1:19" ht="14.4" customHeight="1" x14ac:dyDescent="0.3">
      <c r="A230" s="740" t="s">
        <v>4562</v>
      </c>
      <c r="B230" s="741" t="s">
        <v>4563</v>
      </c>
      <c r="C230" s="741" t="s">
        <v>588</v>
      </c>
      <c r="D230" s="741" t="s">
        <v>4531</v>
      </c>
      <c r="E230" s="741" t="s">
        <v>4564</v>
      </c>
      <c r="F230" s="741" t="s">
        <v>4565</v>
      </c>
      <c r="G230" s="741" t="s">
        <v>4566</v>
      </c>
      <c r="H230" s="745"/>
      <c r="I230" s="745"/>
      <c r="J230" s="741"/>
      <c r="K230" s="741"/>
      <c r="L230" s="745">
        <v>0.2</v>
      </c>
      <c r="M230" s="745">
        <v>10.82</v>
      </c>
      <c r="N230" s="741">
        <v>1</v>
      </c>
      <c r="O230" s="741">
        <v>54.1</v>
      </c>
      <c r="P230" s="745"/>
      <c r="Q230" s="745"/>
      <c r="R230" s="759"/>
      <c r="S230" s="746"/>
    </row>
    <row r="231" spans="1:19" ht="14.4" customHeight="1" x14ac:dyDescent="0.3">
      <c r="A231" s="740" t="s">
        <v>4562</v>
      </c>
      <c r="B231" s="741" t="s">
        <v>4563</v>
      </c>
      <c r="C231" s="741" t="s">
        <v>588</v>
      </c>
      <c r="D231" s="741" t="s">
        <v>4531</v>
      </c>
      <c r="E231" s="741" t="s">
        <v>4564</v>
      </c>
      <c r="F231" s="741" t="s">
        <v>4567</v>
      </c>
      <c r="G231" s="741" t="s">
        <v>4568</v>
      </c>
      <c r="H231" s="745">
        <v>0.1</v>
      </c>
      <c r="I231" s="745">
        <v>15.1</v>
      </c>
      <c r="J231" s="741">
        <v>1</v>
      </c>
      <c r="K231" s="741">
        <v>151</v>
      </c>
      <c r="L231" s="745">
        <v>0.1</v>
      </c>
      <c r="M231" s="745">
        <v>15.1</v>
      </c>
      <c r="N231" s="741">
        <v>1</v>
      </c>
      <c r="O231" s="741">
        <v>151</v>
      </c>
      <c r="P231" s="745"/>
      <c r="Q231" s="745"/>
      <c r="R231" s="759"/>
      <c r="S231" s="746"/>
    </row>
    <row r="232" spans="1:19" ht="14.4" customHeight="1" x14ac:dyDescent="0.3">
      <c r="A232" s="740" t="s">
        <v>4562</v>
      </c>
      <c r="B232" s="741" t="s">
        <v>4563</v>
      </c>
      <c r="C232" s="741" t="s">
        <v>588</v>
      </c>
      <c r="D232" s="741" t="s">
        <v>4531</v>
      </c>
      <c r="E232" s="741" t="s">
        <v>4564</v>
      </c>
      <c r="F232" s="741" t="s">
        <v>4569</v>
      </c>
      <c r="G232" s="741" t="s">
        <v>4570</v>
      </c>
      <c r="H232" s="745">
        <v>0.1</v>
      </c>
      <c r="I232" s="745">
        <v>13.06</v>
      </c>
      <c r="J232" s="741"/>
      <c r="K232" s="741">
        <v>130.6</v>
      </c>
      <c r="L232" s="745"/>
      <c r="M232" s="745"/>
      <c r="N232" s="741"/>
      <c r="O232" s="741"/>
      <c r="P232" s="745"/>
      <c r="Q232" s="745"/>
      <c r="R232" s="759"/>
      <c r="S232" s="746"/>
    </row>
    <row r="233" spans="1:19" ht="14.4" customHeight="1" x14ac:dyDescent="0.3">
      <c r="A233" s="740" t="s">
        <v>4562</v>
      </c>
      <c r="B233" s="741" t="s">
        <v>4563</v>
      </c>
      <c r="C233" s="741" t="s">
        <v>588</v>
      </c>
      <c r="D233" s="741" t="s">
        <v>4531</v>
      </c>
      <c r="E233" s="741" t="s">
        <v>4564</v>
      </c>
      <c r="F233" s="741" t="s">
        <v>4571</v>
      </c>
      <c r="G233" s="741" t="s">
        <v>4572</v>
      </c>
      <c r="H233" s="745">
        <v>5.2</v>
      </c>
      <c r="I233" s="745">
        <v>1318.46</v>
      </c>
      <c r="J233" s="741">
        <v>0.72222222222222221</v>
      </c>
      <c r="K233" s="741">
        <v>253.55</v>
      </c>
      <c r="L233" s="745">
        <v>7.2000000000000011</v>
      </c>
      <c r="M233" s="745">
        <v>1825.56</v>
      </c>
      <c r="N233" s="741">
        <v>1</v>
      </c>
      <c r="O233" s="741">
        <v>253.54999999999995</v>
      </c>
      <c r="P233" s="745">
        <v>1.2</v>
      </c>
      <c r="Q233" s="745">
        <v>304.26</v>
      </c>
      <c r="R233" s="759">
        <v>0.16666666666666666</v>
      </c>
      <c r="S233" s="746">
        <v>253.55</v>
      </c>
    </row>
    <row r="234" spans="1:19" ht="14.4" customHeight="1" x14ac:dyDescent="0.3">
      <c r="A234" s="740" t="s">
        <v>4562</v>
      </c>
      <c r="B234" s="741" t="s">
        <v>4563</v>
      </c>
      <c r="C234" s="741" t="s">
        <v>588</v>
      </c>
      <c r="D234" s="741" t="s">
        <v>4531</v>
      </c>
      <c r="E234" s="741" t="s">
        <v>4564</v>
      </c>
      <c r="F234" s="741" t="s">
        <v>4573</v>
      </c>
      <c r="G234" s="741" t="s">
        <v>1639</v>
      </c>
      <c r="H234" s="745">
        <v>0.1</v>
      </c>
      <c r="I234" s="745">
        <v>10.08</v>
      </c>
      <c r="J234" s="741">
        <v>0.54723127035830621</v>
      </c>
      <c r="K234" s="741">
        <v>100.8</v>
      </c>
      <c r="L234" s="745">
        <v>0.30000000000000004</v>
      </c>
      <c r="M234" s="745">
        <v>18.419999999999998</v>
      </c>
      <c r="N234" s="741">
        <v>1</v>
      </c>
      <c r="O234" s="741">
        <v>61.399999999999984</v>
      </c>
      <c r="P234" s="745"/>
      <c r="Q234" s="745"/>
      <c r="R234" s="759"/>
      <c r="S234" s="746"/>
    </row>
    <row r="235" spans="1:19" ht="14.4" customHeight="1" x14ac:dyDescent="0.3">
      <c r="A235" s="740" t="s">
        <v>4562</v>
      </c>
      <c r="B235" s="741" t="s">
        <v>4563</v>
      </c>
      <c r="C235" s="741" t="s">
        <v>588</v>
      </c>
      <c r="D235" s="741" t="s">
        <v>4531</v>
      </c>
      <c r="E235" s="741" t="s">
        <v>4564</v>
      </c>
      <c r="F235" s="741" t="s">
        <v>4574</v>
      </c>
      <c r="G235" s="741" t="s">
        <v>639</v>
      </c>
      <c r="H235" s="745">
        <v>1</v>
      </c>
      <c r="I235" s="745">
        <v>13.74</v>
      </c>
      <c r="J235" s="741">
        <v>0.5</v>
      </c>
      <c r="K235" s="741">
        <v>13.74</v>
      </c>
      <c r="L235" s="745">
        <v>2</v>
      </c>
      <c r="M235" s="745">
        <v>27.48</v>
      </c>
      <c r="N235" s="741">
        <v>1</v>
      </c>
      <c r="O235" s="741">
        <v>13.74</v>
      </c>
      <c r="P235" s="745"/>
      <c r="Q235" s="745"/>
      <c r="R235" s="759"/>
      <c r="S235" s="746"/>
    </row>
    <row r="236" spans="1:19" ht="14.4" customHeight="1" x14ac:dyDescent="0.3">
      <c r="A236" s="740" t="s">
        <v>4562</v>
      </c>
      <c r="B236" s="741" t="s">
        <v>4563</v>
      </c>
      <c r="C236" s="741" t="s">
        <v>588</v>
      </c>
      <c r="D236" s="741" t="s">
        <v>4531</v>
      </c>
      <c r="E236" s="741" t="s">
        <v>4564</v>
      </c>
      <c r="F236" s="741" t="s">
        <v>4579</v>
      </c>
      <c r="G236" s="741" t="s">
        <v>4580</v>
      </c>
      <c r="H236" s="745">
        <v>0.2</v>
      </c>
      <c r="I236" s="745">
        <v>28.76</v>
      </c>
      <c r="J236" s="741">
        <v>0.81242937853107355</v>
      </c>
      <c r="K236" s="741">
        <v>143.80000000000001</v>
      </c>
      <c r="L236" s="745">
        <v>0.2</v>
      </c>
      <c r="M236" s="745">
        <v>35.4</v>
      </c>
      <c r="N236" s="741">
        <v>1</v>
      </c>
      <c r="O236" s="741">
        <v>176.99999999999997</v>
      </c>
      <c r="P236" s="745"/>
      <c r="Q236" s="745"/>
      <c r="R236" s="759"/>
      <c r="S236" s="746"/>
    </row>
    <row r="237" spans="1:19" ht="14.4" customHeight="1" x14ac:dyDescent="0.3">
      <c r="A237" s="740" t="s">
        <v>4562</v>
      </c>
      <c r="B237" s="741" t="s">
        <v>4563</v>
      </c>
      <c r="C237" s="741" t="s">
        <v>588</v>
      </c>
      <c r="D237" s="741" t="s">
        <v>4531</v>
      </c>
      <c r="E237" s="741" t="s">
        <v>4564</v>
      </c>
      <c r="F237" s="741" t="s">
        <v>4585</v>
      </c>
      <c r="G237" s="741" t="s">
        <v>612</v>
      </c>
      <c r="H237" s="745">
        <v>0.4</v>
      </c>
      <c r="I237" s="745">
        <v>235.82</v>
      </c>
      <c r="J237" s="741"/>
      <c r="K237" s="741">
        <v>589.54999999999995</v>
      </c>
      <c r="L237" s="745"/>
      <c r="M237" s="745"/>
      <c r="N237" s="741"/>
      <c r="O237" s="741"/>
      <c r="P237" s="745"/>
      <c r="Q237" s="745"/>
      <c r="R237" s="759"/>
      <c r="S237" s="746"/>
    </row>
    <row r="238" spans="1:19" ht="14.4" customHeight="1" x14ac:dyDescent="0.3">
      <c r="A238" s="740" t="s">
        <v>4562</v>
      </c>
      <c r="B238" s="741" t="s">
        <v>4563</v>
      </c>
      <c r="C238" s="741" t="s">
        <v>588</v>
      </c>
      <c r="D238" s="741" t="s">
        <v>4531</v>
      </c>
      <c r="E238" s="741" t="s">
        <v>4564</v>
      </c>
      <c r="F238" s="741" t="s">
        <v>4588</v>
      </c>
      <c r="G238" s="741" t="s">
        <v>4589</v>
      </c>
      <c r="H238" s="745">
        <v>0.2</v>
      </c>
      <c r="I238" s="745">
        <v>10.28</v>
      </c>
      <c r="J238" s="741">
        <v>1</v>
      </c>
      <c r="K238" s="741">
        <v>51.399999999999991</v>
      </c>
      <c r="L238" s="745">
        <v>0.2</v>
      </c>
      <c r="M238" s="745">
        <v>10.28</v>
      </c>
      <c r="N238" s="741">
        <v>1</v>
      </c>
      <c r="O238" s="741">
        <v>51.399999999999991</v>
      </c>
      <c r="P238" s="745"/>
      <c r="Q238" s="745"/>
      <c r="R238" s="759"/>
      <c r="S238" s="746"/>
    </row>
    <row r="239" spans="1:19" ht="14.4" customHeight="1" x14ac:dyDescent="0.3">
      <c r="A239" s="740" t="s">
        <v>4562</v>
      </c>
      <c r="B239" s="741" t="s">
        <v>4563</v>
      </c>
      <c r="C239" s="741" t="s">
        <v>588</v>
      </c>
      <c r="D239" s="741" t="s">
        <v>4531</v>
      </c>
      <c r="E239" s="741" t="s">
        <v>4564</v>
      </c>
      <c r="F239" s="741" t="s">
        <v>4590</v>
      </c>
      <c r="G239" s="741" t="s">
        <v>616</v>
      </c>
      <c r="H239" s="745"/>
      <c r="I239" s="745"/>
      <c r="J239" s="741"/>
      <c r="K239" s="741"/>
      <c r="L239" s="745">
        <v>0.02</v>
      </c>
      <c r="M239" s="745">
        <v>2.4300000000000002</v>
      </c>
      <c r="N239" s="741">
        <v>1</v>
      </c>
      <c r="O239" s="741">
        <v>121.5</v>
      </c>
      <c r="P239" s="745"/>
      <c r="Q239" s="745"/>
      <c r="R239" s="759"/>
      <c r="S239" s="746"/>
    </row>
    <row r="240" spans="1:19" ht="14.4" customHeight="1" x14ac:dyDescent="0.3">
      <c r="A240" s="740" t="s">
        <v>4562</v>
      </c>
      <c r="B240" s="741" t="s">
        <v>4563</v>
      </c>
      <c r="C240" s="741" t="s">
        <v>588</v>
      </c>
      <c r="D240" s="741" t="s">
        <v>4531</v>
      </c>
      <c r="E240" s="741" t="s">
        <v>4564</v>
      </c>
      <c r="F240" s="741" t="s">
        <v>4591</v>
      </c>
      <c r="G240" s="741" t="s">
        <v>616</v>
      </c>
      <c r="H240" s="745">
        <v>0.06</v>
      </c>
      <c r="I240" s="745">
        <v>17.899999999999999</v>
      </c>
      <c r="J240" s="741">
        <v>1.4867109634551494</v>
      </c>
      <c r="K240" s="741">
        <v>298.33333333333331</v>
      </c>
      <c r="L240" s="745">
        <v>0.06</v>
      </c>
      <c r="M240" s="745">
        <v>12.04</v>
      </c>
      <c r="N240" s="741">
        <v>1</v>
      </c>
      <c r="O240" s="741">
        <v>200.66666666666666</v>
      </c>
      <c r="P240" s="745"/>
      <c r="Q240" s="745"/>
      <c r="R240" s="759"/>
      <c r="S240" s="746"/>
    </row>
    <row r="241" spans="1:19" ht="14.4" customHeight="1" x14ac:dyDescent="0.3">
      <c r="A241" s="740" t="s">
        <v>4562</v>
      </c>
      <c r="B241" s="741" t="s">
        <v>4563</v>
      </c>
      <c r="C241" s="741" t="s">
        <v>588</v>
      </c>
      <c r="D241" s="741" t="s">
        <v>4531</v>
      </c>
      <c r="E241" s="741" t="s">
        <v>4564</v>
      </c>
      <c r="F241" s="741" t="s">
        <v>4592</v>
      </c>
      <c r="G241" s="741" t="s">
        <v>616</v>
      </c>
      <c r="H241" s="745">
        <v>1.05</v>
      </c>
      <c r="I241" s="745">
        <v>379.67999999999995</v>
      </c>
      <c r="J241" s="741">
        <v>0.9453947859864047</v>
      </c>
      <c r="K241" s="741">
        <v>361.59999999999991</v>
      </c>
      <c r="L241" s="745">
        <v>1.6500000000000001</v>
      </c>
      <c r="M241" s="745">
        <v>401.60999999999996</v>
      </c>
      <c r="N241" s="741">
        <v>1</v>
      </c>
      <c r="O241" s="741">
        <v>243.39999999999995</v>
      </c>
      <c r="P241" s="745">
        <v>0.3</v>
      </c>
      <c r="Q241" s="745">
        <v>73.02</v>
      </c>
      <c r="R241" s="759">
        <v>0.18181818181818182</v>
      </c>
      <c r="S241" s="746">
        <v>243.4</v>
      </c>
    </row>
    <row r="242" spans="1:19" ht="14.4" customHeight="1" x14ac:dyDescent="0.3">
      <c r="A242" s="740" t="s">
        <v>4562</v>
      </c>
      <c r="B242" s="741" t="s">
        <v>4563</v>
      </c>
      <c r="C242" s="741" t="s">
        <v>588</v>
      </c>
      <c r="D242" s="741" t="s">
        <v>4531</v>
      </c>
      <c r="E242" s="741" t="s">
        <v>4564</v>
      </c>
      <c r="F242" s="741" t="s">
        <v>4593</v>
      </c>
      <c r="G242" s="741" t="s">
        <v>1971</v>
      </c>
      <c r="H242" s="745">
        <v>0.5</v>
      </c>
      <c r="I242" s="745">
        <v>18.75</v>
      </c>
      <c r="J242" s="741">
        <v>1.25</v>
      </c>
      <c r="K242" s="741">
        <v>37.5</v>
      </c>
      <c r="L242" s="745">
        <v>0.4</v>
      </c>
      <c r="M242" s="745">
        <v>15</v>
      </c>
      <c r="N242" s="741">
        <v>1</v>
      </c>
      <c r="O242" s="741">
        <v>37.5</v>
      </c>
      <c r="P242" s="745"/>
      <c r="Q242" s="745"/>
      <c r="R242" s="759"/>
      <c r="S242" s="746"/>
    </row>
    <row r="243" spans="1:19" ht="14.4" customHeight="1" x14ac:dyDescent="0.3">
      <c r="A243" s="740" t="s">
        <v>4562</v>
      </c>
      <c r="B243" s="741" t="s">
        <v>4563</v>
      </c>
      <c r="C243" s="741" t="s">
        <v>588</v>
      </c>
      <c r="D243" s="741" t="s">
        <v>4531</v>
      </c>
      <c r="E243" s="741" t="s">
        <v>4564</v>
      </c>
      <c r="F243" s="741" t="s">
        <v>4595</v>
      </c>
      <c r="G243" s="741" t="s">
        <v>1115</v>
      </c>
      <c r="H243" s="745"/>
      <c r="I243" s="745"/>
      <c r="J243" s="741"/>
      <c r="K243" s="741"/>
      <c r="L243" s="745">
        <v>0.05</v>
      </c>
      <c r="M243" s="745">
        <v>18.47</v>
      </c>
      <c r="N243" s="741">
        <v>1</v>
      </c>
      <c r="O243" s="741">
        <v>369.4</v>
      </c>
      <c r="P243" s="745"/>
      <c r="Q243" s="745"/>
      <c r="R243" s="759"/>
      <c r="S243" s="746"/>
    </row>
    <row r="244" spans="1:19" ht="14.4" customHeight="1" x14ac:dyDescent="0.3">
      <c r="A244" s="740" t="s">
        <v>4562</v>
      </c>
      <c r="B244" s="741" t="s">
        <v>4563</v>
      </c>
      <c r="C244" s="741" t="s">
        <v>588</v>
      </c>
      <c r="D244" s="741" t="s">
        <v>4531</v>
      </c>
      <c r="E244" s="741" t="s">
        <v>4559</v>
      </c>
      <c r="F244" s="741" t="s">
        <v>4607</v>
      </c>
      <c r="G244" s="741" t="s">
        <v>4608</v>
      </c>
      <c r="H244" s="745">
        <v>5</v>
      </c>
      <c r="I244" s="745">
        <v>370</v>
      </c>
      <c r="J244" s="741">
        <v>2.3717948717948718</v>
      </c>
      <c r="K244" s="741">
        <v>74</v>
      </c>
      <c r="L244" s="745">
        <v>2</v>
      </c>
      <c r="M244" s="745">
        <v>156</v>
      </c>
      <c r="N244" s="741">
        <v>1</v>
      </c>
      <c r="O244" s="741">
        <v>78</v>
      </c>
      <c r="P244" s="745"/>
      <c r="Q244" s="745"/>
      <c r="R244" s="759"/>
      <c r="S244" s="746"/>
    </row>
    <row r="245" spans="1:19" ht="14.4" customHeight="1" x14ac:dyDescent="0.3">
      <c r="A245" s="740" t="s">
        <v>4562</v>
      </c>
      <c r="B245" s="741" t="s">
        <v>4563</v>
      </c>
      <c r="C245" s="741" t="s">
        <v>588</v>
      </c>
      <c r="D245" s="741" t="s">
        <v>4531</v>
      </c>
      <c r="E245" s="741" t="s">
        <v>4559</v>
      </c>
      <c r="F245" s="741" t="s">
        <v>4609</v>
      </c>
      <c r="G245" s="741" t="s">
        <v>4610</v>
      </c>
      <c r="H245" s="745">
        <v>92</v>
      </c>
      <c r="I245" s="745">
        <v>13248</v>
      </c>
      <c r="J245" s="741">
        <v>0.58541758727353066</v>
      </c>
      <c r="K245" s="741">
        <v>144</v>
      </c>
      <c r="L245" s="745">
        <v>155</v>
      </c>
      <c r="M245" s="745">
        <v>22630</v>
      </c>
      <c r="N245" s="741">
        <v>1</v>
      </c>
      <c r="O245" s="741">
        <v>146</v>
      </c>
      <c r="P245" s="745">
        <v>24</v>
      </c>
      <c r="Q245" s="745">
        <v>3528</v>
      </c>
      <c r="R245" s="759">
        <v>0.15589924878479894</v>
      </c>
      <c r="S245" s="746">
        <v>147</v>
      </c>
    </row>
    <row r="246" spans="1:19" ht="14.4" customHeight="1" x14ac:dyDescent="0.3">
      <c r="A246" s="740" t="s">
        <v>4562</v>
      </c>
      <c r="B246" s="741" t="s">
        <v>4563</v>
      </c>
      <c r="C246" s="741" t="s">
        <v>588</v>
      </c>
      <c r="D246" s="741" t="s">
        <v>4531</v>
      </c>
      <c r="E246" s="741" t="s">
        <v>4559</v>
      </c>
      <c r="F246" s="741" t="s">
        <v>4611</v>
      </c>
      <c r="G246" s="741" t="s">
        <v>4612</v>
      </c>
      <c r="H246" s="745">
        <v>43</v>
      </c>
      <c r="I246" s="745">
        <v>1505</v>
      </c>
      <c r="J246" s="741">
        <v>1.3558558558558558</v>
      </c>
      <c r="K246" s="741">
        <v>35</v>
      </c>
      <c r="L246" s="745">
        <v>30</v>
      </c>
      <c r="M246" s="745">
        <v>1110</v>
      </c>
      <c r="N246" s="741">
        <v>1</v>
      </c>
      <c r="O246" s="741">
        <v>37</v>
      </c>
      <c r="P246" s="745">
        <v>11</v>
      </c>
      <c r="Q246" s="745">
        <v>407</v>
      </c>
      <c r="R246" s="759">
        <v>0.36666666666666664</v>
      </c>
      <c r="S246" s="746">
        <v>37</v>
      </c>
    </row>
    <row r="247" spans="1:19" ht="14.4" customHeight="1" x14ac:dyDescent="0.3">
      <c r="A247" s="740" t="s">
        <v>4562</v>
      </c>
      <c r="B247" s="741" t="s">
        <v>4563</v>
      </c>
      <c r="C247" s="741" t="s">
        <v>588</v>
      </c>
      <c r="D247" s="741" t="s">
        <v>4531</v>
      </c>
      <c r="E247" s="741" t="s">
        <v>4559</v>
      </c>
      <c r="F247" s="741" t="s">
        <v>4613</v>
      </c>
      <c r="G247" s="741" t="s">
        <v>4614</v>
      </c>
      <c r="H247" s="745">
        <v>6</v>
      </c>
      <c r="I247" s="745">
        <v>660</v>
      </c>
      <c r="J247" s="741">
        <v>0.56896551724137934</v>
      </c>
      <c r="K247" s="741">
        <v>110</v>
      </c>
      <c r="L247" s="745">
        <v>10</v>
      </c>
      <c r="M247" s="745">
        <v>1160</v>
      </c>
      <c r="N247" s="741">
        <v>1</v>
      </c>
      <c r="O247" s="741">
        <v>116</v>
      </c>
      <c r="P247" s="745"/>
      <c r="Q247" s="745"/>
      <c r="R247" s="759"/>
      <c r="S247" s="746"/>
    </row>
    <row r="248" spans="1:19" ht="14.4" customHeight="1" x14ac:dyDescent="0.3">
      <c r="A248" s="740" t="s">
        <v>4562</v>
      </c>
      <c r="B248" s="741" t="s">
        <v>4563</v>
      </c>
      <c r="C248" s="741" t="s">
        <v>588</v>
      </c>
      <c r="D248" s="741" t="s">
        <v>4531</v>
      </c>
      <c r="E248" s="741" t="s">
        <v>4559</v>
      </c>
      <c r="F248" s="741" t="s">
        <v>4615</v>
      </c>
      <c r="G248" s="741" t="s">
        <v>4616</v>
      </c>
      <c r="H248" s="745">
        <v>10</v>
      </c>
      <c r="I248" s="745">
        <v>1230</v>
      </c>
      <c r="J248" s="741">
        <v>0.52971576227390182</v>
      </c>
      <c r="K248" s="741">
        <v>123</v>
      </c>
      <c r="L248" s="745">
        <v>18</v>
      </c>
      <c r="M248" s="745">
        <v>2322</v>
      </c>
      <c r="N248" s="741">
        <v>1</v>
      </c>
      <c r="O248" s="741">
        <v>129</v>
      </c>
      <c r="P248" s="745">
        <v>6</v>
      </c>
      <c r="Q248" s="745">
        <v>774</v>
      </c>
      <c r="R248" s="759">
        <v>0.33333333333333331</v>
      </c>
      <c r="S248" s="746">
        <v>129</v>
      </c>
    </row>
    <row r="249" spans="1:19" ht="14.4" customHeight="1" x14ac:dyDescent="0.3">
      <c r="A249" s="740" t="s">
        <v>4562</v>
      </c>
      <c r="B249" s="741" t="s">
        <v>4563</v>
      </c>
      <c r="C249" s="741" t="s">
        <v>588</v>
      </c>
      <c r="D249" s="741" t="s">
        <v>4531</v>
      </c>
      <c r="E249" s="741" t="s">
        <v>4559</v>
      </c>
      <c r="F249" s="741" t="s">
        <v>4619</v>
      </c>
      <c r="G249" s="741" t="s">
        <v>4620</v>
      </c>
      <c r="H249" s="745">
        <v>39</v>
      </c>
      <c r="I249" s="745">
        <v>25467</v>
      </c>
      <c r="J249" s="741">
        <v>0.98187916875506032</v>
      </c>
      <c r="K249" s="741">
        <v>653</v>
      </c>
      <c r="L249" s="745">
        <v>37</v>
      </c>
      <c r="M249" s="745">
        <v>25937</v>
      </c>
      <c r="N249" s="741">
        <v>1</v>
      </c>
      <c r="O249" s="741">
        <v>701</v>
      </c>
      <c r="P249" s="745">
        <v>15</v>
      </c>
      <c r="Q249" s="745">
        <v>10515</v>
      </c>
      <c r="R249" s="759">
        <v>0.40540540540540543</v>
      </c>
      <c r="S249" s="746">
        <v>701</v>
      </c>
    </row>
    <row r="250" spans="1:19" ht="14.4" customHeight="1" x14ac:dyDescent="0.3">
      <c r="A250" s="740" t="s">
        <v>4562</v>
      </c>
      <c r="B250" s="741" t="s">
        <v>4563</v>
      </c>
      <c r="C250" s="741" t="s">
        <v>588</v>
      </c>
      <c r="D250" s="741" t="s">
        <v>4531</v>
      </c>
      <c r="E250" s="741" t="s">
        <v>4559</v>
      </c>
      <c r="F250" s="741" t="s">
        <v>4621</v>
      </c>
      <c r="G250" s="741" t="s">
        <v>4622</v>
      </c>
      <c r="H250" s="745"/>
      <c r="I250" s="745"/>
      <c r="J250" s="741"/>
      <c r="K250" s="741"/>
      <c r="L250" s="745"/>
      <c r="M250" s="745"/>
      <c r="N250" s="741"/>
      <c r="O250" s="741"/>
      <c r="P250" s="745">
        <v>1</v>
      </c>
      <c r="Q250" s="745">
        <v>355</v>
      </c>
      <c r="R250" s="759"/>
      <c r="S250" s="746">
        <v>355</v>
      </c>
    </row>
    <row r="251" spans="1:19" ht="14.4" customHeight="1" x14ac:dyDescent="0.3">
      <c r="A251" s="740" t="s">
        <v>4562</v>
      </c>
      <c r="B251" s="741" t="s">
        <v>4563</v>
      </c>
      <c r="C251" s="741" t="s">
        <v>588</v>
      </c>
      <c r="D251" s="741" t="s">
        <v>4531</v>
      </c>
      <c r="E251" s="741" t="s">
        <v>4559</v>
      </c>
      <c r="F251" s="741" t="s">
        <v>4625</v>
      </c>
      <c r="G251" s="741" t="s">
        <v>4626</v>
      </c>
      <c r="H251" s="745">
        <v>100</v>
      </c>
      <c r="I251" s="745">
        <v>1733.33</v>
      </c>
      <c r="J251" s="741">
        <v>0.19117603265587033</v>
      </c>
      <c r="K251" s="741">
        <v>17.333299999999998</v>
      </c>
      <c r="L251" s="745">
        <v>272</v>
      </c>
      <c r="M251" s="745">
        <v>9066.67</v>
      </c>
      <c r="N251" s="741">
        <v>1</v>
      </c>
      <c r="O251" s="741">
        <v>33.333345588235296</v>
      </c>
      <c r="P251" s="745">
        <v>76</v>
      </c>
      <c r="Q251" s="745">
        <v>2533.33</v>
      </c>
      <c r="R251" s="759">
        <v>0.27941129433408296</v>
      </c>
      <c r="S251" s="746">
        <v>33.333289473684211</v>
      </c>
    </row>
    <row r="252" spans="1:19" ht="14.4" customHeight="1" x14ac:dyDescent="0.3">
      <c r="A252" s="740" t="s">
        <v>4562</v>
      </c>
      <c r="B252" s="741" t="s">
        <v>4563</v>
      </c>
      <c r="C252" s="741" t="s">
        <v>588</v>
      </c>
      <c r="D252" s="741" t="s">
        <v>4531</v>
      </c>
      <c r="E252" s="741" t="s">
        <v>4559</v>
      </c>
      <c r="F252" s="741" t="s">
        <v>4629</v>
      </c>
      <c r="G252" s="741" t="s">
        <v>4630</v>
      </c>
      <c r="H252" s="745">
        <v>184</v>
      </c>
      <c r="I252" s="745">
        <v>20976</v>
      </c>
      <c r="J252" s="741">
        <v>0.54796238244514106</v>
      </c>
      <c r="K252" s="741">
        <v>114</v>
      </c>
      <c r="L252" s="745">
        <v>319</v>
      </c>
      <c r="M252" s="745">
        <v>38280</v>
      </c>
      <c r="N252" s="741">
        <v>1</v>
      </c>
      <c r="O252" s="741">
        <v>120</v>
      </c>
      <c r="P252" s="745">
        <v>48</v>
      </c>
      <c r="Q252" s="745">
        <v>5760</v>
      </c>
      <c r="R252" s="759">
        <v>0.15047021943573669</v>
      </c>
      <c r="S252" s="746">
        <v>120</v>
      </c>
    </row>
    <row r="253" spans="1:19" ht="14.4" customHeight="1" x14ac:dyDescent="0.3">
      <c r="A253" s="740" t="s">
        <v>4562</v>
      </c>
      <c r="B253" s="741" t="s">
        <v>4563</v>
      </c>
      <c r="C253" s="741" t="s">
        <v>588</v>
      </c>
      <c r="D253" s="741" t="s">
        <v>4531</v>
      </c>
      <c r="E253" s="741" t="s">
        <v>4559</v>
      </c>
      <c r="F253" s="741" t="s">
        <v>4631</v>
      </c>
      <c r="G253" s="741" t="s">
        <v>4632</v>
      </c>
      <c r="H253" s="745">
        <v>1</v>
      </c>
      <c r="I253" s="745">
        <v>31</v>
      </c>
      <c r="J253" s="741">
        <v>0.484375</v>
      </c>
      <c r="K253" s="741">
        <v>31</v>
      </c>
      <c r="L253" s="745">
        <v>2</v>
      </c>
      <c r="M253" s="745">
        <v>64</v>
      </c>
      <c r="N253" s="741">
        <v>1</v>
      </c>
      <c r="O253" s="741">
        <v>32</v>
      </c>
      <c r="P253" s="745"/>
      <c r="Q253" s="745"/>
      <c r="R253" s="759"/>
      <c r="S253" s="746"/>
    </row>
    <row r="254" spans="1:19" ht="14.4" customHeight="1" x14ac:dyDescent="0.3">
      <c r="A254" s="740" t="s">
        <v>4562</v>
      </c>
      <c r="B254" s="741" t="s">
        <v>4563</v>
      </c>
      <c r="C254" s="741" t="s">
        <v>588</v>
      </c>
      <c r="D254" s="741" t="s">
        <v>4531</v>
      </c>
      <c r="E254" s="741" t="s">
        <v>4559</v>
      </c>
      <c r="F254" s="741" t="s">
        <v>4633</v>
      </c>
      <c r="G254" s="741" t="s">
        <v>4634</v>
      </c>
      <c r="H254" s="745">
        <v>5</v>
      </c>
      <c r="I254" s="745">
        <v>350</v>
      </c>
      <c r="J254" s="741">
        <v>1.5765765765765767</v>
      </c>
      <c r="K254" s="741">
        <v>70</v>
      </c>
      <c r="L254" s="745">
        <v>3</v>
      </c>
      <c r="M254" s="745">
        <v>222</v>
      </c>
      <c r="N254" s="741">
        <v>1</v>
      </c>
      <c r="O254" s="741">
        <v>74</v>
      </c>
      <c r="P254" s="745">
        <v>3</v>
      </c>
      <c r="Q254" s="745">
        <v>222</v>
      </c>
      <c r="R254" s="759">
        <v>1</v>
      </c>
      <c r="S254" s="746">
        <v>74</v>
      </c>
    </row>
    <row r="255" spans="1:19" ht="14.4" customHeight="1" x14ac:dyDescent="0.3">
      <c r="A255" s="740" t="s">
        <v>4562</v>
      </c>
      <c r="B255" s="741" t="s">
        <v>4563</v>
      </c>
      <c r="C255" s="741" t="s">
        <v>588</v>
      </c>
      <c r="D255" s="741" t="s">
        <v>4531</v>
      </c>
      <c r="E255" s="741" t="s">
        <v>4559</v>
      </c>
      <c r="F255" s="741" t="s">
        <v>4635</v>
      </c>
      <c r="G255" s="741" t="s">
        <v>4636</v>
      </c>
      <c r="H255" s="745">
        <v>23</v>
      </c>
      <c r="I255" s="745">
        <v>1771</v>
      </c>
      <c r="J255" s="741">
        <v>0.57499999999999996</v>
      </c>
      <c r="K255" s="741">
        <v>77</v>
      </c>
      <c r="L255" s="745">
        <v>40</v>
      </c>
      <c r="M255" s="745">
        <v>3080</v>
      </c>
      <c r="N255" s="741">
        <v>1</v>
      </c>
      <c r="O255" s="741">
        <v>77</v>
      </c>
      <c r="P255" s="745">
        <v>6</v>
      </c>
      <c r="Q255" s="745">
        <v>462</v>
      </c>
      <c r="R255" s="759">
        <v>0.15</v>
      </c>
      <c r="S255" s="746">
        <v>77</v>
      </c>
    </row>
    <row r="256" spans="1:19" ht="14.4" customHeight="1" x14ac:dyDescent="0.3">
      <c r="A256" s="740" t="s">
        <v>4562</v>
      </c>
      <c r="B256" s="741" t="s">
        <v>4563</v>
      </c>
      <c r="C256" s="741" t="s">
        <v>588</v>
      </c>
      <c r="D256" s="741" t="s">
        <v>4531</v>
      </c>
      <c r="E256" s="741" t="s">
        <v>4559</v>
      </c>
      <c r="F256" s="741" t="s">
        <v>4637</v>
      </c>
      <c r="G256" s="741" t="s">
        <v>4638</v>
      </c>
      <c r="H256" s="745">
        <v>5</v>
      </c>
      <c r="I256" s="745">
        <v>3030</v>
      </c>
      <c r="J256" s="741">
        <v>0.81715210355987056</v>
      </c>
      <c r="K256" s="741">
        <v>606</v>
      </c>
      <c r="L256" s="745">
        <v>6</v>
      </c>
      <c r="M256" s="745">
        <v>3708</v>
      </c>
      <c r="N256" s="741">
        <v>1</v>
      </c>
      <c r="O256" s="741">
        <v>618</v>
      </c>
      <c r="P256" s="745"/>
      <c r="Q256" s="745"/>
      <c r="R256" s="759"/>
      <c r="S256" s="746"/>
    </row>
    <row r="257" spans="1:19" ht="14.4" customHeight="1" x14ac:dyDescent="0.3">
      <c r="A257" s="740" t="s">
        <v>4562</v>
      </c>
      <c r="B257" s="741" t="s">
        <v>4563</v>
      </c>
      <c r="C257" s="741" t="s">
        <v>588</v>
      </c>
      <c r="D257" s="741" t="s">
        <v>4531</v>
      </c>
      <c r="E257" s="741" t="s">
        <v>4559</v>
      </c>
      <c r="F257" s="741" t="s">
        <v>4643</v>
      </c>
      <c r="G257" s="741" t="s">
        <v>4644</v>
      </c>
      <c r="H257" s="745">
        <v>198</v>
      </c>
      <c r="I257" s="745">
        <v>32670</v>
      </c>
      <c r="J257" s="741">
        <v>0.77880283201029821</v>
      </c>
      <c r="K257" s="741">
        <v>165</v>
      </c>
      <c r="L257" s="745">
        <v>237</v>
      </c>
      <c r="M257" s="745">
        <v>41949</v>
      </c>
      <c r="N257" s="741">
        <v>1</v>
      </c>
      <c r="O257" s="741">
        <v>177</v>
      </c>
      <c r="P257" s="745">
        <v>61</v>
      </c>
      <c r="Q257" s="745">
        <v>10797</v>
      </c>
      <c r="R257" s="759">
        <v>0.25738396624472576</v>
      </c>
      <c r="S257" s="746">
        <v>177</v>
      </c>
    </row>
    <row r="258" spans="1:19" ht="14.4" customHeight="1" x14ac:dyDescent="0.3">
      <c r="A258" s="740" t="s">
        <v>4562</v>
      </c>
      <c r="B258" s="741" t="s">
        <v>4563</v>
      </c>
      <c r="C258" s="741" t="s">
        <v>588</v>
      </c>
      <c r="D258" s="741" t="s">
        <v>4532</v>
      </c>
      <c r="E258" s="741" t="s">
        <v>4559</v>
      </c>
      <c r="F258" s="741" t="s">
        <v>4617</v>
      </c>
      <c r="G258" s="741" t="s">
        <v>4618</v>
      </c>
      <c r="H258" s="745">
        <v>2</v>
      </c>
      <c r="I258" s="745">
        <v>470</v>
      </c>
      <c r="J258" s="741"/>
      <c r="K258" s="741">
        <v>235</v>
      </c>
      <c r="L258" s="745"/>
      <c r="M258" s="745"/>
      <c r="N258" s="741"/>
      <c r="O258" s="741"/>
      <c r="P258" s="745"/>
      <c r="Q258" s="745"/>
      <c r="R258" s="759"/>
      <c r="S258" s="746"/>
    </row>
    <row r="259" spans="1:19" ht="14.4" customHeight="1" x14ac:dyDescent="0.3">
      <c r="A259" s="740" t="s">
        <v>4562</v>
      </c>
      <c r="B259" s="741" t="s">
        <v>4563</v>
      </c>
      <c r="C259" s="741" t="s">
        <v>588</v>
      </c>
      <c r="D259" s="741" t="s">
        <v>4533</v>
      </c>
      <c r="E259" s="741" t="s">
        <v>4559</v>
      </c>
      <c r="F259" s="741" t="s">
        <v>4625</v>
      </c>
      <c r="G259" s="741" t="s">
        <v>4626</v>
      </c>
      <c r="H259" s="745">
        <v>1</v>
      </c>
      <c r="I259" s="745">
        <v>0</v>
      </c>
      <c r="J259" s="741"/>
      <c r="K259" s="741">
        <v>0</v>
      </c>
      <c r="L259" s="745"/>
      <c r="M259" s="745"/>
      <c r="N259" s="741"/>
      <c r="O259" s="741"/>
      <c r="P259" s="745"/>
      <c r="Q259" s="745"/>
      <c r="R259" s="759"/>
      <c r="S259" s="746"/>
    </row>
    <row r="260" spans="1:19" ht="14.4" customHeight="1" x14ac:dyDescent="0.3">
      <c r="A260" s="740" t="s">
        <v>4562</v>
      </c>
      <c r="B260" s="741" t="s">
        <v>4563</v>
      </c>
      <c r="C260" s="741" t="s">
        <v>588</v>
      </c>
      <c r="D260" s="741" t="s">
        <v>4533</v>
      </c>
      <c r="E260" s="741" t="s">
        <v>4559</v>
      </c>
      <c r="F260" s="741" t="s">
        <v>4643</v>
      </c>
      <c r="G260" s="741" t="s">
        <v>4644</v>
      </c>
      <c r="H260" s="745">
        <v>1</v>
      </c>
      <c r="I260" s="745">
        <v>165</v>
      </c>
      <c r="J260" s="741"/>
      <c r="K260" s="741">
        <v>165</v>
      </c>
      <c r="L260" s="745"/>
      <c r="M260" s="745"/>
      <c r="N260" s="741"/>
      <c r="O260" s="741"/>
      <c r="P260" s="745"/>
      <c r="Q260" s="745"/>
      <c r="R260" s="759"/>
      <c r="S260" s="746"/>
    </row>
    <row r="261" spans="1:19" ht="14.4" customHeight="1" x14ac:dyDescent="0.3">
      <c r="A261" s="740" t="s">
        <v>4562</v>
      </c>
      <c r="B261" s="741" t="s">
        <v>4563</v>
      </c>
      <c r="C261" s="741" t="s">
        <v>588</v>
      </c>
      <c r="D261" s="741" t="s">
        <v>2036</v>
      </c>
      <c r="E261" s="741" t="s">
        <v>4559</v>
      </c>
      <c r="F261" s="741" t="s">
        <v>4617</v>
      </c>
      <c r="G261" s="741" t="s">
        <v>4618</v>
      </c>
      <c r="H261" s="745"/>
      <c r="I261" s="745"/>
      <c r="J261" s="741"/>
      <c r="K261" s="741"/>
      <c r="L261" s="745"/>
      <c r="M261" s="745"/>
      <c r="N261" s="741"/>
      <c r="O261" s="741"/>
      <c r="P261" s="745">
        <v>53</v>
      </c>
      <c r="Q261" s="745">
        <v>13303</v>
      </c>
      <c r="R261" s="759"/>
      <c r="S261" s="746">
        <v>251</v>
      </c>
    </row>
    <row r="262" spans="1:19" ht="14.4" customHeight="1" x14ac:dyDescent="0.3">
      <c r="A262" s="740" t="s">
        <v>4562</v>
      </c>
      <c r="B262" s="741" t="s">
        <v>4563</v>
      </c>
      <c r="C262" s="741" t="s">
        <v>588</v>
      </c>
      <c r="D262" s="741" t="s">
        <v>4534</v>
      </c>
      <c r="E262" s="741" t="s">
        <v>4559</v>
      </c>
      <c r="F262" s="741" t="s">
        <v>4617</v>
      </c>
      <c r="G262" s="741" t="s">
        <v>4618</v>
      </c>
      <c r="H262" s="745"/>
      <c r="I262" s="745"/>
      <c r="J262" s="741"/>
      <c r="K262" s="741"/>
      <c r="L262" s="745">
        <v>9</v>
      </c>
      <c r="M262" s="745">
        <v>2259</v>
      </c>
      <c r="N262" s="741">
        <v>1</v>
      </c>
      <c r="O262" s="741">
        <v>251</v>
      </c>
      <c r="P262" s="745">
        <v>12</v>
      </c>
      <c r="Q262" s="745">
        <v>3012</v>
      </c>
      <c r="R262" s="759">
        <v>1.3333333333333333</v>
      </c>
      <c r="S262" s="746">
        <v>251</v>
      </c>
    </row>
    <row r="263" spans="1:19" ht="14.4" customHeight="1" x14ac:dyDescent="0.3">
      <c r="A263" s="740" t="s">
        <v>4562</v>
      </c>
      <c r="B263" s="741" t="s">
        <v>4563</v>
      </c>
      <c r="C263" s="741" t="s">
        <v>588</v>
      </c>
      <c r="D263" s="741" t="s">
        <v>4535</v>
      </c>
      <c r="E263" s="741" t="s">
        <v>4559</v>
      </c>
      <c r="F263" s="741" t="s">
        <v>4617</v>
      </c>
      <c r="G263" s="741" t="s">
        <v>4618</v>
      </c>
      <c r="H263" s="745"/>
      <c r="I263" s="745"/>
      <c r="J263" s="741"/>
      <c r="K263" s="741"/>
      <c r="L263" s="745"/>
      <c r="M263" s="745"/>
      <c r="N263" s="741"/>
      <c r="O263" s="741"/>
      <c r="P263" s="745">
        <v>9</v>
      </c>
      <c r="Q263" s="745">
        <v>2259</v>
      </c>
      <c r="R263" s="759"/>
      <c r="S263" s="746">
        <v>251</v>
      </c>
    </row>
    <row r="264" spans="1:19" ht="14.4" customHeight="1" x14ac:dyDescent="0.3">
      <c r="A264" s="740" t="s">
        <v>4562</v>
      </c>
      <c r="B264" s="741" t="s">
        <v>4563</v>
      </c>
      <c r="C264" s="741" t="s">
        <v>588</v>
      </c>
      <c r="D264" s="741" t="s">
        <v>2037</v>
      </c>
      <c r="E264" s="741" t="s">
        <v>4559</v>
      </c>
      <c r="F264" s="741" t="s">
        <v>4611</v>
      </c>
      <c r="G264" s="741" t="s">
        <v>4612</v>
      </c>
      <c r="H264" s="745">
        <v>2</v>
      </c>
      <c r="I264" s="745">
        <v>70</v>
      </c>
      <c r="J264" s="741">
        <v>1.8918918918918919</v>
      </c>
      <c r="K264" s="741">
        <v>35</v>
      </c>
      <c r="L264" s="745">
        <v>1</v>
      </c>
      <c r="M264" s="745">
        <v>37</v>
      </c>
      <c r="N264" s="741">
        <v>1</v>
      </c>
      <c r="O264" s="741">
        <v>37</v>
      </c>
      <c r="P264" s="745"/>
      <c r="Q264" s="745"/>
      <c r="R264" s="759"/>
      <c r="S264" s="746"/>
    </row>
    <row r="265" spans="1:19" ht="14.4" customHeight="1" x14ac:dyDescent="0.3">
      <c r="A265" s="740" t="s">
        <v>4562</v>
      </c>
      <c r="B265" s="741" t="s">
        <v>4563</v>
      </c>
      <c r="C265" s="741" t="s">
        <v>588</v>
      </c>
      <c r="D265" s="741" t="s">
        <v>2037</v>
      </c>
      <c r="E265" s="741" t="s">
        <v>4559</v>
      </c>
      <c r="F265" s="741" t="s">
        <v>4617</v>
      </c>
      <c r="G265" s="741" t="s">
        <v>4618</v>
      </c>
      <c r="H265" s="745">
        <v>61</v>
      </c>
      <c r="I265" s="745">
        <v>14335</v>
      </c>
      <c r="J265" s="741">
        <v>1.2151394422310757</v>
      </c>
      <c r="K265" s="741">
        <v>235</v>
      </c>
      <c r="L265" s="745">
        <v>47</v>
      </c>
      <c r="M265" s="745">
        <v>11797</v>
      </c>
      <c r="N265" s="741">
        <v>1</v>
      </c>
      <c r="O265" s="741">
        <v>251</v>
      </c>
      <c r="P265" s="745">
        <v>13</v>
      </c>
      <c r="Q265" s="745">
        <v>3263</v>
      </c>
      <c r="R265" s="759">
        <v>0.27659574468085107</v>
      </c>
      <c r="S265" s="746">
        <v>251</v>
      </c>
    </row>
    <row r="266" spans="1:19" ht="14.4" customHeight="1" x14ac:dyDescent="0.3">
      <c r="A266" s="740" t="s">
        <v>4562</v>
      </c>
      <c r="B266" s="741" t="s">
        <v>4563</v>
      </c>
      <c r="C266" s="741" t="s">
        <v>588</v>
      </c>
      <c r="D266" s="741" t="s">
        <v>2038</v>
      </c>
      <c r="E266" s="741" t="s">
        <v>4559</v>
      </c>
      <c r="F266" s="741" t="s">
        <v>4611</v>
      </c>
      <c r="G266" s="741" t="s">
        <v>4612</v>
      </c>
      <c r="H266" s="745">
        <v>21</v>
      </c>
      <c r="I266" s="745">
        <v>735</v>
      </c>
      <c r="J266" s="741">
        <v>0.79459459459459458</v>
      </c>
      <c r="K266" s="741">
        <v>35</v>
      </c>
      <c r="L266" s="745">
        <v>25</v>
      </c>
      <c r="M266" s="745">
        <v>925</v>
      </c>
      <c r="N266" s="741">
        <v>1</v>
      </c>
      <c r="O266" s="741">
        <v>37</v>
      </c>
      <c r="P266" s="745">
        <v>26</v>
      </c>
      <c r="Q266" s="745">
        <v>962</v>
      </c>
      <c r="R266" s="759">
        <v>1.04</v>
      </c>
      <c r="S266" s="746">
        <v>37</v>
      </c>
    </row>
    <row r="267" spans="1:19" ht="14.4" customHeight="1" x14ac:dyDescent="0.3">
      <c r="A267" s="740" t="s">
        <v>4562</v>
      </c>
      <c r="B267" s="741" t="s">
        <v>4563</v>
      </c>
      <c r="C267" s="741" t="s">
        <v>588</v>
      </c>
      <c r="D267" s="741" t="s">
        <v>2038</v>
      </c>
      <c r="E267" s="741" t="s">
        <v>4559</v>
      </c>
      <c r="F267" s="741" t="s">
        <v>4617</v>
      </c>
      <c r="G267" s="741" t="s">
        <v>4618</v>
      </c>
      <c r="H267" s="745">
        <v>571</v>
      </c>
      <c r="I267" s="745">
        <v>134185</v>
      </c>
      <c r="J267" s="741">
        <v>0.70527914726318996</v>
      </c>
      <c r="K267" s="741">
        <v>235</v>
      </c>
      <c r="L267" s="745">
        <v>758</v>
      </c>
      <c r="M267" s="745">
        <v>190258</v>
      </c>
      <c r="N267" s="741">
        <v>1</v>
      </c>
      <c r="O267" s="741">
        <v>251</v>
      </c>
      <c r="P267" s="745">
        <v>335</v>
      </c>
      <c r="Q267" s="745">
        <v>84085</v>
      </c>
      <c r="R267" s="759">
        <v>0.44195250659630608</v>
      </c>
      <c r="S267" s="746">
        <v>251</v>
      </c>
    </row>
    <row r="268" spans="1:19" ht="14.4" customHeight="1" x14ac:dyDescent="0.3">
      <c r="A268" s="740" t="s">
        <v>4562</v>
      </c>
      <c r="B268" s="741" t="s">
        <v>4563</v>
      </c>
      <c r="C268" s="741" t="s">
        <v>588</v>
      </c>
      <c r="D268" s="741" t="s">
        <v>2039</v>
      </c>
      <c r="E268" s="741" t="s">
        <v>4559</v>
      </c>
      <c r="F268" s="741" t="s">
        <v>4611</v>
      </c>
      <c r="G268" s="741" t="s">
        <v>4612</v>
      </c>
      <c r="H268" s="745">
        <v>15</v>
      </c>
      <c r="I268" s="745">
        <v>525</v>
      </c>
      <c r="J268" s="741">
        <v>1.0135135135135136</v>
      </c>
      <c r="K268" s="741">
        <v>35</v>
      </c>
      <c r="L268" s="745">
        <v>14</v>
      </c>
      <c r="M268" s="745">
        <v>518</v>
      </c>
      <c r="N268" s="741">
        <v>1</v>
      </c>
      <c r="O268" s="741">
        <v>37</v>
      </c>
      <c r="P268" s="745">
        <v>16</v>
      </c>
      <c r="Q268" s="745">
        <v>592</v>
      </c>
      <c r="R268" s="759">
        <v>1.1428571428571428</v>
      </c>
      <c r="S268" s="746">
        <v>37</v>
      </c>
    </row>
    <row r="269" spans="1:19" ht="14.4" customHeight="1" x14ac:dyDescent="0.3">
      <c r="A269" s="740" t="s">
        <v>4562</v>
      </c>
      <c r="B269" s="741" t="s">
        <v>4563</v>
      </c>
      <c r="C269" s="741" t="s">
        <v>588</v>
      </c>
      <c r="D269" s="741" t="s">
        <v>2039</v>
      </c>
      <c r="E269" s="741" t="s">
        <v>4559</v>
      </c>
      <c r="F269" s="741" t="s">
        <v>4617</v>
      </c>
      <c r="G269" s="741" t="s">
        <v>4618</v>
      </c>
      <c r="H269" s="745">
        <v>409</v>
      </c>
      <c r="I269" s="745">
        <v>96115</v>
      </c>
      <c r="J269" s="741">
        <v>0.72114554962822908</v>
      </c>
      <c r="K269" s="741">
        <v>235</v>
      </c>
      <c r="L269" s="745">
        <v>531</v>
      </c>
      <c r="M269" s="745">
        <v>133281</v>
      </c>
      <c r="N269" s="741">
        <v>1</v>
      </c>
      <c r="O269" s="741">
        <v>251</v>
      </c>
      <c r="P269" s="745">
        <v>732</v>
      </c>
      <c r="Q269" s="745">
        <v>183732</v>
      </c>
      <c r="R269" s="759">
        <v>1.3785310734463276</v>
      </c>
      <c r="S269" s="746">
        <v>251</v>
      </c>
    </row>
    <row r="270" spans="1:19" ht="14.4" customHeight="1" x14ac:dyDescent="0.3">
      <c r="A270" s="740" t="s">
        <v>4562</v>
      </c>
      <c r="B270" s="741" t="s">
        <v>4563</v>
      </c>
      <c r="C270" s="741" t="s">
        <v>588</v>
      </c>
      <c r="D270" s="741" t="s">
        <v>2040</v>
      </c>
      <c r="E270" s="741" t="s">
        <v>4564</v>
      </c>
      <c r="F270" s="741" t="s">
        <v>4565</v>
      </c>
      <c r="G270" s="741" t="s">
        <v>4566</v>
      </c>
      <c r="H270" s="745"/>
      <c r="I270" s="745"/>
      <c r="J270" s="741"/>
      <c r="K270" s="741"/>
      <c r="L270" s="745">
        <v>0.2</v>
      </c>
      <c r="M270" s="745">
        <v>10.82</v>
      </c>
      <c r="N270" s="741">
        <v>1</v>
      </c>
      <c r="O270" s="741">
        <v>54.1</v>
      </c>
      <c r="P270" s="745"/>
      <c r="Q270" s="745"/>
      <c r="R270" s="759"/>
      <c r="S270" s="746"/>
    </row>
    <row r="271" spans="1:19" ht="14.4" customHeight="1" x14ac:dyDescent="0.3">
      <c r="A271" s="740" t="s">
        <v>4562</v>
      </c>
      <c r="B271" s="741" t="s">
        <v>4563</v>
      </c>
      <c r="C271" s="741" t="s">
        <v>588</v>
      </c>
      <c r="D271" s="741" t="s">
        <v>2040</v>
      </c>
      <c r="E271" s="741" t="s">
        <v>4564</v>
      </c>
      <c r="F271" s="741" t="s">
        <v>4567</v>
      </c>
      <c r="G271" s="741" t="s">
        <v>4568</v>
      </c>
      <c r="H271" s="745">
        <v>4.3</v>
      </c>
      <c r="I271" s="745">
        <v>649.30000000000007</v>
      </c>
      <c r="J271" s="741">
        <v>0.85990888382687947</v>
      </c>
      <c r="K271" s="741">
        <v>151.00000000000003</v>
      </c>
      <c r="L271" s="745">
        <v>5</v>
      </c>
      <c r="M271" s="745">
        <v>755.07999999999993</v>
      </c>
      <c r="N271" s="741">
        <v>1</v>
      </c>
      <c r="O271" s="741">
        <v>151.01599999999999</v>
      </c>
      <c r="P271" s="745">
        <v>3.6999999999999997</v>
      </c>
      <c r="Q271" s="745">
        <v>542.46</v>
      </c>
      <c r="R271" s="759">
        <v>0.71841394289346838</v>
      </c>
      <c r="S271" s="746">
        <v>146.61081081081082</v>
      </c>
    </row>
    <row r="272" spans="1:19" ht="14.4" customHeight="1" x14ac:dyDescent="0.3">
      <c r="A272" s="740" t="s">
        <v>4562</v>
      </c>
      <c r="B272" s="741" t="s">
        <v>4563</v>
      </c>
      <c r="C272" s="741" t="s">
        <v>588</v>
      </c>
      <c r="D272" s="741" t="s">
        <v>2040</v>
      </c>
      <c r="E272" s="741" t="s">
        <v>4564</v>
      </c>
      <c r="F272" s="741" t="s">
        <v>4569</v>
      </c>
      <c r="G272" s="741" t="s">
        <v>4570</v>
      </c>
      <c r="H272" s="745">
        <v>0.1</v>
      </c>
      <c r="I272" s="745">
        <v>13.06</v>
      </c>
      <c r="J272" s="741"/>
      <c r="K272" s="741">
        <v>130.6</v>
      </c>
      <c r="L272" s="745"/>
      <c r="M272" s="745"/>
      <c r="N272" s="741"/>
      <c r="O272" s="741"/>
      <c r="P272" s="745"/>
      <c r="Q272" s="745"/>
      <c r="R272" s="759"/>
      <c r="S272" s="746"/>
    </row>
    <row r="273" spans="1:19" ht="14.4" customHeight="1" x14ac:dyDescent="0.3">
      <c r="A273" s="740" t="s">
        <v>4562</v>
      </c>
      <c r="B273" s="741" t="s">
        <v>4563</v>
      </c>
      <c r="C273" s="741" t="s">
        <v>588</v>
      </c>
      <c r="D273" s="741" t="s">
        <v>2040</v>
      </c>
      <c r="E273" s="741" t="s">
        <v>4564</v>
      </c>
      <c r="F273" s="741" t="s">
        <v>4571</v>
      </c>
      <c r="G273" s="741" t="s">
        <v>4572</v>
      </c>
      <c r="H273" s="745">
        <v>10</v>
      </c>
      <c r="I273" s="745">
        <v>2535.5</v>
      </c>
      <c r="J273" s="741">
        <v>0.71426760456252347</v>
      </c>
      <c r="K273" s="741">
        <v>253.55</v>
      </c>
      <c r="L273" s="745">
        <v>14</v>
      </c>
      <c r="M273" s="745">
        <v>3549.79</v>
      </c>
      <c r="N273" s="741">
        <v>1</v>
      </c>
      <c r="O273" s="741">
        <v>253.55642857142857</v>
      </c>
      <c r="P273" s="745">
        <v>8.6</v>
      </c>
      <c r="Q273" s="745">
        <v>2180.5299999999997</v>
      </c>
      <c r="R273" s="759">
        <v>0.61427013992377011</v>
      </c>
      <c r="S273" s="746">
        <v>253.54999999999998</v>
      </c>
    </row>
    <row r="274" spans="1:19" ht="14.4" customHeight="1" x14ac:dyDescent="0.3">
      <c r="A274" s="740" t="s">
        <v>4562</v>
      </c>
      <c r="B274" s="741" t="s">
        <v>4563</v>
      </c>
      <c r="C274" s="741" t="s">
        <v>588</v>
      </c>
      <c r="D274" s="741" t="s">
        <v>2040</v>
      </c>
      <c r="E274" s="741" t="s">
        <v>4564</v>
      </c>
      <c r="F274" s="741" t="s">
        <v>4573</v>
      </c>
      <c r="G274" s="741" t="s">
        <v>1639</v>
      </c>
      <c r="H274" s="745">
        <v>0.60000000000000009</v>
      </c>
      <c r="I274" s="745">
        <v>36.839999999999996</v>
      </c>
      <c r="J274" s="741">
        <v>6</v>
      </c>
      <c r="K274" s="741">
        <v>61.399999999999984</v>
      </c>
      <c r="L274" s="745">
        <v>0.1</v>
      </c>
      <c r="M274" s="745">
        <v>6.14</v>
      </c>
      <c r="N274" s="741">
        <v>1</v>
      </c>
      <c r="O274" s="741">
        <v>61.399999999999991</v>
      </c>
      <c r="P274" s="745"/>
      <c r="Q274" s="745"/>
      <c r="R274" s="759"/>
      <c r="S274" s="746"/>
    </row>
    <row r="275" spans="1:19" ht="14.4" customHeight="1" x14ac:dyDescent="0.3">
      <c r="A275" s="740" t="s">
        <v>4562</v>
      </c>
      <c r="B275" s="741" t="s">
        <v>4563</v>
      </c>
      <c r="C275" s="741" t="s">
        <v>588</v>
      </c>
      <c r="D275" s="741" t="s">
        <v>2040</v>
      </c>
      <c r="E275" s="741" t="s">
        <v>4564</v>
      </c>
      <c r="F275" s="741" t="s">
        <v>4574</v>
      </c>
      <c r="G275" s="741" t="s">
        <v>639</v>
      </c>
      <c r="H275" s="745">
        <v>41</v>
      </c>
      <c r="I275" s="745">
        <v>563.33999999999992</v>
      </c>
      <c r="J275" s="741">
        <v>1.2812499999999998</v>
      </c>
      <c r="K275" s="741">
        <v>13.739999999999998</v>
      </c>
      <c r="L275" s="745">
        <v>32</v>
      </c>
      <c r="M275" s="745">
        <v>439.68</v>
      </c>
      <c r="N275" s="741">
        <v>1</v>
      </c>
      <c r="O275" s="741">
        <v>13.74</v>
      </c>
      <c r="P275" s="745">
        <v>11</v>
      </c>
      <c r="Q275" s="745">
        <v>151.13999999999999</v>
      </c>
      <c r="R275" s="759">
        <v>0.34374999999999994</v>
      </c>
      <c r="S275" s="746">
        <v>13.739999999999998</v>
      </c>
    </row>
    <row r="276" spans="1:19" ht="14.4" customHeight="1" x14ac:dyDescent="0.3">
      <c r="A276" s="740" t="s">
        <v>4562</v>
      </c>
      <c r="B276" s="741" t="s">
        <v>4563</v>
      </c>
      <c r="C276" s="741" t="s">
        <v>588</v>
      </c>
      <c r="D276" s="741" t="s">
        <v>2040</v>
      </c>
      <c r="E276" s="741" t="s">
        <v>4564</v>
      </c>
      <c r="F276" s="741" t="s">
        <v>4579</v>
      </c>
      <c r="G276" s="741" t="s">
        <v>4580</v>
      </c>
      <c r="H276" s="745">
        <v>0.5</v>
      </c>
      <c r="I276" s="745">
        <v>81.86</v>
      </c>
      <c r="J276" s="741">
        <v>1.5416195856873824</v>
      </c>
      <c r="K276" s="741">
        <v>163.72</v>
      </c>
      <c r="L276" s="745">
        <v>0.30000000000000004</v>
      </c>
      <c r="M276" s="745">
        <v>53.099999999999994</v>
      </c>
      <c r="N276" s="741">
        <v>1</v>
      </c>
      <c r="O276" s="741">
        <v>176.99999999999994</v>
      </c>
      <c r="P276" s="745"/>
      <c r="Q276" s="745"/>
      <c r="R276" s="759"/>
      <c r="S276" s="746"/>
    </row>
    <row r="277" spans="1:19" ht="14.4" customHeight="1" x14ac:dyDescent="0.3">
      <c r="A277" s="740" t="s">
        <v>4562</v>
      </c>
      <c r="B277" s="741" t="s">
        <v>4563</v>
      </c>
      <c r="C277" s="741" t="s">
        <v>588</v>
      </c>
      <c r="D277" s="741" t="s">
        <v>2040</v>
      </c>
      <c r="E277" s="741" t="s">
        <v>4564</v>
      </c>
      <c r="F277" s="741" t="s">
        <v>4581</v>
      </c>
      <c r="G277" s="741" t="s">
        <v>610</v>
      </c>
      <c r="H277" s="745"/>
      <c r="I277" s="745"/>
      <c r="J277" s="741"/>
      <c r="K277" s="741"/>
      <c r="L277" s="745">
        <v>0.2</v>
      </c>
      <c r="M277" s="745">
        <v>15.6</v>
      </c>
      <c r="N277" s="741">
        <v>1</v>
      </c>
      <c r="O277" s="741">
        <v>78</v>
      </c>
      <c r="P277" s="745"/>
      <c r="Q277" s="745"/>
      <c r="R277" s="759"/>
      <c r="S277" s="746"/>
    </row>
    <row r="278" spans="1:19" ht="14.4" customHeight="1" x14ac:dyDescent="0.3">
      <c r="A278" s="740" t="s">
        <v>4562</v>
      </c>
      <c r="B278" s="741" t="s">
        <v>4563</v>
      </c>
      <c r="C278" s="741" t="s">
        <v>588</v>
      </c>
      <c r="D278" s="741" t="s">
        <v>2040</v>
      </c>
      <c r="E278" s="741" t="s">
        <v>4564</v>
      </c>
      <c r="F278" s="741" t="s">
        <v>4582</v>
      </c>
      <c r="G278" s="741" t="s">
        <v>614</v>
      </c>
      <c r="H278" s="745"/>
      <c r="I278" s="745"/>
      <c r="J278" s="741"/>
      <c r="K278" s="741"/>
      <c r="L278" s="745">
        <v>0.1</v>
      </c>
      <c r="M278" s="745">
        <v>7.07</v>
      </c>
      <c r="N278" s="741">
        <v>1</v>
      </c>
      <c r="O278" s="741">
        <v>70.7</v>
      </c>
      <c r="P278" s="745">
        <v>1.9</v>
      </c>
      <c r="Q278" s="745">
        <v>134.35000000000002</v>
      </c>
      <c r="R278" s="759">
        <v>19.002828854314004</v>
      </c>
      <c r="S278" s="746">
        <v>70.710526315789494</v>
      </c>
    </row>
    <row r="279" spans="1:19" ht="14.4" customHeight="1" x14ac:dyDescent="0.3">
      <c r="A279" s="740" t="s">
        <v>4562</v>
      </c>
      <c r="B279" s="741" t="s">
        <v>4563</v>
      </c>
      <c r="C279" s="741" t="s">
        <v>588</v>
      </c>
      <c r="D279" s="741" t="s">
        <v>2040</v>
      </c>
      <c r="E279" s="741" t="s">
        <v>4564</v>
      </c>
      <c r="F279" s="741" t="s">
        <v>4583</v>
      </c>
      <c r="G279" s="741" t="s">
        <v>4584</v>
      </c>
      <c r="H279" s="745">
        <v>2</v>
      </c>
      <c r="I279" s="745">
        <v>139.46</v>
      </c>
      <c r="J279" s="741"/>
      <c r="K279" s="741">
        <v>69.73</v>
      </c>
      <c r="L279" s="745"/>
      <c r="M279" s="745"/>
      <c r="N279" s="741"/>
      <c r="O279" s="741"/>
      <c r="P279" s="745">
        <v>0.1</v>
      </c>
      <c r="Q279" s="745">
        <v>6.97</v>
      </c>
      <c r="R279" s="759"/>
      <c r="S279" s="746">
        <v>69.699999999999989</v>
      </c>
    </row>
    <row r="280" spans="1:19" ht="14.4" customHeight="1" x14ac:dyDescent="0.3">
      <c r="A280" s="740" t="s">
        <v>4562</v>
      </c>
      <c r="B280" s="741" t="s">
        <v>4563</v>
      </c>
      <c r="C280" s="741" t="s">
        <v>588</v>
      </c>
      <c r="D280" s="741" t="s">
        <v>2040</v>
      </c>
      <c r="E280" s="741" t="s">
        <v>4564</v>
      </c>
      <c r="F280" s="741" t="s">
        <v>4585</v>
      </c>
      <c r="G280" s="741" t="s">
        <v>612</v>
      </c>
      <c r="H280" s="745">
        <v>2.4</v>
      </c>
      <c r="I280" s="745">
        <v>1414.9199999999998</v>
      </c>
      <c r="J280" s="741">
        <v>0.90699999999999992</v>
      </c>
      <c r="K280" s="741">
        <v>589.54999999999995</v>
      </c>
      <c r="L280" s="745">
        <v>2.4</v>
      </c>
      <c r="M280" s="745">
        <v>1560</v>
      </c>
      <c r="N280" s="741">
        <v>1</v>
      </c>
      <c r="O280" s="741">
        <v>650</v>
      </c>
      <c r="P280" s="745">
        <v>2.1999999999999997</v>
      </c>
      <c r="Q280" s="745">
        <v>1430</v>
      </c>
      <c r="R280" s="759">
        <v>0.91666666666666663</v>
      </c>
      <c r="S280" s="746">
        <v>650.00000000000011</v>
      </c>
    </row>
    <row r="281" spans="1:19" ht="14.4" customHeight="1" x14ac:dyDescent="0.3">
      <c r="A281" s="740" t="s">
        <v>4562</v>
      </c>
      <c r="B281" s="741" t="s">
        <v>4563</v>
      </c>
      <c r="C281" s="741" t="s">
        <v>588</v>
      </c>
      <c r="D281" s="741" t="s">
        <v>2040</v>
      </c>
      <c r="E281" s="741" t="s">
        <v>4564</v>
      </c>
      <c r="F281" s="741" t="s">
        <v>4586</v>
      </c>
      <c r="G281" s="741" t="s">
        <v>4587</v>
      </c>
      <c r="H281" s="745">
        <v>19</v>
      </c>
      <c r="I281" s="745">
        <v>401.47</v>
      </c>
      <c r="J281" s="741">
        <v>2.1111111111111112</v>
      </c>
      <c r="K281" s="741">
        <v>21.130000000000003</v>
      </c>
      <c r="L281" s="745">
        <v>9</v>
      </c>
      <c r="M281" s="745">
        <v>190.17000000000002</v>
      </c>
      <c r="N281" s="741">
        <v>1</v>
      </c>
      <c r="O281" s="741">
        <v>21.130000000000003</v>
      </c>
      <c r="P281" s="745"/>
      <c r="Q281" s="745"/>
      <c r="R281" s="759"/>
      <c r="S281" s="746"/>
    </row>
    <row r="282" spans="1:19" ht="14.4" customHeight="1" x14ac:dyDescent="0.3">
      <c r="A282" s="740" t="s">
        <v>4562</v>
      </c>
      <c r="B282" s="741" t="s">
        <v>4563</v>
      </c>
      <c r="C282" s="741" t="s">
        <v>588</v>
      </c>
      <c r="D282" s="741" t="s">
        <v>2040</v>
      </c>
      <c r="E282" s="741" t="s">
        <v>4564</v>
      </c>
      <c r="F282" s="741" t="s">
        <v>4590</v>
      </c>
      <c r="G282" s="741" t="s">
        <v>616</v>
      </c>
      <c r="H282" s="745">
        <v>0.02</v>
      </c>
      <c r="I282" s="745">
        <v>3.61</v>
      </c>
      <c r="J282" s="741">
        <v>1.4855967078189298</v>
      </c>
      <c r="K282" s="741">
        <v>180.5</v>
      </c>
      <c r="L282" s="745">
        <v>0.02</v>
      </c>
      <c r="M282" s="745">
        <v>2.4300000000000002</v>
      </c>
      <c r="N282" s="741">
        <v>1</v>
      </c>
      <c r="O282" s="741">
        <v>121.5</v>
      </c>
      <c r="P282" s="745"/>
      <c r="Q282" s="745"/>
      <c r="R282" s="759"/>
      <c r="S282" s="746"/>
    </row>
    <row r="283" spans="1:19" ht="14.4" customHeight="1" x14ac:dyDescent="0.3">
      <c r="A283" s="740" t="s">
        <v>4562</v>
      </c>
      <c r="B283" s="741" t="s">
        <v>4563</v>
      </c>
      <c r="C283" s="741" t="s">
        <v>588</v>
      </c>
      <c r="D283" s="741" t="s">
        <v>2040</v>
      </c>
      <c r="E283" s="741" t="s">
        <v>4564</v>
      </c>
      <c r="F283" s="741" t="s">
        <v>4591</v>
      </c>
      <c r="G283" s="741" t="s">
        <v>616</v>
      </c>
      <c r="H283" s="745">
        <v>0.27</v>
      </c>
      <c r="I283" s="745">
        <v>80.55</v>
      </c>
      <c r="J283" s="741">
        <v>6.690199335548173</v>
      </c>
      <c r="K283" s="741">
        <v>298.33333333333331</v>
      </c>
      <c r="L283" s="745">
        <v>0.06</v>
      </c>
      <c r="M283" s="745">
        <v>12.04</v>
      </c>
      <c r="N283" s="741">
        <v>1</v>
      </c>
      <c r="O283" s="741">
        <v>200.66666666666666</v>
      </c>
      <c r="P283" s="745"/>
      <c r="Q283" s="745"/>
      <c r="R283" s="759"/>
      <c r="S283" s="746"/>
    </row>
    <row r="284" spans="1:19" ht="14.4" customHeight="1" x14ac:dyDescent="0.3">
      <c r="A284" s="740" t="s">
        <v>4562</v>
      </c>
      <c r="B284" s="741" t="s">
        <v>4563</v>
      </c>
      <c r="C284" s="741" t="s">
        <v>588</v>
      </c>
      <c r="D284" s="741" t="s">
        <v>2040</v>
      </c>
      <c r="E284" s="741" t="s">
        <v>4564</v>
      </c>
      <c r="F284" s="741" t="s">
        <v>4592</v>
      </c>
      <c r="G284" s="741" t="s">
        <v>616</v>
      </c>
      <c r="H284" s="745">
        <v>3.3500000000000005</v>
      </c>
      <c r="I284" s="745">
        <v>1211.3599999999999</v>
      </c>
      <c r="J284" s="741">
        <v>0.86537458655103194</v>
      </c>
      <c r="K284" s="741">
        <v>361.59999999999991</v>
      </c>
      <c r="L284" s="745">
        <v>5.75</v>
      </c>
      <c r="M284" s="745">
        <v>1399.81</v>
      </c>
      <c r="N284" s="741">
        <v>1</v>
      </c>
      <c r="O284" s="741">
        <v>243.44521739130434</v>
      </c>
      <c r="P284" s="745">
        <v>6.25</v>
      </c>
      <c r="Q284" s="745">
        <v>1521.6399999999999</v>
      </c>
      <c r="R284" s="759">
        <v>1.0870332402254592</v>
      </c>
      <c r="S284" s="746">
        <v>243.46239999999997</v>
      </c>
    </row>
    <row r="285" spans="1:19" ht="14.4" customHeight="1" x14ac:dyDescent="0.3">
      <c r="A285" s="740" t="s">
        <v>4562</v>
      </c>
      <c r="B285" s="741" t="s">
        <v>4563</v>
      </c>
      <c r="C285" s="741" t="s">
        <v>588</v>
      </c>
      <c r="D285" s="741" t="s">
        <v>2040</v>
      </c>
      <c r="E285" s="741" t="s">
        <v>4564</v>
      </c>
      <c r="F285" s="741" t="s">
        <v>4593</v>
      </c>
      <c r="G285" s="741" t="s">
        <v>1971</v>
      </c>
      <c r="H285" s="745">
        <v>1.3</v>
      </c>
      <c r="I285" s="745">
        <v>48.75</v>
      </c>
      <c r="J285" s="741">
        <v>0.54136590782898386</v>
      </c>
      <c r="K285" s="741">
        <v>37.5</v>
      </c>
      <c r="L285" s="745">
        <v>2.4</v>
      </c>
      <c r="M285" s="745">
        <v>90.05</v>
      </c>
      <c r="N285" s="741">
        <v>1</v>
      </c>
      <c r="O285" s="741">
        <v>37.520833333333336</v>
      </c>
      <c r="P285" s="745">
        <v>1.2</v>
      </c>
      <c r="Q285" s="745">
        <v>45</v>
      </c>
      <c r="R285" s="759">
        <v>0.4997223764575236</v>
      </c>
      <c r="S285" s="746">
        <v>37.5</v>
      </c>
    </row>
    <row r="286" spans="1:19" ht="14.4" customHeight="1" x14ac:dyDescent="0.3">
      <c r="A286" s="740" t="s">
        <v>4562</v>
      </c>
      <c r="B286" s="741" t="s">
        <v>4563</v>
      </c>
      <c r="C286" s="741" t="s">
        <v>588</v>
      </c>
      <c r="D286" s="741" t="s">
        <v>2040</v>
      </c>
      <c r="E286" s="741" t="s">
        <v>4564</v>
      </c>
      <c r="F286" s="741" t="s">
        <v>4594</v>
      </c>
      <c r="G286" s="741" t="s">
        <v>1474</v>
      </c>
      <c r="H286" s="745">
        <v>0.2</v>
      </c>
      <c r="I286" s="745">
        <v>113.3</v>
      </c>
      <c r="J286" s="741"/>
      <c r="K286" s="741">
        <v>566.5</v>
      </c>
      <c r="L286" s="745"/>
      <c r="M286" s="745"/>
      <c r="N286" s="741"/>
      <c r="O286" s="741"/>
      <c r="P286" s="745"/>
      <c r="Q286" s="745"/>
      <c r="R286" s="759"/>
      <c r="S286" s="746"/>
    </row>
    <row r="287" spans="1:19" ht="14.4" customHeight="1" x14ac:dyDescent="0.3">
      <c r="A287" s="740" t="s">
        <v>4562</v>
      </c>
      <c r="B287" s="741" t="s">
        <v>4563</v>
      </c>
      <c r="C287" s="741" t="s">
        <v>588</v>
      </c>
      <c r="D287" s="741" t="s">
        <v>2040</v>
      </c>
      <c r="E287" s="741" t="s">
        <v>4596</v>
      </c>
      <c r="F287" s="741" t="s">
        <v>4599</v>
      </c>
      <c r="G287" s="741" t="s">
        <v>4600</v>
      </c>
      <c r="H287" s="745">
        <v>2</v>
      </c>
      <c r="I287" s="745">
        <v>485.28</v>
      </c>
      <c r="J287" s="741">
        <v>9.5238095238095247E-2</v>
      </c>
      <c r="K287" s="741">
        <v>242.64</v>
      </c>
      <c r="L287" s="745">
        <v>21</v>
      </c>
      <c r="M287" s="745">
        <v>5095.4399999999996</v>
      </c>
      <c r="N287" s="741">
        <v>1</v>
      </c>
      <c r="O287" s="741">
        <v>242.64</v>
      </c>
      <c r="P287" s="745">
        <v>6</v>
      </c>
      <c r="Q287" s="745">
        <v>1455.8399999999997</v>
      </c>
      <c r="R287" s="759">
        <v>0.2857142857142857</v>
      </c>
      <c r="S287" s="746">
        <v>242.63999999999996</v>
      </c>
    </row>
    <row r="288" spans="1:19" ht="14.4" customHeight="1" x14ac:dyDescent="0.3">
      <c r="A288" s="740" t="s">
        <v>4562</v>
      </c>
      <c r="B288" s="741" t="s">
        <v>4563</v>
      </c>
      <c r="C288" s="741" t="s">
        <v>588</v>
      </c>
      <c r="D288" s="741" t="s">
        <v>2040</v>
      </c>
      <c r="E288" s="741" t="s">
        <v>4596</v>
      </c>
      <c r="F288" s="741" t="s">
        <v>4601</v>
      </c>
      <c r="G288" s="741" t="s">
        <v>4602</v>
      </c>
      <c r="H288" s="745"/>
      <c r="I288" s="745"/>
      <c r="J288" s="741"/>
      <c r="K288" s="741"/>
      <c r="L288" s="745">
        <v>2</v>
      </c>
      <c r="M288" s="745">
        <v>485.28</v>
      </c>
      <c r="N288" s="741">
        <v>1</v>
      </c>
      <c r="O288" s="741">
        <v>242.64</v>
      </c>
      <c r="P288" s="745">
        <v>1</v>
      </c>
      <c r="Q288" s="745">
        <v>242.64</v>
      </c>
      <c r="R288" s="759">
        <v>0.5</v>
      </c>
      <c r="S288" s="746">
        <v>242.64</v>
      </c>
    </row>
    <row r="289" spans="1:19" ht="14.4" customHeight="1" x14ac:dyDescent="0.3">
      <c r="A289" s="740" t="s">
        <v>4562</v>
      </c>
      <c r="B289" s="741" t="s">
        <v>4563</v>
      </c>
      <c r="C289" s="741" t="s">
        <v>588</v>
      </c>
      <c r="D289" s="741" t="s">
        <v>2040</v>
      </c>
      <c r="E289" s="741" t="s">
        <v>4596</v>
      </c>
      <c r="F289" s="741" t="s">
        <v>4603</v>
      </c>
      <c r="G289" s="741" t="s">
        <v>4604</v>
      </c>
      <c r="H289" s="745">
        <v>8</v>
      </c>
      <c r="I289" s="745">
        <v>3112</v>
      </c>
      <c r="J289" s="741">
        <v>0.88888888888888884</v>
      </c>
      <c r="K289" s="741">
        <v>389</v>
      </c>
      <c r="L289" s="745">
        <v>9</v>
      </c>
      <c r="M289" s="745">
        <v>3501</v>
      </c>
      <c r="N289" s="741">
        <v>1</v>
      </c>
      <c r="O289" s="741">
        <v>389</v>
      </c>
      <c r="P289" s="745">
        <v>8</v>
      </c>
      <c r="Q289" s="745">
        <v>3112</v>
      </c>
      <c r="R289" s="759">
        <v>0.88888888888888884</v>
      </c>
      <c r="S289" s="746">
        <v>389</v>
      </c>
    </row>
    <row r="290" spans="1:19" ht="14.4" customHeight="1" x14ac:dyDescent="0.3">
      <c r="A290" s="740" t="s">
        <v>4562</v>
      </c>
      <c r="B290" s="741" t="s">
        <v>4563</v>
      </c>
      <c r="C290" s="741" t="s">
        <v>588</v>
      </c>
      <c r="D290" s="741" t="s">
        <v>2040</v>
      </c>
      <c r="E290" s="741" t="s">
        <v>4596</v>
      </c>
      <c r="F290" s="741" t="s">
        <v>4605</v>
      </c>
      <c r="G290" s="741" t="s">
        <v>4604</v>
      </c>
      <c r="H290" s="745">
        <v>100</v>
      </c>
      <c r="I290" s="745">
        <v>44900</v>
      </c>
      <c r="J290" s="741">
        <v>1.1849044753235067</v>
      </c>
      <c r="K290" s="741">
        <v>449</v>
      </c>
      <c r="L290" s="745">
        <v>84.399999999999991</v>
      </c>
      <c r="M290" s="745">
        <v>37893.35</v>
      </c>
      <c r="N290" s="741">
        <v>1</v>
      </c>
      <c r="O290" s="741">
        <v>448.97334123222754</v>
      </c>
      <c r="P290" s="745">
        <v>109</v>
      </c>
      <c r="Q290" s="745">
        <v>48941</v>
      </c>
      <c r="R290" s="759">
        <v>1.2915458781026223</v>
      </c>
      <c r="S290" s="746">
        <v>449</v>
      </c>
    </row>
    <row r="291" spans="1:19" ht="14.4" customHeight="1" x14ac:dyDescent="0.3">
      <c r="A291" s="740" t="s">
        <v>4562</v>
      </c>
      <c r="B291" s="741" t="s">
        <v>4563</v>
      </c>
      <c r="C291" s="741" t="s">
        <v>588</v>
      </c>
      <c r="D291" s="741" t="s">
        <v>2040</v>
      </c>
      <c r="E291" s="741" t="s">
        <v>4596</v>
      </c>
      <c r="F291" s="741" t="s">
        <v>4606</v>
      </c>
      <c r="G291" s="741" t="s">
        <v>4604</v>
      </c>
      <c r="H291" s="745">
        <v>31</v>
      </c>
      <c r="I291" s="745">
        <v>15500</v>
      </c>
      <c r="J291" s="741">
        <v>0.64522843167863464</v>
      </c>
      <c r="K291" s="741">
        <v>500</v>
      </c>
      <c r="L291" s="745">
        <v>48.05</v>
      </c>
      <c r="M291" s="745">
        <v>24022.5</v>
      </c>
      <c r="N291" s="741">
        <v>1</v>
      </c>
      <c r="O291" s="741">
        <v>499.94797086368368</v>
      </c>
      <c r="P291" s="745">
        <v>29</v>
      </c>
      <c r="Q291" s="745">
        <v>14500</v>
      </c>
      <c r="R291" s="759">
        <v>0.60360079092517427</v>
      </c>
      <c r="S291" s="746">
        <v>500</v>
      </c>
    </row>
    <row r="292" spans="1:19" ht="14.4" customHeight="1" x14ac:dyDescent="0.3">
      <c r="A292" s="740" t="s">
        <v>4562</v>
      </c>
      <c r="B292" s="741" t="s">
        <v>4563</v>
      </c>
      <c r="C292" s="741" t="s">
        <v>588</v>
      </c>
      <c r="D292" s="741" t="s">
        <v>2040</v>
      </c>
      <c r="E292" s="741" t="s">
        <v>4559</v>
      </c>
      <c r="F292" s="741" t="s">
        <v>4607</v>
      </c>
      <c r="G292" s="741" t="s">
        <v>4608</v>
      </c>
      <c r="H292" s="745">
        <v>31</v>
      </c>
      <c r="I292" s="745">
        <v>2294</v>
      </c>
      <c r="J292" s="741">
        <v>1.7300150829562595</v>
      </c>
      <c r="K292" s="741">
        <v>74</v>
      </c>
      <c r="L292" s="745">
        <v>17</v>
      </c>
      <c r="M292" s="745">
        <v>1326</v>
      </c>
      <c r="N292" s="741">
        <v>1</v>
      </c>
      <c r="O292" s="741">
        <v>78</v>
      </c>
      <c r="P292" s="745">
        <v>9</v>
      </c>
      <c r="Q292" s="745">
        <v>702</v>
      </c>
      <c r="R292" s="759">
        <v>0.52941176470588236</v>
      </c>
      <c r="S292" s="746">
        <v>78</v>
      </c>
    </row>
    <row r="293" spans="1:19" ht="14.4" customHeight="1" x14ac:dyDescent="0.3">
      <c r="A293" s="740" t="s">
        <v>4562</v>
      </c>
      <c r="B293" s="741" t="s">
        <v>4563</v>
      </c>
      <c r="C293" s="741" t="s">
        <v>588</v>
      </c>
      <c r="D293" s="741" t="s">
        <v>2040</v>
      </c>
      <c r="E293" s="741" t="s">
        <v>4559</v>
      </c>
      <c r="F293" s="741" t="s">
        <v>4609</v>
      </c>
      <c r="G293" s="741" t="s">
        <v>4610</v>
      </c>
      <c r="H293" s="745">
        <v>287</v>
      </c>
      <c r="I293" s="745">
        <v>41328</v>
      </c>
      <c r="J293" s="741">
        <v>0.83748074896652347</v>
      </c>
      <c r="K293" s="741">
        <v>144</v>
      </c>
      <c r="L293" s="745">
        <v>338</v>
      </c>
      <c r="M293" s="745">
        <v>49348</v>
      </c>
      <c r="N293" s="741">
        <v>1</v>
      </c>
      <c r="O293" s="741">
        <v>146</v>
      </c>
      <c r="P293" s="745">
        <v>273</v>
      </c>
      <c r="Q293" s="745">
        <v>40131</v>
      </c>
      <c r="R293" s="759">
        <v>0.81322444678609063</v>
      </c>
      <c r="S293" s="746">
        <v>147</v>
      </c>
    </row>
    <row r="294" spans="1:19" ht="14.4" customHeight="1" x14ac:dyDescent="0.3">
      <c r="A294" s="740" t="s">
        <v>4562</v>
      </c>
      <c r="B294" s="741" t="s">
        <v>4563</v>
      </c>
      <c r="C294" s="741" t="s">
        <v>588</v>
      </c>
      <c r="D294" s="741" t="s">
        <v>2040</v>
      </c>
      <c r="E294" s="741" t="s">
        <v>4559</v>
      </c>
      <c r="F294" s="741" t="s">
        <v>4611</v>
      </c>
      <c r="G294" s="741" t="s">
        <v>4612</v>
      </c>
      <c r="H294" s="745">
        <v>44</v>
      </c>
      <c r="I294" s="745">
        <v>1540</v>
      </c>
      <c r="J294" s="741">
        <v>0.70545121392579024</v>
      </c>
      <c r="K294" s="741">
        <v>35</v>
      </c>
      <c r="L294" s="745">
        <v>59</v>
      </c>
      <c r="M294" s="745">
        <v>2183</v>
      </c>
      <c r="N294" s="741">
        <v>1</v>
      </c>
      <c r="O294" s="741">
        <v>37</v>
      </c>
      <c r="P294" s="745">
        <v>24</v>
      </c>
      <c r="Q294" s="745">
        <v>888</v>
      </c>
      <c r="R294" s="759">
        <v>0.40677966101694918</v>
      </c>
      <c r="S294" s="746">
        <v>37</v>
      </c>
    </row>
    <row r="295" spans="1:19" ht="14.4" customHeight="1" x14ac:dyDescent="0.3">
      <c r="A295" s="740" t="s">
        <v>4562</v>
      </c>
      <c r="B295" s="741" t="s">
        <v>4563</v>
      </c>
      <c r="C295" s="741" t="s">
        <v>588</v>
      </c>
      <c r="D295" s="741" t="s">
        <v>2040</v>
      </c>
      <c r="E295" s="741" t="s">
        <v>4559</v>
      </c>
      <c r="F295" s="741" t="s">
        <v>4613</v>
      </c>
      <c r="G295" s="741" t="s">
        <v>4614</v>
      </c>
      <c r="H295" s="745">
        <v>5</v>
      </c>
      <c r="I295" s="745">
        <v>550</v>
      </c>
      <c r="J295" s="741">
        <v>2.3706896551724137</v>
      </c>
      <c r="K295" s="741">
        <v>110</v>
      </c>
      <c r="L295" s="745">
        <v>2</v>
      </c>
      <c r="M295" s="745">
        <v>232</v>
      </c>
      <c r="N295" s="741">
        <v>1</v>
      </c>
      <c r="O295" s="741">
        <v>116</v>
      </c>
      <c r="P295" s="745">
        <v>8</v>
      </c>
      <c r="Q295" s="745">
        <v>928</v>
      </c>
      <c r="R295" s="759">
        <v>4</v>
      </c>
      <c r="S295" s="746">
        <v>116</v>
      </c>
    </row>
    <row r="296" spans="1:19" ht="14.4" customHeight="1" x14ac:dyDescent="0.3">
      <c r="A296" s="740" t="s">
        <v>4562</v>
      </c>
      <c r="B296" s="741" t="s">
        <v>4563</v>
      </c>
      <c r="C296" s="741" t="s">
        <v>588</v>
      </c>
      <c r="D296" s="741" t="s">
        <v>2040</v>
      </c>
      <c r="E296" s="741" t="s">
        <v>4559</v>
      </c>
      <c r="F296" s="741" t="s">
        <v>4615</v>
      </c>
      <c r="G296" s="741" t="s">
        <v>4616</v>
      </c>
      <c r="H296" s="745">
        <v>13</v>
      </c>
      <c r="I296" s="745">
        <v>1599</v>
      </c>
      <c r="J296" s="741">
        <v>0.88538205980066442</v>
      </c>
      <c r="K296" s="741">
        <v>123</v>
      </c>
      <c r="L296" s="745">
        <v>14</v>
      </c>
      <c r="M296" s="745">
        <v>1806</v>
      </c>
      <c r="N296" s="741">
        <v>1</v>
      </c>
      <c r="O296" s="741">
        <v>129</v>
      </c>
      <c r="P296" s="745">
        <v>10</v>
      </c>
      <c r="Q296" s="745">
        <v>1290</v>
      </c>
      <c r="R296" s="759">
        <v>0.7142857142857143</v>
      </c>
      <c r="S296" s="746">
        <v>129</v>
      </c>
    </row>
    <row r="297" spans="1:19" ht="14.4" customHeight="1" x14ac:dyDescent="0.3">
      <c r="A297" s="740" t="s">
        <v>4562</v>
      </c>
      <c r="B297" s="741" t="s">
        <v>4563</v>
      </c>
      <c r="C297" s="741" t="s">
        <v>588</v>
      </c>
      <c r="D297" s="741" t="s">
        <v>2040</v>
      </c>
      <c r="E297" s="741" t="s">
        <v>4559</v>
      </c>
      <c r="F297" s="741" t="s">
        <v>4617</v>
      </c>
      <c r="G297" s="741" t="s">
        <v>4618</v>
      </c>
      <c r="H297" s="745">
        <v>1</v>
      </c>
      <c r="I297" s="745">
        <v>235</v>
      </c>
      <c r="J297" s="741">
        <v>0.93625498007968122</v>
      </c>
      <c r="K297" s="741">
        <v>235</v>
      </c>
      <c r="L297" s="745">
        <v>1</v>
      </c>
      <c r="M297" s="745">
        <v>251</v>
      </c>
      <c r="N297" s="741">
        <v>1</v>
      </c>
      <c r="O297" s="741">
        <v>251</v>
      </c>
      <c r="P297" s="745"/>
      <c r="Q297" s="745"/>
      <c r="R297" s="759"/>
      <c r="S297" s="746"/>
    </row>
    <row r="298" spans="1:19" ht="14.4" customHeight="1" x14ac:dyDescent="0.3">
      <c r="A298" s="740" t="s">
        <v>4562</v>
      </c>
      <c r="B298" s="741" t="s">
        <v>4563</v>
      </c>
      <c r="C298" s="741" t="s">
        <v>588</v>
      </c>
      <c r="D298" s="741" t="s">
        <v>2040</v>
      </c>
      <c r="E298" s="741" t="s">
        <v>4559</v>
      </c>
      <c r="F298" s="741" t="s">
        <v>4619</v>
      </c>
      <c r="G298" s="741" t="s">
        <v>4620</v>
      </c>
      <c r="H298" s="745">
        <v>32</v>
      </c>
      <c r="I298" s="745">
        <v>20896</v>
      </c>
      <c r="J298" s="741">
        <v>0.67747373881468032</v>
      </c>
      <c r="K298" s="741">
        <v>653</v>
      </c>
      <c r="L298" s="745">
        <v>44</v>
      </c>
      <c r="M298" s="745">
        <v>30844</v>
      </c>
      <c r="N298" s="741">
        <v>1</v>
      </c>
      <c r="O298" s="741">
        <v>701</v>
      </c>
      <c r="P298" s="745">
        <v>27</v>
      </c>
      <c r="Q298" s="745">
        <v>18927</v>
      </c>
      <c r="R298" s="759">
        <v>0.61363636363636365</v>
      </c>
      <c r="S298" s="746">
        <v>701</v>
      </c>
    </row>
    <row r="299" spans="1:19" ht="14.4" customHeight="1" x14ac:dyDescent="0.3">
      <c r="A299" s="740" t="s">
        <v>4562</v>
      </c>
      <c r="B299" s="741" t="s">
        <v>4563</v>
      </c>
      <c r="C299" s="741" t="s">
        <v>588</v>
      </c>
      <c r="D299" s="741" t="s">
        <v>2040</v>
      </c>
      <c r="E299" s="741" t="s">
        <v>4559</v>
      </c>
      <c r="F299" s="741" t="s">
        <v>4621</v>
      </c>
      <c r="G299" s="741" t="s">
        <v>4622</v>
      </c>
      <c r="H299" s="745"/>
      <c r="I299" s="745"/>
      <c r="J299" s="741"/>
      <c r="K299" s="741"/>
      <c r="L299" s="745">
        <v>1</v>
      </c>
      <c r="M299" s="745">
        <v>354</v>
      </c>
      <c r="N299" s="741">
        <v>1</v>
      </c>
      <c r="O299" s="741">
        <v>354</v>
      </c>
      <c r="P299" s="745">
        <v>1</v>
      </c>
      <c r="Q299" s="745">
        <v>355</v>
      </c>
      <c r="R299" s="759">
        <v>1.0028248587570621</v>
      </c>
      <c r="S299" s="746">
        <v>355</v>
      </c>
    </row>
    <row r="300" spans="1:19" ht="14.4" customHeight="1" x14ac:dyDescent="0.3">
      <c r="A300" s="740" t="s">
        <v>4562</v>
      </c>
      <c r="B300" s="741" t="s">
        <v>4563</v>
      </c>
      <c r="C300" s="741" t="s">
        <v>588</v>
      </c>
      <c r="D300" s="741" t="s">
        <v>2040</v>
      </c>
      <c r="E300" s="741" t="s">
        <v>4559</v>
      </c>
      <c r="F300" s="741" t="s">
        <v>4625</v>
      </c>
      <c r="G300" s="741" t="s">
        <v>4626</v>
      </c>
      <c r="H300" s="745">
        <v>120</v>
      </c>
      <c r="I300" s="745">
        <v>2199.9899999999998</v>
      </c>
      <c r="J300" s="741">
        <v>0.17054186046511627</v>
      </c>
      <c r="K300" s="741">
        <v>18.33325</v>
      </c>
      <c r="L300" s="745">
        <v>387</v>
      </c>
      <c r="M300" s="745">
        <v>12900</v>
      </c>
      <c r="N300" s="741">
        <v>1</v>
      </c>
      <c r="O300" s="741">
        <v>33.333333333333336</v>
      </c>
      <c r="P300" s="745">
        <v>248</v>
      </c>
      <c r="Q300" s="745">
        <v>8266.67</v>
      </c>
      <c r="R300" s="759">
        <v>0.6408271317829457</v>
      </c>
      <c r="S300" s="746">
        <v>33.333346774193551</v>
      </c>
    </row>
    <row r="301" spans="1:19" ht="14.4" customHeight="1" x14ac:dyDescent="0.3">
      <c r="A301" s="740" t="s">
        <v>4562</v>
      </c>
      <c r="B301" s="741" t="s">
        <v>4563</v>
      </c>
      <c r="C301" s="741" t="s">
        <v>588</v>
      </c>
      <c r="D301" s="741" t="s">
        <v>2040</v>
      </c>
      <c r="E301" s="741" t="s">
        <v>4559</v>
      </c>
      <c r="F301" s="741" t="s">
        <v>4629</v>
      </c>
      <c r="G301" s="741" t="s">
        <v>4630</v>
      </c>
      <c r="H301" s="745">
        <v>696</v>
      </c>
      <c r="I301" s="745">
        <v>79344</v>
      </c>
      <c r="J301" s="741">
        <v>0.93521923620933523</v>
      </c>
      <c r="K301" s="741">
        <v>114</v>
      </c>
      <c r="L301" s="745">
        <v>707</v>
      </c>
      <c r="M301" s="745">
        <v>84840</v>
      </c>
      <c r="N301" s="741">
        <v>1</v>
      </c>
      <c r="O301" s="741">
        <v>120</v>
      </c>
      <c r="P301" s="745">
        <v>577</v>
      </c>
      <c r="Q301" s="745">
        <v>69240</v>
      </c>
      <c r="R301" s="759">
        <v>0.8161244695898161</v>
      </c>
      <c r="S301" s="746">
        <v>120</v>
      </c>
    </row>
    <row r="302" spans="1:19" ht="14.4" customHeight="1" x14ac:dyDescent="0.3">
      <c r="A302" s="740" t="s">
        <v>4562</v>
      </c>
      <c r="B302" s="741" t="s">
        <v>4563</v>
      </c>
      <c r="C302" s="741" t="s">
        <v>588</v>
      </c>
      <c r="D302" s="741" t="s">
        <v>2040</v>
      </c>
      <c r="E302" s="741" t="s">
        <v>4559</v>
      </c>
      <c r="F302" s="741" t="s">
        <v>4631</v>
      </c>
      <c r="G302" s="741" t="s">
        <v>4632</v>
      </c>
      <c r="H302" s="745"/>
      <c r="I302" s="745"/>
      <c r="J302" s="741"/>
      <c r="K302" s="741"/>
      <c r="L302" s="745">
        <v>1</v>
      </c>
      <c r="M302" s="745">
        <v>32</v>
      </c>
      <c r="N302" s="741">
        <v>1</v>
      </c>
      <c r="O302" s="741">
        <v>32</v>
      </c>
      <c r="P302" s="745"/>
      <c r="Q302" s="745"/>
      <c r="R302" s="759"/>
      <c r="S302" s="746"/>
    </row>
    <row r="303" spans="1:19" ht="14.4" customHeight="1" x14ac:dyDescent="0.3">
      <c r="A303" s="740" t="s">
        <v>4562</v>
      </c>
      <c r="B303" s="741" t="s">
        <v>4563</v>
      </c>
      <c r="C303" s="741" t="s">
        <v>588</v>
      </c>
      <c r="D303" s="741" t="s">
        <v>2040</v>
      </c>
      <c r="E303" s="741" t="s">
        <v>4559</v>
      </c>
      <c r="F303" s="741" t="s">
        <v>4633</v>
      </c>
      <c r="G303" s="741" t="s">
        <v>4634</v>
      </c>
      <c r="H303" s="745"/>
      <c r="I303" s="745"/>
      <c r="J303" s="741"/>
      <c r="K303" s="741"/>
      <c r="L303" s="745">
        <v>5</v>
      </c>
      <c r="M303" s="745">
        <v>370</v>
      </c>
      <c r="N303" s="741">
        <v>1</v>
      </c>
      <c r="O303" s="741">
        <v>74</v>
      </c>
      <c r="P303" s="745">
        <v>1</v>
      </c>
      <c r="Q303" s="745">
        <v>74</v>
      </c>
      <c r="R303" s="759">
        <v>0.2</v>
      </c>
      <c r="S303" s="746">
        <v>74</v>
      </c>
    </row>
    <row r="304" spans="1:19" ht="14.4" customHeight="1" x14ac:dyDescent="0.3">
      <c r="A304" s="740" t="s">
        <v>4562</v>
      </c>
      <c r="B304" s="741" t="s">
        <v>4563</v>
      </c>
      <c r="C304" s="741" t="s">
        <v>588</v>
      </c>
      <c r="D304" s="741" t="s">
        <v>2040</v>
      </c>
      <c r="E304" s="741" t="s">
        <v>4559</v>
      </c>
      <c r="F304" s="741" t="s">
        <v>4635</v>
      </c>
      <c r="G304" s="741" t="s">
        <v>4636</v>
      </c>
      <c r="H304" s="745">
        <v>92</v>
      </c>
      <c r="I304" s="745">
        <v>7084</v>
      </c>
      <c r="J304" s="741">
        <v>1.0222222222222221</v>
      </c>
      <c r="K304" s="741">
        <v>77</v>
      </c>
      <c r="L304" s="745">
        <v>90</v>
      </c>
      <c r="M304" s="745">
        <v>6930</v>
      </c>
      <c r="N304" s="741">
        <v>1</v>
      </c>
      <c r="O304" s="741">
        <v>77</v>
      </c>
      <c r="P304" s="745">
        <v>72</v>
      </c>
      <c r="Q304" s="745">
        <v>5544</v>
      </c>
      <c r="R304" s="759">
        <v>0.8</v>
      </c>
      <c r="S304" s="746">
        <v>77</v>
      </c>
    </row>
    <row r="305" spans="1:19" ht="14.4" customHeight="1" x14ac:dyDescent="0.3">
      <c r="A305" s="740" t="s">
        <v>4562</v>
      </c>
      <c r="B305" s="741" t="s">
        <v>4563</v>
      </c>
      <c r="C305" s="741" t="s">
        <v>588</v>
      </c>
      <c r="D305" s="741" t="s">
        <v>2040</v>
      </c>
      <c r="E305" s="741" t="s">
        <v>4559</v>
      </c>
      <c r="F305" s="741" t="s">
        <v>4637</v>
      </c>
      <c r="G305" s="741" t="s">
        <v>4638</v>
      </c>
      <c r="H305" s="745">
        <v>15</v>
      </c>
      <c r="I305" s="745">
        <v>9090</v>
      </c>
      <c r="J305" s="741">
        <v>0.91929611650485432</v>
      </c>
      <c r="K305" s="741">
        <v>606</v>
      </c>
      <c r="L305" s="745">
        <v>16</v>
      </c>
      <c r="M305" s="745">
        <v>9888</v>
      </c>
      <c r="N305" s="741">
        <v>1</v>
      </c>
      <c r="O305" s="741">
        <v>618</v>
      </c>
      <c r="P305" s="745">
        <v>11</v>
      </c>
      <c r="Q305" s="745">
        <v>6809</v>
      </c>
      <c r="R305" s="759">
        <v>0.68861245954692551</v>
      </c>
      <c r="S305" s="746">
        <v>619</v>
      </c>
    </row>
    <row r="306" spans="1:19" ht="14.4" customHeight="1" x14ac:dyDescent="0.3">
      <c r="A306" s="740" t="s">
        <v>4562</v>
      </c>
      <c r="B306" s="741" t="s">
        <v>4563</v>
      </c>
      <c r="C306" s="741" t="s">
        <v>588</v>
      </c>
      <c r="D306" s="741" t="s">
        <v>2040</v>
      </c>
      <c r="E306" s="741" t="s">
        <v>4559</v>
      </c>
      <c r="F306" s="741" t="s">
        <v>4641</v>
      </c>
      <c r="G306" s="741" t="s">
        <v>4642</v>
      </c>
      <c r="H306" s="745">
        <v>1</v>
      </c>
      <c r="I306" s="745">
        <v>365</v>
      </c>
      <c r="J306" s="741">
        <v>7.5273252216951955E-2</v>
      </c>
      <c r="K306" s="741">
        <v>365</v>
      </c>
      <c r="L306" s="745">
        <v>13</v>
      </c>
      <c r="M306" s="745">
        <v>4849</v>
      </c>
      <c r="N306" s="741">
        <v>1</v>
      </c>
      <c r="O306" s="741">
        <v>373</v>
      </c>
      <c r="P306" s="745">
        <v>5</v>
      </c>
      <c r="Q306" s="745">
        <v>1865</v>
      </c>
      <c r="R306" s="759">
        <v>0.38461538461538464</v>
      </c>
      <c r="S306" s="746">
        <v>373</v>
      </c>
    </row>
    <row r="307" spans="1:19" ht="14.4" customHeight="1" x14ac:dyDescent="0.3">
      <c r="A307" s="740" t="s">
        <v>4562</v>
      </c>
      <c r="B307" s="741" t="s">
        <v>4563</v>
      </c>
      <c r="C307" s="741" t="s">
        <v>588</v>
      </c>
      <c r="D307" s="741" t="s">
        <v>2040</v>
      </c>
      <c r="E307" s="741" t="s">
        <v>4559</v>
      </c>
      <c r="F307" s="741" t="s">
        <v>4643</v>
      </c>
      <c r="G307" s="741" t="s">
        <v>4644</v>
      </c>
      <c r="H307" s="745">
        <v>351</v>
      </c>
      <c r="I307" s="745">
        <v>57915</v>
      </c>
      <c r="J307" s="741">
        <v>0.93220338983050843</v>
      </c>
      <c r="K307" s="741">
        <v>165</v>
      </c>
      <c r="L307" s="745">
        <v>351</v>
      </c>
      <c r="M307" s="745">
        <v>62127</v>
      </c>
      <c r="N307" s="741">
        <v>1</v>
      </c>
      <c r="O307" s="741">
        <v>177</v>
      </c>
      <c r="P307" s="745">
        <v>223</v>
      </c>
      <c r="Q307" s="745">
        <v>39471</v>
      </c>
      <c r="R307" s="759">
        <v>0.63532763532763536</v>
      </c>
      <c r="S307" s="746">
        <v>177</v>
      </c>
    </row>
    <row r="308" spans="1:19" ht="14.4" customHeight="1" x14ac:dyDescent="0.3">
      <c r="A308" s="740" t="s">
        <v>4562</v>
      </c>
      <c r="B308" s="741" t="s">
        <v>4563</v>
      </c>
      <c r="C308" s="741" t="s">
        <v>588</v>
      </c>
      <c r="D308" s="741" t="s">
        <v>2040</v>
      </c>
      <c r="E308" s="741" t="s">
        <v>4559</v>
      </c>
      <c r="F308" s="741" t="s">
        <v>4645</v>
      </c>
      <c r="G308" s="741" t="s">
        <v>4646</v>
      </c>
      <c r="H308" s="745">
        <v>38</v>
      </c>
      <c r="I308" s="745">
        <v>47880</v>
      </c>
      <c r="J308" s="741">
        <v>0.94729344729344733</v>
      </c>
      <c r="K308" s="741">
        <v>1260</v>
      </c>
      <c r="L308" s="745">
        <v>39</v>
      </c>
      <c r="M308" s="745">
        <v>50544</v>
      </c>
      <c r="N308" s="741">
        <v>1</v>
      </c>
      <c r="O308" s="741">
        <v>1296</v>
      </c>
      <c r="P308" s="745">
        <v>37</v>
      </c>
      <c r="Q308" s="745">
        <v>47952</v>
      </c>
      <c r="R308" s="759">
        <v>0.94871794871794868</v>
      </c>
      <c r="S308" s="746">
        <v>1296</v>
      </c>
    </row>
    <row r="309" spans="1:19" ht="14.4" customHeight="1" x14ac:dyDescent="0.3">
      <c r="A309" s="740" t="s">
        <v>4562</v>
      </c>
      <c r="B309" s="741" t="s">
        <v>4563</v>
      </c>
      <c r="C309" s="741" t="s">
        <v>588</v>
      </c>
      <c r="D309" s="741" t="s">
        <v>4537</v>
      </c>
      <c r="E309" s="741" t="s">
        <v>4559</v>
      </c>
      <c r="F309" s="741" t="s">
        <v>4617</v>
      </c>
      <c r="G309" s="741" t="s">
        <v>4618</v>
      </c>
      <c r="H309" s="745"/>
      <c r="I309" s="745"/>
      <c r="J309" s="741"/>
      <c r="K309" s="741"/>
      <c r="L309" s="745">
        <v>15</v>
      </c>
      <c r="M309" s="745">
        <v>3765</v>
      </c>
      <c r="N309" s="741">
        <v>1</v>
      </c>
      <c r="O309" s="741">
        <v>251</v>
      </c>
      <c r="P309" s="745">
        <v>2</v>
      </c>
      <c r="Q309" s="745">
        <v>502</v>
      </c>
      <c r="R309" s="759">
        <v>0.13333333333333333</v>
      </c>
      <c r="S309" s="746">
        <v>251</v>
      </c>
    </row>
    <row r="310" spans="1:19" ht="14.4" customHeight="1" x14ac:dyDescent="0.3">
      <c r="A310" s="740" t="s">
        <v>4562</v>
      </c>
      <c r="B310" s="741" t="s">
        <v>4563</v>
      </c>
      <c r="C310" s="741" t="s">
        <v>588</v>
      </c>
      <c r="D310" s="741" t="s">
        <v>4538</v>
      </c>
      <c r="E310" s="741" t="s">
        <v>4559</v>
      </c>
      <c r="F310" s="741" t="s">
        <v>4611</v>
      </c>
      <c r="G310" s="741" t="s">
        <v>4612</v>
      </c>
      <c r="H310" s="745">
        <v>2</v>
      </c>
      <c r="I310" s="745">
        <v>70</v>
      </c>
      <c r="J310" s="741"/>
      <c r="K310" s="741">
        <v>35</v>
      </c>
      <c r="L310" s="745"/>
      <c r="M310" s="745"/>
      <c r="N310" s="741"/>
      <c r="O310" s="741"/>
      <c r="P310" s="745"/>
      <c r="Q310" s="745"/>
      <c r="R310" s="759"/>
      <c r="S310" s="746"/>
    </row>
    <row r="311" spans="1:19" ht="14.4" customHeight="1" x14ac:dyDescent="0.3">
      <c r="A311" s="740" t="s">
        <v>4562</v>
      </c>
      <c r="B311" s="741" t="s">
        <v>4563</v>
      </c>
      <c r="C311" s="741" t="s">
        <v>588</v>
      </c>
      <c r="D311" s="741" t="s">
        <v>4538</v>
      </c>
      <c r="E311" s="741" t="s">
        <v>4559</v>
      </c>
      <c r="F311" s="741" t="s">
        <v>4617</v>
      </c>
      <c r="G311" s="741" t="s">
        <v>4618</v>
      </c>
      <c r="H311" s="745">
        <v>103</v>
      </c>
      <c r="I311" s="745">
        <v>24205</v>
      </c>
      <c r="J311" s="741">
        <v>3.0135707171314743</v>
      </c>
      <c r="K311" s="741">
        <v>235</v>
      </c>
      <c r="L311" s="745">
        <v>32</v>
      </c>
      <c r="M311" s="745">
        <v>8032</v>
      </c>
      <c r="N311" s="741">
        <v>1</v>
      </c>
      <c r="O311" s="741">
        <v>251</v>
      </c>
      <c r="P311" s="745">
        <v>29</v>
      </c>
      <c r="Q311" s="745">
        <v>7279</v>
      </c>
      <c r="R311" s="759">
        <v>0.90625</v>
      </c>
      <c r="S311" s="746">
        <v>251</v>
      </c>
    </row>
    <row r="312" spans="1:19" ht="14.4" customHeight="1" x14ac:dyDescent="0.3">
      <c r="A312" s="740" t="s">
        <v>4562</v>
      </c>
      <c r="B312" s="741" t="s">
        <v>4563</v>
      </c>
      <c r="C312" s="741" t="s">
        <v>588</v>
      </c>
      <c r="D312" s="741" t="s">
        <v>4539</v>
      </c>
      <c r="E312" s="741" t="s">
        <v>4559</v>
      </c>
      <c r="F312" s="741" t="s">
        <v>4617</v>
      </c>
      <c r="G312" s="741" t="s">
        <v>4618</v>
      </c>
      <c r="H312" s="745">
        <v>1</v>
      </c>
      <c r="I312" s="745">
        <v>235</v>
      </c>
      <c r="J312" s="741"/>
      <c r="K312" s="741">
        <v>235</v>
      </c>
      <c r="L312" s="745"/>
      <c r="M312" s="745"/>
      <c r="N312" s="741"/>
      <c r="O312" s="741"/>
      <c r="P312" s="745"/>
      <c r="Q312" s="745"/>
      <c r="R312" s="759"/>
      <c r="S312" s="746"/>
    </row>
    <row r="313" spans="1:19" ht="14.4" customHeight="1" x14ac:dyDescent="0.3">
      <c r="A313" s="740" t="s">
        <v>4562</v>
      </c>
      <c r="B313" s="741" t="s">
        <v>4563</v>
      </c>
      <c r="C313" s="741" t="s">
        <v>588</v>
      </c>
      <c r="D313" s="741" t="s">
        <v>4540</v>
      </c>
      <c r="E313" s="741" t="s">
        <v>4559</v>
      </c>
      <c r="F313" s="741" t="s">
        <v>4617</v>
      </c>
      <c r="G313" s="741" t="s">
        <v>4618</v>
      </c>
      <c r="H313" s="745"/>
      <c r="I313" s="745"/>
      <c r="J313" s="741"/>
      <c r="K313" s="741"/>
      <c r="L313" s="745">
        <v>2</v>
      </c>
      <c r="M313" s="745">
        <v>502</v>
      </c>
      <c r="N313" s="741">
        <v>1</v>
      </c>
      <c r="O313" s="741">
        <v>251</v>
      </c>
      <c r="P313" s="745">
        <v>1</v>
      </c>
      <c r="Q313" s="745">
        <v>251</v>
      </c>
      <c r="R313" s="759">
        <v>0.5</v>
      </c>
      <c r="S313" s="746">
        <v>251</v>
      </c>
    </row>
    <row r="314" spans="1:19" ht="14.4" customHeight="1" x14ac:dyDescent="0.3">
      <c r="A314" s="740" t="s">
        <v>4562</v>
      </c>
      <c r="B314" s="741" t="s">
        <v>4563</v>
      </c>
      <c r="C314" s="741" t="s">
        <v>588</v>
      </c>
      <c r="D314" s="741" t="s">
        <v>4541</v>
      </c>
      <c r="E314" s="741" t="s">
        <v>4559</v>
      </c>
      <c r="F314" s="741" t="s">
        <v>4611</v>
      </c>
      <c r="G314" s="741" t="s">
        <v>4612</v>
      </c>
      <c r="H314" s="745">
        <v>3</v>
      </c>
      <c r="I314" s="745">
        <v>105</v>
      </c>
      <c r="J314" s="741"/>
      <c r="K314" s="741">
        <v>35</v>
      </c>
      <c r="L314" s="745"/>
      <c r="M314" s="745"/>
      <c r="N314" s="741"/>
      <c r="O314" s="741"/>
      <c r="P314" s="745"/>
      <c r="Q314" s="745"/>
      <c r="R314" s="759"/>
      <c r="S314" s="746"/>
    </row>
    <row r="315" spans="1:19" ht="14.4" customHeight="1" x14ac:dyDescent="0.3">
      <c r="A315" s="740" t="s">
        <v>4562</v>
      </c>
      <c r="B315" s="741" t="s">
        <v>4563</v>
      </c>
      <c r="C315" s="741" t="s">
        <v>588</v>
      </c>
      <c r="D315" s="741" t="s">
        <v>4541</v>
      </c>
      <c r="E315" s="741" t="s">
        <v>4559</v>
      </c>
      <c r="F315" s="741" t="s">
        <v>4617</v>
      </c>
      <c r="G315" s="741" t="s">
        <v>4618</v>
      </c>
      <c r="H315" s="745">
        <v>2</v>
      </c>
      <c r="I315" s="745">
        <v>470</v>
      </c>
      <c r="J315" s="741"/>
      <c r="K315" s="741">
        <v>235</v>
      </c>
      <c r="L315" s="745"/>
      <c r="M315" s="745"/>
      <c r="N315" s="741"/>
      <c r="O315" s="741"/>
      <c r="P315" s="745"/>
      <c r="Q315" s="745"/>
      <c r="R315" s="759"/>
      <c r="S315" s="746"/>
    </row>
    <row r="316" spans="1:19" ht="14.4" customHeight="1" x14ac:dyDescent="0.3">
      <c r="A316" s="740" t="s">
        <v>4562</v>
      </c>
      <c r="B316" s="741" t="s">
        <v>4563</v>
      </c>
      <c r="C316" s="741" t="s">
        <v>588</v>
      </c>
      <c r="D316" s="741" t="s">
        <v>4542</v>
      </c>
      <c r="E316" s="741" t="s">
        <v>4559</v>
      </c>
      <c r="F316" s="741" t="s">
        <v>4611</v>
      </c>
      <c r="G316" s="741" t="s">
        <v>4612</v>
      </c>
      <c r="H316" s="745"/>
      <c r="I316" s="745"/>
      <c r="J316" s="741"/>
      <c r="K316" s="741"/>
      <c r="L316" s="745">
        <v>1</v>
      </c>
      <c r="M316" s="745">
        <v>37</v>
      </c>
      <c r="N316" s="741">
        <v>1</v>
      </c>
      <c r="O316" s="741">
        <v>37</v>
      </c>
      <c r="P316" s="745"/>
      <c r="Q316" s="745"/>
      <c r="R316" s="759"/>
      <c r="S316" s="746"/>
    </row>
    <row r="317" spans="1:19" ht="14.4" customHeight="1" x14ac:dyDescent="0.3">
      <c r="A317" s="740" t="s">
        <v>4562</v>
      </c>
      <c r="B317" s="741" t="s">
        <v>4563</v>
      </c>
      <c r="C317" s="741" t="s">
        <v>588</v>
      </c>
      <c r="D317" s="741" t="s">
        <v>4542</v>
      </c>
      <c r="E317" s="741" t="s">
        <v>4559</v>
      </c>
      <c r="F317" s="741" t="s">
        <v>4617</v>
      </c>
      <c r="G317" s="741" t="s">
        <v>4618</v>
      </c>
      <c r="H317" s="745">
        <v>1</v>
      </c>
      <c r="I317" s="745">
        <v>235</v>
      </c>
      <c r="J317" s="741">
        <v>0.93625498007968122</v>
      </c>
      <c r="K317" s="741">
        <v>235</v>
      </c>
      <c r="L317" s="745">
        <v>1</v>
      </c>
      <c r="M317" s="745">
        <v>251</v>
      </c>
      <c r="N317" s="741">
        <v>1</v>
      </c>
      <c r="O317" s="741">
        <v>251</v>
      </c>
      <c r="P317" s="745">
        <v>28</v>
      </c>
      <c r="Q317" s="745">
        <v>7028</v>
      </c>
      <c r="R317" s="759">
        <v>28</v>
      </c>
      <c r="S317" s="746">
        <v>251</v>
      </c>
    </row>
    <row r="318" spans="1:19" ht="14.4" customHeight="1" x14ac:dyDescent="0.3">
      <c r="A318" s="740" t="s">
        <v>4562</v>
      </c>
      <c r="B318" s="741" t="s">
        <v>4563</v>
      </c>
      <c r="C318" s="741" t="s">
        <v>588</v>
      </c>
      <c r="D318" s="741" t="s">
        <v>2041</v>
      </c>
      <c r="E318" s="741" t="s">
        <v>4559</v>
      </c>
      <c r="F318" s="741" t="s">
        <v>4611</v>
      </c>
      <c r="G318" s="741" t="s">
        <v>4612</v>
      </c>
      <c r="H318" s="745">
        <v>2</v>
      </c>
      <c r="I318" s="745">
        <v>70</v>
      </c>
      <c r="J318" s="741"/>
      <c r="K318" s="741">
        <v>35</v>
      </c>
      <c r="L318" s="745"/>
      <c r="M318" s="745"/>
      <c r="N318" s="741"/>
      <c r="O318" s="741"/>
      <c r="P318" s="745"/>
      <c r="Q318" s="745"/>
      <c r="R318" s="759"/>
      <c r="S318" s="746"/>
    </row>
    <row r="319" spans="1:19" ht="14.4" customHeight="1" x14ac:dyDescent="0.3">
      <c r="A319" s="740" t="s">
        <v>4562</v>
      </c>
      <c r="B319" s="741" t="s">
        <v>4563</v>
      </c>
      <c r="C319" s="741" t="s">
        <v>588</v>
      </c>
      <c r="D319" s="741" t="s">
        <v>2041</v>
      </c>
      <c r="E319" s="741" t="s">
        <v>4559</v>
      </c>
      <c r="F319" s="741" t="s">
        <v>4617</v>
      </c>
      <c r="G319" s="741" t="s">
        <v>4618</v>
      </c>
      <c r="H319" s="745">
        <v>151</v>
      </c>
      <c r="I319" s="745">
        <v>35485</v>
      </c>
      <c r="J319" s="741">
        <v>1.4280252726467866</v>
      </c>
      <c r="K319" s="741">
        <v>235</v>
      </c>
      <c r="L319" s="745">
        <v>99</v>
      </c>
      <c r="M319" s="745">
        <v>24849</v>
      </c>
      <c r="N319" s="741">
        <v>1</v>
      </c>
      <c r="O319" s="741">
        <v>251</v>
      </c>
      <c r="P319" s="745">
        <v>76</v>
      </c>
      <c r="Q319" s="745">
        <v>19076</v>
      </c>
      <c r="R319" s="759">
        <v>0.76767676767676762</v>
      </c>
      <c r="S319" s="746">
        <v>251</v>
      </c>
    </row>
    <row r="320" spans="1:19" ht="14.4" customHeight="1" x14ac:dyDescent="0.3">
      <c r="A320" s="740" t="s">
        <v>4562</v>
      </c>
      <c r="B320" s="741" t="s">
        <v>4563</v>
      </c>
      <c r="C320" s="741" t="s">
        <v>588</v>
      </c>
      <c r="D320" s="741" t="s">
        <v>2042</v>
      </c>
      <c r="E320" s="741" t="s">
        <v>4559</v>
      </c>
      <c r="F320" s="741" t="s">
        <v>4611</v>
      </c>
      <c r="G320" s="741" t="s">
        <v>4612</v>
      </c>
      <c r="H320" s="745">
        <v>2</v>
      </c>
      <c r="I320" s="745">
        <v>70</v>
      </c>
      <c r="J320" s="741">
        <v>1.8918918918918919</v>
      </c>
      <c r="K320" s="741">
        <v>35</v>
      </c>
      <c r="L320" s="745">
        <v>1</v>
      </c>
      <c r="M320" s="745">
        <v>37</v>
      </c>
      <c r="N320" s="741">
        <v>1</v>
      </c>
      <c r="O320" s="741">
        <v>37</v>
      </c>
      <c r="P320" s="745">
        <v>1</v>
      </c>
      <c r="Q320" s="745">
        <v>37</v>
      </c>
      <c r="R320" s="759">
        <v>1</v>
      </c>
      <c r="S320" s="746">
        <v>37</v>
      </c>
    </row>
    <row r="321" spans="1:19" ht="14.4" customHeight="1" x14ac:dyDescent="0.3">
      <c r="A321" s="740" t="s">
        <v>4562</v>
      </c>
      <c r="B321" s="741" t="s">
        <v>4563</v>
      </c>
      <c r="C321" s="741" t="s">
        <v>588</v>
      </c>
      <c r="D321" s="741" t="s">
        <v>2042</v>
      </c>
      <c r="E321" s="741" t="s">
        <v>4559</v>
      </c>
      <c r="F321" s="741" t="s">
        <v>4617</v>
      </c>
      <c r="G321" s="741" t="s">
        <v>4618</v>
      </c>
      <c r="H321" s="745">
        <v>1</v>
      </c>
      <c r="I321" s="745">
        <v>235</v>
      </c>
      <c r="J321" s="741"/>
      <c r="K321" s="741">
        <v>235</v>
      </c>
      <c r="L321" s="745"/>
      <c r="M321" s="745"/>
      <c r="N321" s="741"/>
      <c r="O321" s="741"/>
      <c r="P321" s="745">
        <v>1</v>
      </c>
      <c r="Q321" s="745">
        <v>251</v>
      </c>
      <c r="R321" s="759"/>
      <c r="S321" s="746">
        <v>251</v>
      </c>
    </row>
    <row r="322" spans="1:19" ht="14.4" customHeight="1" x14ac:dyDescent="0.3">
      <c r="A322" s="740" t="s">
        <v>4562</v>
      </c>
      <c r="B322" s="741" t="s">
        <v>4563</v>
      </c>
      <c r="C322" s="741" t="s">
        <v>588</v>
      </c>
      <c r="D322" s="741" t="s">
        <v>2042</v>
      </c>
      <c r="E322" s="741" t="s">
        <v>4559</v>
      </c>
      <c r="F322" s="741" t="s">
        <v>4621</v>
      </c>
      <c r="G322" s="741" t="s">
        <v>4622</v>
      </c>
      <c r="H322" s="745"/>
      <c r="I322" s="745"/>
      <c r="J322" s="741"/>
      <c r="K322" s="741"/>
      <c r="L322" s="745"/>
      <c r="M322" s="745"/>
      <c r="N322" s="741"/>
      <c r="O322" s="741"/>
      <c r="P322" s="745">
        <v>1</v>
      </c>
      <c r="Q322" s="745">
        <v>355</v>
      </c>
      <c r="R322" s="759"/>
      <c r="S322" s="746">
        <v>355</v>
      </c>
    </row>
    <row r="323" spans="1:19" ht="14.4" customHeight="1" x14ac:dyDescent="0.3">
      <c r="A323" s="740" t="s">
        <v>4562</v>
      </c>
      <c r="B323" s="741" t="s">
        <v>4563</v>
      </c>
      <c r="C323" s="741" t="s">
        <v>588</v>
      </c>
      <c r="D323" s="741" t="s">
        <v>2042</v>
      </c>
      <c r="E323" s="741" t="s">
        <v>4559</v>
      </c>
      <c r="F323" s="741" t="s">
        <v>4625</v>
      </c>
      <c r="G323" s="741" t="s">
        <v>4626</v>
      </c>
      <c r="H323" s="745"/>
      <c r="I323" s="745"/>
      <c r="J323" s="741"/>
      <c r="K323" s="741"/>
      <c r="L323" s="745"/>
      <c r="M323" s="745"/>
      <c r="N323" s="741"/>
      <c r="O323" s="741"/>
      <c r="P323" s="745">
        <v>1</v>
      </c>
      <c r="Q323" s="745">
        <v>33.33</v>
      </c>
      <c r="R323" s="759"/>
      <c r="S323" s="746">
        <v>33.33</v>
      </c>
    </row>
    <row r="324" spans="1:19" ht="14.4" customHeight="1" x14ac:dyDescent="0.3">
      <c r="A324" s="740" t="s">
        <v>4562</v>
      </c>
      <c r="B324" s="741" t="s">
        <v>4563</v>
      </c>
      <c r="C324" s="741" t="s">
        <v>588</v>
      </c>
      <c r="D324" s="741" t="s">
        <v>2043</v>
      </c>
      <c r="E324" s="741" t="s">
        <v>4559</v>
      </c>
      <c r="F324" s="741" t="s">
        <v>4611</v>
      </c>
      <c r="G324" s="741" t="s">
        <v>4612</v>
      </c>
      <c r="H324" s="745">
        <v>6</v>
      </c>
      <c r="I324" s="745">
        <v>210</v>
      </c>
      <c r="J324" s="741">
        <v>1.1351351351351351</v>
      </c>
      <c r="K324" s="741">
        <v>35</v>
      </c>
      <c r="L324" s="745">
        <v>5</v>
      </c>
      <c r="M324" s="745">
        <v>185</v>
      </c>
      <c r="N324" s="741">
        <v>1</v>
      </c>
      <c r="O324" s="741">
        <v>37</v>
      </c>
      <c r="P324" s="745">
        <v>7</v>
      </c>
      <c r="Q324" s="745">
        <v>259</v>
      </c>
      <c r="R324" s="759">
        <v>1.4</v>
      </c>
      <c r="S324" s="746">
        <v>37</v>
      </c>
    </row>
    <row r="325" spans="1:19" ht="14.4" customHeight="1" x14ac:dyDescent="0.3">
      <c r="A325" s="740" t="s">
        <v>4562</v>
      </c>
      <c r="B325" s="741" t="s">
        <v>4563</v>
      </c>
      <c r="C325" s="741" t="s">
        <v>588</v>
      </c>
      <c r="D325" s="741" t="s">
        <v>2043</v>
      </c>
      <c r="E325" s="741" t="s">
        <v>4559</v>
      </c>
      <c r="F325" s="741" t="s">
        <v>4617</v>
      </c>
      <c r="G325" s="741" t="s">
        <v>4618</v>
      </c>
      <c r="H325" s="745">
        <v>69</v>
      </c>
      <c r="I325" s="745">
        <v>16215</v>
      </c>
      <c r="J325" s="741">
        <v>2.2276411594999312</v>
      </c>
      <c r="K325" s="741">
        <v>235</v>
      </c>
      <c r="L325" s="745">
        <v>29</v>
      </c>
      <c r="M325" s="745">
        <v>7279</v>
      </c>
      <c r="N325" s="741">
        <v>1</v>
      </c>
      <c r="O325" s="741">
        <v>251</v>
      </c>
      <c r="P325" s="745">
        <v>52</v>
      </c>
      <c r="Q325" s="745">
        <v>13052</v>
      </c>
      <c r="R325" s="759">
        <v>1.7931034482758621</v>
      </c>
      <c r="S325" s="746">
        <v>251</v>
      </c>
    </row>
    <row r="326" spans="1:19" ht="14.4" customHeight="1" x14ac:dyDescent="0.3">
      <c r="A326" s="740" t="s">
        <v>4562</v>
      </c>
      <c r="B326" s="741" t="s">
        <v>4563</v>
      </c>
      <c r="C326" s="741" t="s">
        <v>588</v>
      </c>
      <c r="D326" s="741" t="s">
        <v>2044</v>
      </c>
      <c r="E326" s="741" t="s">
        <v>4559</v>
      </c>
      <c r="F326" s="741" t="s">
        <v>4611</v>
      </c>
      <c r="G326" s="741" t="s">
        <v>4612</v>
      </c>
      <c r="H326" s="745"/>
      <c r="I326" s="745"/>
      <c r="J326" s="741"/>
      <c r="K326" s="741"/>
      <c r="L326" s="745"/>
      <c r="M326" s="745"/>
      <c r="N326" s="741"/>
      <c r="O326" s="741"/>
      <c r="P326" s="745">
        <v>1</v>
      </c>
      <c r="Q326" s="745">
        <v>37</v>
      </c>
      <c r="R326" s="759"/>
      <c r="S326" s="746">
        <v>37</v>
      </c>
    </row>
    <row r="327" spans="1:19" ht="14.4" customHeight="1" x14ac:dyDescent="0.3">
      <c r="A327" s="740" t="s">
        <v>4562</v>
      </c>
      <c r="B327" s="741" t="s">
        <v>4563</v>
      </c>
      <c r="C327" s="741" t="s">
        <v>588</v>
      </c>
      <c r="D327" s="741" t="s">
        <v>2044</v>
      </c>
      <c r="E327" s="741" t="s">
        <v>4559</v>
      </c>
      <c r="F327" s="741" t="s">
        <v>4617</v>
      </c>
      <c r="G327" s="741" t="s">
        <v>4618</v>
      </c>
      <c r="H327" s="745"/>
      <c r="I327" s="745"/>
      <c r="J327" s="741"/>
      <c r="K327" s="741"/>
      <c r="L327" s="745"/>
      <c r="M327" s="745"/>
      <c r="N327" s="741"/>
      <c r="O327" s="741"/>
      <c r="P327" s="745">
        <v>89</v>
      </c>
      <c r="Q327" s="745">
        <v>22339</v>
      </c>
      <c r="R327" s="759"/>
      <c r="S327" s="746">
        <v>251</v>
      </c>
    </row>
    <row r="328" spans="1:19" ht="14.4" customHeight="1" x14ac:dyDescent="0.3">
      <c r="A328" s="740" t="s">
        <v>4562</v>
      </c>
      <c r="B328" s="741" t="s">
        <v>4563</v>
      </c>
      <c r="C328" s="741" t="s">
        <v>588</v>
      </c>
      <c r="D328" s="741" t="s">
        <v>2045</v>
      </c>
      <c r="E328" s="741" t="s">
        <v>4559</v>
      </c>
      <c r="F328" s="741" t="s">
        <v>4617</v>
      </c>
      <c r="G328" s="741" t="s">
        <v>4618</v>
      </c>
      <c r="H328" s="745"/>
      <c r="I328" s="745"/>
      <c r="J328" s="741"/>
      <c r="K328" s="741"/>
      <c r="L328" s="745">
        <v>6</v>
      </c>
      <c r="M328" s="745">
        <v>1506</v>
      </c>
      <c r="N328" s="741">
        <v>1</v>
      </c>
      <c r="O328" s="741">
        <v>251</v>
      </c>
      <c r="P328" s="745">
        <v>55</v>
      </c>
      <c r="Q328" s="745">
        <v>13805</v>
      </c>
      <c r="R328" s="759">
        <v>9.1666666666666661</v>
      </c>
      <c r="S328" s="746">
        <v>251</v>
      </c>
    </row>
    <row r="329" spans="1:19" ht="14.4" customHeight="1" x14ac:dyDescent="0.3">
      <c r="A329" s="740" t="s">
        <v>4562</v>
      </c>
      <c r="B329" s="741" t="s">
        <v>4563</v>
      </c>
      <c r="C329" s="741" t="s">
        <v>588</v>
      </c>
      <c r="D329" s="741" t="s">
        <v>4544</v>
      </c>
      <c r="E329" s="741" t="s">
        <v>4559</v>
      </c>
      <c r="F329" s="741" t="s">
        <v>4611</v>
      </c>
      <c r="G329" s="741" t="s">
        <v>4612</v>
      </c>
      <c r="H329" s="745">
        <v>1</v>
      </c>
      <c r="I329" s="745">
        <v>35</v>
      </c>
      <c r="J329" s="741"/>
      <c r="K329" s="741">
        <v>35</v>
      </c>
      <c r="L329" s="745"/>
      <c r="M329" s="745"/>
      <c r="N329" s="741"/>
      <c r="O329" s="741"/>
      <c r="P329" s="745"/>
      <c r="Q329" s="745"/>
      <c r="R329" s="759"/>
      <c r="S329" s="746"/>
    </row>
    <row r="330" spans="1:19" ht="14.4" customHeight="1" x14ac:dyDescent="0.3">
      <c r="A330" s="740" t="s">
        <v>4562</v>
      </c>
      <c r="B330" s="741" t="s">
        <v>4563</v>
      </c>
      <c r="C330" s="741" t="s">
        <v>588</v>
      </c>
      <c r="D330" s="741" t="s">
        <v>4546</v>
      </c>
      <c r="E330" s="741" t="s">
        <v>4559</v>
      </c>
      <c r="F330" s="741" t="s">
        <v>4617</v>
      </c>
      <c r="G330" s="741" t="s">
        <v>4618</v>
      </c>
      <c r="H330" s="745">
        <v>2</v>
      </c>
      <c r="I330" s="745">
        <v>470</v>
      </c>
      <c r="J330" s="741"/>
      <c r="K330" s="741">
        <v>235</v>
      </c>
      <c r="L330" s="745"/>
      <c r="M330" s="745"/>
      <c r="N330" s="741"/>
      <c r="O330" s="741"/>
      <c r="P330" s="745"/>
      <c r="Q330" s="745"/>
      <c r="R330" s="759"/>
      <c r="S330" s="746"/>
    </row>
    <row r="331" spans="1:19" ht="14.4" customHeight="1" x14ac:dyDescent="0.3">
      <c r="A331" s="740" t="s">
        <v>4562</v>
      </c>
      <c r="B331" s="741" t="s">
        <v>4563</v>
      </c>
      <c r="C331" s="741" t="s">
        <v>588</v>
      </c>
      <c r="D331" s="741" t="s">
        <v>4547</v>
      </c>
      <c r="E331" s="741" t="s">
        <v>4559</v>
      </c>
      <c r="F331" s="741" t="s">
        <v>4611</v>
      </c>
      <c r="G331" s="741" t="s">
        <v>4612</v>
      </c>
      <c r="H331" s="745">
        <v>1</v>
      </c>
      <c r="I331" s="745">
        <v>35</v>
      </c>
      <c r="J331" s="741">
        <v>0.31531531531531531</v>
      </c>
      <c r="K331" s="741">
        <v>35</v>
      </c>
      <c r="L331" s="745">
        <v>3</v>
      </c>
      <c r="M331" s="745">
        <v>111</v>
      </c>
      <c r="N331" s="741">
        <v>1</v>
      </c>
      <c r="O331" s="741">
        <v>37</v>
      </c>
      <c r="P331" s="745"/>
      <c r="Q331" s="745"/>
      <c r="R331" s="759"/>
      <c r="S331" s="746"/>
    </row>
    <row r="332" spans="1:19" ht="14.4" customHeight="1" x14ac:dyDescent="0.3">
      <c r="A332" s="740" t="s">
        <v>4562</v>
      </c>
      <c r="B332" s="741" t="s">
        <v>4563</v>
      </c>
      <c r="C332" s="741" t="s">
        <v>588</v>
      </c>
      <c r="D332" s="741" t="s">
        <v>4547</v>
      </c>
      <c r="E332" s="741" t="s">
        <v>4559</v>
      </c>
      <c r="F332" s="741" t="s">
        <v>4617</v>
      </c>
      <c r="G332" s="741" t="s">
        <v>4618</v>
      </c>
      <c r="H332" s="745">
        <v>3</v>
      </c>
      <c r="I332" s="745">
        <v>705</v>
      </c>
      <c r="J332" s="741">
        <v>0.93625498007968122</v>
      </c>
      <c r="K332" s="741">
        <v>235</v>
      </c>
      <c r="L332" s="745">
        <v>3</v>
      </c>
      <c r="M332" s="745">
        <v>753</v>
      </c>
      <c r="N332" s="741">
        <v>1</v>
      </c>
      <c r="O332" s="741">
        <v>251</v>
      </c>
      <c r="P332" s="745"/>
      <c r="Q332" s="745"/>
      <c r="R332" s="759"/>
      <c r="S332" s="746"/>
    </row>
    <row r="333" spans="1:19" ht="14.4" customHeight="1" x14ac:dyDescent="0.3">
      <c r="A333" s="740" t="s">
        <v>4562</v>
      </c>
      <c r="B333" s="741" t="s">
        <v>4563</v>
      </c>
      <c r="C333" s="741" t="s">
        <v>588</v>
      </c>
      <c r="D333" s="741" t="s">
        <v>4548</v>
      </c>
      <c r="E333" s="741" t="s">
        <v>4559</v>
      </c>
      <c r="F333" s="741" t="s">
        <v>4617</v>
      </c>
      <c r="G333" s="741" t="s">
        <v>4618</v>
      </c>
      <c r="H333" s="745">
        <v>2</v>
      </c>
      <c r="I333" s="745">
        <v>470</v>
      </c>
      <c r="J333" s="741">
        <v>1.8725099601593624</v>
      </c>
      <c r="K333" s="741">
        <v>235</v>
      </c>
      <c r="L333" s="745">
        <v>1</v>
      </c>
      <c r="M333" s="745">
        <v>251</v>
      </c>
      <c r="N333" s="741">
        <v>1</v>
      </c>
      <c r="O333" s="741">
        <v>251</v>
      </c>
      <c r="P333" s="745"/>
      <c r="Q333" s="745"/>
      <c r="R333" s="759"/>
      <c r="S333" s="746"/>
    </row>
    <row r="334" spans="1:19" ht="14.4" customHeight="1" x14ac:dyDescent="0.3">
      <c r="A334" s="740" t="s">
        <v>4562</v>
      </c>
      <c r="B334" s="741" t="s">
        <v>4563</v>
      </c>
      <c r="C334" s="741" t="s">
        <v>588</v>
      </c>
      <c r="D334" s="741" t="s">
        <v>4549</v>
      </c>
      <c r="E334" s="741" t="s">
        <v>4559</v>
      </c>
      <c r="F334" s="741" t="s">
        <v>4611</v>
      </c>
      <c r="G334" s="741" t="s">
        <v>4612</v>
      </c>
      <c r="H334" s="745">
        <v>1</v>
      </c>
      <c r="I334" s="745">
        <v>35</v>
      </c>
      <c r="J334" s="741"/>
      <c r="K334" s="741">
        <v>35</v>
      </c>
      <c r="L334" s="745"/>
      <c r="M334" s="745"/>
      <c r="N334" s="741"/>
      <c r="O334" s="741"/>
      <c r="P334" s="745"/>
      <c r="Q334" s="745"/>
      <c r="R334" s="759"/>
      <c r="S334" s="746"/>
    </row>
    <row r="335" spans="1:19" ht="14.4" customHeight="1" x14ac:dyDescent="0.3">
      <c r="A335" s="740" t="s">
        <v>4562</v>
      </c>
      <c r="B335" s="741" t="s">
        <v>4563</v>
      </c>
      <c r="C335" s="741" t="s">
        <v>588</v>
      </c>
      <c r="D335" s="741" t="s">
        <v>4549</v>
      </c>
      <c r="E335" s="741" t="s">
        <v>4559</v>
      </c>
      <c r="F335" s="741" t="s">
        <v>4617</v>
      </c>
      <c r="G335" s="741" t="s">
        <v>4618</v>
      </c>
      <c r="H335" s="745">
        <v>1</v>
      </c>
      <c r="I335" s="745">
        <v>235</v>
      </c>
      <c r="J335" s="741">
        <v>2.6750142287990893E-2</v>
      </c>
      <c r="K335" s="741">
        <v>235</v>
      </c>
      <c r="L335" s="745">
        <v>35</v>
      </c>
      <c r="M335" s="745">
        <v>8785</v>
      </c>
      <c r="N335" s="741">
        <v>1</v>
      </c>
      <c r="O335" s="741">
        <v>251</v>
      </c>
      <c r="P335" s="745">
        <v>13</v>
      </c>
      <c r="Q335" s="745">
        <v>3263</v>
      </c>
      <c r="R335" s="759">
        <v>0.37142857142857144</v>
      </c>
      <c r="S335" s="746">
        <v>251</v>
      </c>
    </row>
    <row r="336" spans="1:19" ht="14.4" customHeight="1" x14ac:dyDescent="0.3">
      <c r="A336" s="740" t="s">
        <v>4562</v>
      </c>
      <c r="B336" s="741" t="s">
        <v>4563</v>
      </c>
      <c r="C336" s="741" t="s">
        <v>588</v>
      </c>
      <c r="D336" s="741" t="s">
        <v>2046</v>
      </c>
      <c r="E336" s="741" t="s">
        <v>4559</v>
      </c>
      <c r="F336" s="741" t="s">
        <v>4617</v>
      </c>
      <c r="G336" s="741" t="s">
        <v>4618</v>
      </c>
      <c r="H336" s="745"/>
      <c r="I336" s="745"/>
      <c r="J336" s="741"/>
      <c r="K336" s="741"/>
      <c r="L336" s="745"/>
      <c r="M336" s="745"/>
      <c r="N336" s="741"/>
      <c r="O336" s="741"/>
      <c r="P336" s="745">
        <v>38</v>
      </c>
      <c r="Q336" s="745">
        <v>9538</v>
      </c>
      <c r="R336" s="759"/>
      <c r="S336" s="746">
        <v>251</v>
      </c>
    </row>
    <row r="337" spans="1:19" ht="14.4" customHeight="1" x14ac:dyDescent="0.3">
      <c r="A337" s="740" t="s">
        <v>4562</v>
      </c>
      <c r="B337" s="741" t="s">
        <v>4563</v>
      </c>
      <c r="C337" s="741" t="s">
        <v>588</v>
      </c>
      <c r="D337" s="741" t="s">
        <v>4550</v>
      </c>
      <c r="E337" s="741" t="s">
        <v>4559</v>
      </c>
      <c r="F337" s="741" t="s">
        <v>4617</v>
      </c>
      <c r="G337" s="741" t="s">
        <v>4618</v>
      </c>
      <c r="H337" s="745">
        <v>4</v>
      </c>
      <c r="I337" s="745">
        <v>940</v>
      </c>
      <c r="J337" s="741">
        <v>0.16282695305733588</v>
      </c>
      <c r="K337" s="741">
        <v>235</v>
      </c>
      <c r="L337" s="745">
        <v>23</v>
      </c>
      <c r="M337" s="745">
        <v>5773</v>
      </c>
      <c r="N337" s="741">
        <v>1</v>
      </c>
      <c r="O337" s="741">
        <v>251</v>
      </c>
      <c r="P337" s="745">
        <v>1</v>
      </c>
      <c r="Q337" s="745">
        <v>251</v>
      </c>
      <c r="R337" s="759">
        <v>4.3478260869565216E-2</v>
      </c>
      <c r="S337" s="746">
        <v>251</v>
      </c>
    </row>
    <row r="338" spans="1:19" ht="14.4" customHeight="1" x14ac:dyDescent="0.3">
      <c r="A338" s="740" t="s">
        <v>4562</v>
      </c>
      <c r="B338" s="741" t="s">
        <v>4563</v>
      </c>
      <c r="C338" s="741" t="s">
        <v>588</v>
      </c>
      <c r="D338" s="741" t="s">
        <v>2047</v>
      </c>
      <c r="E338" s="741" t="s">
        <v>4559</v>
      </c>
      <c r="F338" s="741" t="s">
        <v>4611</v>
      </c>
      <c r="G338" s="741" t="s">
        <v>4612</v>
      </c>
      <c r="H338" s="745">
        <v>3</v>
      </c>
      <c r="I338" s="745">
        <v>105</v>
      </c>
      <c r="J338" s="741">
        <v>2.8378378378378377</v>
      </c>
      <c r="K338" s="741">
        <v>35</v>
      </c>
      <c r="L338" s="745">
        <v>1</v>
      </c>
      <c r="M338" s="745">
        <v>37</v>
      </c>
      <c r="N338" s="741">
        <v>1</v>
      </c>
      <c r="O338" s="741">
        <v>37</v>
      </c>
      <c r="P338" s="745"/>
      <c r="Q338" s="745"/>
      <c r="R338" s="759"/>
      <c r="S338" s="746"/>
    </row>
    <row r="339" spans="1:19" ht="14.4" customHeight="1" x14ac:dyDescent="0.3">
      <c r="A339" s="740" t="s">
        <v>4562</v>
      </c>
      <c r="B339" s="741" t="s">
        <v>4563</v>
      </c>
      <c r="C339" s="741" t="s">
        <v>588</v>
      </c>
      <c r="D339" s="741" t="s">
        <v>2047</v>
      </c>
      <c r="E339" s="741" t="s">
        <v>4559</v>
      </c>
      <c r="F339" s="741" t="s">
        <v>4617</v>
      </c>
      <c r="G339" s="741" t="s">
        <v>4618</v>
      </c>
      <c r="H339" s="745"/>
      <c r="I339" s="745"/>
      <c r="J339" s="741"/>
      <c r="K339" s="741"/>
      <c r="L339" s="745">
        <v>1</v>
      </c>
      <c r="M339" s="745">
        <v>251</v>
      </c>
      <c r="N339" s="741">
        <v>1</v>
      </c>
      <c r="O339" s="741">
        <v>251</v>
      </c>
      <c r="P339" s="745">
        <v>3</v>
      </c>
      <c r="Q339" s="745">
        <v>753</v>
      </c>
      <c r="R339" s="759">
        <v>3</v>
      </c>
      <c r="S339" s="746">
        <v>251</v>
      </c>
    </row>
    <row r="340" spans="1:19" ht="14.4" customHeight="1" x14ac:dyDescent="0.3">
      <c r="A340" s="740" t="s">
        <v>4562</v>
      </c>
      <c r="B340" s="741" t="s">
        <v>4563</v>
      </c>
      <c r="C340" s="741" t="s">
        <v>588</v>
      </c>
      <c r="D340" s="741" t="s">
        <v>2048</v>
      </c>
      <c r="E340" s="741" t="s">
        <v>4559</v>
      </c>
      <c r="F340" s="741" t="s">
        <v>4611</v>
      </c>
      <c r="G340" s="741" t="s">
        <v>4612</v>
      </c>
      <c r="H340" s="745">
        <v>4</v>
      </c>
      <c r="I340" s="745">
        <v>140</v>
      </c>
      <c r="J340" s="741">
        <v>3.7837837837837838</v>
      </c>
      <c r="K340" s="741">
        <v>35</v>
      </c>
      <c r="L340" s="745">
        <v>1</v>
      </c>
      <c r="M340" s="745">
        <v>37</v>
      </c>
      <c r="N340" s="741">
        <v>1</v>
      </c>
      <c r="O340" s="741">
        <v>37</v>
      </c>
      <c r="P340" s="745"/>
      <c r="Q340" s="745"/>
      <c r="R340" s="759"/>
      <c r="S340" s="746"/>
    </row>
    <row r="341" spans="1:19" ht="14.4" customHeight="1" x14ac:dyDescent="0.3">
      <c r="A341" s="740" t="s">
        <v>4562</v>
      </c>
      <c r="B341" s="741" t="s">
        <v>4563</v>
      </c>
      <c r="C341" s="741" t="s">
        <v>588</v>
      </c>
      <c r="D341" s="741" t="s">
        <v>2048</v>
      </c>
      <c r="E341" s="741" t="s">
        <v>4559</v>
      </c>
      <c r="F341" s="741" t="s">
        <v>4617</v>
      </c>
      <c r="G341" s="741" t="s">
        <v>4618</v>
      </c>
      <c r="H341" s="745"/>
      <c r="I341" s="745"/>
      <c r="J341" s="741"/>
      <c r="K341" s="741"/>
      <c r="L341" s="745">
        <v>1</v>
      </c>
      <c r="M341" s="745">
        <v>251</v>
      </c>
      <c r="N341" s="741">
        <v>1</v>
      </c>
      <c r="O341" s="741">
        <v>251</v>
      </c>
      <c r="P341" s="745"/>
      <c r="Q341" s="745"/>
      <c r="R341" s="759"/>
      <c r="S341" s="746"/>
    </row>
    <row r="342" spans="1:19" ht="14.4" customHeight="1" x14ac:dyDescent="0.3">
      <c r="A342" s="740" t="s">
        <v>4562</v>
      </c>
      <c r="B342" s="741" t="s">
        <v>4563</v>
      </c>
      <c r="C342" s="741" t="s">
        <v>588</v>
      </c>
      <c r="D342" s="741" t="s">
        <v>4552</v>
      </c>
      <c r="E342" s="741" t="s">
        <v>4559</v>
      </c>
      <c r="F342" s="741" t="s">
        <v>4611</v>
      </c>
      <c r="G342" s="741" t="s">
        <v>4612</v>
      </c>
      <c r="H342" s="745">
        <v>2</v>
      </c>
      <c r="I342" s="745">
        <v>70</v>
      </c>
      <c r="J342" s="741">
        <v>0.94594594594594594</v>
      </c>
      <c r="K342" s="741">
        <v>35</v>
      </c>
      <c r="L342" s="745">
        <v>2</v>
      </c>
      <c r="M342" s="745">
        <v>74</v>
      </c>
      <c r="N342" s="741">
        <v>1</v>
      </c>
      <c r="O342" s="741">
        <v>37</v>
      </c>
      <c r="P342" s="745"/>
      <c r="Q342" s="745"/>
      <c r="R342" s="759"/>
      <c r="S342" s="746"/>
    </row>
    <row r="343" spans="1:19" ht="14.4" customHeight="1" x14ac:dyDescent="0.3">
      <c r="A343" s="740" t="s">
        <v>4562</v>
      </c>
      <c r="B343" s="741" t="s">
        <v>4563</v>
      </c>
      <c r="C343" s="741" t="s">
        <v>588</v>
      </c>
      <c r="D343" s="741" t="s">
        <v>4552</v>
      </c>
      <c r="E343" s="741" t="s">
        <v>4559</v>
      </c>
      <c r="F343" s="741" t="s">
        <v>4617</v>
      </c>
      <c r="G343" s="741" t="s">
        <v>4618</v>
      </c>
      <c r="H343" s="745">
        <v>143</v>
      </c>
      <c r="I343" s="745">
        <v>33605</v>
      </c>
      <c r="J343" s="741">
        <v>4.3188536177869166</v>
      </c>
      <c r="K343" s="741">
        <v>235</v>
      </c>
      <c r="L343" s="745">
        <v>31</v>
      </c>
      <c r="M343" s="745">
        <v>7781</v>
      </c>
      <c r="N343" s="741">
        <v>1</v>
      </c>
      <c r="O343" s="741">
        <v>251</v>
      </c>
      <c r="P343" s="745"/>
      <c r="Q343" s="745"/>
      <c r="R343" s="759"/>
      <c r="S343" s="746"/>
    </row>
    <row r="344" spans="1:19" ht="14.4" customHeight="1" x14ac:dyDescent="0.3">
      <c r="A344" s="740" t="s">
        <v>4562</v>
      </c>
      <c r="B344" s="741" t="s">
        <v>4563</v>
      </c>
      <c r="C344" s="741" t="s">
        <v>588</v>
      </c>
      <c r="D344" s="741" t="s">
        <v>4554</v>
      </c>
      <c r="E344" s="741" t="s">
        <v>4559</v>
      </c>
      <c r="F344" s="741" t="s">
        <v>4617</v>
      </c>
      <c r="G344" s="741" t="s">
        <v>4618</v>
      </c>
      <c r="H344" s="745">
        <v>26</v>
      </c>
      <c r="I344" s="745">
        <v>6110</v>
      </c>
      <c r="J344" s="741">
        <v>1.7387592487194081</v>
      </c>
      <c r="K344" s="741">
        <v>235</v>
      </c>
      <c r="L344" s="745">
        <v>14</v>
      </c>
      <c r="M344" s="745">
        <v>3514</v>
      </c>
      <c r="N344" s="741">
        <v>1</v>
      </c>
      <c r="O344" s="741">
        <v>251</v>
      </c>
      <c r="P344" s="745"/>
      <c r="Q344" s="745"/>
      <c r="R344" s="759"/>
      <c r="S344" s="746"/>
    </row>
    <row r="345" spans="1:19" ht="14.4" customHeight="1" x14ac:dyDescent="0.3">
      <c r="A345" s="740" t="s">
        <v>4562</v>
      </c>
      <c r="B345" s="741" t="s">
        <v>4563</v>
      </c>
      <c r="C345" s="741" t="s">
        <v>588</v>
      </c>
      <c r="D345" s="741" t="s">
        <v>2049</v>
      </c>
      <c r="E345" s="741" t="s">
        <v>4559</v>
      </c>
      <c r="F345" s="741" t="s">
        <v>4611</v>
      </c>
      <c r="G345" s="741" t="s">
        <v>4612</v>
      </c>
      <c r="H345" s="745">
        <v>10</v>
      </c>
      <c r="I345" s="745">
        <v>350</v>
      </c>
      <c r="J345" s="741">
        <v>0.94594594594594594</v>
      </c>
      <c r="K345" s="741">
        <v>35</v>
      </c>
      <c r="L345" s="745">
        <v>10</v>
      </c>
      <c r="M345" s="745">
        <v>370</v>
      </c>
      <c r="N345" s="741">
        <v>1</v>
      </c>
      <c r="O345" s="741">
        <v>37</v>
      </c>
      <c r="P345" s="745">
        <v>8</v>
      </c>
      <c r="Q345" s="745">
        <v>296</v>
      </c>
      <c r="R345" s="759">
        <v>0.8</v>
      </c>
      <c r="S345" s="746">
        <v>37</v>
      </c>
    </row>
    <row r="346" spans="1:19" ht="14.4" customHeight="1" x14ac:dyDescent="0.3">
      <c r="A346" s="740" t="s">
        <v>4562</v>
      </c>
      <c r="B346" s="741" t="s">
        <v>4563</v>
      </c>
      <c r="C346" s="741" t="s">
        <v>588</v>
      </c>
      <c r="D346" s="741" t="s">
        <v>2049</v>
      </c>
      <c r="E346" s="741" t="s">
        <v>4559</v>
      </c>
      <c r="F346" s="741" t="s">
        <v>4617</v>
      </c>
      <c r="G346" s="741" t="s">
        <v>4618</v>
      </c>
      <c r="H346" s="745">
        <v>212</v>
      </c>
      <c r="I346" s="745">
        <v>49820</v>
      </c>
      <c r="J346" s="741">
        <v>1.368869350185465</v>
      </c>
      <c r="K346" s="741">
        <v>235</v>
      </c>
      <c r="L346" s="745">
        <v>145</v>
      </c>
      <c r="M346" s="745">
        <v>36395</v>
      </c>
      <c r="N346" s="741">
        <v>1</v>
      </c>
      <c r="O346" s="741">
        <v>251</v>
      </c>
      <c r="P346" s="745">
        <v>72</v>
      </c>
      <c r="Q346" s="745">
        <v>18072</v>
      </c>
      <c r="R346" s="759">
        <v>0.49655172413793103</v>
      </c>
      <c r="S346" s="746">
        <v>251</v>
      </c>
    </row>
    <row r="347" spans="1:19" ht="14.4" customHeight="1" x14ac:dyDescent="0.3">
      <c r="A347" s="740" t="s">
        <v>4562</v>
      </c>
      <c r="B347" s="741" t="s">
        <v>4563</v>
      </c>
      <c r="C347" s="741" t="s">
        <v>588</v>
      </c>
      <c r="D347" s="741" t="s">
        <v>2049</v>
      </c>
      <c r="E347" s="741" t="s">
        <v>4559</v>
      </c>
      <c r="F347" s="741" t="s">
        <v>4623</v>
      </c>
      <c r="G347" s="741" t="s">
        <v>4624</v>
      </c>
      <c r="H347" s="745">
        <v>1</v>
      </c>
      <c r="I347" s="745">
        <v>707</v>
      </c>
      <c r="J347" s="741"/>
      <c r="K347" s="741">
        <v>707</v>
      </c>
      <c r="L347" s="745"/>
      <c r="M347" s="745"/>
      <c r="N347" s="741"/>
      <c r="O347" s="741"/>
      <c r="P347" s="745"/>
      <c r="Q347" s="745"/>
      <c r="R347" s="759"/>
      <c r="S347" s="746"/>
    </row>
    <row r="348" spans="1:19" ht="14.4" customHeight="1" x14ac:dyDescent="0.3">
      <c r="A348" s="740" t="s">
        <v>4562</v>
      </c>
      <c r="B348" s="741" t="s">
        <v>4563</v>
      </c>
      <c r="C348" s="741" t="s">
        <v>588</v>
      </c>
      <c r="D348" s="741" t="s">
        <v>4555</v>
      </c>
      <c r="E348" s="741" t="s">
        <v>4559</v>
      </c>
      <c r="F348" s="741" t="s">
        <v>4617</v>
      </c>
      <c r="G348" s="741" t="s">
        <v>4618</v>
      </c>
      <c r="H348" s="745"/>
      <c r="I348" s="745"/>
      <c r="J348" s="741"/>
      <c r="K348" s="741"/>
      <c r="L348" s="745"/>
      <c r="M348" s="745"/>
      <c r="N348" s="741"/>
      <c r="O348" s="741"/>
      <c r="P348" s="745">
        <v>71</v>
      </c>
      <c r="Q348" s="745">
        <v>17821</v>
      </c>
      <c r="R348" s="759"/>
      <c r="S348" s="746">
        <v>251</v>
      </c>
    </row>
    <row r="349" spans="1:19" ht="14.4" customHeight="1" x14ac:dyDescent="0.3">
      <c r="A349" s="740" t="s">
        <v>4562</v>
      </c>
      <c r="B349" s="741" t="s">
        <v>4563</v>
      </c>
      <c r="C349" s="741" t="s">
        <v>588</v>
      </c>
      <c r="D349" s="741" t="s">
        <v>4556</v>
      </c>
      <c r="E349" s="741" t="s">
        <v>4559</v>
      </c>
      <c r="F349" s="741" t="s">
        <v>4617</v>
      </c>
      <c r="G349" s="741" t="s">
        <v>4618</v>
      </c>
      <c r="H349" s="745">
        <v>76</v>
      </c>
      <c r="I349" s="745">
        <v>17860</v>
      </c>
      <c r="J349" s="741">
        <v>0.60816562808594676</v>
      </c>
      <c r="K349" s="741">
        <v>235</v>
      </c>
      <c r="L349" s="745">
        <v>117</v>
      </c>
      <c r="M349" s="745">
        <v>29367</v>
      </c>
      <c r="N349" s="741">
        <v>1</v>
      </c>
      <c r="O349" s="741">
        <v>251</v>
      </c>
      <c r="P349" s="745"/>
      <c r="Q349" s="745"/>
      <c r="R349" s="759"/>
      <c r="S349" s="746"/>
    </row>
    <row r="350" spans="1:19" ht="14.4" customHeight="1" x14ac:dyDescent="0.3">
      <c r="A350" s="740" t="s">
        <v>4562</v>
      </c>
      <c r="B350" s="741" t="s">
        <v>4563</v>
      </c>
      <c r="C350" s="741" t="s">
        <v>588</v>
      </c>
      <c r="D350" s="741" t="s">
        <v>2015</v>
      </c>
      <c r="E350" s="741" t="s">
        <v>4564</v>
      </c>
      <c r="F350" s="741" t="s">
        <v>4567</v>
      </c>
      <c r="G350" s="741" t="s">
        <v>4568</v>
      </c>
      <c r="H350" s="745"/>
      <c r="I350" s="745"/>
      <c r="J350" s="741"/>
      <c r="K350" s="741"/>
      <c r="L350" s="745"/>
      <c r="M350" s="745"/>
      <c r="N350" s="741"/>
      <c r="O350" s="741"/>
      <c r="P350" s="745">
        <v>0.1</v>
      </c>
      <c r="Q350" s="745">
        <v>15.1</v>
      </c>
      <c r="R350" s="759"/>
      <c r="S350" s="746">
        <v>151</v>
      </c>
    </row>
    <row r="351" spans="1:19" ht="14.4" customHeight="1" x14ac:dyDescent="0.3">
      <c r="A351" s="740" t="s">
        <v>4562</v>
      </c>
      <c r="B351" s="741" t="s">
        <v>4563</v>
      </c>
      <c r="C351" s="741" t="s">
        <v>588</v>
      </c>
      <c r="D351" s="741" t="s">
        <v>2015</v>
      </c>
      <c r="E351" s="741" t="s">
        <v>4564</v>
      </c>
      <c r="F351" s="741" t="s">
        <v>4571</v>
      </c>
      <c r="G351" s="741" t="s">
        <v>4572</v>
      </c>
      <c r="H351" s="745"/>
      <c r="I351" s="745"/>
      <c r="J351" s="741"/>
      <c r="K351" s="741"/>
      <c r="L351" s="745"/>
      <c r="M351" s="745"/>
      <c r="N351" s="741"/>
      <c r="O351" s="741"/>
      <c r="P351" s="745">
        <v>0.4</v>
      </c>
      <c r="Q351" s="745">
        <v>101.42</v>
      </c>
      <c r="R351" s="759"/>
      <c r="S351" s="746">
        <v>253.54999999999998</v>
      </c>
    </row>
    <row r="352" spans="1:19" ht="14.4" customHeight="1" x14ac:dyDescent="0.3">
      <c r="A352" s="740" t="s">
        <v>4562</v>
      </c>
      <c r="B352" s="741" t="s">
        <v>4563</v>
      </c>
      <c r="C352" s="741" t="s">
        <v>588</v>
      </c>
      <c r="D352" s="741" t="s">
        <v>2015</v>
      </c>
      <c r="E352" s="741" t="s">
        <v>4564</v>
      </c>
      <c r="F352" s="741" t="s">
        <v>4585</v>
      </c>
      <c r="G352" s="741" t="s">
        <v>612</v>
      </c>
      <c r="H352" s="745"/>
      <c r="I352" s="745"/>
      <c r="J352" s="741"/>
      <c r="K352" s="741"/>
      <c r="L352" s="745"/>
      <c r="M352" s="745"/>
      <c r="N352" s="741"/>
      <c r="O352" s="741"/>
      <c r="P352" s="745">
        <v>0.2</v>
      </c>
      <c r="Q352" s="745">
        <v>130</v>
      </c>
      <c r="R352" s="759"/>
      <c r="S352" s="746">
        <v>650</v>
      </c>
    </row>
    <row r="353" spans="1:19" ht="14.4" customHeight="1" x14ac:dyDescent="0.3">
      <c r="A353" s="740" t="s">
        <v>4562</v>
      </c>
      <c r="B353" s="741" t="s">
        <v>4563</v>
      </c>
      <c r="C353" s="741" t="s">
        <v>588</v>
      </c>
      <c r="D353" s="741" t="s">
        <v>2015</v>
      </c>
      <c r="E353" s="741" t="s">
        <v>4564</v>
      </c>
      <c r="F353" s="741" t="s">
        <v>4592</v>
      </c>
      <c r="G353" s="741" t="s">
        <v>616</v>
      </c>
      <c r="H353" s="745"/>
      <c r="I353" s="745"/>
      <c r="J353" s="741"/>
      <c r="K353" s="741"/>
      <c r="L353" s="745"/>
      <c r="M353" s="745"/>
      <c r="N353" s="741"/>
      <c r="O353" s="741"/>
      <c r="P353" s="745">
        <v>0.1</v>
      </c>
      <c r="Q353" s="745">
        <v>24.34</v>
      </c>
      <c r="R353" s="759"/>
      <c r="S353" s="746">
        <v>243.39999999999998</v>
      </c>
    </row>
    <row r="354" spans="1:19" ht="14.4" customHeight="1" x14ac:dyDescent="0.3">
      <c r="A354" s="740" t="s">
        <v>4562</v>
      </c>
      <c r="B354" s="741" t="s">
        <v>4563</v>
      </c>
      <c r="C354" s="741" t="s">
        <v>588</v>
      </c>
      <c r="D354" s="741" t="s">
        <v>2015</v>
      </c>
      <c r="E354" s="741" t="s">
        <v>4564</v>
      </c>
      <c r="F354" s="741" t="s">
        <v>4593</v>
      </c>
      <c r="G354" s="741" t="s">
        <v>1971</v>
      </c>
      <c r="H354" s="745"/>
      <c r="I354" s="745"/>
      <c r="J354" s="741"/>
      <c r="K354" s="741"/>
      <c r="L354" s="745"/>
      <c r="M354" s="745"/>
      <c r="N354" s="741"/>
      <c r="O354" s="741"/>
      <c r="P354" s="745">
        <v>0.1</v>
      </c>
      <c r="Q354" s="745">
        <v>3.75</v>
      </c>
      <c r="R354" s="759"/>
      <c r="S354" s="746">
        <v>37.5</v>
      </c>
    </row>
    <row r="355" spans="1:19" ht="14.4" customHeight="1" x14ac:dyDescent="0.3">
      <c r="A355" s="740" t="s">
        <v>4562</v>
      </c>
      <c r="B355" s="741" t="s">
        <v>4563</v>
      </c>
      <c r="C355" s="741" t="s">
        <v>588</v>
      </c>
      <c r="D355" s="741" t="s">
        <v>2015</v>
      </c>
      <c r="E355" s="741" t="s">
        <v>4596</v>
      </c>
      <c r="F355" s="741" t="s">
        <v>4599</v>
      </c>
      <c r="G355" s="741" t="s">
        <v>4600</v>
      </c>
      <c r="H355" s="745"/>
      <c r="I355" s="745"/>
      <c r="J355" s="741"/>
      <c r="K355" s="741"/>
      <c r="L355" s="745"/>
      <c r="M355" s="745"/>
      <c r="N355" s="741"/>
      <c r="O355" s="741"/>
      <c r="P355" s="745">
        <v>2</v>
      </c>
      <c r="Q355" s="745">
        <v>485.28</v>
      </c>
      <c r="R355" s="759"/>
      <c r="S355" s="746">
        <v>242.64</v>
      </c>
    </row>
    <row r="356" spans="1:19" ht="14.4" customHeight="1" x14ac:dyDescent="0.3">
      <c r="A356" s="740" t="s">
        <v>4562</v>
      </c>
      <c r="B356" s="741" t="s">
        <v>4563</v>
      </c>
      <c r="C356" s="741" t="s">
        <v>588</v>
      </c>
      <c r="D356" s="741" t="s">
        <v>2015</v>
      </c>
      <c r="E356" s="741" t="s">
        <v>4559</v>
      </c>
      <c r="F356" s="741" t="s">
        <v>4609</v>
      </c>
      <c r="G356" s="741" t="s">
        <v>4610</v>
      </c>
      <c r="H356" s="745"/>
      <c r="I356" s="745"/>
      <c r="J356" s="741"/>
      <c r="K356" s="741"/>
      <c r="L356" s="745"/>
      <c r="M356" s="745"/>
      <c r="N356" s="741"/>
      <c r="O356" s="741"/>
      <c r="P356" s="745">
        <v>8</v>
      </c>
      <c r="Q356" s="745">
        <v>1176</v>
      </c>
      <c r="R356" s="759"/>
      <c r="S356" s="746">
        <v>147</v>
      </c>
    </row>
    <row r="357" spans="1:19" ht="14.4" customHeight="1" x14ac:dyDescent="0.3">
      <c r="A357" s="740" t="s">
        <v>4562</v>
      </c>
      <c r="B357" s="741" t="s">
        <v>4563</v>
      </c>
      <c r="C357" s="741" t="s">
        <v>588</v>
      </c>
      <c r="D357" s="741" t="s">
        <v>2015</v>
      </c>
      <c r="E357" s="741" t="s">
        <v>4559</v>
      </c>
      <c r="F357" s="741" t="s">
        <v>4611</v>
      </c>
      <c r="G357" s="741" t="s">
        <v>4612</v>
      </c>
      <c r="H357" s="745"/>
      <c r="I357" s="745"/>
      <c r="J357" s="741"/>
      <c r="K357" s="741"/>
      <c r="L357" s="745"/>
      <c r="M357" s="745"/>
      <c r="N357" s="741"/>
      <c r="O357" s="741"/>
      <c r="P357" s="745">
        <v>2</v>
      </c>
      <c r="Q357" s="745">
        <v>74</v>
      </c>
      <c r="R357" s="759"/>
      <c r="S357" s="746">
        <v>37</v>
      </c>
    </row>
    <row r="358" spans="1:19" ht="14.4" customHeight="1" x14ac:dyDescent="0.3">
      <c r="A358" s="740" t="s">
        <v>4562</v>
      </c>
      <c r="B358" s="741" t="s">
        <v>4563</v>
      </c>
      <c r="C358" s="741" t="s">
        <v>588</v>
      </c>
      <c r="D358" s="741" t="s">
        <v>2015</v>
      </c>
      <c r="E358" s="741" t="s">
        <v>4559</v>
      </c>
      <c r="F358" s="741" t="s">
        <v>4625</v>
      </c>
      <c r="G358" s="741" t="s">
        <v>4626</v>
      </c>
      <c r="H358" s="745"/>
      <c r="I358" s="745"/>
      <c r="J358" s="741"/>
      <c r="K358" s="741"/>
      <c r="L358" s="745"/>
      <c r="M358" s="745"/>
      <c r="N358" s="741"/>
      <c r="O358" s="741"/>
      <c r="P358" s="745">
        <v>4</v>
      </c>
      <c r="Q358" s="745">
        <v>133.32999999999998</v>
      </c>
      <c r="R358" s="759"/>
      <c r="S358" s="746">
        <v>33.332499999999996</v>
      </c>
    </row>
    <row r="359" spans="1:19" ht="14.4" customHeight="1" x14ac:dyDescent="0.3">
      <c r="A359" s="740" t="s">
        <v>4562</v>
      </c>
      <c r="B359" s="741" t="s">
        <v>4563</v>
      </c>
      <c r="C359" s="741" t="s">
        <v>588</v>
      </c>
      <c r="D359" s="741" t="s">
        <v>2015</v>
      </c>
      <c r="E359" s="741" t="s">
        <v>4559</v>
      </c>
      <c r="F359" s="741" t="s">
        <v>4629</v>
      </c>
      <c r="G359" s="741" t="s">
        <v>4630</v>
      </c>
      <c r="H359" s="745"/>
      <c r="I359" s="745"/>
      <c r="J359" s="741"/>
      <c r="K359" s="741"/>
      <c r="L359" s="745"/>
      <c r="M359" s="745"/>
      <c r="N359" s="741"/>
      <c r="O359" s="741"/>
      <c r="P359" s="745">
        <v>16</v>
      </c>
      <c r="Q359" s="745">
        <v>1920</v>
      </c>
      <c r="R359" s="759"/>
      <c r="S359" s="746">
        <v>120</v>
      </c>
    </row>
    <row r="360" spans="1:19" ht="14.4" customHeight="1" x14ac:dyDescent="0.3">
      <c r="A360" s="740" t="s">
        <v>4562</v>
      </c>
      <c r="B360" s="741" t="s">
        <v>4563</v>
      </c>
      <c r="C360" s="741" t="s">
        <v>588</v>
      </c>
      <c r="D360" s="741" t="s">
        <v>2015</v>
      </c>
      <c r="E360" s="741" t="s">
        <v>4559</v>
      </c>
      <c r="F360" s="741" t="s">
        <v>4635</v>
      </c>
      <c r="G360" s="741" t="s">
        <v>4636</v>
      </c>
      <c r="H360" s="745"/>
      <c r="I360" s="745"/>
      <c r="J360" s="741"/>
      <c r="K360" s="741"/>
      <c r="L360" s="745"/>
      <c r="M360" s="745"/>
      <c r="N360" s="741"/>
      <c r="O360" s="741"/>
      <c r="P360" s="745">
        <v>2</v>
      </c>
      <c r="Q360" s="745">
        <v>154</v>
      </c>
      <c r="R360" s="759"/>
      <c r="S360" s="746">
        <v>77</v>
      </c>
    </row>
    <row r="361" spans="1:19" ht="14.4" customHeight="1" x14ac:dyDescent="0.3">
      <c r="A361" s="740" t="s">
        <v>4562</v>
      </c>
      <c r="B361" s="741" t="s">
        <v>4563</v>
      </c>
      <c r="C361" s="741" t="s">
        <v>588</v>
      </c>
      <c r="D361" s="741" t="s">
        <v>2015</v>
      </c>
      <c r="E361" s="741" t="s">
        <v>4559</v>
      </c>
      <c r="F361" s="741" t="s">
        <v>4637</v>
      </c>
      <c r="G361" s="741" t="s">
        <v>4638</v>
      </c>
      <c r="H361" s="745"/>
      <c r="I361" s="745"/>
      <c r="J361" s="741"/>
      <c r="K361" s="741"/>
      <c r="L361" s="745"/>
      <c r="M361" s="745"/>
      <c r="N361" s="741"/>
      <c r="O361" s="741"/>
      <c r="P361" s="745">
        <v>1</v>
      </c>
      <c r="Q361" s="745">
        <v>619</v>
      </c>
      <c r="R361" s="759"/>
      <c r="S361" s="746">
        <v>619</v>
      </c>
    </row>
    <row r="362" spans="1:19" ht="14.4" customHeight="1" x14ac:dyDescent="0.3">
      <c r="A362" s="740" t="s">
        <v>4562</v>
      </c>
      <c r="B362" s="741" t="s">
        <v>4563</v>
      </c>
      <c r="C362" s="741" t="s">
        <v>588</v>
      </c>
      <c r="D362" s="741" t="s">
        <v>2015</v>
      </c>
      <c r="E362" s="741" t="s">
        <v>4559</v>
      </c>
      <c r="F362" s="741" t="s">
        <v>4641</v>
      </c>
      <c r="G362" s="741" t="s">
        <v>4642</v>
      </c>
      <c r="H362" s="745"/>
      <c r="I362" s="745"/>
      <c r="J362" s="741"/>
      <c r="K362" s="741"/>
      <c r="L362" s="745"/>
      <c r="M362" s="745"/>
      <c r="N362" s="741"/>
      <c r="O362" s="741"/>
      <c r="P362" s="745">
        <v>1</v>
      </c>
      <c r="Q362" s="745">
        <v>373</v>
      </c>
      <c r="R362" s="759"/>
      <c r="S362" s="746">
        <v>373</v>
      </c>
    </row>
    <row r="363" spans="1:19" ht="14.4" customHeight="1" x14ac:dyDescent="0.3">
      <c r="A363" s="740" t="s">
        <v>4562</v>
      </c>
      <c r="B363" s="741" t="s">
        <v>4563</v>
      </c>
      <c r="C363" s="741" t="s">
        <v>588</v>
      </c>
      <c r="D363" s="741" t="s">
        <v>2015</v>
      </c>
      <c r="E363" s="741" t="s">
        <v>4559</v>
      </c>
      <c r="F363" s="741" t="s">
        <v>4643</v>
      </c>
      <c r="G363" s="741" t="s">
        <v>4644</v>
      </c>
      <c r="H363" s="745"/>
      <c r="I363" s="745"/>
      <c r="J363" s="741"/>
      <c r="K363" s="741"/>
      <c r="L363" s="745"/>
      <c r="M363" s="745"/>
      <c r="N363" s="741"/>
      <c r="O363" s="741"/>
      <c r="P363" s="745">
        <v>4</v>
      </c>
      <c r="Q363" s="745">
        <v>708</v>
      </c>
      <c r="R363" s="759"/>
      <c r="S363" s="746">
        <v>177</v>
      </c>
    </row>
    <row r="364" spans="1:19" ht="14.4" customHeight="1" x14ac:dyDescent="0.3">
      <c r="A364" s="740" t="s">
        <v>4562</v>
      </c>
      <c r="B364" s="741" t="s">
        <v>4563</v>
      </c>
      <c r="C364" s="741" t="s">
        <v>588</v>
      </c>
      <c r="D364" s="741" t="s">
        <v>4551</v>
      </c>
      <c r="E364" s="741" t="s">
        <v>4559</v>
      </c>
      <c r="F364" s="741" t="s">
        <v>4611</v>
      </c>
      <c r="G364" s="741" t="s">
        <v>4612</v>
      </c>
      <c r="H364" s="745"/>
      <c r="I364" s="745"/>
      <c r="J364" s="741"/>
      <c r="K364" s="741"/>
      <c r="L364" s="745">
        <v>1</v>
      </c>
      <c r="M364" s="745">
        <v>37</v>
      </c>
      <c r="N364" s="741">
        <v>1</v>
      </c>
      <c r="O364" s="741">
        <v>37</v>
      </c>
      <c r="P364" s="745"/>
      <c r="Q364" s="745"/>
      <c r="R364" s="759"/>
      <c r="S364" s="746"/>
    </row>
    <row r="365" spans="1:19" ht="14.4" customHeight="1" x14ac:dyDescent="0.3">
      <c r="A365" s="740" t="s">
        <v>4562</v>
      </c>
      <c r="B365" s="741" t="s">
        <v>4563</v>
      </c>
      <c r="C365" s="741" t="s">
        <v>588</v>
      </c>
      <c r="D365" s="741" t="s">
        <v>4551</v>
      </c>
      <c r="E365" s="741" t="s">
        <v>4559</v>
      </c>
      <c r="F365" s="741" t="s">
        <v>4617</v>
      </c>
      <c r="G365" s="741" t="s">
        <v>4618</v>
      </c>
      <c r="H365" s="745">
        <v>13</v>
      </c>
      <c r="I365" s="745">
        <v>3055</v>
      </c>
      <c r="J365" s="741">
        <v>8.5713484091801809E-2</v>
      </c>
      <c r="K365" s="741">
        <v>235</v>
      </c>
      <c r="L365" s="745">
        <v>142</v>
      </c>
      <c r="M365" s="745">
        <v>35642</v>
      </c>
      <c r="N365" s="741">
        <v>1</v>
      </c>
      <c r="O365" s="741">
        <v>251</v>
      </c>
      <c r="P365" s="745">
        <v>194</v>
      </c>
      <c r="Q365" s="745">
        <v>48694</v>
      </c>
      <c r="R365" s="759">
        <v>1.3661971830985915</v>
      </c>
      <c r="S365" s="746">
        <v>251</v>
      </c>
    </row>
    <row r="366" spans="1:19" ht="14.4" customHeight="1" x14ac:dyDescent="0.3">
      <c r="A366" s="740" t="s">
        <v>4562</v>
      </c>
      <c r="B366" s="741" t="s">
        <v>4563</v>
      </c>
      <c r="C366" s="741" t="s">
        <v>596</v>
      </c>
      <c r="D366" s="741" t="s">
        <v>4516</v>
      </c>
      <c r="E366" s="741" t="s">
        <v>4559</v>
      </c>
      <c r="F366" s="741" t="s">
        <v>4617</v>
      </c>
      <c r="G366" s="741" t="s">
        <v>4618</v>
      </c>
      <c r="H366" s="745">
        <v>1</v>
      </c>
      <c r="I366" s="745">
        <v>235</v>
      </c>
      <c r="J366" s="741">
        <v>0.31208499335989376</v>
      </c>
      <c r="K366" s="741">
        <v>235</v>
      </c>
      <c r="L366" s="745">
        <v>3</v>
      </c>
      <c r="M366" s="745">
        <v>753</v>
      </c>
      <c r="N366" s="741">
        <v>1</v>
      </c>
      <c r="O366" s="741">
        <v>251</v>
      </c>
      <c r="P366" s="745">
        <v>2</v>
      </c>
      <c r="Q366" s="745">
        <v>502</v>
      </c>
      <c r="R366" s="759">
        <v>0.66666666666666663</v>
      </c>
      <c r="S366" s="746">
        <v>251</v>
      </c>
    </row>
    <row r="367" spans="1:19" ht="14.4" customHeight="1" x14ac:dyDescent="0.3">
      <c r="A367" s="740" t="s">
        <v>4562</v>
      </c>
      <c r="B367" s="741" t="s">
        <v>4563</v>
      </c>
      <c r="C367" s="741" t="s">
        <v>596</v>
      </c>
      <c r="D367" s="741" t="s">
        <v>4516</v>
      </c>
      <c r="E367" s="741" t="s">
        <v>4559</v>
      </c>
      <c r="F367" s="741" t="s">
        <v>4647</v>
      </c>
      <c r="G367" s="741" t="s">
        <v>4648</v>
      </c>
      <c r="H367" s="745"/>
      <c r="I367" s="745"/>
      <c r="J367" s="741"/>
      <c r="K367" s="741"/>
      <c r="L367" s="745">
        <v>1</v>
      </c>
      <c r="M367" s="745">
        <v>126</v>
      </c>
      <c r="N367" s="741">
        <v>1</v>
      </c>
      <c r="O367" s="741">
        <v>126</v>
      </c>
      <c r="P367" s="745">
        <v>5</v>
      </c>
      <c r="Q367" s="745">
        <v>630</v>
      </c>
      <c r="R367" s="759">
        <v>5</v>
      </c>
      <c r="S367" s="746">
        <v>126</v>
      </c>
    </row>
    <row r="368" spans="1:19" ht="14.4" customHeight="1" x14ac:dyDescent="0.3">
      <c r="A368" s="740" t="s">
        <v>4562</v>
      </c>
      <c r="B368" s="741" t="s">
        <v>4563</v>
      </c>
      <c r="C368" s="741" t="s">
        <v>596</v>
      </c>
      <c r="D368" s="741" t="s">
        <v>4516</v>
      </c>
      <c r="E368" s="741" t="s">
        <v>4559</v>
      </c>
      <c r="F368" s="741" t="s">
        <v>4651</v>
      </c>
      <c r="G368" s="741" t="s">
        <v>4652</v>
      </c>
      <c r="H368" s="745">
        <v>2</v>
      </c>
      <c r="I368" s="745">
        <v>974</v>
      </c>
      <c r="J368" s="741"/>
      <c r="K368" s="741">
        <v>487</v>
      </c>
      <c r="L368" s="745"/>
      <c r="M368" s="745"/>
      <c r="N368" s="741"/>
      <c r="O368" s="741"/>
      <c r="P368" s="745">
        <v>2</v>
      </c>
      <c r="Q368" s="745">
        <v>990</v>
      </c>
      <c r="R368" s="759"/>
      <c r="S368" s="746">
        <v>495</v>
      </c>
    </row>
    <row r="369" spans="1:19" ht="14.4" customHeight="1" x14ac:dyDescent="0.3">
      <c r="A369" s="740" t="s">
        <v>4562</v>
      </c>
      <c r="B369" s="741" t="s">
        <v>4563</v>
      </c>
      <c r="C369" s="741" t="s">
        <v>596</v>
      </c>
      <c r="D369" s="741" t="s">
        <v>4516</v>
      </c>
      <c r="E369" s="741" t="s">
        <v>4559</v>
      </c>
      <c r="F369" s="741" t="s">
        <v>4653</v>
      </c>
      <c r="G369" s="741" t="s">
        <v>4652</v>
      </c>
      <c r="H369" s="745"/>
      <c r="I369" s="745"/>
      <c r="J369" s="741"/>
      <c r="K369" s="741"/>
      <c r="L369" s="745">
        <v>1</v>
      </c>
      <c r="M369" s="745">
        <v>568</v>
      </c>
      <c r="N369" s="741">
        <v>1</v>
      </c>
      <c r="O369" s="741">
        <v>568</v>
      </c>
      <c r="P369" s="745"/>
      <c r="Q369" s="745"/>
      <c r="R369" s="759"/>
      <c r="S369" s="746"/>
    </row>
    <row r="370" spans="1:19" ht="14.4" customHeight="1" x14ac:dyDescent="0.3">
      <c r="A370" s="740" t="s">
        <v>4562</v>
      </c>
      <c r="B370" s="741" t="s">
        <v>4563</v>
      </c>
      <c r="C370" s="741" t="s">
        <v>596</v>
      </c>
      <c r="D370" s="741" t="s">
        <v>4516</v>
      </c>
      <c r="E370" s="741" t="s">
        <v>4559</v>
      </c>
      <c r="F370" s="741" t="s">
        <v>4665</v>
      </c>
      <c r="G370" s="741" t="s">
        <v>4663</v>
      </c>
      <c r="H370" s="745"/>
      <c r="I370" s="745"/>
      <c r="J370" s="741"/>
      <c r="K370" s="741"/>
      <c r="L370" s="745">
        <v>3</v>
      </c>
      <c r="M370" s="745">
        <v>1140</v>
      </c>
      <c r="N370" s="741">
        <v>1</v>
      </c>
      <c r="O370" s="741">
        <v>380</v>
      </c>
      <c r="P370" s="745">
        <v>1</v>
      </c>
      <c r="Q370" s="745">
        <v>380</v>
      </c>
      <c r="R370" s="759">
        <v>0.33333333333333331</v>
      </c>
      <c r="S370" s="746">
        <v>380</v>
      </c>
    </row>
    <row r="371" spans="1:19" ht="14.4" customHeight="1" x14ac:dyDescent="0.3">
      <c r="A371" s="740" t="s">
        <v>4562</v>
      </c>
      <c r="B371" s="741" t="s">
        <v>4563</v>
      </c>
      <c r="C371" s="741" t="s">
        <v>596</v>
      </c>
      <c r="D371" s="741" t="s">
        <v>2012</v>
      </c>
      <c r="E371" s="741" t="s">
        <v>4559</v>
      </c>
      <c r="F371" s="741" t="s">
        <v>4617</v>
      </c>
      <c r="G371" s="741" t="s">
        <v>4618</v>
      </c>
      <c r="H371" s="745">
        <v>7</v>
      </c>
      <c r="I371" s="745">
        <v>1645</v>
      </c>
      <c r="J371" s="741">
        <v>0.36409915891987604</v>
      </c>
      <c r="K371" s="741">
        <v>235</v>
      </c>
      <c r="L371" s="745">
        <v>18</v>
      </c>
      <c r="M371" s="745">
        <v>4518</v>
      </c>
      <c r="N371" s="741">
        <v>1</v>
      </c>
      <c r="O371" s="741">
        <v>251</v>
      </c>
      <c r="P371" s="745">
        <v>14</v>
      </c>
      <c r="Q371" s="745">
        <v>3514</v>
      </c>
      <c r="R371" s="759">
        <v>0.77777777777777779</v>
      </c>
      <c r="S371" s="746">
        <v>251</v>
      </c>
    </row>
    <row r="372" spans="1:19" ht="14.4" customHeight="1" x14ac:dyDescent="0.3">
      <c r="A372" s="740" t="s">
        <v>4562</v>
      </c>
      <c r="B372" s="741" t="s">
        <v>4563</v>
      </c>
      <c r="C372" s="741" t="s">
        <v>596</v>
      </c>
      <c r="D372" s="741" t="s">
        <v>2012</v>
      </c>
      <c r="E372" s="741" t="s">
        <v>4559</v>
      </c>
      <c r="F372" s="741" t="s">
        <v>4647</v>
      </c>
      <c r="G372" s="741" t="s">
        <v>4648</v>
      </c>
      <c r="H372" s="745">
        <v>21</v>
      </c>
      <c r="I372" s="745">
        <v>2478</v>
      </c>
      <c r="J372" s="741">
        <v>0.27314814814814814</v>
      </c>
      <c r="K372" s="741">
        <v>118</v>
      </c>
      <c r="L372" s="745">
        <v>72</v>
      </c>
      <c r="M372" s="745">
        <v>9072</v>
      </c>
      <c r="N372" s="741">
        <v>1</v>
      </c>
      <c r="O372" s="741">
        <v>126</v>
      </c>
      <c r="P372" s="745">
        <v>40</v>
      </c>
      <c r="Q372" s="745">
        <v>5040</v>
      </c>
      <c r="R372" s="759">
        <v>0.55555555555555558</v>
      </c>
      <c r="S372" s="746">
        <v>126</v>
      </c>
    </row>
    <row r="373" spans="1:19" ht="14.4" customHeight="1" x14ac:dyDescent="0.3">
      <c r="A373" s="740" t="s">
        <v>4562</v>
      </c>
      <c r="B373" s="741" t="s">
        <v>4563</v>
      </c>
      <c r="C373" s="741" t="s">
        <v>596</v>
      </c>
      <c r="D373" s="741" t="s">
        <v>2012</v>
      </c>
      <c r="E373" s="741" t="s">
        <v>4559</v>
      </c>
      <c r="F373" s="741" t="s">
        <v>4653</v>
      </c>
      <c r="G373" s="741" t="s">
        <v>4652</v>
      </c>
      <c r="H373" s="745"/>
      <c r="I373" s="745"/>
      <c r="J373" s="741"/>
      <c r="K373" s="741"/>
      <c r="L373" s="745">
        <v>3</v>
      </c>
      <c r="M373" s="745">
        <v>1704</v>
      </c>
      <c r="N373" s="741">
        <v>1</v>
      </c>
      <c r="O373" s="741">
        <v>568</v>
      </c>
      <c r="P373" s="745"/>
      <c r="Q373" s="745"/>
      <c r="R373" s="759"/>
      <c r="S373" s="746"/>
    </row>
    <row r="374" spans="1:19" ht="14.4" customHeight="1" x14ac:dyDescent="0.3">
      <c r="A374" s="740" t="s">
        <v>4562</v>
      </c>
      <c r="B374" s="741" t="s">
        <v>4563</v>
      </c>
      <c r="C374" s="741" t="s">
        <v>596</v>
      </c>
      <c r="D374" s="741" t="s">
        <v>2012</v>
      </c>
      <c r="E374" s="741" t="s">
        <v>4559</v>
      </c>
      <c r="F374" s="741" t="s">
        <v>4658</v>
      </c>
      <c r="G374" s="741" t="s">
        <v>4659</v>
      </c>
      <c r="H374" s="745"/>
      <c r="I374" s="745"/>
      <c r="J374" s="741"/>
      <c r="K374" s="741"/>
      <c r="L374" s="745"/>
      <c r="M374" s="745"/>
      <c r="N374" s="741"/>
      <c r="O374" s="741"/>
      <c r="P374" s="745">
        <v>1</v>
      </c>
      <c r="Q374" s="745">
        <v>215</v>
      </c>
      <c r="R374" s="759"/>
      <c r="S374" s="746">
        <v>215</v>
      </c>
    </row>
    <row r="375" spans="1:19" ht="14.4" customHeight="1" x14ac:dyDescent="0.3">
      <c r="A375" s="740" t="s">
        <v>4562</v>
      </c>
      <c r="B375" s="741" t="s">
        <v>4563</v>
      </c>
      <c r="C375" s="741" t="s">
        <v>596</v>
      </c>
      <c r="D375" s="741" t="s">
        <v>2012</v>
      </c>
      <c r="E375" s="741" t="s">
        <v>4559</v>
      </c>
      <c r="F375" s="741" t="s">
        <v>4660</v>
      </c>
      <c r="G375" s="741" t="s">
        <v>4661</v>
      </c>
      <c r="H375" s="745">
        <v>1</v>
      </c>
      <c r="I375" s="745">
        <v>85</v>
      </c>
      <c r="J375" s="741"/>
      <c r="K375" s="741">
        <v>85</v>
      </c>
      <c r="L375" s="745"/>
      <c r="M375" s="745"/>
      <c r="N375" s="741"/>
      <c r="O375" s="741"/>
      <c r="P375" s="745">
        <v>8</v>
      </c>
      <c r="Q375" s="745">
        <v>680</v>
      </c>
      <c r="R375" s="759"/>
      <c r="S375" s="746">
        <v>85</v>
      </c>
    </row>
    <row r="376" spans="1:19" ht="14.4" customHeight="1" x14ac:dyDescent="0.3">
      <c r="A376" s="740" t="s">
        <v>4562</v>
      </c>
      <c r="B376" s="741" t="s">
        <v>4563</v>
      </c>
      <c r="C376" s="741" t="s">
        <v>596</v>
      </c>
      <c r="D376" s="741" t="s">
        <v>2012</v>
      </c>
      <c r="E376" s="741" t="s">
        <v>4559</v>
      </c>
      <c r="F376" s="741" t="s">
        <v>4662</v>
      </c>
      <c r="G376" s="741" t="s">
        <v>4663</v>
      </c>
      <c r="H376" s="745">
        <v>7</v>
      </c>
      <c r="I376" s="745">
        <v>2093</v>
      </c>
      <c r="J376" s="741">
        <v>0.52442996742671011</v>
      </c>
      <c r="K376" s="741">
        <v>299</v>
      </c>
      <c r="L376" s="745">
        <v>13</v>
      </c>
      <c r="M376" s="745">
        <v>3991</v>
      </c>
      <c r="N376" s="741">
        <v>1</v>
      </c>
      <c r="O376" s="741">
        <v>307</v>
      </c>
      <c r="P376" s="745">
        <v>14</v>
      </c>
      <c r="Q376" s="745">
        <v>4298</v>
      </c>
      <c r="R376" s="759">
        <v>1.0769230769230769</v>
      </c>
      <c r="S376" s="746">
        <v>307</v>
      </c>
    </row>
    <row r="377" spans="1:19" ht="14.4" customHeight="1" x14ac:dyDescent="0.3">
      <c r="A377" s="740" t="s">
        <v>4562</v>
      </c>
      <c r="B377" s="741" t="s">
        <v>4563</v>
      </c>
      <c r="C377" s="741" t="s">
        <v>596</v>
      </c>
      <c r="D377" s="741" t="s">
        <v>2012</v>
      </c>
      <c r="E377" s="741" t="s">
        <v>4559</v>
      </c>
      <c r="F377" s="741" t="s">
        <v>4665</v>
      </c>
      <c r="G377" s="741" t="s">
        <v>4663</v>
      </c>
      <c r="H377" s="745"/>
      <c r="I377" s="745"/>
      <c r="J377" s="741"/>
      <c r="K377" s="741"/>
      <c r="L377" s="745">
        <v>11</v>
      </c>
      <c r="M377" s="745">
        <v>4180</v>
      </c>
      <c r="N377" s="741">
        <v>1</v>
      </c>
      <c r="O377" s="741">
        <v>380</v>
      </c>
      <c r="P377" s="745"/>
      <c r="Q377" s="745"/>
      <c r="R377" s="759"/>
      <c r="S377" s="746"/>
    </row>
    <row r="378" spans="1:19" ht="14.4" customHeight="1" x14ac:dyDescent="0.3">
      <c r="A378" s="740" t="s">
        <v>4562</v>
      </c>
      <c r="B378" s="741" t="s">
        <v>4563</v>
      </c>
      <c r="C378" s="741" t="s">
        <v>596</v>
      </c>
      <c r="D378" s="741" t="s">
        <v>2012</v>
      </c>
      <c r="E378" s="741" t="s">
        <v>4559</v>
      </c>
      <c r="F378" s="741" t="s">
        <v>4668</v>
      </c>
      <c r="G378" s="741" t="s">
        <v>4650</v>
      </c>
      <c r="H378" s="745"/>
      <c r="I378" s="745"/>
      <c r="J378" s="741"/>
      <c r="K378" s="741"/>
      <c r="L378" s="745">
        <v>1</v>
      </c>
      <c r="M378" s="745">
        <v>404</v>
      </c>
      <c r="N378" s="741">
        <v>1</v>
      </c>
      <c r="O378" s="741">
        <v>404</v>
      </c>
      <c r="P378" s="745"/>
      <c r="Q378" s="745"/>
      <c r="R378" s="759"/>
      <c r="S378" s="746"/>
    </row>
    <row r="379" spans="1:19" ht="14.4" customHeight="1" x14ac:dyDescent="0.3">
      <c r="A379" s="740" t="s">
        <v>4562</v>
      </c>
      <c r="B379" s="741" t="s">
        <v>4563</v>
      </c>
      <c r="C379" s="741" t="s">
        <v>596</v>
      </c>
      <c r="D379" s="741" t="s">
        <v>2013</v>
      </c>
      <c r="E379" s="741" t="s">
        <v>4559</v>
      </c>
      <c r="F379" s="741" t="s">
        <v>4617</v>
      </c>
      <c r="G379" s="741" t="s">
        <v>4618</v>
      </c>
      <c r="H379" s="745">
        <v>5</v>
      </c>
      <c r="I379" s="745">
        <v>1175</v>
      </c>
      <c r="J379" s="741">
        <v>1.5604249667994687</v>
      </c>
      <c r="K379" s="741">
        <v>235</v>
      </c>
      <c r="L379" s="745">
        <v>3</v>
      </c>
      <c r="M379" s="745">
        <v>753</v>
      </c>
      <c r="N379" s="741">
        <v>1</v>
      </c>
      <c r="O379" s="741">
        <v>251</v>
      </c>
      <c r="P379" s="745"/>
      <c r="Q379" s="745"/>
      <c r="R379" s="759"/>
      <c r="S379" s="746"/>
    </row>
    <row r="380" spans="1:19" ht="14.4" customHeight="1" x14ac:dyDescent="0.3">
      <c r="A380" s="740" t="s">
        <v>4562</v>
      </c>
      <c r="B380" s="741" t="s">
        <v>4563</v>
      </c>
      <c r="C380" s="741" t="s">
        <v>596</v>
      </c>
      <c r="D380" s="741" t="s">
        <v>2013</v>
      </c>
      <c r="E380" s="741" t="s">
        <v>4559</v>
      </c>
      <c r="F380" s="741" t="s">
        <v>4647</v>
      </c>
      <c r="G380" s="741" t="s">
        <v>4648</v>
      </c>
      <c r="H380" s="745">
        <v>1</v>
      </c>
      <c r="I380" s="745">
        <v>118</v>
      </c>
      <c r="J380" s="741">
        <v>0.46825396825396826</v>
      </c>
      <c r="K380" s="741">
        <v>118</v>
      </c>
      <c r="L380" s="745">
        <v>2</v>
      </c>
      <c r="M380" s="745">
        <v>252</v>
      </c>
      <c r="N380" s="741">
        <v>1</v>
      </c>
      <c r="O380" s="741">
        <v>126</v>
      </c>
      <c r="P380" s="745"/>
      <c r="Q380" s="745"/>
      <c r="R380" s="759"/>
      <c r="S380" s="746"/>
    </row>
    <row r="381" spans="1:19" ht="14.4" customHeight="1" x14ac:dyDescent="0.3">
      <c r="A381" s="740" t="s">
        <v>4562</v>
      </c>
      <c r="B381" s="741" t="s">
        <v>4563</v>
      </c>
      <c r="C381" s="741" t="s">
        <v>596</v>
      </c>
      <c r="D381" s="741" t="s">
        <v>2013</v>
      </c>
      <c r="E381" s="741" t="s">
        <v>4559</v>
      </c>
      <c r="F381" s="741" t="s">
        <v>4653</v>
      </c>
      <c r="G381" s="741" t="s">
        <v>4652</v>
      </c>
      <c r="H381" s="745">
        <v>2</v>
      </c>
      <c r="I381" s="745">
        <v>1118</v>
      </c>
      <c r="J381" s="741"/>
      <c r="K381" s="741">
        <v>559</v>
      </c>
      <c r="L381" s="745"/>
      <c r="M381" s="745"/>
      <c r="N381" s="741"/>
      <c r="O381" s="741"/>
      <c r="P381" s="745"/>
      <c r="Q381" s="745"/>
      <c r="R381" s="759"/>
      <c r="S381" s="746"/>
    </row>
    <row r="382" spans="1:19" ht="14.4" customHeight="1" x14ac:dyDescent="0.3">
      <c r="A382" s="740" t="s">
        <v>4562</v>
      </c>
      <c r="B382" s="741" t="s">
        <v>4563</v>
      </c>
      <c r="C382" s="741" t="s">
        <v>596</v>
      </c>
      <c r="D382" s="741" t="s">
        <v>2013</v>
      </c>
      <c r="E382" s="741" t="s">
        <v>4559</v>
      </c>
      <c r="F382" s="741" t="s">
        <v>4656</v>
      </c>
      <c r="G382" s="741" t="s">
        <v>4640</v>
      </c>
      <c r="H382" s="745">
        <v>1</v>
      </c>
      <c r="I382" s="745">
        <v>449</v>
      </c>
      <c r="J382" s="741"/>
      <c r="K382" s="741">
        <v>449</v>
      </c>
      <c r="L382" s="745"/>
      <c r="M382" s="745"/>
      <c r="N382" s="741"/>
      <c r="O382" s="741"/>
      <c r="P382" s="745"/>
      <c r="Q382" s="745"/>
      <c r="R382" s="759"/>
      <c r="S382" s="746"/>
    </row>
    <row r="383" spans="1:19" ht="14.4" customHeight="1" x14ac:dyDescent="0.3">
      <c r="A383" s="740" t="s">
        <v>4562</v>
      </c>
      <c r="B383" s="741" t="s">
        <v>4563</v>
      </c>
      <c r="C383" s="741" t="s">
        <v>596</v>
      </c>
      <c r="D383" s="741" t="s">
        <v>2013</v>
      </c>
      <c r="E383" s="741" t="s">
        <v>4559</v>
      </c>
      <c r="F383" s="741" t="s">
        <v>4660</v>
      </c>
      <c r="G383" s="741" t="s">
        <v>4661</v>
      </c>
      <c r="H383" s="745">
        <v>7</v>
      </c>
      <c r="I383" s="745">
        <v>595</v>
      </c>
      <c r="J383" s="741">
        <v>3.5</v>
      </c>
      <c r="K383" s="741">
        <v>85</v>
      </c>
      <c r="L383" s="745">
        <v>2</v>
      </c>
      <c r="M383" s="745">
        <v>170</v>
      </c>
      <c r="N383" s="741">
        <v>1</v>
      </c>
      <c r="O383" s="741">
        <v>85</v>
      </c>
      <c r="P383" s="745"/>
      <c r="Q383" s="745"/>
      <c r="R383" s="759"/>
      <c r="S383" s="746"/>
    </row>
    <row r="384" spans="1:19" ht="14.4" customHeight="1" x14ac:dyDescent="0.3">
      <c r="A384" s="740" t="s">
        <v>4562</v>
      </c>
      <c r="B384" s="741" t="s">
        <v>4563</v>
      </c>
      <c r="C384" s="741" t="s">
        <v>596</v>
      </c>
      <c r="D384" s="741" t="s">
        <v>2013</v>
      </c>
      <c r="E384" s="741" t="s">
        <v>4559</v>
      </c>
      <c r="F384" s="741" t="s">
        <v>4665</v>
      </c>
      <c r="G384" s="741" t="s">
        <v>4663</v>
      </c>
      <c r="H384" s="745">
        <v>5</v>
      </c>
      <c r="I384" s="745">
        <v>1855</v>
      </c>
      <c r="J384" s="741">
        <v>1.6271929824561404</v>
      </c>
      <c r="K384" s="741">
        <v>371</v>
      </c>
      <c r="L384" s="745">
        <v>3</v>
      </c>
      <c r="M384" s="745">
        <v>1140</v>
      </c>
      <c r="N384" s="741">
        <v>1</v>
      </c>
      <c r="O384" s="741">
        <v>380</v>
      </c>
      <c r="P384" s="745"/>
      <c r="Q384" s="745"/>
      <c r="R384" s="759"/>
      <c r="S384" s="746"/>
    </row>
    <row r="385" spans="1:19" ht="14.4" customHeight="1" x14ac:dyDescent="0.3">
      <c r="A385" s="740" t="s">
        <v>4562</v>
      </c>
      <c r="B385" s="741" t="s">
        <v>4563</v>
      </c>
      <c r="C385" s="741" t="s">
        <v>596</v>
      </c>
      <c r="D385" s="741" t="s">
        <v>4517</v>
      </c>
      <c r="E385" s="741" t="s">
        <v>4559</v>
      </c>
      <c r="F385" s="741" t="s">
        <v>4617</v>
      </c>
      <c r="G385" s="741" t="s">
        <v>4618</v>
      </c>
      <c r="H385" s="745">
        <v>14</v>
      </c>
      <c r="I385" s="745">
        <v>3290</v>
      </c>
      <c r="J385" s="741"/>
      <c r="K385" s="741">
        <v>235</v>
      </c>
      <c r="L385" s="745"/>
      <c r="M385" s="745"/>
      <c r="N385" s="741"/>
      <c r="O385" s="741"/>
      <c r="P385" s="745"/>
      <c r="Q385" s="745"/>
      <c r="R385" s="759"/>
      <c r="S385" s="746"/>
    </row>
    <row r="386" spans="1:19" ht="14.4" customHeight="1" x14ac:dyDescent="0.3">
      <c r="A386" s="740" t="s">
        <v>4562</v>
      </c>
      <c r="B386" s="741" t="s">
        <v>4563</v>
      </c>
      <c r="C386" s="741" t="s">
        <v>596</v>
      </c>
      <c r="D386" s="741" t="s">
        <v>4517</v>
      </c>
      <c r="E386" s="741" t="s">
        <v>4559</v>
      </c>
      <c r="F386" s="741" t="s">
        <v>4647</v>
      </c>
      <c r="G386" s="741" t="s">
        <v>4648</v>
      </c>
      <c r="H386" s="745">
        <v>18</v>
      </c>
      <c r="I386" s="745">
        <v>2124</v>
      </c>
      <c r="J386" s="741"/>
      <c r="K386" s="741">
        <v>118</v>
      </c>
      <c r="L386" s="745"/>
      <c r="M386" s="745"/>
      <c r="N386" s="741"/>
      <c r="O386" s="741"/>
      <c r="P386" s="745"/>
      <c r="Q386" s="745"/>
      <c r="R386" s="759"/>
      <c r="S386" s="746"/>
    </row>
    <row r="387" spans="1:19" ht="14.4" customHeight="1" x14ac:dyDescent="0.3">
      <c r="A387" s="740" t="s">
        <v>4562</v>
      </c>
      <c r="B387" s="741" t="s">
        <v>4563</v>
      </c>
      <c r="C387" s="741" t="s">
        <v>596</v>
      </c>
      <c r="D387" s="741" t="s">
        <v>4517</v>
      </c>
      <c r="E387" s="741" t="s">
        <v>4559</v>
      </c>
      <c r="F387" s="741" t="s">
        <v>4662</v>
      </c>
      <c r="G387" s="741" t="s">
        <v>4663</v>
      </c>
      <c r="H387" s="745">
        <v>25</v>
      </c>
      <c r="I387" s="745">
        <v>7475</v>
      </c>
      <c r="J387" s="741"/>
      <c r="K387" s="741">
        <v>299</v>
      </c>
      <c r="L387" s="745"/>
      <c r="M387" s="745"/>
      <c r="N387" s="741"/>
      <c r="O387" s="741"/>
      <c r="P387" s="745"/>
      <c r="Q387" s="745"/>
      <c r="R387" s="759"/>
      <c r="S387" s="746"/>
    </row>
    <row r="388" spans="1:19" ht="14.4" customHeight="1" x14ac:dyDescent="0.3">
      <c r="A388" s="740" t="s">
        <v>4562</v>
      </c>
      <c r="B388" s="741" t="s">
        <v>4563</v>
      </c>
      <c r="C388" s="741" t="s">
        <v>596</v>
      </c>
      <c r="D388" s="741" t="s">
        <v>2014</v>
      </c>
      <c r="E388" s="741" t="s">
        <v>4559</v>
      </c>
      <c r="F388" s="741" t="s">
        <v>4617</v>
      </c>
      <c r="G388" s="741" t="s">
        <v>4618</v>
      </c>
      <c r="H388" s="745"/>
      <c r="I388" s="745"/>
      <c r="J388" s="741"/>
      <c r="K388" s="741"/>
      <c r="L388" s="745">
        <v>21</v>
      </c>
      <c r="M388" s="745">
        <v>5271</v>
      </c>
      <c r="N388" s="741">
        <v>1</v>
      </c>
      <c r="O388" s="741">
        <v>251</v>
      </c>
      <c r="P388" s="745">
        <v>25</v>
      </c>
      <c r="Q388" s="745">
        <v>6275</v>
      </c>
      <c r="R388" s="759">
        <v>1.1904761904761905</v>
      </c>
      <c r="S388" s="746">
        <v>251</v>
      </c>
    </row>
    <row r="389" spans="1:19" ht="14.4" customHeight="1" x14ac:dyDescent="0.3">
      <c r="A389" s="740" t="s">
        <v>4562</v>
      </c>
      <c r="B389" s="741" t="s">
        <v>4563</v>
      </c>
      <c r="C389" s="741" t="s">
        <v>596</v>
      </c>
      <c r="D389" s="741" t="s">
        <v>2014</v>
      </c>
      <c r="E389" s="741" t="s">
        <v>4559</v>
      </c>
      <c r="F389" s="741" t="s">
        <v>4647</v>
      </c>
      <c r="G389" s="741" t="s">
        <v>4648</v>
      </c>
      <c r="H389" s="745"/>
      <c r="I389" s="745"/>
      <c r="J389" s="741"/>
      <c r="K389" s="741"/>
      <c r="L389" s="745"/>
      <c r="M389" s="745"/>
      <c r="N389" s="741"/>
      <c r="O389" s="741"/>
      <c r="P389" s="745">
        <v>78</v>
      </c>
      <c r="Q389" s="745">
        <v>9828</v>
      </c>
      <c r="R389" s="759"/>
      <c r="S389" s="746">
        <v>126</v>
      </c>
    </row>
    <row r="390" spans="1:19" ht="14.4" customHeight="1" x14ac:dyDescent="0.3">
      <c r="A390" s="740" t="s">
        <v>4562</v>
      </c>
      <c r="B390" s="741" t="s">
        <v>4563</v>
      </c>
      <c r="C390" s="741" t="s">
        <v>596</v>
      </c>
      <c r="D390" s="741" t="s">
        <v>2014</v>
      </c>
      <c r="E390" s="741" t="s">
        <v>4559</v>
      </c>
      <c r="F390" s="741" t="s">
        <v>4651</v>
      </c>
      <c r="G390" s="741" t="s">
        <v>4652</v>
      </c>
      <c r="H390" s="745"/>
      <c r="I390" s="745"/>
      <c r="J390" s="741"/>
      <c r="K390" s="741"/>
      <c r="L390" s="745"/>
      <c r="M390" s="745"/>
      <c r="N390" s="741"/>
      <c r="O390" s="741"/>
      <c r="P390" s="745">
        <v>1</v>
      </c>
      <c r="Q390" s="745">
        <v>495</v>
      </c>
      <c r="R390" s="759"/>
      <c r="S390" s="746">
        <v>495</v>
      </c>
    </row>
    <row r="391" spans="1:19" ht="14.4" customHeight="1" x14ac:dyDescent="0.3">
      <c r="A391" s="740" t="s">
        <v>4562</v>
      </c>
      <c r="B391" s="741" t="s">
        <v>4563</v>
      </c>
      <c r="C391" s="741" t="s">
        <v>596</v>
      </c>
      <c r="D391" s="741" t="s">
        <v>2014</v>
      </c>
      <c r="E391" s="741" t="s">
        <v>4559</v>
      </c>
      <c r="F391" s="741" t="s">
        <v>4653</v>
      </c>
      <c r="G391" s="741" t="s">
        <v>4652</v>
      </c>
      <c r="H391" s="745"/>
      <c r="I391" s="745"/>
      <c r="J391" s="741"/>
      <c r="K391" s="741"/>
      <c r="L391" s="745"/>
      <c r="M391" s="745"/>
      <c r="N391" s="741"/>
      <c r="O391" s="741"/>
      <c r="P391" s="745">
        <v>31</v>
      </c>
      <c r="Q391" s="745">
        <v>17608</v>
      </c>
      <c r="R391" s="759"/>
      <c r="S391" s="746">
        <v>568</v>
      </c>
    </row>
    <row r="392" spans="1:19" ht="14.4" customHeight="1" x14ac:dyDescent="0.3">
      <c r="A392" s="740" t="s">
        <v>4562</v>
      </c>
      <c r="B392" s="741" t="s">
        <v>4563</v>
      </c>
      <c r="C392" s="741" t="s">
        <v>596</v>
      </c>
      <c r="D392" s="741" t="s">
        <v>2014</v>
      </c>
      <c r="E392" s="741" t="s">
        <v>4559</v>
      </c>
      <c r="F392" s="741" t="s">
        <v>4665</v>
      </c>
      <c r="G392" s="741" t="s">
        <v>4663</v>
      </c>
      <c r="H392" s="745"/>
      <c r="I392" s="745"/>
      <c r="J392" s="741"/>
      <c r="K392" s="741"/>
      <c r="L392" s="745">
        <v>23</v>
      </c>
      <c r="M392" s="745">
        <v>8740</v>
      </c>
      <c r="N392" s="741">
        <v>1</v>
      </c>
      <c r="O392" s="741">
        <v>380</v>
      </c>
      <c r="P392" s="745">
        <v>1</v>
      </c>
      <c r="Q392" s="745">
        <v>380</v>
      </c>
      <c r="R392" s="759">
        <v>4.3478260869565216E-2</v>
      </c>
      <c r="S392" s="746">
        <v>380</v>
      </c>
    </row>
    <row r="393" spans="1:19" ht="14.4" customHeight="1" x14ac:dyDescent="0.3">
      <c r="A393" s="740" t="s">
        <v>4562</v>
      </c>
      <c r="B393" s="741" t="s">
        <v>4563</v>
      </c>
      <c r="C393" s="741" t="s">
        <v>596</v>
      </c>
      <c r="D393" s="741" t="s">
        <v>2016</v>
      </c>
      <c r="E393" s="741" t="s">
        <v>4559</v>
      </c>
      <c r="F393" s="741" t="s">
        <v>4617</v>
      </c>
      <c r="G393" s="741" t="s">
        <v>4618</v>
      </c>
      <c r="H393" s="745">
        <v>14</v>
      </c>
      <c r="I393" s="745">
        <v>3290</v>
      </c>
      <c r="J393" s="741">
        <v>1.0082745939319644</v>
      </c>
      <c r="K393" s="741">
        <v>235</v>
      </c>
      <c r="L393" s="745">
        <v>13</v>
      </c>
      <c r="M393" s="745">
        <v>3263</v>
      </c>
      <c r="N393" s="741">
        <v>1</v>
      </c>
      <c r="O393" s="741">
        <v>251</v>
      </c>
      <c r="P393" s="745"/>
      <c r="Q393" s="745"/>
      <c r="R393" s="759"/>
      <c r="S393" s="746"/>
    </row>
    <row r="394" spans="1:19" ht="14.4" customHeight="1" x14ac:dyDescent="0.3">
      <c r="A394" s="740" t="s">
        <v>4562</v>
      </c>
      <c r="B394" s="741" t="s">
        <v>4563</v>
      </c>
      <c r="C394" s="741" t="s">
        <v>596</v>
      </c>
      <c r="D394" s="741" t="s">
        <v>2016</v>
      </c>
      <c r="E394" s="741" t="s">
        <v>4559</v>
      </c>
      <c r="F394" s="741" t="s">
        <v>4647</v>
      </c>
      <c r="G394" s="741" t="s">
        <v>4648</v>
      </c>
      <c r="H394" s="745">
        <v>35</v>
      </c>
      <c r="I394" s="745">
        <v>4130</v>
      </c>
      <c r="J394" s="741">
        <v>0.96405228758169936</v>
      </c>
      <c r="K394" s="741">
        <v>118</v>
      </c>
      <c r="L394" s="745">
        <v>34</v>
      </c>
      <c r="M394" s="745">
        <v>4284</v>
      </c>
      <c r="N394" s="741">
        <v>1</v>
      </c>
      <c r="O394" s="741">
        <v>126</v>
      </c>
      <c r="P394" s="745"/>
      <c r="Q394" s="745"/>
      <c r="R394" s="759"/>
      <c r="S394" s="746"/>
    </row>
    <row r="395" spans="1:19" ht="14.4" customHeight="1" x14ac:dyDescent="0.3">
      <c r="A395" s="740" t="s">
        <v>4562</v>
      </c>
      <c r="B395" s="741" t="s">
        <v>4563</v>
      </c>
      <c r="C395" s="741" t="s">
        <v>596</v>
      </c>
      <c r="D395" s="741" t="s">
        <v>2016</v>
      </c>
      <c r="E395" s="741" t="s">
        <v>4559</v>
      </c>
      <c r="F395" s="741" t="s">
        <v>4651</v>
      </c>
      <c r="G395" s="741" t="s">
        <v>4652</v>
      </c>
      <c r="H395" s="745">
        <v>2</v>
      </c>
      <c r="I395" s="745">
        <v>974</v>
      </c>
      <c r="J395" s="741"/>
      <c r="K395" s="741">
        <v>487</v>
      </c>
      <c r="L395" s="745"/>
      <c r="M395" s="745"/>
      <c r="N395" s="741"/>
      <c r="O395" s="741"/>
      <c r="P395" s="745"/>
      <c r="Q395" s="745"/>
      <c r="R395" s="759"/>
      <c r="S395" s="746"/>
    </row>
    <row r="396" spans="1:19" ht="14.4" customHeight="1" x14ac:dyDescent="0.3">
      <c r="A396" s="740" t="s">
        <v>4562</v>
      </c>
      <c r="B396" s="741" t="s">
        <v>4563</v>
      </c>
      <c r="C396" s="741" t="s">
        <v>596</v>
      </c>
      <c r="D396" s="741" t="s">
        <v>2016</v>
      </c>
      <c r="E396" s="741" t="s">
        <v>4559</v>
      </c>
      <c r="F396" s="741" t="s">
        <v>4653</v>
      </c>
      <c r="G396" s="741" t="s">
        <v>4652</v>
      </c>
      <c r="H396" s="745">
        <v>1</v>
      </c>
      <c r="I396" s="745">
        <v>559</v>
      </c>
      <c r="J396" s="741"/>
      <c r="K396" s="741">
        <v>559</v>
      </c>
      <c r="L396" s="745"/>
      <c r="M396" s="745"/>
      <c r="N396" s="741"/>
      <c r="O396" s="741"/>
      <c r="P396" s="745"/>
      <c r="Q396" s="745"/>
      <c r="R396" s="759"/>
      <c r="S396" s="746"/>
    </row>
    <row r="397" spans="1:19" ht="14.4" customHeight="1" x14ac:dyDescent="0.3">
      <c r="A397" s="740" t="s">
        <v>4562</v>
      </c>
      <c r="B397" s="741" t="s">
        <v>4563</v>
      </c>
      <c r="C397" s="741" t="s">
        <v>596</v>
      </c>
      <c r="D397" s="741" t="s">
        <v>2016</v>
      </c>
      <c r="E397" s="741" t="s">
        <v>4559</v>
      </c>
      <c r="F397" s="741" t="s">
        <v>4662</v>
      </c>
      <c r="G397" s="741" t="s">
        <v>4663</v>
      </c>
      <c r="H397" s="745">
        <v>6</v>
      </c>
      <c r="I397" s="745">
        <v>1794</v>
      </c>
      <c r="J397" s="741"/>
      <c r="K397" s="741">
        <v>299</v>
      </c>
      <c r="L397" s="745"/>
      <c r="M397" s="745"/>
      <c r="N397" s="741"/>
      <c r="O397" s="741"/>
      <c r="P397" s="745"/>
      <c r="Q397" s="745"/>
      <c r="R397" s="759"/>
      <c r="S397" s="746"/>
    </row>
    <row r="398" spans="1:19" ht="14.4" customHeight="1" x14ac:dyDescent="0.3">
      <c r="A398" s="740" t="s">
        <v>4562</v>
      </c>
      <c r="B398" s="741" t="s">
        <v>4563</v>
      </c>
      <c r="C398" s="741" t="s">
        <v>596</v>
      </c>
      <c r="D398" s="741" t="s">
        <v>2016</v>
      </c>
      <c r="E398" s="741" t="s">
        <v>4559</v>
      </c>
      <c r="F398" s="741" t="s">
        <v>4665</v>
      </c>
      <c r="G398" s="741" t="s">
        <v>4663</v>
      </c>
      <c r="H398" s="745">
        <v>14</v>
      </c>
      <c r="I398" s="745">
        <v>5194</v>
      </c>
      <c r="J398" s="741">
        <v>0.5062378167641326</v>
      </c>
      <c r="K398" s="741">
        <v>371</v>
      </c>
      <c r="L398" s="745">
        <v>27</v>
      </c>
      <c r="M398" s="745">
        <v>10260</v>
      </c>
      <c r="N398" s="741">
        <v>1</v>
      </c>
      <c r="O398" s="741">
        <v>380</v>
      </c>
      <c r="P398" s="745"/>
      <c r="Q398" s="745"/>
      <c r="R398" s="759"/>
      <c r="S398" s="746"/>
    </row>
    <row r="399" spans="1:19" ht="14.4" customHeight="1" x14ac:dyDescent="0.3">
      <c r="A399" s="740" t="s">
        <v>4562</v>
      </c>
      <c r="B399" s="741" t="s">
        <v>4563</v>
      </c>
      <c r="C399" s="741" t="s">
        <v>596</v>
      </c>
      <c r="D399" s="741" t="s">
        <v>4512</v>
      </c>
      <c r="E399" s="741" t="s">
        <v>4559</v>
      </c>
      <c r="F399" s="741" t="s">
        <v>4617</v>
      </c>
      <c r="G399" s="741" t="s">
        <v>4618</v>
      </c>
      <c r="H399" s="745">
        <v>1</v>
      </c>
      <c r="I399" s="745">
        <v>235</v>
      </c>
      <c r="J399" s="741">
        <v>0.46812749003984061</v>
      </c>
      <c r="K399" s="741">
        <v>235</v>
      </c>
      <c r="L399" s="745">
        <v>2</v>
      </c>
      <c r="M399" s="745">
        <v>502</v>
      </c>
      <c r="N399" s="741">
        <v>1</v>
      </c>
      <c r="O399" s="741">
        <v>251</v>
      </c>
      <c r="P399" s="745"/>
      <c r="Q399" s="745"/>
      <c r="R399" s="759"/>
      <c r="S399" s="746"/>
    </row>
    <row r="400" spans="1:19" ht="14.4" customHeight="1" x14ac:dyDescent="0.3">
      <c r="A400" s="740" t="s">
        <v>4562</v>
      </c>
      <c r="B400" s="741" t="s">
        <v>4563</v>
      </c>
      <c r="C400" s="741" t="s">
        <v>596</v>
      </c>
      <c r="D400" s="741" t="s">
        <v>4512</v>
      </c>
      <c r="E400" s="741" t="s">
        <v>4559</v>
      </c>
      <c r="F400" s="741" t="s">
        <v>4647</v>
      </c>
      <c r="G400" s="741" t="s">
        <v>4648</v>
      </c>
      <c r="H400" s="745">
        <v>1</v>
      </c>
      <c r="I400" s="745">
        <v>118</v>
      </c>
      <c r="J400" s="741">
        <v>0.46825396825396826</v>
      </c>
      <c r="K400" s="741">
        <v>118</v>
      </c>
      <c r="L400" s="745">
        <v>2</v>
      </c>
      <c r="M400" s="745">
        <v>252</v>
      </c>
      <c r="N400" s="741">
        <v>1</v>
      </c>
      <c r="O400" s="741">
        <v>126</v>
      </c>
      <c r="P400" s="745">
        <v>2</v>
      </c>
      <c r="Q400" s="745">
        <v>252</v>
      </c>
      <c r="R400" s="759">
        <v>1</v>
      </c>
      <c r="S400" s="746">
        <v>126</v>
      </c>
    </row>
    <row r="401" spans="1:19" ht="14.4" customHeight="1" x14ac:dyDescent="0.3">
      <c r="A401" s="740" t="s">
        <v>4562</v>
      </c>
      <c r="B401" s="741" t="s">
        <v>4563</v>
      </c>
      <c r="C401" s="741" t="s">
        <v>596</v>
      </c>
      <c r="D401" s="741" t="s">
        <v>4512</v>
      </c>
      <c r="E401" s="741" t="s">
        <v>4559</v>
      </c>
      <c r="F401" s="741" t="s">
        <v>4651</v>
      </c>
      <c r="G401" s="741" t="s">
        <v>4652</v>
      </c>
      <c r="H401" s="745"/>
      <c r="I401" s="745"/>
      <c r="J401" s="741"/>
      <c r="K401" s="741"/>
      <c r="L401" s="745">
        <v>1</v>
      </c>
      <c r="M401" s="745">
        <v>495</v>
      </c>
      <c r="N401" s="741">
        <v>1</v>
      </c>
      <c r="O401" s="741">
        <v>495</v>
      </c>
      <c r="P401" s="745"/>
      <c r="Q401" s="745"/>
      <c r="R401" s="759"/>
      <c r="S401" s="746"/>
    </row>
    <row r="402" spans="1:19" ht="14.4" customHeight="1" x14ac:dyDescent="0.3">
      <c r="A402" s="740" t="s">
        <v>4562</v>
      </c>
      <c r="B402" s="741" t="s">
        <v>4563</v>
      </c>
      <c r="C402" s="741" t="s">
        <v>596</v>
      </c>
      <c r="D402" s="741" t="s">
        <v>4512</v>
      </c>
      <c r="E402" s="741" t="s">
        <v>4559</v>
      </c>
      <c r="F402" s="741" t="s">
        <v>4665</v>
      </c>
      <c r="G402" s="741" t="s">
        <v>4663</v>
      </c>
      <c r="H402" s="745">
        <v>2</v>
      </c>
      <c r="I402" s="745">
        <v>742</v>
      </c>
      <c r="J402" s="741">
        <v>1.9526315789473685</v>
      </c>
      <c r="K402" s="741">
        <v>371</v>
      </c>
      <c r="L402" s="745">
        <v>1</v>
      </c>
      <c r="M402" s="745">
        <v>380</v>
      </c>
      <c r="N402" s="741">
        <v>1</v>
      </c>
      <c r="O402" s="741">
        <v>380</v>
      </c>
      <c r="P402" s="745"/>
      <c r="Q402" s="745"/>
      <c r="R402" s="759"/>
      <c r="S402" s="746"/>
    </row>
    <row r="403" spans="1:19" ht="14.4" customHeight="1" x14ac:dyDescent="0.3">
      <c r="A403" s="740" t="s">
        <v>4562</v>
      </c>
      <c r="B403" s="741" t="s">
        <v>4563</v>
      </c>
      <c r="C403" s="741" t="s">
        <v>596</v>
      </c>
      <c r="D403" s="741" t="s">
        <v>2017</v>
      </c>
      <c r="E403" s="741" t="s">
        <v>4559</v>
      </c>
      <c r="F403" s="741" t="s">
        <v>4617</v>
      </c>
      <c r="G403" s="741" t="s">
        <v>4618</v>
      </c>
      <c r="H403" s="745"/>
      <c r="I403" s="745"/>
      <c r="J403" s="741"/>
      <c r="K403" s="741"/>
      <c r="L403" s="745">
        <v>8</v>
      </c>
      <c r="M403" s="745">
        <v>2008</v>
      </c>
      <c r="N403" s="741">
        <v>1</v>
      </c>
      <c r="O403" s="741">
        <v>251</v>
      </c>
      <c r="P403" s="745">
        <v>9</v>
      </c>
      <c r="Q403" s="745">
        <v>2259</v>
      </c>
      <c r="R403" s="759">
        <v>1.125</v>
      </c>
      <c r="S403" s="746">
        <v>251</v>
      </c>
    </row>
    <row r="404" spans="1:19" ht="14.4" customHeight="1" x14ac:dyDescent="0.3">
      <c r="A404" s="740" t="s">
        <v>4562</v>
      </c>
      <c r="B404" s="741" t="s">
        <v>4563</v>
      </c>
      <c r="C404" s="741" t="s">
        <v>596</v>
      </c>
      <c r="D404" s="741" t="s">
        <v>2017</v>
      </c>
      <c r="E404" s="741" t="s">
        <v>4559</v>
      </c>
      <c r="F404" s="741" t="s">
        <v>4647</v>
      </c>
      <c r="G404" s="741" t="s">
        <v>4648</v>
      </c>
      <c r="H404" s="745"/>
      <c r="I404" s="745"/>
      <c r="J404" s="741"/>
      <c r="K404" s="741"/>
      <c r="L404" s="745">
        <v>8</v>
      </c>
      <c r="M404" s="745">
        <v>1008</v>
      </c>
      <c r="N404" s="741">
        <v>1</v>
      </c>
      <c r="O404" s="741">
        <v>126</v>
      </c>
      <c r="P404" s="745">
        <v>27</v>
      </c>
      <c r="Q404" s="745">
        <v>3402</v>
      </c>
      <c r="R404" s="759">
        <v>3.375</v>
      </c>
      <c r="S404" s="746">
        <v>126</v>
      </c>
    </row>
    <row r="405" spans="1:19" ht="14.4" customHeight="1" x14ac:dyDescent="0.3">
      <c r="A405" s="740" t="s">
        <v>4562</v>
      </c>
      <c r="B405" s="741" t="s">
        <v>4563</v>
      </c>
      <c r="C405" s="741" t="s">
        <v>596</v>
      </c>
      <c r="D405" s="741" t="s">
        <v>2017</v>
      </c>
      <c r="E405" s="741" t="s">
        <v>4559</v>
      </c>
      <c r="F405" s="741" t="s">
        <v>4653</v>
      </c>
      <c r="G405" s="741" t="s">
        <v>4652</v>
      </c>
      <c r="H405" s="745"/>
      <c r="I405" s="745"/>
      <c r="J405" s="741"/>
      <c r="K405" s="741"/>
      <c r="L405" s="745"/>
      <c r="M405" s="745"/>
      <c r="N405" s="741"/>
      <c r="O405" s="741"/>
      <c r="P405" s="745">
        <v>2</v>
      </c>
      <c r="Q405" s="745">
        <v>1136</v>
      </c>
      <c r="R405" s="759"/>
      <c r="S405" s="746">
        <v>568</v>
      </c>
    </row>
    <row r="406" spans="1:19" ht="14.4" customHeight="1" x14ac:dyDescent="0.3">
      <c r="A406" s="740" t="s">
        <v>4562</v>
      </c>
      <c r="B406" s="741" t="s">
        <v>4563</v>
      </c>
      <c r="C406" s="741" t="s">
        <v>596</v>
      </c>
      <c r="D406" s="741" t="s">
        <v>2017</v>
      </c>
      <c r="E406" s="741" t="s">
        <v>4559</v>
      </c>
      <c r="F406" s="741" t="s">
        <v>4656</v>
      </c>
      <c r="G406" s="741" t="s">
        <v>4640</v>
      </c>
      <c r="H406" s="745"/>
      <c r="I406" s="745"/>
      <c r="J406" s="741"/>
      <c r="K406" s="741"/>
      <c r="L406" s="745"/>
      <c r="M406" s="745"/>
      <c r="N406" s="741"/>
      <c r="O406" s="741"/>
      <c r="P406" s="745">
        <v>2</v>
      </c>
      <c r="Q406" s="745">
        <v>924</v>
      </c>
      <c r="R406" s="759"/>
      <c r="S406" s="746">
        <v>462</v>
      </c>
    </row>
    <row r="407" spans="1:19" ht="14.4" customHeight="1" x14ac:dyDescent="0.3">
      <c r="A407" s="740" t="s">
        <v>4562</v>
      </c>
      <c r="B407" s="741" t="s">
        <v>4563</v>
      </c>
      <c r="C407" s="741" t="s">
        <v>596</v>
      </c>
      <c r="D407" s="741" t="s">
        <v>2017</v>
      </c>
      <c r="E407" s="741" t="s">
        <v>4559</v>
      </c>
      <c r="F407" s="741" t="s">
        <v>4660</v>
      </c>
      <c r="G407" s="741" t="s">
        <v>4661</v>
      </c>
      <c r="H407" s="745"/>
      <c r="I407" s="745"/>
      <c r="J407" s="741"/>
      <c r="K407" s="741"/>
      <c r="L407" s="745">
        <v>1</v>
      </c>
      <c r="M407" s="745">
        <v>85</v>
      </c>
      <c r="N407" s="741">
        <v>1</v>
      </c>
      <c r="O407" s="741">
        <v>85</v>
      </c>
      <c r="P407" s="745">
        <v>1</v>
      </c>
      <c r="Q407" s="745">
        <v>85</v>
      </c>
      <c r="R407" s="759">
        <v>1</v>
      </c>
      <c r="S407" s="746">
        <v>85</v>
      </c>
    </row>
    <row r="408" spans="1:19" ht="14.4" customHeight="1" x14ac:dyDescent="0.3">
      <c r="A408" s="740" t="s">
        <v>4562</v>
      </c>
      <c r="B408" s="741" t="s">
        <v>4563</v>
      </c>
      <c r="C408" s="741" t="s">
        <v>596</v>
      </c>
      <c r="D408" s="741" t="s">
        <v>2017</v>
      </c>
      <c r="E408" s="741" t="s">
        <v>4559</v>
      </c>
      <c r="F408" s="741" t="s">
        <v>4662</v>
      </c>
      <c r="G408" s="741" t="s">
        <v>4663</v>
      </c>
      <c r="H408" s="745"/>
      <c r="I408" s="745"/>
      <c r="J408" s="741"/>
      <c r="K408" s="741"/>
      <c r="L408" s="745">
        <v>6</v>
      </c>
      <c r="M408" s="745">
        <v>1842</v>
      </c>
      <c r="N408" s="741">
        <v>1</v>
      </c>
      <c r="O408" s="741">
        <v>307</v>
      </c>
      <c r="P408" s="745">
        <v>1</v>
      </c>
      <c r="Q408" s="745">
        <v>307</v>
      </c>
      <c r="R408" s="759">
        <v>0.16666666666666666</v>
      </c>
      <c r="S408" s="746">
        <v>307</v>
      </c>
    </row>
    <row r="409" spans="1:19" ht="14.4" customHeight="1" x14ac:dyDescent="0.3">
      <c r="A409" s="740" t="s">
        <v>4562</v>
      </c>
      <c r="B409" s="741" t="s">
        <v>4563</v>
      </c>
      <c r="C409" s="741" t="s">
        <v>596</v>
      </c>
      <c r="D409" s="741" t="s">
        <v>2017</v>
      </c>
      <c r="E409" s="741" t="s">
        <v>4559</v>
      </c>
      <c r="F409" s="741" t="s">
        <v>4665</v>
      </c>
      <c r="G409" s="741" t="s">
        <v>4663</v>
      </c>
      <c r="H409" s="745"/>
      <c r="I409" s="745"/>
      <c r="J409" s="741"/>
      <c r="K409" s="741"/>
      <c r="L409" s="745">
        <v>3</v>
      </c>
      <c r="M409" s="745">
        <v>1140</v>
      </c>
      <c r="N409" s="741">
        <v>1</v>
      </c>
      <c r="O409" s="741">
        <v>380</v>
      </c>
      <c r="P409" s="745">
        <v>8</v>
      </c>
      <c r="Q409" s="745">
        <v>3040</v>
      </c>
      <c r="R409" s="759">
        <v>2.6666666666666665</v>
      </c>
      <c r="S409" s="746">
        <v>380</v>
      </c>
    </row>
    <row r="410" spans="1:19" ht="14.4" customHeight="1" x14ac:dyDescent="0.3">
      <c r="A410" s="740" t="s">
        <v>4562</v>
      </c>
      <c r="B410" s="741" t="s">
        <v>4563</v>
      </c>
      <c r="C410" s="741" t="s">
        <v>596</v>
      </c>
      <c r="D410" s="741" t="s">
        <v>2018</v>
      </c>
      <c r="E410" s="741" t="s">
        <v>4559</v>
      </c>
      <c r="F410" s="741" t="s">
        <v>4617</v>
      </c>
      <c r="G410" s="741" t="s">
        <v>4618</v>
      </c>
      <c r="H410" s="745">
        <v>2</v>
      </c>
      <c r="I410" s="745">
        <v>470</v>
      </c>
      <c r="J410" s="741"/>
      <c r="K410" s="741">
        <v>235</v>
      </c>
      <c r="L410" s="745"/>
      <c r="M410" s="745"/>
      <c r="N410" s="741"/>
      <c r="O410" s="741"/>
      <c r="P410" s="745">
        <v>1</v>
      </c>
      <c r="Q410" s="745">
        <v>251</v>
      </c>
      <c r="R410" s="759"/>
      <c r="S410" s="746">
        <v>251</v>
      </c>
    </row>
    <row r="411" spans="1:19" ht="14.4" customHeight="1" x14ac:dyDescent="0.3">
      <c r="A411" s="740" t="s">
        <v>4562</v>
      </c>
      <c r="B411" s="741" t="s">
        <v>4563</v>
      </c>
      <c r="C411" s="741" t="s">
        <v>596</v>
      </c>
      <c r="D411" s="741" t="s">
        <v>2018</v>
      </c>
      <c r="E411" s="741" t="s">
        <v>4559</v>
      </c>
      <c r="F411" s="741" t="s">
        <v>4647</v>
      </c>
      <c r="G411" s="741" t="s">
        <v>4648</v>
      </c>
      <c r="H411" s="745">
        <v>1</v>
      </c>
      <c r="I411" s="745">
        <v>118</v>
      </c>
      <c r="J411" s="741"/>
      <c r="K411" s="741">
        <v>118</v>
      </c>
      <c r="L411" s="745"/>
      <c r="M411" s="745"/>
      <c r="N411" s="741"/>
      <c r="O411" s="741"/>
      <c r="P411" s="745">
        <v>1</v>
      </c>
      <c r="Q411" s="745">
        <v>126</v>
      </c>
      <c r="R411" s="759"/>
      <c r="S411" s="746">
        <v>126</v>
      </c>
    </row>
    <row r="412" spans="1:19" ht="14.4" customHeight="1" x14ac:dyDescent="0.3">
      <c r="A412" s="740" t="s">
        <v>4562</v>
      </c>
      <c r="B412" s="741" t="s">
        <v>4563</v>
      </c>
      <c r="C412" s="741" t="s">
        <v>596</v>
      </c>
      <c r="D412" s="741" t="s">
        <v>2018</v>
      </c>
      <c r="E412" s="741" t="s">
        <v>4559</v>
      </c>
      <c r="F412" s="741" t="s">
        <v>4662</v>
      </c>
      <c r="G412" s="741" t="s">
        <v>4663</v>
      </c>
      <c r="H412" s="745">
        <v>3</v>
      </c>
      <c r="I412" s="745">
        <v>897</v>
      </c>
      <c r="J412" s="741"/>
      <c r="K412" s="741">
        <v>299</v>
      </c>
      <c r="L412" s="745"/>
      <c r="M412" s="745"/>
      <c r="N412" s="741"/>
      <c r="O412" s="741"/>
      <c r="P412" s="745">
        <v>1</v>
      </c>
      <c r="Q412" s="745">
        <v>307</v>
      </c>
      <c r="R412" s="759"/>
      <c r="S412" s="746">
        <v>307</v>
      </c>
    </row>
    <row r="413" spans="1:19" ht="14.4" customHeight="1" x14ac:dyDescent="0.3">
      <c r="A413" s="740" t="s">
        <v>4562</v>
      </c>
      <c r="B413" s="741" t="s">
        <v>4563</v>
      </c>
      <c r="C413" s="741" t="s">
        <v>596</v>
      </c>
      <c r="D413" s="741" t="s">
        <v>4518</v>
      </c>
      <c r="E413" s="741" t="s">
        <v>4559</v>
      </c>
      <c r="F413" s="741" t="s">
        <v>4617</v>
      </c>
      <c r="G413" s="741" t="s">
        <v>4618</v>
      </c>
      <c r="H413" s="745">
        <v>3</v>
      </c>
      <c r="I413" s="745">
        <v>705</v>
      </c>
      <c r="J413" s="741"/>
      <c r="K413" s="741">
        <v>235</v>
      </c>
      <c r="L413" s="745"/>
      <c r="M413" s="745"/>
      <c r="N413" s="741"/>
      <c r="O413" s="741"/>
      <c r="P413" s="745"/>
      <c r="Q413" s="745"/>
      <c r="R413" s="759"/>
      <c r="S413" s="746"/>
    </row>
    <row r="414" spans="1:19" ht="14.4" customHeight="1" x14ac:dyDescent="0.3">
      <c r="A414" s="740" t="s">
        <v>4562</v>
      </c>
      <c r="B414" s="741" t="s">
        <v>4563</v>
      </c>
      <c r="C414" s="741" t="s">
        <v>596</v>
      </c>
      <c r="D414" s="741" t="s">
        <v>4518</v>
      </c>
      <c r="E414" s="741" t="s">
        <v>4559</v>
      </c>
      <c r="F414" s="741" t="s">
        <v>4647</v>
      </c>
      <c r="G414" s="741" t="s">
        <v>4648</v>
      </c>
      <c r="H414" s="745">
        <v>3</v>
      </c>
      <c r="I414" s="745">
        <v>354</v>
      </c>
      <c r="J414" s="741"/>
      <c r="K414" s="741">
        <v>118</v>
      </c>
      <c r="L414" s="745"/>
      <c r="M414" s="745"/>
      <c r="N414" s="741"/>
      <c r="O414" s="741"/>
      <c r="P414" s="745"/>
      <c r="Q414" s="745"/>
      <c r="R414" s="759"/>
      <c r="S414" s="746"/>
    </row>
    <row r="415" spans="1:19" ht="14.4" customHeight="1" x14ac:dyDescent="0.3">
      <c r="A415" s="740" t="s">
        <v>4562</v>
      </c>
      <c r="B415" s="741" t="s">
        <v>4563</v>
      </c>
      <c r="C415" s="741" t="s">
        <v>596</v>
      </c>
      <c r="D415" s="741" t="s">
        <v>4518</v>
      </c>
      <c r="E415" s="741" t="s">
        <v>4559</v>
      </c>
      <c r="F415" s="741" t="s">
        <v>4654</v>
      </c>
      <c r="G415" s="741" t="s">
        <v>4655</v>
      </c>
      <c r="H415" s="745">
        <v>2</v>
      </c>
      <c r="I415" s="745">
        <v>1504</v>
      </c>
      <c r="J415" s="741"/>
      <c r="K415" s="741">
        <v>752</v>
      </c>
      <c r="L415" s="745"/>
      <c r="M415" s="745"/>
      <c r="N415" s="741"/>
      <c r="O415" s="741"/>
      <c r="P415" s="745"/>
      <c r="Q415" s="745"/>
      <c r="R415" s="759"/>
      <c r="S415" s="746"/>
    </row>
    <row r="416" spans="1:19" ht="14.4" customHeight="1" x14ac:dyDescent="0.3">
      <c r="A416" s="740" t="s">
        <v>4562</v>
      </c>
      <c r="B416" s="741" t="s">
        <v>4563</v>
      </c>
      <c r="C416" s="741" t="s">
        <v>596</v>
      </c>
      <c r="D416" s="741" t="s">
        <v>4518</v>
      </c>
      <c r="E416" s="741" t="s">
        <v>4559</v>
      </c>
      <c r="F416" s="741" t="s">
        <v>4660</v>
      </c>
      <c r="G416" s="741" t="s">
        <v>4661</v>
      </c>
      <c r="H416" s="745">
        <v>2</v>
      </c>
      <c r="I416" s="745">
        <v>170</v>
      </c>
      <c r="J416" s="741"/>
      <c r="K416" s="741">
        <v>85</v>
      </c>
      <c r="L416" s="745"/>
      <c r="M416" s="745"/>
      <c r="N416" s="741"/>
      <c r="O416" s="741"/>
      <c r="P416" s="745"/>
      <c r="Q416" s="745"/>
      <c r="R416" s="759"/>
      <c r="S416" s="746"/>
    </row>
    <row r="417" spans="1:19" ht="14.4" customHeight="1" x14ac:dyDescent="0.3">
      <c r="A417" s="740" t="s">
        <v>4562</v>
      </c>
      <c r="B417" s="741" t="s">
        <v>4563</v>
      </c>
      <c r="C417" s="741" t="s">
        <v>596</v>
      </c>
      <c r="D417" s="741" t="s">
        <v>4518</v>
      </c>
      <c r="E417" s="741" t="s">
        <v>4559</v>
      </c>
      <c r="F417" s="741" t="s">
        <v>4662</v>
      </c>
      <c r="G417" s="741" t="s">
        <v>4663</v>
      </c>
      <c r="H417" s="745">
        <v>2</v>
      </c>
      <c r="I417" s="745">
        <v>598</v>
      </c>
      <c r="J417" s="741"/>
      <c r="K417" s="741">
        <v>299</v>
      </c>
      <c r="L417" s="745"/>
      <c r="M417" s="745"/>
      <c r="N417" s="741"/>
      <c r="O417" s="741"/>
      <c r="P417" s="745"/>
      <c r="Q417" s="745"/>
      <c r="R417" s="759"/>
      <c r="S417" s="746"/>
    </row>
    <row r="418" spans="1:19" ht="14.4" customHeight="1" x14ac:dyDescent="0.3">
      <c r="A418" s="740" t="s">
        <v>4562</v>
      </c>
      <c r="B418" s="741" t="s">
        <v>4563</v>
      </c>
      <c r="C418" s="741" t="s">
        <v>596</v>
      </c>
      <c r="D418" s="741" t="s">
        <v>2019</v>
      </c>
      <c r="E418" s="741" t="s">
        <v>4559</v>
      </c>
      <c r="F418" s="741" t="s">
        <v>4617</v>
      </c>
      <c r="G418" s="741" t="s">
        <v>4618</v>
      </c>
      <c r="H418" s="745">
        <v>1</v>
      </c>
      <c r="I418" s="745">
        <v>235</v>
      </c>
      <c r="J418" s="741">
        <v>0.46812749003984061</v>
      </c>
      <c r="K418" s="741">
        <v>235</v>
      </c>
      <c r="L418" s="745">
        <v>2</v>
      </c>
      <c r="M418" s="745">
        <v>502</v>
      </c>
      <c r="N418" s="741">
        <v>1</v>
      </c>
      <c r="O418" s="741">
        <v>251</v>
      </c>
      <c r="P418" s="745">
        <v>2</v>
      </c>
      <c r="Q418" s="745">
        <v>502</v>
      </c>
      <c r="R418" s="759">
        <v>1</v>
      </c>
      <c r="S418" s="746">
        <v>251</v>
      </c>
    </row>
    <row r="419" spans="1:19" ht="14.4" customHeight="1" x14ac:dyDescent="0.3">
      <c r="A419" s="740" t="s">
        <v>4562</v>
      </c>
      <c r="B419" s="741" t="s">
        <v>4563</v>
      </c>
      <c r="C419" s="741" t="s">
        <v>596</v>
      </c>
      <c r="D419" s="741" t="s">
        <v>2019</v>
      </c>
      <c r="E419" s="741" t="s">
        <v>4559</v>
      </c>
      <c r="F419" s="741" t="s">
        <v>4647</v>
      </c>
      <c r="G419" s="741" t="s">
        <v>4648</v>
      </c>
      <c r="H419" s="745">
        <v>2</v>
      </c>
      <c r="I419" s="745">
        <v>236</v>
      </c>
      <c r="J419" s="741">
        <v>0.93650793650793651</v>
      </c>
      <c r="K419" s="741">
        <v>118</v>
      </c>
      <c r="L419" s="745">
        <v>2</v>
      </c>
      <c r="M419" s="745">
        <v>252</v>
      </c>
      <c r="N419" s="741">
        <v>1</v>
      </c>
      <c r="O419" s="741">
        <v>126</v>
      </c>
      <c r="P419" s="745">
        <v>7</v>
      </c>
      <c r="Q419" s="745">
        <v>882</v>
      </c>
      <c r="R419" s="759">
        <v>3.5</v>
      </c>
      <c r="S419" s="746">
        <v>126</v>
      </c>
    </row>
    <row r="420" spans="1:19" ht="14.4" customHeight="1" x14ac:dyDescent="0.3">
      <c r="A420" s="740" t="s">
        <v>4562</v>
      </c>
      <c r="B420" s="741" t="s">
        <v>4563</v>
      </c>
      <c r="C420" s="741" t="s">
        <v>596</v>
      </c>
      <c r="D420" s="741" t="s">
        <v>2019</v>
      </c>
      <c r="E420" s="741" t="s">
        <v>4559</v>
      </c>
      <c r="F420" s="741" t="s">
        <v>4649</v>
      </c>
      <c r="G420" s="741" t="s">
        <v>4650</v>
      </c>
      <c r="H420" s="745"/>
      <c r="I420" s="745"/>
      <c r="J420" s="741"/>
      <c r="K420" s="741"/>
      <c r="L420" s="745"/>
      <c r="M420" s="745"/>
      <c r="N420" s="741"/>
      <c r="O420" s="741"/>
      <c r="P420" s="745">
        <v>1</v>
      </c>
      <c r="Q420" s="745">
        <v>331</v>
      </c>
      <c r="R420" s="759"/>
      <c r="S420" s="746">
        <v>331</v>
      </c>
    </row>
    <row r="421" spans="1:19" ht="14.4" customHeight="1" x14ac:dyDescent="0.3">
      <c r="A421" s="740" t="s">
        <v>4562</v>
      </c>
      <c r="B421" s="741" t="s">
        <v>4563</v>
      </c>
      <c r="C421" s="741" t="s">
        <v>596</v>
      </c>
      <c r="D421" s="741" t="s">
        <v>2019</v>
      </c>
      <c r="E421" s="741" t="s">
        <v>4559</v>
      </c>
      <c r="F421" s="741" t="s">
        <v>4651</v>
      </c>
      <c r="G421" s="741" t="s">
        <v>4652</v>
      </c>
      <c r="H421" s="745">
        <v>1</v>
      </c>
      <c r="I421" s="745">
        <v>487</v>
      </c>
      <c r="J421" s="741"/>
      <c r="K421" s="741">
        <v>487</v>
      </c>
      <c r="L421" s="745"/>
      <c r="M421" s="745"/>
      <c r="N421" s="741"/>
      <c r="O421" s="741"/>
      <c r="P421" s="745">
        <v>1</v>
      </c>
      <c r="Q421" s="745">
        <v>495</v>
      </c>
      <c r="R421" s="759"/>
      <c r="S421" s="746">
        <v>495</v>
      </c>
    </row>
    <row r="422" spans="1:19" ht="14.4" customHeight="1" x14ac:dyDescent="0.3">
      <c r="A422" s="740" t="s">
        <v>4562</v>
      </c>
      <c r="B422" s="741" t="s">
        <v>4563</v>
      </c>
      <c r="C422" s="741" t="s">
        <v>596</v>
      </c>
      <c r="D422" s="741" t="s">
        <v>2019</v>
      </c>
      <c r="E422" s="741" t="s">
        <v>4559</v>
      </c>
      <c r="F422" s="741" t="s">
        <v>4662</v>
      </c>
      <c r="G422" s="741" t="s">
        <v>4663</v>
      </c>
      <c r="H422" s="745">
        <v>1</v>
      </c>
      <c r="I422" s="745">
        <v>299</v>
      </c>
      <c r="J422" s="741">
        <v>0.97394136807817588</v>
      </c>
      <c r="K422" s="741">
        <v>299</v>
      </c>
      <c r="L422" s="745">
        <v>1</v>
      </c>
      <c r="M422" s="745">
        <v>307</v>
      </c>
      <c r="N422" s="741">
        <v>1</v>
      </c>
      <c r="O422" s="741">
        <v>307</v>
      </c>
      <c r="P422" s="745">
        <v>2</v>
      </c>
      <c r="Q422" s="745">
        <v>614</v>
      </c>
      <c r="R422" s="759">
        <v>2</v>
      </c>
      <c r="S422" s="746">
        <v>307</v>
      </c>
    </row>
    <row r="423" spans="1:19" ht="14.4" customHeight="1" x14ac:dyDescent="0.3">
      <c r="A423" s="740" t="s">
        <v>4562</v>
      </c>
      <c r="B423" s="741" t="s">
        <v>4563</v>
      </c>
      <c r="C423" s="741" t="s">
        <v>596</v>
      </c>
      <c r="D423" s="741" t="s">
        <v>2019</v>
      </c>
      <c r="E423" s="741" t="s">
        <v>4559</v>
      </c>
      <c r="F423" s="741" t="s">
        <v>4665</v>
      </c>
      <c r="G423" s="741" t="s">
        <v>4663</v>
      </c>
      <c r="H423" s="745"/>
      <c r="I423" s="745"/>
      <c r="J423" s="741"/>
      <c r="K423" s="741"/>
      <c r="L423" s="745">
        <v>1</v>
      </c>
      <c r="M423" s="745">
        <v>380</v>
      </c>
      <c r="N423" s="741">
        <v>1</v>
      </c>
      <c r="O423" s="741">
        <v>380</v>
      </c>
      <c r="P423" s="745"/>
      <c r="Q423" s="745"/>
      <c r="R423" s="759"/>
      <c r="S423" s="746"/>
    </row>
    <row r="424" spans="1:19" ht="14.4" customHeight="1" x14ac:dyDescent="0.3">
      <c r="A424" s="740" t="s">
        <v>4562</v>
      </c>
      <c r="B424" s="741" t="s">
        <v>4563</v>
      </c>
      <c r="C424" s="741" t="s">
        <v>596</v>
      </c>
      <c r="D424" s="741" t="s">
        <v>2020</v>
      </c>
      <c r="E424" s="741" t="s">
        <v>4559</v>
      </c>
      <c r="F424" s="741" t="s">
        <v>4617</v>
      </c>
      <c r="G424" s="741" t="s">
        <v>4618</v>
      </c>
      <c r="H424" s="745">
        <v>4</v>
      </c>
      <c r="I424" s="745">
        <v>940</v>
      </c>
      <c r="J424" s="741">
        <v>0.93625498007968122</v>
      </c>
      <c r="K424" s="741">
        <v>235</v>
      </c>
      <c r="L424" s="745">
        <v>4</v>
      </c>
      <c r="M424" s="745">
        <v>1004</v>
      </c>
      <c r="N424" s="741">
        <v>1</v>
      </c>
      <c r="O424" s="741">
        <v>251</v>
      </c>
      <c r="P424" s="745">
        <v>1</v>
      </c>
      <c r="Q424" s="745">
        <v>251</v>
      </c>
      <c r="R424" s="759">
        <v>0.25</v>
      </c>
      <c r="S424" s="746">
        <v>251</v>
      </c>
    </row>
    <row r="425" spans="1:19" ht="14.4" customHeight="1" x14ac:dyDescent="0.3">
      <c r="A425" s="740" t="s">
        <v>4562</v>
      </c>
      <c r="B425" s="741" t="s">
        <v>4563</v>
      </c>
      <c r="C425" s="741" t="s">
        <v>596</v>
      </c>
      <c r="D425" s="741" t="s">
        <v>2020</v>
      </c>
      <c r="E425" s="741" t="s">
        <v>4559</v>
      </c>
      <c r="F425" s="741" t="s">
        <v>4647</v>
      </c>
      <c r="G425" s="741" t="s">
        <v>4648</v>
      </c>
      <c r="H425" s="745">
        <v>6</v>
      </c>
      <c r="I425" s="745">
        <v>708</v>
      </c>
      <c r="J425" s="741">
        <v>1.4047619047619047</v>
      </c>
      <c r="K425" s="741">
        <v>118</v>
      </c>
      <c r="L425" s="745">
        <v>4</v>
      </c>
      <c r="M425" s="745">
        <v>504</v>
      </c>
      <c r="N425" s="741">
        <v>1</v>
      </c>
      <c r="O425" s="741">
        <v>126</v>
      </c>
      <c r="P425" s="745">
        <v>5</v>
      </c>
      <c r="Q425" s="745">
        <v>630</v>
      </c>
      <c r="R425" s="759">
        <v>1.25</v>
      </c>
      <c r="S425" s="746">
        <v>126</v>
      </c>
    </row>
    <row r="426" spans="1:19" ht="14.4" customHeight="1" x14ac:dyDescent="0.3">
      <c r="A426" s="740" t="s">
        <v>4562</v>
      </c>
      <c r="B426" s="741" t="s">
        <v>4563</v>
      </c>
      <c r="C426" s="741" t="s">
        <v>596</v>
      </c>
      <c r="D426" s="741" t="s">
        <v>2020</v>
      </c>
      <c r="E426" s="741" t="s">
        <v>4559</v>
      </c>
      <c r="F426" s="741" t="s">
        <v>4662</v>
      </c>
      <c r="G426" s="741" t="s">
        <v>4663</v>
      </c>
      <c r="H426" s="745">
        <v>6</v>
      </c>
      <c r="I426" s="745">
        <v>1794</v>
      </c>
      <c r="J426" s="741">
        <v>1.4609120521172638</v>
      </c>
      <c r="K426" s="741">
        <v>299</v>
      </c>
      <c r="L426" s="745">
        <v>4</v>
      </c>
      <c r="M426" s="745">
        <v>1228</v>
      </c>
      <c r="N426" s="741">
        <v>1</v>
      </c>
      <c r="O426" s="741">
        <v>307</v>
      </c>
      <c r="P426" s="745">
        <v>2</v>
      </c>
      <c r="Q426" s="745">
        <v>614</v>
      </c>
      <c r="R426" s="759">
        <v>0.5</v>
      </c>
      <c r="S426" s="746">
        <v>307</v>
      </c>
    </row>
    <row r="427" spans="1:19" ht="14.4" customHeight="1" x14ac:dyDescent="0.3">
      <c r="A427" s="740" t="s">
        <v>4562</v>
      </c>
      <c r="B427" s="741" t="s">
        <v>4563</v>
      </c>
      <c r="C427" s="741" t="s">
        <v>596</v>
      </c>
      <c r="D427" s="741" t="s">
        <v>2021</v>
      </c>
      <c r="E427" s="741" t="s">
        <v>4559</v>
      </c>
      <c r="F427" s="741" t="s">
        <v>4617</v>
      </c>
      <c r="G427" s="741" t="s">
        <v>4618</v>
      </c>
      <c r="H427" s="745">
        <v>27</v>
      </c>
      <c r="I427" s="745">
        <v>6345</v>
      </c>
      <c r="J427" s="741">
        <v>1.0990819331370172</v>
      </c>
      <c r="K427" s="741">
        <v>235</v>
      </c>
      <c r="L427" s="745">
        <v>23</v>
      </c>
      <c r="M427" s="745">
        <v>5773</v>
      </c>
      <c r="N427" s="741">
        <v>1</v>
      </c>
      <c r="O427" s="741">
        <v>251</v>
      </c>
      <c r="P427" s="745">
        <v>29</v>
      </c>
      <c r="Q427" s="745">
        <v>7279</v>
      </c>
      <c r="R427" s="759">
        <v>1.2608695652173914</v>
      </c>
      <c r="S427" s="746">
        <v>251</v>
      </c>
    </row>
    <row r="428" spans="1:19" ht="14.4" customHeight="1" x14ac:dyDescent="0.3">
      <c r="A428" s="740" t="s">
        <v>4562</v>
      </c>
      <c r="B428" s="741" t="s">
        <v>4563</v>
      </c>
      <c r="C428" s="741" t="s">
        <v>596</v>
      </c>
      <c r="D428" s="741" t="s">
        <v>2021</v>
      </c>
      <c r="E428" s="741" t="s">
        <v>4559</v>
      </c>
      <c r="F428" s="741" t="s">
        <v>4647</v>
      </c>
      <c r="G428" s="741" t="s">
        <v>4648</v>
      </c>
      <c r="H428" s="745">
        <v>30</v>
      </c>
      <c r="I428" s="745">
        <v>3540</v>
      </c>
      <c r="J428" s="741">
        <v>1.2215320910973084</v>
      </c>
      <c r="K428" s="741">
        <v>118</v>
      </c>
      <c r="L428" s="745">
        <v>23</v>
      </c>
      <c r="M428" s="745">
        <v>2898</v>
      </c>
      <c r="N428" s="741">
        <v>1</v>
      </c>
      <c r="O428" s="741">
        <v>126</v>
      </c>
      <c r="P428" s="745">
        <v>39</v>
      </c>
      <c r="Q428" s="745">
        <v>4914</v>
      </c>
      <c r="R428" s="759">
        <v>1.6956521739130435</v>
      </c>
      <c r="S428" s="746">
        <v>126</v>
      </c>
    </row>
    <row r="429" spans="1:19" ht="14.4" customHeight="1" x14ac:dyDescent="0.3">
      <c r="A429" s="740" t="s">
        <v>4562</v>
      </c>
      <c r="B429" s="741" t="s">
        <v>4563</v>
      </c>
      <c r="C429" s="741" t="s">
        <v>596</v>
      </c>
      <c r="D429" s="741" t="s">
        <v>2021</v>
      </c>
      <c r="E429" s="741" t="s">
        <v>4559</v>
      </c>
      <c r="F429" s="741" t="s">
        <v>4651</v>
      </c>
      <c r="G429" s="741" t="s">
        <v>4652</v>
      </c>
      <c r="H429" s="745"/>
      <c r="I429" s="745"/>
      <c r="J429" s="741"/>
      <c r="K429" s="741"/>
      <c r="L429" s="745"/>
      <c r="M429" s="745"/>
      <c r="N429" s="741"/>
      <c r="O429" s="741"/>
      <c r="P429" s="745">
        <v>1</v>
      </c>
      <c r="Q429" s="745">
        <v>495</v>
      </c>
      <c r="R429" s="759"/>
      <c r="S429" s="746">
        <v>495</v>
      </c>
    </row>
    <row r="430" spans="1:19" ht="14.4" customHeight="1" x14ac:dyDescent="0.3">
      <c r="A430" s="740" t="s">
        <v>4562</v>
      </c>
      <c r="B430" s="741" t="s">
        <v>4563</v>
      </c>
      <c r="C430" s="741" t="s">
        <v>596</v>
      </c>
      <c r="D430" s="741" t="s">
        <v>2021</v>
      </c>
      <c r="E430" s="741" t="s">
        <v>4559</v>
      </c>
      <c r="F430" s="741" t="s">
        <v>4658</v>
      </c>
      <c r="G430" s="741" t="s">
        <v>4659</v>
      </c>
      <c r="H430" s="745"/>
      <c r="I430" s="745"/>
      <c r="J430" s="741"/>
      <c r="K430" s="741"/>
      <c r="L430" s="745"/>
      <c r="M430" s="745"/>
      <c r="N430" s="741"/>
      <c r="O430" s="741"/>
      <c r="P430" s="745">
        <v>1</v>
      </c>
      <c r="Q430" s="745">
        <v>215</v>
      </c>
      <c r="R430" s="759"/>
      <c r="S430" s="746">
        <v>215</v>
      </c>
    </row>
    <row r="431" spans="1:19" ht="14.4" customHeight="1" x14ac:dyDescent="0.3">
      <c r="A431" s="740" t="s">
        <v>4562</v>
      </c>
      <c r="B431" s="741" t="s">
        <v>4563</v>
      </c>
      <c r="C431" s="741" t="s">
        <v>596</v>
      </c>
      <c r="D431" s="741" t="s">
        <v>2021</v>
      </c>
      <c r="E431" s="741" t="s">
        <v>4559</v>
      </c>
      <c r="F431" s="741" t="s">
        <v>4660</v>
      </c>
      <c r="G431" s="741" t="s">
        <v>4661</v>
      </c>
      <c r="H431" s="745"/>
      <c r="I431" s="745"/>
      <c r="J431" s="741"/>
      <c r="K431" s="741"/>
      <c r="L431" s="745"/>
      <c r="M431" s="745"/>
      <c r="N431" s="741"/>
      <c r="O431" s="741"/>
      <c r="P431" s="745">
        <v>1</v>
      </c>
      <c r="Q431" s="745">
        <v>85</v>
      </c>
      <c r="R431" s="759"/>
      <c r="S431" s="746">
        <v>85</v>
      </c>
    </row>
    <row r="432" spans="1:19" ht="14.4" customHeight="1" x14ac:dyDescent="0.3">
      <c r="A432" s="740" t="s">
        <v>4562</v>
      </c>
      <c r="B432" s="741" t="s">
        <v>4563</v>
      </c>
      <c r="C432" s="741" t="s">
        <v>596</v>
      </c>
      <c r="D432" s="741" t="s">
        <v>2021</v>
      </c>
      <c r="E432" s="741" t="s">
        <v>4559</v>
      </c>
      <c r="F432" s="741" t="s">
        <v>4662</v>
      </c>
      <c r="G432" s="741" t="s">
        <v>4663</v>
      </c>
      <c r="H432" s="745">
        <v>32</v>
      </c>
      <c r="I432" s="745">
        <v>9568</v>
      </c>
      <c r="J432" s="741">
        <v>2.5971769815418022</v>
      </c>
      <c r="K432" s="741">
        <v>299</v>
      </c>
      <c r="L432" s="745">
        <v>12</v>
      </c>
      <c r="M432" s="745">
        <v>3684</v>
      </c>
      <c r="N432" s="741">
        <v>1</v>
      </c>
      <c r="O432" s="741">
        <v>307</v>
      </c>
      <c r="P432" s="745">
        <v>28</v>
      </c>
      <c r="Q432" s="745">
        <v>8596</v>
      </c>
      <c r="R432" s="759">
        <v>2.3333333333333335</v>
      </c>
      <c r="S432" s="746">
        <v>307</v>
      </c>
    </row>
    <row r="433" spans="1:19" ht="14.4" customHeight="1" x14ac:dyDescent="0.3">
      <c r="A433" s="740" t="s">
        <v>4562</v>
      </c>
      <c r="B433" s="741" t="s">
        <v>4563</v>
      </c>
      <c r="C433" s="741" t="s">
        <v>596</v>
      </c>
      <c r="D433" s="741" t="s">
        <v>2021</v>
      </c>
      <c r="E433" s="741" t="s">
        <v>4559</v>
      </c>
      <c r="F433" s="741" t="s">
        <v>4665</v>
      </c>
      <c r="G433" s="741" t="s">
        <v>4663</v>
      </c>
      <c r="H433" s="745">
        <v>3</v>
      </c>
      <c r="I433" s="745">
        <v>1113</v>
      </c>
      <c r="J433" s="741">
        <v>0.24407894736842106</v>
      </c>
      <c r="K433" s="741">
        <v>371</v>
      </c>
      <c r="L433" s="745">
        <v>12</v>
      </c>
      <c r="M433" s="745">
        <v>4560</v>
      </c>
      <c r="N433" s="741">
        <v>1</v>
      </c>
      <c r="O433" s="741">
        <v>380</v>
      </c>
      <c r="P433" s="745">
        <v>2</v>
      </c>
      <c r="Q433" s="745">
        <v>760</v>
      </c>
      <c r="R433" s="759">
        <v>0.16666666666666666</v>
      </c>
      <c r="S433" s="746">
        <v>380</v>
      </c>
    </row>
    <row r="434" spans="1:19" ht="14.4" customHeight="1" x14ac:dyDescent="0.3">
      <c r="A434" s="740" t="s">
        <v>4562</v>
      </c>
      <c r="B434" s="741" t="s">
        <v>4563</v>
      </c>
      <c r="C434" s="741" t="s">
        <v>596</v>
      </c>
      <c r="D434" s="741" t="s">
        <v>2021</v>
      </c>
      <c r="E434" s="741" t="s">
        <v>4559</v>
      </c>
      <c r="F434" s="741" t="s">
        <v>4668</v>
      </c>
      <c r="G434" s="741" t="s">
        <v>4650</v>
      </c>
      <c r="H434" s="745"/>
      <c r="I434" s="745"/>
      <c r="J434" s="741"/>
      <c r="K434" s="741"/>
      <c r="L434" s="745"/>
      <c r="M434" s="745"/>
      <c r="N434" s="741"/>
      <c r="O434" s="741"/>
      <c r="P434" s="745">
        <v>1</v>
      </c>
      <c r="Q434" s="745">
        <v>404</v>
      </c>
      <c r="R434" s="759"/>
      <c r="S434" s="746">
        <v>404</v>
      </c>
    </row>
    <row r="435" spans="1:19" ht="14.4" customHeight="1" x14ac:dyDescent="0.3">
      <c r="A435" s="740" t="s">
        <v>4562</v>
      </c>
      <c r="B435" s="741" t="s">
        <v>4563</v>
      </c>
      <c r="C435" s="741" t="s">
        <v>596</v>
      </c>
      <c r="D435" s="741" t="s">
        <v>4519</v>
      </c>
      <c r="E435" s="741" t="s">
        <v>4559</v>
      </c>
      <c r="F435" s="741" t="s">
        <v>4617</v>
      </c>
      <c r="G435" s="741" t="s">
        <v>4618</v>
      </c>
      <c r="H435" s="745">
        <v>7</v>
      </c>
      <c r="I435" s="745">
        <v>1645</v>
      </c>
      <c r="J435" s="741"/>
      <c r="K435" s="741">
        <v>235</v>
      </c>
      <c r="L435" s="745"/>
      <c r="M435" s="745"/>
      <c r="N435" s="741"/>
      <c r="O435" s="741"/>
      <c r="P435" s="745">
        <v>9</v>
      </c>
      <c r="Q435" s="745">
        <v>2259</v>
      </c>
      <c r="R435" s="759"/>
      <c r="S435" s="746">
        <v>251</v>
      </c>
    </row>
    <row r="436" spans="1:19" ht="14.4" customHeight="1" x14ac:dyDescent="0.3">
      <c r="A436" s="740" t="s">
        <v>4562</v>
      </c>
      <c r="B436" s="741" t="s">
        <v>4563</v>
      </c>
      <c r="C436" s="741" t="s">
        <v>596</v>
      </c>
      <c r="D436" s="741" t="s">
        <v>4519</v>
      </c>
      <c r="E436" s="741" t="s">
        <v>4559</v>
      </c>
      <c r="F436" s="741" t="s">
        <v>4647</v>
      </c>
      <c r="G436" s="741" t="s">
        <v>4648</v>
      </c>
      <c r="H436" s="745">
        <v>11</v>
      </c>
      <c r="I436" s="745">
        <v>1298</v>
      </c>
      <c r="J436" s="741"/>
      <c r="K436" s="741">
        <v>118</v>
      </c>
      <c r="L436" s="745"/>
      <c r="M436" s="745"/>
      <c r="N436" s="741"/>
      <c r="O436" s="741"/>
      <c r="P436" s="745">
        <v>30</v>
      </c>
      <c r="Q436" s="745">
        <v>3780</v>
      </c>
      <c r="R436" s="759"/>
      <c r="S436" s="746">
        <v>126</v>
      </c>
    </row>
    <row r="437" spans="1:19" ht="14.4" customHeight="1" x14ac:dyDescent="0.3">
      <c r="A437" s="740" t="s">
        <v>4562</v>
      </c>
      <c r="B437" s="741" t="s">
        <v>4563</v>
      </c>
      <c r="C437" s="741" t="s">
        <v>596</v>
      </c>
      <c r="D437" s="741" t="s">
        <v>4519</v>
      </c>
      <c r="E437" s="741" t="s">
        <v>4559</v>
      </c>
      <c r="F437" s="741" t="s">
        <v>4662</v>
      </c>
      <c r="G437" s="741" t="s">
        <v>4663</v>
      </c>
      <c r="H437" s="745"/>
      <c r="I437" s="745"/>
      <c r="J437" s="741"/>
      <c r="K437" s="741"/>
      <c r="L437" s="745"/>
      <c r="M437" s="745"/>
      <c r="N437" s="741"/>
      <c r="O437" s="741"/>
      <c r="P437" s="745">
        <v>1</v>
      </c>
      <c r="Q437" s="745">
        <v>307</v>
      </c>
      <c r="R437" s="759"/>
      <c r="S437" s="746">
        <v>307</v>
      </c>
    </row>
    <row r="438" spans="1:19" ht="14.4" customHeight="1" x14ac:dyDescent="0.3">
      <c r="A438" s="740" t="s">
        <v>4562</v>
      </c>
      <c r="B438" s="741" t="s">
        <v>4563</v>
      </c>
      <c r="C438" s="741" t="s">
        <v>596</v>
      </c>
      <c r="D438" s="741" t="s">
        <v>4519</v>
      </c>
      <c r="E438" s="741" t="s">
        <v>4559</v>
      </c>
      <c r="F438" s="741" t="s">
        <v>4665</v>
      </c>
      <c r="G438" s="741" t="s">
        <v>4663</v>
      </c>
      <c r="H438" s="745">
        <v>12</v>
      </c>
      <c r="I438" s="745">
        <v>4452</v>
      </c>
      <c r="J438" s="741"/>
      <c r="K438" s="741">
        <v>371</v>
      </c>
      <c r="L438" s="745"/>
      <c r="M438" s="745"/>
      <c r="N438" s="741"/>
      <c r="O438" s="741"/>
      <c r="P438" s="745"/>
      <c r="Q438" s="745"/>
      <c r="R438" s="759"/>
      <c r="S438" s="746"/>
    </row>
    <row r="439" spans="1:19" ht="14.4" customHeight="1" x14ac:dyDescent="0.3">
      <c r="A439" s="740" t="s">
        <v>4562</v>
      </c>
      <c r="B439" s="741" t="s">
        <v>4563</v>
      </c>
      <c r="C439" s="741" t="s">
        <v>596</v>
      </c>
      <c r="D439" s="741" t="s">
        <v>4519</v>
      </c>
      <c r="E439" s="741" t="s">
        <v>4559</v>
      </c>
      <c r="F439" s="741" t="s">
        <v>4639</v>
      </c>
      <c r="G439" s="741" t="s">
        <v>4640</v>
      </c>
      <c r="H439" s="745"/>
      <c r="I439" s="745"/>
      <c r="J439" s="741"/>
      <c r="K439" s="741"/>
      <c r="L439" s="745"/>
      <c r="M439" s="745"/>
      <c r="N439" s="741"/>
      <c r="O439" s="741"/>
      <c r="P439" s="745">
        <v>8</v>
      </c>
      <c r="Q439" s="745">
        <v>2824</v>
      </c>
      <c r="R439" s="759"/>
      <c r="S439" s="746">
        <v>353</v>
      </c>
    </row>
    <row r="440" spans="1:19" ht="14.4" customHeight="1" x14ac:dyDescent="0.3">
      <c r="A440" s="740" t="s">
        <v>4562</v>
      </c>
      <c r="B440" s="741" t="s">
        <v>4563</v>
      </c>
      <c r="C440" s="741" t="s">
        <v>596</v>
      </c>
      <c r="D440" s="741" t="s">
        <v>2022</v>
      </c>
      <c r="E440" s="741" t="s">
        <v>4559</v>
      </c>
      <c r="F440" s="741" t="s">
        <v>4617</v>
      </c>
      <c r="G440" s="741" t="s">
        <v>4618</v>
      </c>
      <c r="H440" s="745">
        <v>8</v>
      </c>
      <c r="I440" s="745">
        <v>1880</v>
      </c>
      <c r="J440" s="741">
        <v>1.248339973439575</v>
      </c>
      <c r="K440" s="741">
        <v>235</v>
      </c>
      <c r="L440" s="745">
        <v>6</v>
      </c>
      <c r="M440" s="745">
        <v>1506</v>
      </c>
      <c r="N440" s="741">
        <v>1</v>
      </c>
      <c r="O440" s="741">
        <v>251</v>
      </c>
      <c r="P440" s="745">
        <v>2</v>
      </c>
      <c r="Q440" s="745">
        <v>502</v>
      </c>
      <c r="R440" s="759">
        <v>0.33333333333333331</v>
      </c>
      <c r="S440" s="746">
        <v>251</v>
      </c>
    </row>
    <row r="441" spans="1:19" ht="14.4" customHeight="1" x14ac:dyDescent="0.3">
      <c r="A441" s="740" t="s">
        <v>4562</v>
      </c>
      <c r="B441" s="741" t="s">
        <v>4563</v>
      </c>
      <c r="C441" s="741" t="s">
        <v>596</v>
      </c>
      <c r="D441" s="741" t="s">
        <v>2022</v>
      </c>
      <c r="E441" s="741" t="s">
        <v>4559</v>
      </c>
      <c r="F441" s="741" t="s">
        <v>4647</v>
      </c>
      <c r="G441" s="741" t="s">
        <v>4648</v>
      </c>
      <c r="H441" s="745">
        <v>14</v>
      </c>
      <c r="I441" s="745">
        <v>1652</v>
      </c>
      <c r="J441" s="741">
        <v>1.3111111111111111</v>
      </c>
      <c r="K441" s="741">
        <v>118</v>
      </c>
      <c r="L441" s="745">
        <v>10</v>
      </c>
      <c r="M441" s="745">
        <v>1260</v>
      </c>
      <c r="N441" s="741">
        <v>1</v>
      </c>
      <c r="O441" s="741">
        <v>126</v>
      </c>
      <c r="P441" s="745">
        <v>2</v>
      </c>
      <c r="Q441" s="745">
        <v>252</v>
      </c>
      <c r="R441" s="759">
        <v>0.2</v>
      </c>
      <c r="S441" s="746">
        <v>126</v>
      </c>
    </row>
    <row r="442" spans="1:19" ht="14.4" customHeight="1" x14ac:dyDescent="0.3">
      <c r="A442" s="740" t="s">
        <v>4562</v>
      </c>
      <c r="B442" s="741" t="s">
        <v>4563</v>
      </c>
      <c r="C442" s="741" t="s">
        <v>596</v>
      </c>
      <c r="D442" s="741" t="s">
        <v>2022</v>
      </c>
      <c r="E442" s="741" t="s">
        <v>4559</v>
      </c>
      <c r="F442" s="741" t="s">
        <v>4649</v>
      </c>
      <c r="G442" s="741" t="s">
        <v>4650</v>
      </c>
      <c r="H442" s="745"/>
      <c r="I442" s="745"/>
      <c r="J442" s="741"/>
      <c r="K442" s="741"/>
      <c r="L442" s="745"/>
      <c r="M442" s="745"/>
      <c r="N442" s="741"/>
      <c r="O442" s="741"/>
      <c r="P442" s="745">
        <v>1</v>
      </c>
      <c r="Q442" s="745">
        <v>331</v>
      </c>
      <c r="R442" s="759"/>
      <c r="S442" s="746">
        <v>331</v>
      </c>
    </row>
    <row r="443" spans="1:19" ht="14.4" customHeight="1" x14ac:dyDescent="0.3">
      <c r="A443" s="740" t="s">
        <v>4562</v>
      </c>
      <c r="B443" s="741" t="s">
        <v>4563</v>
      </c>
      <c r="C443" s="741" t="s">
        <v>596</v>
      </c>
      <c r="D443" s="741" t="s">
        <v>2022</v>
      </c>
      <c r="E443" s="741" t="s">
        <v>4559</v>
      </c>
      <c r="F443" s="741" t="s">
        <v>4651</v>
      </c>
      <c r="G443" s="741" t="s">
        <v>4652</v>
      </c>
      <c r="H443" s="745"/>
      <c r="I443" s="745"/>
      <c r="J443" s="741"/>
      <c r="K443" s="741"/>
      <c r="L443" s="745">
        <v>2</v>
      </c>
      <c r="M443" s="745">
        <v>990</v>
      </c>
      <c r="N443" s="741">
        <v>1</v>
      </c>
      <c r="O443" s="741">
        <v>495</v>
      </c>
      <c r="P443" s="745"/>
      <c r="Q443" s="745"/>
      <c r="R443" s="759"/>
      <c r="S443" s="746"/>
    </row>
    <row r="444" spans="1:19" ht="14.4" customHeight="1" x14ac:dyDescent="0.3">
      <c r="A444" s="740" t="s">
        <v>4562</v>
      </c>
      <c r="B444" s="741" t="s">
        <v>4563</v>
      </c>
      <c r="C444" s="741" t="s">
        <v>596</v>
      </c>
      <c r="D444" s="741" t="s">
        <v>2022</v>
      </c>
      <c r="E444" s="741" t="s">
        <v>4559</v>
      </c>
      <c r="F444" s="741" t="s">
        <v>4653</v>
      </c>
      <c r="G444" s="741" t="s">
        <v>4652</v>
      </c>
      <c r="H444" s="745">
        <v>1</v>
      </c>
      <c r="I444" s="745">
        <v>559</v>
      </c>
      <c r="J444" s="741">
        <v>0.49207746478873238</v>
      </c>
      <c r="K444" s="741">
        <v>559</v>
      </c>
      <c r="L444" s="745">
        <v>2</v>
      </c>
      <c r="M444" s="745">
        <v>1136</v>
      </c>
      <c r="N444" s="741">
        <v>1</v>
      </c>
      <c r="O444" s="741">
        <v>568</v>
      </c>
      <c r="P444" s="745"/>
      <c r="Q444" s="745"/>
      <c r="R444" s="759"/>
      <c r="S444" s="746"/>
    </row>
    <row r="445" spans="1:19" ht="14.4" customHeight="1" x14ac:dyDescent="0.3">
      <c r="A445" s="740" t="s">
        <v>4562</v>
      </c>
      <c r="B445" s="741" t="s">
        <v>4563</v>
      </c>
      <c r="C445" s="741" t="s">
        <v>596</v>
      </c>
      <c r="D445" s="741" t="s">
        <v>2022</v>
      </c>
      <c r="E445" s="741" t="s">
        <v>4559</v>
      </c>
      <c r="F445" s="741" t="s">
        <v>4654</v>
      </c>
      <c r="G445" s="741" t="s">
        <v>4655</v>
      </c>
      <c r="H445" s="745">
        <v>1</v>
      </c>
      <c r="I445" s="745">
        <v>752</v>
      </c>
      <c r="J445" s="741"/>
      <c r="K445" s="741">
        <v>752</v>
      </c>
      <c r="L445" s="745"/>
      <c r="M445" s="745"/>
      <c r="N445" s="741"/>
      <c r="O445" s="741"/>
      <c r="P445" s="745"/>
      <c r="Q445" s="745"/>
      <c r="R445" s="759"/>
      <c r="S445" s="746"/>
    </row>
    <row r="446" spans="1:19" ht="14.4" customHeight="1" x14ac:dyDescent="0.3">
      <c r="A446" s="740" t="s">
        <v>4562</v>
      </c>
      <c r="B446" s="741" t="s">
        <v>4563</v>
      </c>
      <c r="C446" s="741" t="s">
        <v>596</v>
      </c>
      <c r="D446" s="741" t="s">
        <v>2022</v>
      </c>
      <c r="E446" s="741" t="s">
        <v>4559</v>
      </c>
      <c r="F446" s="741" t="s">
        <v>4660</v>
      </c>
      <c r="G446" s="741" t="s">
        <v>4661</v>
      </c>
      <c r="H446" s="745"/>
      <c r="I446" s="745"/>
      <c r="J446" s="741"/>
      <c r="K446" s="741"/>
      <c r="L446" s="745">
        <v>2</v>
      </c>
      <c r="M446" s="745">
        <v>170</v>
      </c>
      <c r="N446" s="741">
        <v>1</v>
      </c>
      <c r="O446" s="741">
        <v>85</v>
      </c>
      <c r="P446" s="745"/>
      <c r="Q446" s="745"/>
      <c r="R446" s="759"/>
      <c r="S446" s="746"/>
    </row>
    <row r="447" spans="1:19" ht="14.4" customHeight="1" x14ac:dyDescent="0.3">
      <c r="A447" s="740" t="s">
        <v>4562</v>
      </c>
      <c r="B447" s="741" t="s">
        <v>4563</v>
      </c>
      <c r="C447" s="741" t="s">
        <v>596</v>
      </c>
      <c r="D447" s="741" t="s">
        <v>2022</v>
      </c>
      <c r="E447" s="741" t="s">
        <v>4559</v>
      </c>
      <c r="F447" s="741" t="s">
        <v>4629</v>
      </c>
      <c r="G447" s="741" t="s">
        <v>4630</v>
      </c>
      <c r="H447" s="745"/>
      <c r="I447" s="745"/>
      <c r="J447" s="741"/>
      <c r="K447" s="741"/>
      <c r="L447" s="745"/>
      <c r="M447" s="745"/>
      <c r="N447" s="741"/>
      <c r="O447" s="741"/>
      <c r="P447" s="745">
        <v>1</v>
      </c>
      <c r="Q447" s="745">
        <v>120</v>
      </c>
      <c r="R447" s="759"/>
      <c r="S447" s="746">
        <v>120</v>
      </c>
    </row>
    <row r="448" spans="1:19" ht="14.4" customHeight="1" x14ac:dyDescent="0.3">
      <c r="A448" s="740" t="s">
        <v>4562</v>
      </c>
      <c r="B448" s="741" t="s">
        <v>4563</v>
      </c>
      <c r="C448" s="741" t="s">
        <v>596</v>
      </c>
      <c r="D448" s="741" t="s">
        <v>2022</v>
      </c>
      <c r="E448" s="741" t="s">
        <v>4559</v>
      </c>
      <c r="F448" s="741" t="s">
        <v>4662</v>
      </c>
      <c r="G448" s="741" t="s">
        <v>4663</v>
      </c>
      <c r="H448" s="745"/>
      <c r="I448" s="745"/>
      <c r="J448" s="741"/>
      <c r="K448" s="741"/>
      <c r="L448" s="745">
        <v>3</v>
      </c>
      <c r="M448" s="745">
        <v>921</v>
      </c>
      <c r="N448" s="741">
        <v>1</v>
      </c>
      <c r="O448" s="741">
        <v>307</v>
      </c>
      <c r="P448" s="745"/>
      <c r="Q448" s="745"/>
      <c r="R448" s="759"/>
      <c r="S448" s="746"/>
    </row>
    <row r="449" spans="1:19" ht="14.4" customHeight="1" x14ac:dyDescent="0.3">
      <c r="A449" s="740" t="s">
        <v>4562</v>
      </c>
      <c r="B449" s="741" t="s">
        <v>4563</v>
      </c>
      <c r="C449" s="741" t="s">
        <v>596</v>
      </c>
      <c r="D449" s="741" t="s">
        <v>2022</v>
      </c>
      <c r="E449" s="741" t="s">
        <v>4559</v>
      </c>
      <c r="F449" s="741" t="s">
        <v>4665</v>
      </c>
      <c r="G449" s="741" t="s">
        <v>4663</v>
      </c>
      <c r="H449" s="745">
        <v>13</v>
      </c>
      <c r="I449" s="745">
        <v>4823</v>
      </c>
      <c r="J449" s="741">
        <v>2.1153508771929825</v>
      </c>
      <c r="K449" s="741">
        <v>371</v>
      </c>
      <c r="L449" s="745">
        <v>6</v>
      </c>
      <c r="M449" s="745">
        <v>2280</v>
      </c>
      <c r="N449" s="741">
        <v>1</v>
      </c>
      <c r="O449" s="741">
        <v>380</v>
      </c>
      <c r="P449" s="745">
        <v>1</v>
      </c>
      <c r="Q449" s="745">
        <v>380</v>
      </c>
      <c r="R449" s="759">
        <v>0.16666666666666666</v>
      </c>
      <c r="S449" s="746">
        <v>380</v>
      </c>
    </row>
    <row r="450" spans="1:19" ht="14.4" customHeight="1" x14ac:dyDescent="0.3">
      <c r="A450" s="740" t="s">
        <v>4562</v>
      </c>
      <c r="B450" s="741" t="s">
        <v>4563</v>
      </c>
      <c r="C450" s="741" t="s">
        <v>596</v>
      </c>
      <c r="D450" s="741" t="s">
        <v>4520</v>
      </c>
      <c r="E450" s="741" t="s">
        <v>4559</v>
      </c>
      <c r="F450" s="741" t="s">
        <v>4617</v>
      </c>
      <c r="G450" s="741" t="s">
        <v>4618</v>
      </c>
      <c r="H450" s="745">
        <v>5</v>
      </c>
      <c r="I450" s="745">
        <v>1175</v>
      </c>
      <c r="J450" s="741">
        <v>4.6812749003984067</v>
      </c>
      <c r="K450" s="741">
        <v>235</v>
      </c>
      <c r="L450" s="745">
        <v>1</v>
      </c>
      <c r="M450" s="745">
        <v>251</v>
      </c>
      <c r="N450" s="741">
        <v>1</v>
      </c>
      <c r="O450" s="741">
        <v>251</v>
      </c>
      <c r="P450" s="745"/>
      <c r="Q450" s="745"/>
      <c r="R450" s="759"/>
      <c r="S450" s="746"/>
    </row>
    <row r="451" spans="1:19" ht="14.4" customHeight="1" x14ac:dyDescent="0.3">
      <c r="A451" s="740" t="s">
        <v>4562</v>
      </c>
      <c r="B451" s="741" t="s">
        <v>4563</v>
      </c>
      <c r="C451" s="741" t="s">
        <v>596</v>
      </c>
      <c r="D451" s="741" t="s">
        <v>4520</v>
      </c>
      <c r="E451" s="741" t="s">
        <v>4559</v>
      </c>
      <c r="F451" s="741" t="s">
        <v>4647</v>
      </c>
      <c r="G451" s="741" t="s">
        <v>4648</v>
      </c>
      <c r="H451" s="745">
        <v>6</v>
      </c>
      <c r="I451" s="745">
        <v>708</v>
      </c>
      <c r="J451" s="741">
        <v>5.6190476190476186</v>
      </c>
      <c r="K451" s="741">
        <v>118</v>
      </c>
      <c r="L451" s="745">
        <v>1</v>
      </c>
      <c r="M451" s="745">
        <v>126</v>
      </c>
      <c r="N451" s="741">
        <v>1</v>
      </c>
      <c r="O451" s="741">
        <v>126</v>
      </c>
      <c r="P451" s="745"/>
      <c r="Q451" s="745"/>
      <c r="R451" s="759"/>
      <c r="S451" s="746"/>
    </row>
    <row r="452" spans="1:19" ht="14.4" customHeight="1" x14ac:dyDescent="0.3">
      <c r="A452" s="740" t="s">
        <v>4562</v>
      </c>
      <c r="B452" s="741" t="s">
        <v>4563</v>
      </c>
      <c r="C452" s="741" t="s">
        <v>596</v>
      </c>
      <c r="D452" s="741" t="s">
        <v>4520</v>
      </c>
      <c r="E452" s="741" t="s">
        <v>4559</v>
      </c>
      <c r="F452" s="741" t="s">
        <v>4653</v>
      </c>
      <c r="G452" s="741" t="s">
        <v>4652</v>
      </c>
      <c r="H452" s="745">
        <v>1</v>
      </c>
      <c r="I452" s="745">
        <v>559</v>
      </c>
      <c r="J452" s="741"/>
      <c r="K452" s="741">
        <v>559</v>
      </c>
      <c r="L452" s="745"/>
      <c r="M452" s="745"/>
      <c r="N452" s="741"/>
      <c r="O452" s="741"/>
      <c r="P452" s="745"/>
      <c r="Q452" s="745"/>
      <c r="R452" s="759"/>
      <c r="S452" s="746"/>
    </row>
    <row r="453" spans="1:19" ht="14.4" customHeight="1" x14ac:dyDescent="0.3">
      <c r="A453" s="740" t="s">
        <v>4562</v>
      </c>
      <c r="B453" s="741" t="s">
        <v>4563</v>
      </c>
      <c r="C453" s="741" t="s">
        <v>596</v>
      </c>
      <c r="D453" s="741" t="s">
        <v>4520</v>
      </c>
      <c r="E453" s="741" t="s">
        <v>4559</v>
      </c>
      <c r="F453" s="741" t="s">
        <v>4662</v>
      </c>
      <c r="G453" s="741" t="s">
        <v>4663</v>
      </c>
      <c r="H453" s="745">
        <v>4</v>
      </c>
      <c r="I453" s="745">
        <v>1196</v>
      </c>
      <c r="J453" s="741">
        <v>3.8957654723127035</v>
      </c>
      <c r="K453" s="741">
        <v>299</v>
      </c>
      <c r="L453" s="745">
        <v>1</v>
      </c>
      <c r="M453" s="745">
        <v>307</v>
      </c>
      <c r="N453" s="741">
        <v>1</v>
      </c>
      <c r="O453" s="741">
        <v>307</v>
      </c>
      <c r="P453" s="745"/>
      <c r="Q453" s="745"/>
      <c r="R453" s="759"/>
      <c r="S453" s="746"/>
    </row>
    <row r="454" spans="1:19" ht="14.4" customHeight="1" x14ac:dyDescent="0.3">
      <c r="A454" s="740" t="s">
        <v>4562</v>
      </c>
      <c r="B454" s="741" t="s">
        <v>4563</v>
      </c>
      <c r="C454" s="741" t="s">
        <v>596</v>
      </c>
      <c r="D454" s="741" t="s">
        <v>4521</v>
      </c>
      <c r="E454" s="741" t="s">
        <v>4559</v>
      </c>
      <c r="F454" s="741" t="s">
        <v>4617</v>
      </c>
      <c r="G454" s="741" t="s">
        <v>4618</v>
      </c>
      <c r="H454" s="745">
        <v>2</v>
      </c>
      <c r="I454" s="745">
        <v>470</v>
      </c>
      <c r="J454" s="741">
        <v>1.8725099601593624</v>
      </c>
      <c r="K454" s="741">
        <v>235</v>
      </c>
      <c r="L454" s="745">
        <v>1</v>
      </c>
      <c r="M454" s="745">
        <v>251</v>
      </c>
      <c r="N454" s="741">
        <v>1</v>
      </c>
      <c r="O454" s="741">
        <v>251</v>
      </c>
      <c r="P454" s="745"/>
      <c r="Q454" s="745"/>
      <c r="R454" s="759"/>
      <c r="S454" s="746"/>
    </row>
    <row r="455" spans="1:19" ht="14.4" customHeight="1" x14ac:dyDescent="0.3">
      <c r="A455" s="740" t="s">
        <v>4562</v>
      </c>
      <c r="B455" s="741" t="s">
        <v>4563</v>
      </c>
      <c r="C455" s="741" t="s">
        <v>596</v>
      </c>
      <c r="D455" s="741" t="s">
        <v>4521</v>
      </c>
      <c r="E455" s="741" t="s">
        <v>4559</v>
      </c>
      <c r="F455" s="741" t="s">
        <v>4647</v>
      </c>
      <c r="G455" s="741" t="s">
        <v>4648</v>
      </c>
      <c r="H455" s="745"/>
      <c r="I455" s="745"/>
      <c r="J455" s="741"/>
      <c r="K455" s="741"/>
      <c r="L455" s="745">
        <v>1</v>
      </c>
      <c r="M455" s="745">
        <v>126</v>
      </c>
      <c r="N455" s="741">
        <v>1</v>
      </c>
      <c r="O455" s="741">
        <v>126</v>
      </c>
      <c r="P455" s="745"/>
      <c r="Q455" s="745"/>
      <c r="R455" s="759"/>
      <c r="S455" s="746"/>
    </row>
    <row r="456" spans="1:19" ht="14.4" customHeight="1" x14ac:dyDescent="0.3">
      <c r="A456" s="740" t="s">
        <v>4562</v>
      </c>
      <c r="B456" s="741" t="s">
        <v>4563</v>
      </c>
      <c r="C456" s="741" t="s">
        <v>596</v>
      </c>
      <c r="D456" s="741" t="s">
        <v>4521</v>
      </c>
      <c r="E456" s="741" t="s">
        <v>4559</v>
      </c>
      <c r="F456" s="741" t="s">
        <v>4653</v>
      </c>
      <c r="G456" s="741" t="s">
        <v>4652</v>
      </c>
      <c r="H456" s="745">
        <v>2</v>
      </c>
      <c r="I456" s="745">
        <v>1118</v>
      </c>
      <c r="J456" s="741"/>
      <c r="K456" s="741">
        <v>559</v>
      </c>
      <c r="L456" s="745"/>
      <c r="M456" s="745"/>
      <c r="N456" s="741"/>
      <c r="O456" s="741"/>
      <c r="P456" s="745"/>
      <c r="Q456" s="745"/>
      <c r="R456" s="759"/>
      <c r="S456" s="746"/>
    </row>
    <row r="457" spans="1:19" ht="14.4" customHeight="1" x14ac:dyDescent="0.3">
      <c r="A457" s="740" t="s">
        <v>4562</v>
      </c>
      <c r="B457" s="741" t="s">
        <v>4563</v>
      </c>
      <c r="C457" s="741" t="s">
        <v>596</v>
      </c>
      <c r="D457" s="741" t="s">
        <v>4521</v>
      </c>
      <c r="E457" s="741" t="s">
        <v>4559</v>
      </c>
      <c r="F457" s="741" t="s">
        <v>4665</v>
      </c>
      <c r="G457" s="741" t="s">
        <v>4663</v>
      </c>
      <c r="H457" s="745"/>
      <c r="I457" s="745"/>
      <c r="J457" s="741"/>
      <c r="K457" s="741"/>
      <c r="L457" s="745">
        <v>1</v>
      </c>
      <c r="M457" s="745">
        <v>380</v>
      </c>
      <c r="N457" s="741">
        <v>1</v>
      </c>
      <c r="O457" s="741">
        <v>380</v>
      </c>
      <c r="P457" s="745"/>
      <c r="Q457" s="745"/>
      <c r="R457" s="759"/>
      <c r="S457" s="746"/>
    </row>
    <row r="458" spans="1:19" ht="14.4" customHeight="1" x14ac:dyDescent="0.3">
      <c r="A458" s="740" t="s">
        <v>4562</v>
      </c>
      <c r="B458" s="741" t="s">
        <v>4563</v>
      </c>
      <c r="C458" s="741" t="s">
        <v>596</v>
      </c>
      <c r="D458" s="741" t="s">
        <v>2024</v>
      </c>
      <c r="E458" s="741" t="s">
        <v>4559</v>
      </c>
      <c r="F458" s="741" t="s">
        <v>4617</v>
      </c>
      <c r="G458" s="741" t="s">
        <v>4618</v>
      </c>
      <c r="H458" s="745">
        <v>10</v>
      </c>
      <c r="I458" s="745">
        <v>2350</v>
      </c>
      <c r="J458" s="741">
        <v>1.0402833111996459</v>
      </c>
      <c r="K458" s="741">
        <v>235</v>
      </c>
      <c r="L458" s="745">
        <v>9</v>
      </c>
      <c r="M458" s="745">
        <v>2259</v>
      </c>
      <c r="N458" s="741">
        <v>1</v>
      </c>
      <c r="O458" s="741">
        <v>251</v>
      </c>
      <c r="P458" s="745">
        <v>7</v>
      </c>
      <c r="Q458" s="745">
        <v>1757</v>
      </c>
      <c r="R458" s="759">
        <v>0.77777777777777779</v>
      </c>
      <c r="S458" s="746">
        <v>251</v>
      </c>
    </row>
    <row r="459" spans="1:19" ht="14.4" customHeight="1" x14ac:dyDescent="0.3">
      <c r="A459" s="740" t="s">
        <v>4562</v>
      </c>
      <c r="B459" s="741" t="s">
        <v>4563</v>
      </c>
      <c r="C459" s="741" t="s">
        <v>596</v>
      </c>
      <c r="D459" s="741" t="s">
        <v>2024</v>
      </c>
      <c r="E459" s="741" t="s">
        <v>4559</v>
      </c>
      <c r="F459" s="741" t="s">
        <v>4647</v>
      </c>
      <c r="G459" s="741" t="s">
        <v>4648</v>
      </c>
      <c r="H459" s="745">
        <v>1</v>
      </c>
      <c r="I459" s="745">
        <v>118</v>
      </c>
      <c r="J459" s="741"/>
      <c r="K459" s="741">
        <v>118</v>
      </c>
      <c r="L459" s="745"/>
      <c r="M459" s="745"/>
      <c r="N459" s="741"/>
      <c r="O459" s="741"/>
      <c r="P459" s="745">
        <v>29</v>
      </c>
      <c r="Q459" s="745">
        <v>3654</v>
      </c>
      <c r="R459" s="759"/>
      <c r="S459" s="746">
        <v>126</v>
      </c>
    </row>
    <row r="460" spans="1:19" ht="14.4" customHeight="1" x14ac:dyDescent="0.3">
      <c r="A460" s="740" t="s">
        <v>4562</v>
      </c>
      <c r="B460" s="741" t="s">
        <v>4563</v>
      </c>
      <c r="C460" s="741" t="s">
        <v>596</v>
      </c>
      <c r="D460" s="741" t="s">
        <v>2024</v>
      </c>
      <c r="E460" s="741" t="s">
        <v>4559</v>
      </c>
      <c r="F460" s="741" t="s">
        <v>4651</v>
      </c>
      <c r="G460" s="741" t="s">
        <v>4652</v>
      </c>
      <c r="H460" s="745">
        <v>12</v>
      </c>
      <c r="I460" s="745">
        <v>5844</v>
      </c>
      <c r="J460" s="741">
        <v>1.0732782369146006</v>
      </c>
      <c r="K460" s="741">
        <v>487</v>
      </c>
      <c r="L460" s="745">
        <v>11</v>
      </c>
      <c r="M460" s="745">
        <v>5445</v>
      </c>
      <c r="N460" s="741">
        <v>1</v>
      </c>
      <c r="O460" s="741">
        <v>495</v>
      </c>
      <c r="P460" s="745">
        <v>1</v>
      </c>
      <c r="Q460" s="745">
        <v>495</v>
      </c>
      <c r="R460" s="759">
        <v>9.0909090909090912E-2</v>
      </c>
      <c r="S460" s="746">
        <v>495</v>
      </c>
    </row>
    <row r="461" spans="1:19" ht="14.4" customHeight="1" x14ac:dyDescent="0.3">
      <c r="A461" s="740" t="s">
        <v>4562</v>
      </c>
      <c r="B461" s="741" t="s">
        <v>4563</v>
      </c>
      <c r="C461" s="741" t="s">
        <v>596</v>
      </c>
      <c r="D461" s="741" t="s">
        <v>2024</v>
      </c>
      <c r="E461" s="741" t="s">
        <v>4559</v>
      </c>
      <c r="F461" s="741" t="s">
        <v>4662</v>
      </c>
      <c r="G461" s="741" t="s">
        <v>4663</v>
      </c>
      <c r="H461" s="745">
        <v>2</v>
      </c>
      <c r="I461" s="745">
        <v>598</v>
      </c>
      <c r="J461" s="741"/>
      <c r="K461" s="741">
        <v>299</v>
      </c>
      <c r="L461" s="745"/>
      <c r="M461" s="745"/>
      <c r="N461" s="741"/>
      <c r="O461" s="741"/>
      <c r="P461" s="745">
        <v>7</v>
      </c>
      <c r="Q461" s="745">
        <v>2149</v>
      </c>
      <c r="R461" s="759"/>
      <c r="S461" s="746">
        <v>307</v>
      </c>
    </row>
    <row r="462" spans="1:19" ht="14.4" customHeight="1" x14ac:dyDescent="0.3">
      <c r="A462" s="740" t="s">
        <v>4562</v>
      </c>
      <c r="B462" s="741" t="s">
        <v>4563</v>
      </c>
      <c r="C462" s="741" t="s">
        <v>596</v>
      </c>
      <c r="D462" s="741" t="s">
        <v>4522</v>
      </c>
      <c r="E462" s="741" t="s">
        <v>4559</v>
      </c>
      <c r="F462" s="741" t="s">
        <v>4617</v>
      </c>
      <c r="G462" s="741" t="s">
        <v>4618</v>
      </c>
      <c r="H462" s="745">
        <v>35</v>
      </c>
      <c r="I462" s="745">
        <v>8225</v>
      </c>
      <c r="J462" s="741"/>
      <c r="K462" s="741">
        <v>235</v>
      </c>
      <c r="L462" s="745"/>
      <c r="M462" s="745"/>
      <c r="N462" s="741"/>
      <c r="O462" s="741"/>
      <c r="P462" s="745"/>
      <c r="Q462" s="745"/>
      <c r="R462" s="759"/>
      <c r="S462" s="746"/>
    </row>
    <row r="463" spans="1:19" ht="14.4" customHeight="1" x14ac:dyDescent="0.3">
      <c r="A463" s="740" t="s">
        <v>4562</v>
      </c>
      <c r="B463" s="741" t="s">
        <v>4563</v>
      </c>
      <c r="C463" s="741" t="s">
        <v>596</v>
      </c>
      <c r="D463" s="741" t="s">
        <v>4522</v>
      </c>
      <c r="E463" s="741" t="s">
        <v>4559</v>
      </c>
      <c r="F463" s="741" t="s">
        <v>4647</v>
      </c>
      <c r="G463" s="741" t="s">
        <v>4648</v>
      </c>
      <c r="H463" s="745">
        <v>2</v>
      </c>
      <c r="I463" s="745">
        <v>236</v>
      </c>
      <c r="J463" s="741"/>
      <c r="K463" s="741">
        <v>118</v>
      </c>
      <c r="L463" s="745"/>
      <c r="M463" s="745"/>
      <c r="N463" s="741"/>
      <c r="O463" s="741"/>
      <c r="P463" s="745"/>
      <c r="Q463" s="745"/>
      <c r="R463" s="759"/>
      <c r="S463" s="746"/>
    </row>
    <row r="464" spans="1:19" ht="14.4" customHeight="1" x14ac:dyDescent="0.3">
      <c r="A464" s="740" t="s">
        <v>4562</v>
      </c>
      <c r="B464" s="741" t="s">
        <v>4563</v>
      </c>
      <c r="C464" s="741" t="s">
        <v>596</v>
      </c>
      <c r="D464" s="741" t="s">
        <v>4522</v>
      </c>
      <c r="E464" s="741" t="s">
        <v>4559</v>
      </c>
      <c r="F464" s="741" t="s">
        <v>4653</v>
      </c>
      <c r="G464" s="741" t="s">
        <v>4652</v>
      </c>
      <c r="H464" s="745">
        <v>6</v>
      </c>
      <c r="I464" s="745">
        <v>3354</v>
      </c>
      <c r="J464" s="741"/>
      <c r="K464" s="741">
        <v>559</v>
      </c>
      <c r="L464" s="745"/>
      <c r="M464" s="745"/>
      <c r="N464" s="741"/>
      <c r="O464" s="741"/>
      <c r="P464" s="745"/>
      <c r="Q464" s="745"/>
      <c r="R464" s="759"/>
      <c r="S464" s="746"/>
    </row>
    <row r="465" spans="1:19" ht="14.4" customHeight="1" x14ac:dyDescent="0.3">
      <c r="A465" s="740" t="s">
        <v>4562</v>
      </c>
      <c r="B465" s="741" t="s">
        <v>4563</v>
      </c>
      <c r="C465" s="741" t="s">
        <v>596</v>
      </c>
      <c r="D465" s="741" t="s">
        <v>4522</v>
      </c>
      <c r="E465" s="741" t="s">
        <v>4559</v>
      </c>
      <c r="F465" s="741" t="s">
        <v>4656</v>
      </c>
      <c r="G465" s="741" t="s">
        <v>4640</v>
      </c>
      <c r="H465" s="745">
        <v>10</v>
      </c>
      <c r="I465" s="745">
        <v>4490</v>
      </c>
      <c r="J465" s="741"/>
      <c r="K465" s="741">
        <v>449</v>
      </c>
      <c r="L465" s="745"/>
      <c r="M465" s="745"/>
      <c r="N465" s="741"/>
      <c r="O465" s="741"/>
      <c r="P465" s="745"/>
      <c r="Q465" s="745"/>
      <c r="R465" s="759"/>
      <c r="S465" s="746"/>
    </row>
    <row r="466" spans="1:19" ht="14.4" customHeight="1" x14ac:dyDescent="0.3">
      <c r="A466" s="740" t="s">
        <v>4562</v>
      </c>
      <c r="B466" s="741" t="s">
        <v>4563</v>
      </c>
      <c r="C466" s="741" t="s">
        <v>596</v>
      </c>
      <c r="D466" s="741" t="s">
        <v>4522</v>
      </c>
      <c r="E466" s="741" t="s">
        <v>4559</v>
      </c>
      <c r="F466" s="741" t="s">
        <v>4660</v>
      </c>
      <c r="G466" s="741" t="s">
        <v>4661</v>
      </c>
      <c r="H466" s="745">
        <v>2</v>
      </c>
      <c r="I466" s="745">
        <v>170</v>
      </c>
      <c r="J466" s="741"/>
      <c r="K466" s="741">
        <v>85</v>
      </c>
      <c r="L466" s="745"/>
      <c r="M466" s="745"/>
      <c r="N466" s="741"/>
      <c r="O466" s="741"/>
      <c r="P466" s="745"/>
      <c r="Q466" s="745"/>
      <c r="R466" s="759"/>
      <c r="S466" s="746"/>
    </row>
    <row r="467" spans="1:19" ht="14.4" customHeight="1" x14ac:dyDescent="0.3">
      <c r="A467" s="740" t="s">
        <v>4562</v>
      </c>
      <c r="B467" s="741" t="s">
        <v>4563</v>
      </c>
      <c r="C467" s="741" t="s">
        <v>596</v>
      </c>
      <c r="D467" s="741" t="s">
        <v>4522</v>
      </c>
      <c r="E467" s="741" t="s">
        <v>4559</v>
      </c>
      <c r="F467" s="741" t="s">
        <v>4665</v>
      </c>
      <c r="G467" s="741" t="s">
        <v>4663</v>
      </c>
      <c r="H467" s="745">
        <v>27</v>
      </c>
      <c r="I467" s="745">
        <v>10017</v>
      </c>
      <c r="J467" s="741"/>
      <c r="K467" s="741">
        <v>371</v>
      </c>
      <c r="L467" s="745"/>
      <c r="M467" s="745"/>
      <c r="N467" s="741"/>
      <c r="O467" s="741"/>
      <c r="P467" s="745"/>
      <c r="Q467" s="745"/>
      <c r="R467" s="759"/>
      <c r="S467" s="746"/>
    </row>
    <row r="468" spans="1:19" ht="14.4" customHeight="1" x14ac:dyDescent="0.3">
      <c r="A468" s="740" t="s">
        <v>4562</v>
      </c>
      <c r="B468" s="741" t="s">
        <v>4563</v>
      </c>
      <c r="C468" s="741" t="s">
        <v>596</v>
      </c>
      <c r="D468" s="741" t="s">
        <v>2027</v>
      </c>
      <c r="E468" s="741" t="s">
        <v>4559</v>
      </c>
      <c r="F468" s="741" t="s">
        <v>4617</v>
      </c>
      <c r="G468" s="741" t="s">
        <v>4618</v>
      </c>
      <c r="H468" s="745"/>
      <c r="I468" s="745"/>
      <c r="J468" s="741"/>
      <c r="K468" s="741"/>
      <c r="L468" s="745">
        <v>31</v>
      </c>
      <c r="M468" s="745">
        <v>7781</v>
      </c>
      <c r="N468" s="741">
        <v>1</v>
      </c>
      <c r="O468" s="741">
        <v>251</v>
      </c>
      <c r="P468" s="745">
        <v>53</v>
      </c>
      <c r="Q468" s="745">
        <v>13303</v>
      </c>
      <c r="R468" s="759">
        <v>1.7096774193548387</v>
      </c>
      <c r="S468" s="746">
        <v>251</v>
      </c>
    </row>
    <row r="469" spans="1:19" ht="14.4" customHeight="1" x14ac:dyDescent="0.3">
      <c r="A469" s="740" t="s">
        <v>4562</v>
      </c>
      <c r="B469" s="741" t="s">
        <v>4563</v>
      </c>
      <c r="C469" s="741" t="s">
        <v>596</v>
      </c>
      <c r="D469" s="741" t="s">
        <v>2027</v>
      </c>
      <c r="E469" s="741" t="s">
        <v>4559</v>
      </c>
      <c r="F469" s="741" t="s">
        <v>4647</v>
      </c>
      <c r="G469" s="741" t="s">
        <v>4648</v>
      </c>
      <c r="H469" s="745"/>
      <c r="I469" s="745"/>
      <c r="J469" s="741"/>
      <c r="K469" s="741"/>
      <c r="L469" s="745">
        <v>18</v>
      </c>
      <c r="M469" s="745">
        <v>2268</v>
      </c>
      <c r="N469" s="741">
        <v>1</v>
      </c>
      <c r="O469" s="741">
        <v>126</v>
      </c>
      <c r="P469" s="745">
        <v>188</v>
      </c>
      <c r="Q469" s="745">
        <v>23688</v>
      </c>
      <c r="R469" s="759">
        <v>10.444444444444445</v>
      </c>
      <c r="S469" s="746">
        <v>126</v>
      </c>
    </row>
    <row r="470" spans="1:19" ht="14.4" customHeight="1" x14ac:dyDescent="0.3">
      <c r="A470" s="740" t="s">
        <v>4562</v>
      </c>
      <c r="B470" s="741" t="s">
        <v>4563</v>
      </c>
      <c r="C470" s="741" t="s">
        <v>596</v>
      </c>
      <c r="D470" s="741" t="s">
        <v>2027</v>
      </c>
      <c r="E470" s="741" t="s">
        <v>4559</v>
      </c>
      <c r="F470" s="741" t="s">
        <v>4649</v>
      </c>
      <c r="G470" s="741" t="s">
        <v>4650</v>
      </c>
      <c r="H470" s="745"/>
      <c r="I470" s="745"/>
      <c r="J470" s="741"/>
      <c r="K470" s="741"/>
      <c r="L470" s="745"/>
      <c r="M470" s="745"/>
      <c r="N470" s="741"/>
      <c r="O470" s="741"/>
      <c r="P470" s="745">
        <v>1</v>
      </c>
      <c r="Q470" s="745">
        <v>331</v>
      </c>
      <c r="R470" s="759"/>
      <c r="S470" s="746">
        <v>331</v>
      </c>
    </row>
    <row r="471" spans="1:19" ht="14.4" customHeight="1" x14ac:dyDescent="0.3">
      <c r="A471" s="740" t="s">
        <v>4562</v>
      </c>
      <c r="B471" s="741" t="s">
        <v>4563</v>
      </c>
      <c r="C471" s="741" t="s">
        <v>596</v>
      </c>
      <c r="D471" s="741" t="s">
        <v>2027</v>
      </c>
      <c r="E471" s="741" t="s">
        <v>4559</v>
      </c>
      <c r="F471" s="741" t="s">
        <v>4651</v>
      </c>
      <c r="G471" s="741" t="s">
        <v>4652</v>
      </c>
      <c r="H471" s="745"/>
      <c r="I471" s="745"/>
      <c r="J471" s="741"/>
      <c r="K471" s="741"/>
      <c r="L471" s="745">
        <v>1</v>
      </c>
      <c r="M471" s="745">
        <v>495</v>
      </c>
      <c r="N471" s="741">
        <v>1</v>
      </c>
      <c r="O471" s="741">
        <v>495</v>
      </c>
      <c r="P471" s="745">
        <v>1</v>
      </c>
      <c r="Q471" s="745">
        <v>495</v>
      </c>
      <c r="R471" s="759">
        <v>1</v>
      </c>
      <c r="S471" s="746">
        <v>495</v>
      </c>
    </row>
    <row r="472" spans="1:19" ht="14.4" customHeight="1" x14ac:dyDescent="0.3">
      <c r="A472" s="740" t="s">
        <v>4562</v>
      </c>
      <c r="B472" s="741" t="s">
        <v>4563</v>
      </c>
      <c r="C472" s="741" t="s">
        <v>596</v>
      </c>
      <c r="D472" s="741" t="s">
        <v>2027</v>
      </c>
      <c r="E472" s="741" t="s">
        <v>4559</v>
      </c>
      <c r="F472" s="741" t="s">
        <v>4653</v>
      </c>
      <c r="G472" s="741" t="s">
        <v>4652</v>
      </c>
      <c r="H472" s="745"/>
      <c r="I472" s="745"/>
      <c r="J472" s="741"/>
      <c r="K472" s="741"/>
      <c r="L472" s="745"/>
      <c r="M472" s="745"/>
      <c r="N472" s="741"/>
      <c r="O472" s="741"/>
      <c r="P472" s="745">
        <v>1</v>
      </c>
      <c r="Q472" s="745">
        <v>568</v>
      </c>
      <c r="R472" s="759"/>
      <c r="S472" s="746">
        <v>568</v>
      </c>
    </row>
    <row r="473" spans="1:19" ht="14.4" customHeight="1" x14ac:dyDescent="0.3">
      <c r="A473" s="740" t="s">
        <v>4562</v>
      </c>
      <c r="B473" s="741" t="s">
        <v>4563</v>
      </c>
      <c r="C473" s="741" t="s">
        <v>596</v>
      </c>
      <c r="D473" s="741" t="s">
        <v>2027</v>
      </c>
      <c r="E473" s="741" t="s">
        <v>4559</v>
      </c>
      <c r="F473" s="741" t="s">
        <v>4657</v>
      </c>
      <c r="G473" s="741" t="s">
        <v>4642</v>
      </c>
      <c r="H473" s="745"/>
      <c r="I473" s="745"/>
      <c r="J473" s="741"/>
      <c r="K473" s="741"/>
      <c r="L473" s="745">
        <v>1</v>
      </c>
      <c r="M473" s="745">
        <v>446</v>
      </c>
      <c r="N473" s="741">
        <v>1</v>
      </c>
      <c r="O473" s="741">
        <v>446</v>
      </c>
      <c r="P473" s="745"/>
      <c r="Q473" s="745"/>
      <c r="R473" s="759"/>
      <c r="S473" s="746"/>
    </row>
    <row r="474" spans="1:19" ht="14.4" customHeight="1" x14ac:dyDescent="0.3">
      <c r="A474" s="740" t="s">
        <v>4562</v>
      </c>
      <c r="B474" s="741" t="s">
        <v>4563</v>
      </c>
      <c r="C474" s="741" t="s">
        <v>596</v>
      </c>
      <c r="D474" s="741" t="s">
        <v>2027</v>
      </c>
      <c r="E474" s="741" t="s">
        <v>4559</v>
      </c>
      <c r="F474" s="741" t="s">
        <v>4662</v>
      </c>
      <c r="G474" s="741" t="s">
        <v>4663</v>
      </c>
      <c r="H474" s="745"/>
      <c r="I474" s="745"/>
      <c r="J474" s="741"/>
      <c r="K474" s="741"/>
      <c r="L474" s="745">
        <v>5</v>
      </c>
      <c r="M474" s="745">
        <v>1535</v>
      </c>
      <c r="N474" s="741">
        <v>1</v>
      </c>
      <c r="O474" s="741">
        <v>307</v>
      </c>
      <c r="P474" s="745">
        <v>52</v>
      </c>
      <c r="Q474" s="745">
        <v>15964</v>
      </c>
      <c r="R474" s="759">
        <v>10.4</v>
      </c>
      <c r="S474" s="746">
        <v>307</v>
      </c>
    </row>
    <row r="475" spans="1:19" ht="14.4" customHeight="1" x14ac:dyDescent="0.3">
      <c r="A475" s="740" t="s">
        <v>4562</v>
      </c>
      <c r="B475" s="741" t="s">
        <v>4563</v>
      </c>
      <c r="C475" s="741" t="s">
        <v>596</v>
      </c>
      <c r="D475" s="741" t="s">
        <v>2027</v>
      </c>
      <c r="E475" s="741" t="s">
        <v>4559</v>
      </c>
      <c r="F475" s="741" t="s">
        <v>4665</v>
      </c>
      <c r="G475" s="741" t="s">
        <v>4663</v>
      </c>
      <c r="H475" s="745"/>
      <c r="I475" s="745"/>
      <c r="J475" s="741"/>
      <c r="K475" s="741"/>
      <c r="L475" s="745">
        <v>8</v>
      </c>
      <c r="M475" s="745">
        <v>3040</v>
      </c>
      <c r="N475" s="741">
        <v>1</v>
      </c>
      <c r="O475" s="741">
        <v>380</v>
      </c>
      <c r="P475" s="745">
        <v>4</v>
      </c>
      <c r="Q475" s="745">
        <v>1520</v>
      </c>
      <c r="R475" s="759">
        <v>0.5</v>
      </c>
      <c r="S475" s="746">
        <v>380</v>
      </c>
    </row>
    <row r="476" spans="1:19" ht="14.4" customHeight="1" x14ac:dyDescent="0.3">
      <c r="A476" s="740" t="s">
        <v>4562</v>
      </c>
      <c r="B476" s="741" t="s">
        <v>4563</v>
      </c>
      <c r="C476" s="741" t="s">
        <v>596</v>
      </c>
      <c r="D476" s="741" t="s">
        <v>2027</v>
      </c>
      <c r="E476" s="741" t="s">
        <v>4559</v>
      </c>
      <c r="F476" s="741" t="s">
        <v>4639</v>
      </c>
      <c r="G476" s="741" t="s">
        <v>4640</v>
      </c>
      <c r="H476" s="745"/>
      <c r="I476" s="745"/>
      <c r="J476" s="741"/>
      <c r="K476" s="741"/>
      <c r="L476" s="745">
        <v>15</v>
      </c>
      <c r="M476" s="745">
        <v>5280</v>
      </c>
      <c r="N476" s="741">
        <v>1</v>
      </c>
      <c r="O476" s="741">
        <v>352</v>
      </c>
      <c r="P476" s="745"/>
      <c r="Q476" s="745"/>
      <c r="R476" s="759"/>
      <c r="S476" s="746"/>
    </row>
    <row r="477" spans="1:19" ht="14.4" customHeight="1" x14ac:dyDescent="0.3">
      <c r="A477" s="740" t="s">
        <v>4562</v>
      </c>
      <c r="B477" s="741" t="s">
        <v>4563</v>
      </c>
      <c r="C477" s="741" t="s">
        <v>596</v>
      </c>
      <c r="D477" s="741" t="s">
        <v>2027</v>
      </c>
      <c r="E477" s="741" t="s">
        <v>4559</v>
      </c>
      <c r="F477" s="741" t="s">
        <v>4641</v>
      </c>
      <c r="G477" s="741" t="s">
        <v>4642</v>
      </c>
      <c r="H477" s="745"/>
      <c r="I477" s="745"/>
      <c r="J477" s="741"/>
      <c r="K477" s="741"/>
      <c r="L477" s="745">
        <v>3</v>
      </c>
      <c r="M477" s="745">
        <v>1119</v>
      </c>
      <c r="N477" s="741">
        <v>1</v>
      </c>
      <c r="O477" s="741">
        <v>373</v>
      </c>
      <c r="P477" s="745"/>
      <c r="Q477" s="745"/>
      <c r="R477" s="759"/>
      <c r="S477" s="746"/>
    </row>
    <row r="478" spans="1:19" ht="14.4" customHeight="1" x14ac:dyDescent="0.3">
      <c r="A478" s="740" t="s">
        <v>4562</v>
      </c>
      <c r="B478" s="741" t="s">
        <v>4563</v>
      </c>
      <c r="C478" s="741" t="s">
        <v>596</v>
      </c>
      <c r="D478" s="741" t="s">
        <v>2028</v>
      </c>
      <c r="E478" s="741" t="s">
        <v>4559</v>
      </c>
      <c r="F478" s="741" t="s">
        <v>4617</v>
      </c>
      <c r="G478" s="741" t="s">
        <v>4618</v>
      </c>
      <c r="H478" s="745"/>
      <c r="I478" s="745"/>
      <c r="J478" s="741"/>
      <c r="K478" s="741"/>
      <c r="L478" s="745">
        <v>18</v>
      </c>
      <c r="M478" s="745">
        <v>4518</v>
      </c>
      <c r="N478" s="741">
        <v>1</v>
      </c>
      <c r="O478" s="741">
        <v>251</v>
      </c>
      <c r="P478" s="745">
        <v>6</v>
      </c>
      <c r="Q478" s="745">
        <v>1506</v>
      </c>
      <c r="R478" s="759">
        <v>0.33333333333333331</v>
      </c>
      <c r="S478" s="746">
        <v>251</v>
      </c>
    </row>
    <row r="479" spans="1:19" ht="14.4" customHeight="1" x14ac:dyDescent="0.3">
      <c r="A479" s="740" t="s">
        <v>4562</v>
      </c>
      <c r="B479" s="741" t="s">
        <v>4563</v>
      </c>
      <c r="C479" s="741" t="s">
        <v>596</v>
      </c>
      <c r="D479" s="741" t="s">
        <v>2028</v>
      </c>
      <c r="E479" s="741" t="s">
        <v>4559</v>
      </c>
      <c r="F479" s="741" t="s">
        <v>4647</v>
      </c>
      <c r="G479" s="741" t="s">
        <v>4648</v>
      </c>
      <c r="H479" s="745"/>
      <c r="I479" s="745"/>
      <c r="J479" s="741"/>
      <c r="K479" s="741"/>
      <c r="L479" s="745"/>
      <c r="M479" s="745"/>
      <c r="N479" s="741"/>
      <c r="O479" s="741"/>
      <c r="P479" s="745">
        <v>25</v>
      </c>
      <c r="Q479" s="745">
        <v>3150</v>
      </c>
      <c r="R479" s="759"/>
      <c r="S479" s="746">
        <v>126</v>
      </c>
    </row>
    <row r="480" spans="1:19" ht="14.4" customHeight="1" x14ac:dyDescent="0.3">
      <c r="A480" s="740" t="s">
        <v>4562</v>
      </c>
      <c r="B480" s="741" t="s">
        <v>4563</v>
      </c>
      <c r="C480" s="741" t="s">
        <v>596</v>
      </c>
      <c r="D480" s="741" t="s">
        <v>2028</v>
      </c>
      <c r="E480" s="741" t="s">
        <v>4559</v>
      </c>
      <c r="F480" s="741" t="s">
        <v>4653</v>
      </c>
      <c r="G480" s="741" t="s">
        <v>4652</v>
      </c>
      <c r="H480" s="745"/>
      <c r="I480" s="745"/>
      <c r="J480" s="741"/>
      <c r="K480" s="741"/>
      <c r="L480" s="745">
        <v>41</v>
      </c>
      <c r="M480" s="745">
        <v>23288</v>
      </c>
      <c r="N480" s="741">
        <v>1</v>
      </c>
      <c r="O480" s="741">
        <v>568</v>
      </c>
      <c r="P480" s="745">
        <v>14</v>
      </c>
      <c r="Q480" s="745">
        <v>7952</v>
      </c>
      <c r="R480" s="759">
        <v>0.34146341463414637</v>
      </c>
      <c r="S480" s="746">
        <v>568</v>
      </c>
    </row>
    <row r="481" spans="1:19" ht="14.4" customHeight="1" x14ac:dyDescent="0.3">
      <c r="A481" s="740" t="s">
        <v>4562</v>
      </c>
      <c r="B481" s="741" t="s">
        <v>4563</v>
      </c>
      <c r="C481" s="741" t="s">
        <v>596</v>
      </c>
      <c r="D481" s="741" t="s">
        <v>2029</v>
      </c>
      <c r="E481" s="741" t="s">
        <v>4559</v>
      </c>
      <c r="F481" s="741" t="s">
        <v>4617</v>
      </c>
      <c r="G481" s="741" t="s">
        <v>4618</v>
      </c>
      <c r="H481" s="745"/>
      <c r="I481" s="745"/>
      <c r="J481" s="741"/>
      <c r="K481" s="741"/>
      <c r="L481" s="745"/>
      <c r="M481" s="745"/>
      <c r="N481" s="741"/>
      <c r="O481" s="741"/>
      <c r="P481" s="745">
        <v>2</v>
      </c>
      <c r="Q481" s="745">
        <v>502</v>
      </c>
      <c r="R481" s="759"/>
      <c r="S481" s="746">
        <v>251</v>
      </c>
    </row>
    <row r="482" spans="1:19" ht="14.4" customHeight="1" x14ac:dyDescent="0.3">
      <c r="A482" s="740" t="s">
        <v>4562</v>
      </c>
      <c r="B482" s="741" t="s">
        <v>4563</v>
      </c>
      <c r="C482" s="741" t="s">
        <v>596</v>
      </c>
      <c r="D482" s="741" t="s">
        <v>2029</v>
      </c>
      <c r="E482" s="741" t="s">
        <v>4559</v>
      </c>
      <c r="F482" s="741" t="s">
        <v>4647</v>
      </c>
      <c r="G482" s="741" t="s">
        <v>4648</v>
      </c>
      <c r="H482" s="745"/>
      <c r="I482" s="745"/>
      <c r="J482" s="741"/>
      <c r="K482" s="741"/>
      <c r="L482" s="745"/>
      <c r="M482" s="745"/>
      <c r="N482" s="741"/>
      <c r="O482" s="741"/>
      <c r="P482" s="745">
        <v>5</v>
      </c>
      <c r="Q482" s="745">
        <v>630</v>
      </c>
      <c r="R482" s="759"/>
      <c r="S482" s="746">
        <v>126</v>
      </c>
    </row>
    <row r="483" spans="1:19" ht="14.4" customHeight="1" x14ac:dyDescent="0.3">
      <c r="A483" s="740" t="s">
        <v>4562</v>
      </c>
      <c r="B483" s="741" t="s">
        <v>4563</v>
      </c>
      <c r="C483" s="741" t="s">
        <v>596</v>
      </c>
      <c r="D483" s="741" t="s">
        <v>2029</v>
      </c>
      <c r="E483" s="741" t="s">
        <v>4559</v>
      </c>
      <c r="F483" s="741" t="s">
        <v>4653</v>
      </c>
      <c r="G483" s="741" t="s">
        <v>4652</v>
      </c>
      <c r="H483" s="745"/>
      <c r="I483" s="745"/>
      <c r="J483" s="741"/>
      <c r="K483" s="741"/>
      <c r="L483" s="745"/>
      <c r="M483" s="745"/>
      <c r="N483" s="741"/>
      <c r="O483" s="741"/>
      <c r="P483" s="745">
        <v>2</v>
      </c>
      <c r="Q483" s="745">
        <v>1136</v>
      </c>
      <c r="R483" s="759"/>
      <c r="S483" s="746">
        <v>568</v>
      </c>
    </row>
    <row r="484" spans="1:19" ht="14.4" customHeight="1" x14ac:dyDescent="0.3">
      <c r="A484" s="740" t="s">
        <v>4562</v>
      </c>
      <c r="B484" s="741" t="s">
        <v>4563</v>
      </c>
      <c r="C484" s="741" t="s">
        <v>596</v>
      </c>
      <c r="D484" s="741" t="s">
        <v>2029</v>
      </c>
      <c r="E484" s="741" t="s">
        <v>4559</v>
      </c>
      <c r="F484" s="741" t="s">
        <v>4665</v>
      </c>
      <c r="G484" s="741" t="s">
        <v>4663</v>
      </c>
      <c r="H484" s="745"/>
      <c r="I484" s="745"/>
      <c r="J484" s="741"/>
      <c r="K484" s="741"/>
      <c r="L484" s="745"/>
      <c r="M484" s="745"/>
      <c r="N484" s="741"/>
      <c r="O484" s="741"/>
      <c r="P484" s="745">
        <v>1</v>
      </c>
      <c r="Q484" s="745">
        <v>380</v>
      </c>
      <c r="R484" s="759"/>
      <c r="S484" s="746">
        <v>380</v>
      </c>
    </row>
    <row r="485" spans="1:19" ht="14.4" customHeight="1" x14ac:dyDescent="0.3">
      <c r="A485" s="740" t="s">
        <v>4562</v>
      </c>
      <c r="B485" s="741" t="s">
        <v>4563</v>
      </c>
      <c r="C485" s="741" t="s">
        <v>596</v>
      </c>
      <c r="D485" s="741" t="s">
        <v>4524</v>
      </c>
      <c r="E485" s="741" t="s">
        <v>4559</v>
      </c>
      <c r="F485" s="741" t="s">
        <v>4617</v>
      </c>
      <c r="G485" s="741" t="s">
        <v>4618</v>
      </c>
      <c r="H485" s="745">
        <v>56</v>
      </c>
      <c r="I485" s="745">
        <v>13160</v>
      </c>
      <c r="J485" s="741">
        <v>1.4563966356795042</v>
      </c>
      <c r="K485" s="741">
        <v>235</v>
      </c>
      <c r="L485" s="745">
        <v>36</v>
      </c>
      <c r="M485" s="745">
        <v>9036</v>
      </c>
      <c r="N485" s="741">
        <v>1</v>
      </c>
      <c r="O485" s="741">
        <v>251</v>
      </c>
      <c r="P485" s="745">
        <v>33</v>
      </c>
      <c r="Q485" s="745">
        <v>8283</v>
      </c>
      <c r="R485" s="759">
        <v>0.91666666666666663</v>
      </c>
      <c r="S485" s="746">
        <v>251</v>
      </c>
    </row>
    <row r="486" spans="1:19" ht="14.4" customHeight="1" x14ac:dyDescent="0.3">
      <c r="A486" s="740" t="s">
        <v>4562</v>
      </c>
      <c r="B486" s="741" t="s">
        <v>4563</v>
      </c>
      <c r="C486" s="741" t="s">
        <v>596</v>
      </c>
      <c r="D486" s="741" t="s">
        <v>4524</v>
      </c>
      <c r="E486" s="741" t="s">
        <v>4559</v>
      </c>
      <c r="F486" s="741" t="s">
        <v>4647</v>
      </c>
      <c r="G486" s="741" t="s">
        <v>4648</v>
      </c>
      <c r="H486" s="745">
        <v>81</v>
      </c>
      <c r="I486" s="745">
        <v>9558</v>
      </c>
      <c r="J486" s="741">
        <v>0.84285714285714286</v>
      </c>
      <c r="K486" s="741">
        <v>118</v>
      </c>
      <c r="L486" s="745">
        <v>90</v>
      </c>
      <c r="M486" s="745">
        <v>11340</v>
      </c>
      <c r="N486" s="741">
        <v>1</v>
      </c>
      <c r="O486" s="741">
        <v>126</v>
      </c>
      <c r="P486" s="745">
        <v>182</v>
      </c>
      <c r="Q486" s="745">
        <v>22932</v>
      </c>
      <c r="R486" s="759">
        <v>2.0222222222222221</v>
      </c>
      <c r="S486" s="746">
        <v>126</v>
      </c>
    </row>
    <row r="487" spans="1:19" ht="14.4" customHeight="1" x14ac:dyDescent="0.3">
      <c r="A487" s="740" t="s">
        <v>4562</v>
      </c>
      <c r="B487" s="741" t="s">
        <v>4563</v>
      </c>
      <c r="C487" s="741" t="s">
        <v>596</v>
      </c>
      <c r="D487" s="741" t="s">
        <v>4524</v>
      </c>
      <c r="E487" s="741" t="s">
        <v>4559</v>
      </c>
      <c r="F487" s="741" t="s">
        <v>4653</v>
      </c>
      <c r="G487" s="741" t="s">
        <v>4652</v>
      </c>
      <c r="H487" s="745">
        <v>13</v>
      </c>
      <c r="I487" s="745">
        <v>7267</v>
      </c>
      <c r="J487" s="741">
        <v>1.2794014084507042</v>
      </c>
      <c r="K487" s="741">
        <v>559</v>
      </c>
      <c r="L487" s="745">
        <v>10</v>
      </c>
      <c r="M487" s="745">
        <v>5680</v>
      </c>
      <c r="N487" s="741">
        <v>1</v>
      </c>
      <c r="O487" s="741">
        <v>568</v>
      </c>
      <c r="P487" s="745">
        <v>11</v>
      </c>
      <c r="Q487" s="745">
        <v>6248</v>
      </c>
      <c r="R487" s="759">
        <v>1.1000000000000001</v>
      </c>
      <c r="S487" s="746">
        <v>568</v>
      </c>
    </row>
    <row r="488" spans="1:19" ht="14.4" customHeight="1" x14ac:dyDescent="0.3">
      <c r="A488" s="740" t="s">
        <v>4562</v>
      </c>
      <c r="B488" s="741" t="s">
        <v>4563</v>
      </c>
      <c r="C488" s="741" t="s">
        <v>596</v>
      </c>
      <c r="D488" s="741" t="s">
        <v>4524</v>
      </c>
      <c r="E488" s="741" t="s">
        <v>4559</v>
      </c>
      <c r="F488" s="741" t="s">
        <v>4660</v>
      </c>
      <c r="G488" s="741" t="s">
        <v>4661</v>
      </c>
      <c r="H488" s="745">
        <v>1</v>
      </c>
      <c r="I488" s="745">
        <v>85</v>
      </c>
      <c r="J488" s="741">
        <v>1</v>
      </c>
      <c r="K488" s="741">
        <v>85</v>
      </c>
      <c r="L488" s="745">
        <v>1</v>
      </c>
      <c r="M488" s="745">
        <v>85</v>
      </c>
      <c r="N488" s="741">
        <v>1</v>
      </c>
      <c r="O488" s="741">
        <v>85</v>
      </c>
      <c r="P488" s="745"/>
      <c r="Q488" s="745"/>
      <c r="R488" s="759"/>
      <c r="S488" s="746"/>
    </row>
    <row r="489" spans="1:19" ht="14.4" customHeight="1" x14ac:dyDescent="0.3">
      <c r="A489" s="740" t="s">
        <v>4562</v>
      </c>
      <c r="B489" s="741" t="s">
        <v>4563</v>
      </c>
      <c r="C489" s="741" t="s">
        <v>596</v>
      </c>
      <c r="D489" s="741" t="s">
        <v>4524</v>
      </c>
      <c r="E489" s="741" t="s">
        <v>4559</v>
      </c>
      <c r="F489" s="741" t="s">
        <v>4629</v>
      </c>
      <c r="G489" s="741" t="s">
        <v>4630</v>
      </c>
      <c r="H489" s="745"/>
      <c r="I489" s="745"/>
      <c r="J489" s="741"/>
      <c r="K489" s="741"/>
      <c r="L489" s="745"/>
      <c r="M489" s="745"/>
      <c r="N489" s="741"/>
      <c r="O489" s="741"/>
      <c r="P489" s="745">
        <v>1</v>
      </c>
      <c r="Q489" s="745">
        <v>120</v>
      </c>
      <c r="R489" s="759"/>
      <c r="S489" s="746">
        <v>120</v>
      </c>
    </row>
    <row r="490" spans="1:19" ht="14.4" customHeight="1" x14ac:dyDescent="0.3">
      <c r="A490" s="740" t="s">
        <v>4562</v>
      </c>
      <c r="B490" s="741" t="s">
        <v>4563</v>
      </c>
      <c r="C490" s="741" t="s">
        <v>596</v>
      </c>
      <c r="D490" s="741" t="s">
        <v>4524</v>
      </c>
      <c r="E490" s="741" t="s">
        <v>4559</v>
      </c>
      <c r="F490" s="741" t="s">
        <v>4662</v>
      </c>
      <c r="G490" s="741" t="s">
        <v>4663</v>
      </c>
      <c r="H490" s="745">
        <v>3</v>
      </c>
      <c r="I490" s="745">
        <v>897</v>
      </c>
      <c r="J490" s="741">
        <v>9.4252390459178312E-2</v>
      </c>
      <c r="K490" s="741">
        <v>299</v>
      </c>
      <c r="L490" s="745">
        <v>31</v>
      </c>
      <c r="M490" s="745">
        <v>9517</v>
      </c>
      <c r="N490" s="741">
        <v>1</v>
      </c>
      <c r="O490" s="741">
        <v>307</v>
      </c>
      <c r="P490" s="745">
        <v>1</v>
      </c>
      <c r="Q490" s="745">
        <v>307</v>
      </c>
      <c r="R490" s="759">
        <v>3.2258064516129031E-2</v>
      </c>
      <c r="S490" s="746">
        <v>307</v>
      </c>
    </row>
    <row r="491" spans="1:19" ht="14.4" customHeight="1" x14ac:dyDescent="0.3">
      <c r="A491" s="740" t="s">
        <v>4562</v>
      </c>
      <c r="B491" s="741" t="s">
        <v>4563</v>
      </c>
      <c r="C491" s="741" t="s">
        <v>596</v>
      </c>
      <c r="D491" s="741" t="s">
        <v>4524</v>
      </c>
      <c r="E491" s="741" t="s">
        <v>4559</v>
      </c>
      <c r="F491" s="741" t="s">
        <v>4665</v>
      </c>
      <c r="G491" s="741" t="s">
        <v>4663</v>
      </c>
      <c r="H491" s="745">
        <v>95</v>
      </c>
      <c r="I491" s="745">
        <v>35245</v>
      </c>
      <c r="J491" s="741">
        <v>1.0911764705882352</v>
      </c>
      <c r="K491" s="741">
        <v>371</v>
      </c>
      <c r="L491" s="745">
        <v>85</v>
      </c>
      <c r="M491" s="745">
        <v>32300</v>
      </c>
      <c r="N491" s="741">
        <v>1</v>
      </c>
      <c r="O491" s="741">
        <v>380</v>
      </c>
      <c r="P491" s="745">
        <v>52</v>
      </c>
      <c r="Q491" s="745">
        <v>19760</v>
      </c>
      <c r="R491" s="759">
        <v>0.61176470588235299</v>
      </c>
      <c r="S491" s="746">
        <v>380</v>
      </c>
    </row>
    <row r="492" spans="1:19" ht="14.4" customHeight="1" x14ac:dyDescent="0.3">
      <c r="A492" s="740" t="s">
        <v>4562</v>
      </c>
      <c r="B492" s="741" t="s">
        <v>4563</v>
      </c>
      <c r="C492" s="741" t="s">
        <v>596</v>
      </c>
      <c r="D492" s="741" t="s">
        <v>4524</v>
      </c>
      <c r="E492" s="741" t="s">
        <v>4559</v>
      </c>
      <c r="F492" s="741" t="s">
        <v>4666</v>
      </c>
      <c r="G492" s="741" t="s">
        <v>4667</v>
      </c>
      <c r="H492" s="745">
        <v>5</v>
      </c>
      <c r="I492" s="745">
        <v>1360</v>
      </c>
      <c r="J492" s="741">
        <v>5</v>
      </c>
      <c r="K492" s="741">
        <v>272</v>
      </c>
      <c r="L492" s="745">
        <v>1</v>
      </c>
      <c r="M492" s="745">
        <v>272</v>
      </c>
      <c r="N492" s="741">
        <v>1</v>
      </c>
      <c r="O492" s="741">
        <v>272</v>
      </c>
      <c r="P492" s="745">
        <v>3</v>
      </c>
      <c r="Q492" s="745">
        <v>816</v>
      </c>
      <c r="R492" s="759">
        <v>3</v>
      </c>
      <c r="S492" s="746">
        <v>272</v>
      </c>
    </row>
    <row r="493" spans="1:19" ht="14.4" customHeight="1" x14ac:dyDescent="0.3">
      <c r="A493" s="740" t="s">
        <v>4562</v>
      </c>
      <c r="B493" s="741" t="s">
        <v>4563</v>
      </c>
      <c r="C493" s="741" t="s">
        <v>596</v>
      </c>
      <c r="D493" s="741" t="s">
        <v>4524</v>
      </c>
      <c r="E493" s="741" t="s">
        <v>4559</v>
      </c>
      <c r="F493" s="741" t="s">
        <v>4668</v>
      </c>
      <c r="G493" s="741" t="s">
        <v>4650</v>
      </c>
      <c r="H493" s="745"/>
      <c r="I493" s="745"/>
      <c r="J493" s="741"/>
      <c r="K493" s="741"/>
      <c r="L493" s="745">
        <v>1</v>
      </c>
      <c r="M493" s="745">
        <v>404</v>
      </c>
      <c r="N493" s="741">
        <v>1</v>
      </c>
      <c r="O493" s="741">
        <v>404</v>
      </c>
      <c r="P493" s="745">
        <v>2</v>
      </c>
      <c r="Q493" s="745">
        <v>808</v>
      </c>
      <c r="R493" s="759">
        <v>2</v>
      </c>
      <c r="S493" s="746">
        <v>404</v>
      </c>
    </row>
    <row r="494" spans="1:19" ht="14.4" customHeight="1" x14ac:dyDescent="0.3">
      <c r="A494" s="740" t="s">
        <v>4562</v>
      </c>
      <c r="B494" s="741" t="s">
        <v>4563</v>
      </c>
      <c r="C494" s="741" t="s">
        <v>596</v>
      </c>
      <c r="D494" s="741" t="s">
        <v>2030</v>
      </c>
      <c r="E494" s="741" t="s">
        <v>4559</v>
      </c>
      <c r="F494" s="741" t="s">
        <v>4617</v>
      </c>
      <c r="G494" s="741" t="s">
        <v>4618</v>
      </c>
      <c r="H494" s="745">
        <v>16</v>
      </c>
      <c r="I494" s="745">
        <v>3760</v>
      </c>
      <c r="J494" s="741"/>
      <c r="K494" s="741">
        <v>235</v>
      </c>
      <c r="L494" s="745"/>
      <c r="M494" s="745"/>
      <c r="N494" s="741"/>
      <c r="O494" s="741"/>
      <c r="P494" s="745"/>
      <c r="Q494" s="745"/>
      <c r="R494" s="759"/>
      <c r="S494" s="746"/>
    </row>
    <row r="495" spans="1:19" ht="14.4" customHeight="1" x14ac:dyDescent="0.3">
      <c r="A495" s="740" t="s">
        <v>4562</v>
      </c>
      <c r="B495" s="741" t="s">
        <v>4563</v>
      </c>
      <c r="C495" s="741" t="s">
        <v>596</v>
      </c>
      <c r="D495" s="741" t="s">
        <v>2030</v>
      </c>
      <c r="E495" s="741" t="s">
        <v>4559</v>
      </c>
      <c r="F495" s="741" t="s">
        <v>4647</v>
      </c>
      <c r="G495" s="741" t="s">
        <v>4648</v>
      </c>
      <c r="H495" s="745">
        <v>19</v>
      </c>
      <c r="I495" s="745">
        <v>2242</v>
      </c>
      <c r="J495" s="741"/>
      <c r="K495" s="741">
        <v>118</v>
      </c>
      <c r="L495" s="745"/>
      <c r="M495" s="745"/>
      <c r="N495" s="741"/>
      <c r="O495" s="741"/>
      <c r="P495" s="745"/>
      <c r="Q495" s="745"/>
      <c r="R495" s="759"/>
      <c r="S495" s="746"/>
    </row>
    <row r="496" spans="1:19" ht="14.4" customHeight="1" x14ac:dyDescent="0.3">
      <c r="A496" s="740" t="s">
        <v>4562</v>
      </c>
      <c r="B496" s="741" t="s">
        <v>4563</v>
      </c>
      <c r="C496" s="741" t="s">
        <v>596</v>
      </c>
      <c r="D496" s="741" t="s">
        <v>2030</v>
      </c>
      <c r="E496" s="741" t="s">
        <v>4559</v>
      </c>
      <c r="F496" s="741" t="s">
        <v>4653</v>
      </c>
      <c r="G496" s="741" t="s">
        <v>4652</v>
      </c>
      <c r="H496" s="745">
        <v>25</v>
      </c>
      <c r="I496" s="745">
        <v>13975</v>
      </c>
      <c r="J496" s="741"/>
      <c r="K496" s="741">
        <v>559</v>
      </c>
      <c r="L496" s="745"/>
      <c r="M496" s="745"/>
      <c r="N496" s="741"/>
      <c r="O496" s="741"/>
      <c r="P496" s="745"/>
      <c r="Q496" s="745"/>
      <c r="R496" s="759"/>
      <c r="S496" s="746"/>
    </row>
    <row r="497" spans="1:19" ht="14.4" customHeight="1" x14ac:dyDescent="0.3">
      <c r="A497" s="740" t="s">
        <v>4562</v>
      </c>
      <c r="B497" s="741" t="s">
        <v>4563</v>
      </c>
      <c r="C497" s="741" t="s">
        <v>596</v>
      </c>
      <c r="D497" s="741" t="s">
        <v>2030</v>
      </c>
      <c r="E497" s="741" t="s">
        <v>4559</v>
      </c>
      <c r="F497" s="741" t="s">
        <v>4668</v>
      </c>
      <c r="G497" s="741" t="s">
        <v>4650</v>
      </c>
      <c r="H497" s="745">
        <v>1</v>
      </c>
      <c r="I497" s="745">
        <v>395</v>
      </c>
      <c r="J497" s="741"/>
      <c r="K497" s="741">
        <v>395</v>
      </c>
      <c r="L497" s="745"/>
      <c r="M497" s="745"/>
      <c r="N497" s="741"/>
      <c r="O497" s="741"/>
      <c r="P497" s="745"/>
      <c r="Q497" s="745"/>
      <c r="R497" s="759"/>
      <c r="S497" s="746"/>
    </row>
    <row r="498" spans="1:19" ht="14.4" customHeight="1" x14ac:dyDescent="0.3">
      <c r="A498" s="740" t="s">
        <v>4562</v>
      </c>
      <c r="B498" s="741" t="s">
        <v>4563</v>
      </c>
      <c r="C498" s="741" t="s">
        <v>596</v>
      </c>
      <c r="D498" s="741" t="s">
        <v>4525</v>
      </c>
      <c r="E498" s="741" t="s">
        <v>4559</v>
      </c>
      <c r="F498" s="741" t="s">
        <v>4617</v>
      </c>
      <c r="G498" s="741" t="s">
        <v>4618</v>
      </c>
      <c r="H498" s="745"/>
      <c r="I498" s="745"/>
      <c r="J498" s="741"/>
      <c r="K498" s="741"/>
      <c r="L498" s="745">
        <v>1</v>
      </c>
      <c r="M498" s="745">
        <v>251</v>
      </c>
      <c r="N498" s="741">
        <v>1</v>
      </c>
      <c r="O498" s="741">
        <v>251</v>
      </c>
      <c r="P498" s="745"/>
      <c r="Q498" s="745"/>
      <c r="R498" s="759"/>
      <c r="S498" s="746"/>
    </row>
    <row r="499" spans="1:19" ht="14.4" customHeight="1" x14ac:dyDescent="0.3">
      <c r="A499" s="740" t="s">
        <v>4562</v>
      </c>
      <c r="B499" s="741" t="s">
        <v>4563</v>
      </c>
      <c r="C499" s="741" t="s">
        <v>596</v>
      </c>
      <c r="D499" s="741" t="s">
        <v>4525</v>
      </c>
      <c r="E499" s="741" t="s">
        <v>4559</v>
      </c>
      <c r="F499" s="741" t="s">
        <v>4647</v>
      </c>
      <c r="G499" s="741" t="s">
        <v>4648</v>
      </c>
      <c r="H499" s="745">
        <v>2</v>
      </c>
      <c r="I499" s="745">
        <v>236</v>
      </c>
      <c r="J499" s="741">
        <v>0.6243386243386243</v>
      </c>
      <c r="K499" s="741">
        <v>118</v>
      </c>
      <c r="L499" s="745">
        <v>3</v>
      </c>
      <c r="M499" s="745">
        <v>378</v>
      </c>
      <c r="N499" s="741">
        <v>1</v>
      </c>
      <c r="O499" s="741">
        <v>126</v>
      </c>
      <c r="P499" s="745"/>
      <c r="Q499" s="745"/>
      <c r="R499" s="759"/>
      <c r="S499" s="746"/>
    </row>
    <row r="500" spans="1:19" ht="14.4" customHeight="1" x14ac:dyDescent="0.3">
      <c r="A500" s="740" t="s">
        <v>4562</v>
      </c>
      <c r="B500" s="741" t="s">
        <v>4563</v>
      </c>
      <c r="C500" s="741" t="s">
        <v>596</v>
      </c>
      <c r="D500" s="741" t="s">
        <v>4525</v>
      </c>
      <c r="E500" s="741" t="s">
        <v>4559</v>
      </c>
      <c r="F500" s="741" t="s">
        <v>4651</v>
      </c>
      <c r="G500" s="741" t="s">
        <v>4652</v>
      </c>
      <c r="H500" s="745">
        <v>1</v>
      </c>
      <c r="I500" s="745">
        <v>487</v>
      </c>
      <c r="J500" s="741"/>
      <c r="K500" s="741">
        <v>487</v>
      </c>
      <c r="L500" s="745"/>
      <c r="M500" s="745"/>
      <c r="N500" s="741"/>
      <c r="O500" s="741"/>
      <c r="P500" s="745"/>
      <c r="Q500" s="745"/>
      <c r="R500" s="759"/>
      <c r="S500" s="746"/>
    </row>
    <row r="501" spans="1:19" ht="14.4" customHeight="1" x14ac:dyDescent="0.3">
      <c r="A501" s="740" t="s">
        <v>4562</v>
      </c>
      <c r="B501" s="741" t="s">
        <v>4563</v>
      </c>
      <c r="C501" s="741" t="s">
        <v>596</v>
      </c>
      <c r="D501" s="741" t="s">
        <v>4525</v>
      </c>
      <c r="E501" s="741" t="s">
        <v>4559</v>
      </c>
      <c r="F501" s="741" t="s">
        <v>4662</v>
      </c>
      <c r="G501" s="741" t="s">
        <v>4663</v>
      </c>
      <c r="H501" s="745">
        <v>1</v>
      </c>
      <c r="I501" s="745">
        <v>299</v>
      </c>
      <c r="J501" s="741">
        <v>0.48697068403908794</v>
      </c>
      <c r="K501" s="741">
        <v>299</v>
      </c>
      <c r="L501" s="745">
        <v>2</v>
      </c>
      <c r="M501" s="745">
        <v>614</v>
      </c>
      <c r="N501" s="741">
        <v>1</v>
      </c>
      <c r="O501" s="741">
        <v>307</v>
      </c>
      <c r="P501" s="745"/>
      <c r="Q501" s="745"/>
      <c r="R501" s="759"/>
      <c r="S501" s="746"/>
    </row>
    <row r="502" spans="1:19" ht="14.4" customHeight="1" x14ac:dyDescent="0.3">
      <c r="A502" s="740" t="s">
        <v>4562</v>
      </c>
      <c r="B502" s="741" t="s">
        <v>4563</v>
      </c>
      <c r="C502" s="741" t="s">
        <v>596</v>
      </c>
      <c r="D502" s="741" t="s">
        <v>4525</v>
      </c>
      <c r="E502" s="741" t="s">
        <v>4559</v>
      </c>
      <c r="F502" s="741" t="s">
        <v>4639</v>
      </c>
      <c r="G502" s="741" t="s">
        <v>4640</v>
      </c>
      <c r="H502" s="745"/>
      <c r="I502" s="745"/>
      <c r="J502" s="741"/>
      <c r="K502" s="741"/>
      <c r="L502" s="745">
        <v>1</v>
      </c>
      <c r="M502" s="745">
        <v>352</v>
      </c>
      <c r="N502" s="741">
        <v>1</v>
      </c>
      <c r="O502" s="741">
        <v>352</v>
      </c>
      <c r="P502" s="745"/>
      <c r="Q502" s="745"/>
      <c r="R502" s="759"/>
      <c r="S502" s="746"/>
    </row>
    <row r="503" spans="1:19" ht="14.4" customHeight="1" x14ac:dyDescent="0.3">
      <c r="A503" s="740" t="s">
        <v>4562</v>
      </c>
      <c r="B503" s="741" t="s">
        <v>4563</v>
      </c>
      <c r="C503" s="741" t="s">
        <v>596</v>
      </c>
      <c r="D503" s="741" t="s">
        <v>4526</v>
      </c>
      <c r="E503" s="741" t="s">
        <v>4559</v>
      </c>
      <c r="F503" s="741" t="s">
        <v>4617</v>
      </c>
      <c r="G503" s="741" t="s">
        <v>4618</v>
      </c>
      <c r="H503" s="745">
        <v>18</v>
      </c>
      <c r="I503" s="745">
        <v>4230</v>
      </c>
      <c r="J503" s="741">
        <v>0.84262948207171318</v>
      </c>
      <c r="K503" s="741">
        <v>235</v>
      </c>
      <c r="L503" s="745">
        <v>20</v>
      </c>
      <c r="M503" s="745">
        <v>5020</v>
      </c>
      <c r="N503" s="741">
        <v>1</v>
      </c>
      <c r="O503" s="741">
        <v>251</v>
      </c>
      <c r="P503" s="745">
        <v>1</v>
      </c>
      <c r="Q503" s="745">
        <v>251</v>
      </c>
      <c r="R503" s="759">
        <v>0.05</v>
      </c>
      <c r="S503" s="746">
        <v>251</v>
      </c>
    </row>
    <row r="504" spans="1:19" ht="14.4" customHeight="1" x14ac:dyDescent="0.3">
      <c r="A504" s="740" t="s">
        <v>4562</v>
      </c>
      <c r="B504" s="741" t="s">
        <v>4563</v>
      </c>
      <c r="C504" s="741" t="s">
        <v>596</v>
      </c>
      <c r="D504" s="741" t="s">
        <v>4526</v>
      </c>
      <c r="E504" s="741" t="s">
        <v>4559</v>
      </c>
      <c r="F504" s="741" t="s">
        <v>4647</v>
      </c>
      <c r="G504" s="741" t="s">
        <v>4648</v>
      </c>
      <c r="H504" s="745">
        <v>8</v>
      </c>
      <c r="I504" s="745">
        <v>944</v>
      </c>
      <c r="J504" s="741">
        <v>1.2486772486772486</v>
      </c>
      <c r="K504" s="741">
        <v>118</v>
      </c>
      <c r="L504" s="745">
        <v>6</v>
      </c>
      <c r="M504" s="745">
        <v>756</v>
      </c>
      <c r="N504" s="741">
        <v>1</v>
      </c>
      <c r="O504" s="741">
        <v>126</v>
      </c>
      <c r="P504" s="745">
        <v>4</v>
      </c>
      <c r="Q504" s="745">
        <v>504</v>
      </c>
      <c r="R504" s="759">
        <v>0.66666666666666663</v>
      </c>
      <c r="S504" s="746">
        <v>126</v>
      </c>
    </row>
    <row r="505" spans="1:19" ht="14.4" customHeight="1" x14ac:dyDescent="0.3">
      <c r="A505" s="740" t="s">
        <v>4562</v>
      </c>
      <c r="B505" s="741" t="s">
        <v>4563</v>
      </c>
      <c r="C505" s="741" t="s">
        <v>596</v>
      </c>
      <c r="D505" s="741" t="s">
        <v>4526</v>
      </c>
      <c r="E505" s="741" t="s">
        <v>4559</v>
      </c>
      <c r="F505" s="741" t="s">
        <v>4651</v>
      </c>
      <c r="G505" s="741" t="s">
        <v>4652</v>
      </c>
      <c r="H505" s="745">
        <v>2</v>
      </c>
      <c r="I505" s="745">
        <v>974</v>
      </c>
      <c r="J505" s="741">
        <v>0.16397306397306396</v>
      </c>
      <c r="K505" s="741">
        <v>487</v>
      </c>
      <c r="L505" s="745">
        <v>12</v>
      </c>
      <c r="M505" s="745">
        <v>5940</v>
      </c>
      <c r="N505" s="741">
        <v>1</v>
      </c>
      <c r="O505" s="741">
        <v>495</v>
      </c>
      <c r="P505" s="745"/>
      <c r="Q505" s="745"/>
      <c r="R505" s="759"/>
      <c r="S505" s="746"/>
    </row>
    <row r="506" spans="1:19" ht="14.4" customHeight="1" x14ac:dyDescent="0.3">
      <c r="A506" s="740" t="s">
        <v>4562</v>
      </c>
      <c r="B506" s="741" t="s">
        <v>4563</v>
      </c>
      <c r="C506" s="741" t="s">
        <v>596</v>
      </c>
      <c r="D506" s="741" t="s">
        <v>4526</v>
      </c>
      <c r="E506" s="741" t="s">
        <v>4559</v>
      </c>
      <c r="F506" s="741" t="s">
        <v>4653</v>
      </c>
      <c r="G506" s="741" t="s">
        <v>4652</v>
      </c>
      <c r="H506" s="745">
        <v>2</v>
      </c>
      <c r="I506" s="745">
        <v>1118</v>
      </c>
      <c r="J506" s="741"/>
      <c r="K506" s="741">
        <v>559</v>
      </c>
      <c r="L506" s="745"/>
      <c r="M506" s="745"/>
      <c r="N506" s="741"/>
      <c r="O506" s="741"/>
      <c r="P506" s="745">
        <v>1</v>
      </c>
      <c r="Q506" s="745">
        <v>568</v>
      </c>
      <c r="R506" s="759"/>
      <c r="S506" s="746">
        <v>568</v>
      </c>
    </row>
    <row r="507" spans="1:19" ht="14.4" customHeight="1" x14ac:dyDescent="0.3">
      <c r="A507" s="740" t="s">
        <v>4562</v>
      </c>
      <c r="B507" s="741" t="s">
        <v>4563</v>
      </c>
      <c r="C507" s="741" t="s">
        <v>596</v>
      </c>
      <c r="D507" s="741" t="s">
        <v>4526</v>
      </c>
      <c r="E507" s="741" t="s">
        <v>4559</v>
      </c>
      <c r="F507" s="741" t="s">
        <v>4660</v>
      </c>
      <c r="G507" s="741" t="s">
        <v>4661</v>
      </c>
      <c r="H507" s="745">
        <v>16</v>
      </c>
      <c r="I507" s="745">
        <v>1360</v>
      </c>
      <c r="J507" s="741">
        <v>2</v>
      </c>
      <c r="K507" s="741">
        <v>85</v>
      </c>
      <c r="L507" s="745">
        <v>8</v>
      </c>
      <c r="M507" s="745">
        <v>680</v>
      </c>
      <c r="N507" s="741">
        <v>1</v>
      </c>
      <c r="O507" s="741">
        <v>85</v>
      </c>
      <c r="P507" s="745">
        <v>1</v>
      </c>
      <c r="Q507" s="745">
        <v>85</v>
      </c>
      <c r="R507" s="759">
        <v>0.125</v>
      </c>
      <c r="S507" s="746">
        <v>85</v>
      </c>
    </row>
    <row r="508" spans="1:19" ht="14.4" customHeight="1" x14ac:dyDescent="0.3">
      <c r="A508" s="740" t="s">
        <v>4562</v>
      </c>
      <c r="B508" s="741" t="s">
        <v>4563</v>
      </c>
      <c r="C508" s="741" t="s">
        <v>596</v>
      </c>
      <c r="D508" s="741" t="s">
        <v>4526</v>
      </c>
      <c r="E508" s="741" t="s">
        <v>4559</v>
      </c>
      <c r="F508" s="741" t="s">
        <v>4662</v>
      </c>
      <c r="G508" s="741" t="s">
        <v>4663</v>
      </c>
      <c r="H508" s="745">
        <v>18</v>
      </c>
      <c r="I508" s="745">
        <v>5382</v>
      </c>
      <c r="J508" s="741">
        <v>0.87654723127035827</v>
      </c>
      <c r="K508" s="741">
        <v>299</v>
      </c>
      <c r="L508" s="745">
        <v>20</v>
      </c>
      <c r="M508" s="745">
        <v>6140</v>
      </c>
      <c r="N508" s="741">
        <v>1</v>
      </c>
      <c r="O508" s="741">
        <v>307</v>
      </c>
      <c r="P508" s="745"/>
      <c r="Q508" s="745"/>
      <c r="R508" s="759"/>
      <c r="S508" s="746"/>
    </row>
    <row r="509" spans="1:19" ht="14.4" customHeight="1" x14ac:dyDescent="0.3">
      <c r="A509" s="740" t="s">
        <v>4562</v>
      </c>
      <c r="B509" s="741" t="s">
        <v>4563</v>
      </c>
      <c r="C509" s="741" t="s">
        <v>596</v>
      </c>
      <c r="D509" s="741" t="s">
        <v>4526</v>
      </c>
      <c r="E509" s="741" t="s">
        <v>4559</v>
      </c>
      <c r="F509" s="741" t="s">
        <v>4665</v>
      </c>
      <c r="G509" s="741" t="s">
        <v>4663</v>
      </c>
      <c r="H509" s="745">
        <v>8</v>
      </c>
      <c r="I509" s="745">
        <v>2968</v>
      </c>
      <c r="J509" s="741"/>
      <c r="K509" s="741">
        <v>371</v>
      </c>
      <c r="L509" s="745"/>
      <c r="M509" s="745"/>
      <c r="N509" s="741"/>
      <c r="O509" s="741"/>
      <c r="P509" s="745"/>
      <c r="Q509" s="745"/>
      <c r="R509" s="759"/>
      <c r="S509" s="746"/>
    </row>
    <row r="510" spans="1:19" ht="14.4" customHeight="1" x14ac:dyDescent="0.3">
      <c r="A510" s="740" t="s">
        <v>4562</v>
      </c>
      <c r="B510" s="741" t="s">
        <v>4563</v>
      </c>
      <c r="C510" s="741" t="s">
        <v>596</v>
      </c>
      <c r="D510" s="741" t="s">
        <v>4526</v>
      </c>
      <c r="E510" s="741" t="s">
        <v>4559</v>
      </c>
      <c r="F510" s="741" t="s">
        <v>4668</v>
      </c>
      <c r="G510" s="741" t="s">
        <v>4650</v>
      </c>
      <c r="H510" s="745">
        <v>1</v>
      </c>
      <c r="I510" s="745">
        <v>395</v>
      </c>
      <c r="J510" s="741"/>
      <c r="K510" s="741">
        <v>395</v>
      </c>
      <c r="L510" s="745"/>
      <c r="M510" s="745"/>
      <c r="N510" s="741"/>
      <c r="O510" s="741"/>
      <c r="P510" s="745"/>
      <c r="Q510" s="745"/>
      <c r="R510" s="759"/>
      <c r="S510" s="746"/>
    </row>
    <row r="511" spans="1:19" ht="14.4" customHeight="1" x14ac:dyDescent="0.3">
      <c r="A511" s="740" t="s">
        <v>4562</v>
      </c>
      <c r="B511" s="741" t="s">
        <v>4563</v>
      </c>
      <c r="C511" s="741" t="s">
        <v>596</v>
      </c>
      <c r="D511" s="741" t="s">
        <v>2031</v>
      </c>
      <c r="E511" s="741" t="s">
        <v>4559</v>
      </c>
      <c r="F511" s="741" t="s">
        <v>4617</v>
      </c>
      <c r="G511" s="741" t="s">
        <v>4618</v>
      </c>
      <c r="H511" s="745"/>
      <c r="I511" s="745"/>
      <c r="J511" s="741"/>
      <c r="K511" s="741"/>
      <c r="L511" s="745"/>
      <c r="M511" s="745"/>
      <c r="N511" s="741"/>
      <c r="O511" s="741"/>
      <c r="P511" s="745">
        <v>2</v>
      </c>
      <c r="Q511" s="745">
        <v>502</v>
      </c>
      <c r="R511" s="759"/>
      <c r="S511" s="746">
        <v>251</v>
      </c>
    </row>
    <row r="512" spans="1:19" ht="14.4" customHeight="1" x14ac:dyDescent="0.3">
      <c r="A512" s="740" t="s">
        <v>4562</v>
      </c>
      <c r="B512" s="741" t="s">
        <v>4563</v>
      </c>
      <c r="C512" s="741" t="s">
        <v>596</v>
      </c>
      <c r="D512" s="741" t="s">
        <v>2031</v>
      </c>
      <c r="E512" s="741" t="s">
        <v>4559</v>
      </c>
      <c r="F512" s="741" t="s">
        <v>4647</v>
      </c>
      <c r="G512" s="741" t="s">
        <v>4648</v>
      </c>
      <c r="H512" s="745"/>
      <c r="I512" s="745"/>
      <c r="J512" s="741"/>
      <c r="K512" s="741"/>
      <c r="L512" s="745"/>
      <c r="M512" s="745"/>
      <c r="N512" s="741"/>
      <c r="O512" s="741"/>
      <c r="P512" s="745">
        <v>2</v>
      </c>
      <c r="Q512" s="745">
        <v>252</v>
      </c>
      <c r="R512" s="759"/>
      <c r="S512" s="746">
        <v>126</v>
      </c>
    </row>
    <row r="513" spans="1:19" ht="14.4" customHeight="1" x14ac:dyDescent="0.3">
      <c r="A513" s="740" t="s">
        <v>4562</v>
      </c>
      <c r="B513" s="741" t="s">
        <v>4563</v>
      </c>
      <c r="C513" s="741" t="s">
        <v>596</v>
      </c>
      <c r="D513" s="741" t="s">
        <v>2031</v>
      </c>
      <c r="E513" s="741" t="s">
        <v>4559</v>
      </c>
      <c r="F513" s="741" t="s">
        <v>4665</v>
      </c>
      <c r="G513" s="741" t="s">
        <v>4663</v>
      </c>
      <c r="H513" s="745"/>
      <c r="I513" s="745"/>
      <c r="J513" s="741"/>
      <c r="K513" s="741"/>
      <c r="L513" s="745"/>
      <c r="M513" s="745"/>
      <c r="N513" s="741"/>
      <c r="O513" s="741"/>
      <c r="P513" s="745">
        <v>2</v>
      </c>
      <c r="Q513" s="745">
        <v>760</v>
      </c>
      <c r="R513" s="759"/>
      <c r="S513" s="746">
        <v>380</v>
      </c>
    </row>
    <row r="514" spans="1:19" ht="14.4" customHeight="1" x14ac:dyDescent="0.3">
      <c r="A514" s="740" t="s">
        <v>4562</v>
      </c>
      <c r="B514" s="741" t="s">
        <v>4563</v>
      </c>
      <c r="C514" s="741" t="s">
        <v>596</v>
      </c>
      <c r="D514" s="741" t="s">
        <v>2032</v>
      </c>
      <c r="E514" s="741" t="s">
        <v>4559</v>
      </c>
      <c r="F514" s="741" t="s">
        <v>4617</v>
      </c>
      <c r="G514" s="741" t="s">
        <v>4618</v>
      </c>
      <c r="H514" s="745">
        <v>3</v>
      </c>
      <c r="I514" s="745">
        <v>705</v>
      </c>
      <c r="J514" s="741">
        <v>1.404382470119522</v>
      </c>
      <c r="K514" s="741">
        <v>235</v>
      </c>
      <c r="L514" s="745">
        <v>2</v>
      </c>
      <c r="M514" s="745">
        <v>502</v>
      </c>
      <c r="N514" s="741">
        <v>1</v>
      </c>
      <c r="O514" s="741">
        <v>251</v>
      </c>
      <c r="P514" s="745">
        <v>3</v>
      </c>
      <c r="Q514" s="745">
        <v>753</v>
      </c>
      <c r="R514" s="759">
        <v>1.5</v>
      </c>
      <c r="S514" s="746">
        <v>251</v>
      </c>
    </row>
    <row r="515" spans="1:19" ht="14.4" customHeight="1" x14ac:dyDescent="0.3">
      <c r="A515" s="740" t="s">
        <v>4562</v>
      </c>
      <c r="B515" s="741" t="s">
        <v>4563</v>
      </c>
      <c r="C515" s="741" t="s">
        <v>596</v>
      </c>
      <c r="D515" s="741" t="s">
        <v>2032</v>
      </c>
      <c r="E515" s="741" t="s">
        <v>4559</v>
      </c>
      <c r="F515" s="741" t="s">
        <v>4647</v>
      </c>
      <c r="G515" s="741" t="s">
        <v>4648</v>
      </c>
      <c r="H515" s="745">
        <v>3</v>
      </c>
      <c r="I515" s="745">
        <v>354</v>
      </c>
      <c r="J515" s="741">
        <v>0.93650793650793651</v>
      </c>
      <c r="K515" s="741">
        <v>118</v>
      </c>
      <c r="L515" s="745">
        <v>3</v>
      </c>
      <c r="M515" s="745">
        <v>378</v>
      </c>
      <c r="N515" s="741">
        <v>1</v>
      </c>
      <c r="O515" s="741">
        <v>126</v>
      </c>
      <c r="P515" s="745">
        <v>7</v>
      </c>
      <c r="Q515" s="745">
        <v>882</v>
      </c>
      <c r="R515" s="759">
        <v>2.3333333333333335</v>
      </c>
      <c r="S515" s="746">
        <v>126</v>
      </c>
    </row>
    <row r="516" spans="1:19" ht="14.4" customHeight="1" x14ac:dyDescent="0.3">
      <c r="A516" s="740" t="s">
        <v>4562</v>
      </c>
      <c r="B516" s="741" t="s">
        <v>4563</v>
      </c>
      <c r="C516" s="741" t="s">
        <v>596</v>
      </c>
      <c r="D516" s="741" t="s">
        <v>2032</v>
      </c>
      <c r="E516" s="741" t="s">
        <v>4559</v>
      </c>
      <c r="F516" s="741" t="s">
        <v>4662</v>
      </c>
      <c r="G516" s="741" t="s">
        <v>4663</v>
      </c>
      <c r="H516" s="745">
        <v>1</v>
      </c>
      <c r="I516" s="745">
        <v>299</v>
      </c>
      <c r="J516" s="741"/>
      <c r="K516" s="741">
        <v>299</v>
      </c>
      <c r="L516" s="745"/>
      <c r="M516" s="745"/>
      <c r="N516" s="741"/>
      <c r="O516" s="741"/>
      <c r="P516" s="745">
        <v>1</v>
      </c>
      <c r="Q516" s="745">
        <v>307</v>
      </c>
      <c r="R516" s="759"/>
      <c r="S516" s="746">
        <v>307</v>
      </c>
    </row>
    <row r="517" spans="1:19" ht="14.4" customHeight="1" x14ac:dyDescent="0.3">
      <c r="A517" s="740" t="s">
        <v>4562</v>
      </c>
      <c r="B517" s="741" t="s">
        <v>4563</v>
      </c>
      <c r="C517" s="741" t="s">
        <v>596</v>
      </c>
      <c r="D517" s="741" t="s">
        <v>2032</v>
      </c>
      <c r="E517" s="741" t="s">
        <v>4559</v>
      </c>
      <c r="F517" s="741" t="s">
        <v>4665</v>
      </c>
      <c r="G517" s="741" t="s">
        <v>4663</v>
      </c>
      <c r="H517" s="745">
        <v>3</v>
      </c>
      <c r="I517" s="745">
        <v>1113</v>
      </c>
      <c r="J517" s="741">
        <v>0.97631578947368425</v>
      </c>
      <c r="K517" s="741">
        <v>371</v>
      </c>
      <c r="L517" s="745">
        <v>3</v>
      </c>
      <c r="M517" s="745">
        <v>1140</v>
      </c>
      <c r="N517" s="741">
        <v>1</v>
      </c>
      <c r="O517" s="741">
        <v>380</v>
      </c>
      <c r="P517" s="745">
        <v>3</v>
      </c>
      <c r="Q517" s="745">
        <v>1140</v>
      </c>
      <c r="R517" s="759">
        <v>1</v>
      </c>
      <c r="S517" s="746">
        <v>380</v>
      </c>
    </row>
    <row r="518" spans="1:19" ht="14.4" customHeight="1" x14ac:dyDescent="0.3">
      <c r="A518" s="740" t="s">
        <v>4562</v>
      </c>
      <c r="B518" s="741" t="s">
        <v>4563</v>
      </c>
      <c r="C518" s="741" t="s">
        <v>596</v>
      </c>
      <c r="D518" s="741" t="s">
        <v>4527</v>
      </c>
      <c r="E518" s="741" t="s">
        <v>4559</v>
      </c>
      <c r="F518" s="741" t="s">
        <v>4617</v>
      </c>
      <c r="G518" s="741" t="s">
        <v>4618</v>
      </c>
      <c r="H518" s="745"/>
      <c r="I518" s="745"/>
      <c r="J518" s="741"/>
      <c r="K518" s="741"/>
      <c r="L518" s="745">
        <v>9</v>
      </c>
      <c r="M518" s="745">
        <v>2259</v>
      </c>
      <c r="N518" s="741">
        <v>1</v>
      </c>
      <c r="O518" s="741">
        <v>251</v>
      </c>
      <c r="P518" s="745"/>
      <c r="Q518" s="745"/>
      <c r="R518" s="759"/>
      <c r="S518" s="746"/>
    </row>
    <row r="519" spans="1:19" ht="14.4" customHeight="1" x14ac:dyDescent="0.3">
      <c r="A519" s="740" t="s">
        <v>4562</v>
      </c>
      <c r="B519" s="741" t="s">
        <v>4563</v>
      </c>
      <c r="C519" s="741" t="s">
        <v>596</v>
      </c>
      <c r="D519" s="741" t="s">
        <v>4527</v>
      </c>
      <c r="E519" s="741" t="s">
        <v>4559</v>
      </c>
      <c r="F519" s="741" t="s">
        <v>4647</v>
      </c>
      <c r="G519" s="741" t="s">
        <v>4648</v>
      </c>
      <c r="H519" s="745"/>
      <c r="I519" s="745"/>
      <c r="J519" s="741"/>
      <c r="K519" s="741"/>
      <c r="L519" s="745">
        <v>26</v>
      </c>
      <c r="M519" s="745">
        <v>3276</v>
      </c>
      <c r="N519" s="741">
        <v>1</v>
      </c>
      <c r="O519" s="741">
        <v>126</v>
      </c>
      <c r="P519" s="745"/>
      <c r="Q519" s="745"/>
      <c r="R519" s="759"/>
      <c r="S519" s="746"/>
    </row>
    <row r="520" spans="1:19" ht="14.4" customHeight="1" x14ac:dyDescent="0.3">
      <c r="A520" s="740" t="s">
        <v>4562</v>
      </c>
      <c r="B520" s="741" t="s">
        <v>4563</v>
      </c>
      <c r="C520" s="741" t="s">
        <v>596</v>
      </c>
      <c r="D520" s="741" t="s">
        <v>4527</v>
      </c>
      <c r="E520" s="741" t="s">
        <v>4559</v>
      </c>
      <c r="F520" s="741" t="s">
        <v>4653</v>
      </c>
      <c r="G520" s="741" t="s">
        <v>4652</v>
      </c>
      <c r="H520" s="745"/>
      <c r="I520" s="745"/>
      <c r="J520" s="741"/>
      <c r="K520" s="741"/>
      <c r="L520" s="745">
        <v>1</v>
      </c>
      <c r="M520" s="745">
        <v>568</v>
      </c>
      <c r="N520" s="741">
        <v>1</v>
      </c>
      <c r="O520" s="741">
        <v>568</v>
      </c>
      <c r="P520" s="745"/>
      <c r="Q520" s="745"/>
      <c r="R520" s="759"/>
      <c r="S520" s="746"/>
    </row>
    <row r="521" spans="1:19" ht="14.4" customHeight="1" x14ac:dyDescent="0.3">
      <c r="A521" s="740" t="s">
        <v>4562</v>
      </c>
      <c r="B521" s="741" t="s">
        <v>4563</v>
      </c>
      <c r="C521" s="741" t="s">
        <v>596</v>
      </c>
      <c r="D521" s="741" t="s">
        <v>4527</v>
      </c>
      <c r="E521" s="741" t="s">
        <v>4559</v>
      </c>
      <c r="F521" s="741" t="s">
        <v>4656</v>
      </c>
      <c r="G521" s="741" t="s">
        <v>4640</v>
      </c>
      <c r="H521" s="745"/>
      <c r="I521" s="745"/>
      <c r="J521" s="741"/>
      <c r="K521" s="741"/>
      <c r="L521" s="745">
        <v>1</v>
      </c>
      <c r="M521" s="745">
        <v>462</v>
      </c>
      <c r="N521" s="741">
        <v>1</v>
      </c>
      <c r="O521" s="741">
        <v>462</v>
      </c>
      <c r="P521" s="745"/>
      <c r="Q521" s="745"/>
      <c r="R521" s="759"/>
      <c r="S521" s="746"/>
    </row>
    <row r="522" spans="1:19" ht="14.4" customHeight="1" x14ac:dyDescent="0.3">
      <c r="A522" s="740" t="s">
        <v>4562</v>
      </c>
      <c r="B522" s="741" t="s">
        <v>4563</v>
      </c>
      <c r="C522" s="741" t="s">
        <v>596</v>
      </c>
      <c r="D522" s="741" t="s">
        <v>4527</v>
      </c>
      <c r="E522" s="741" t="s">
        <v>4559</v>
      </c>
      <c r="F522" s="741" t="s">
        <v>4660</v>
      </c>
      <c r="G522" s="741" t="s">
        <v>4661</v>
      </c>
      <c r="H522" s="745"/>
      <c r="I522" s="745"/>
      <c r="J522" s="741"/>
      <c r="K522" s="741"/>
      <c r="L522" s="745">
        <v>2</v>
      </c>
      <c r="M522" s="745">
        <v>170</v>
      </c>
      <c r="N522" s="741">
        <v>1</v>
      </c>
      <c r="O522" s="741">
        <v>85</v>
      </c>
      <c r="P522" s="745"/>
      <c r="Q522" s="745"/>
      <c r="R522" s="759"/>
      <c r="S522" s="746"/>
    </row>
    <row r="523" spans="1:19" ht="14.4" customHeight="1" x14ac:dyDescent="0.3">
      <c r="A523" s="740" t="s">
        <v>4562</v>
      </c>
      <c r="B523" s="741" t="s">
        <v>4563</v>
      </c>
      <c r="C523" s="741" t="s">
        <v>596</v>
      </c>
      <c r="D523" s="741" t="s">
        <v>4527</v>
      </c>
      <c r="E523" s="741" t="s">
        <v>4559</v>
      </c>
      <c r="F523" s="741" t="s">
        <v>4662</v>
      </c>
      <c r="G523" s="741" t="s">
        <v>4663</v>
      </c>
      <c r="H523" s="745"/>
      <c r="I523" s="745"/>
      <c r="J523" s="741"/>
      <c r="K523" s="741"/>
      <c r="L523" s="745">
        <v>1</v>
      </c>
      <c r="M523" s="745">
        <v>307</v>
      </c>
      <c r="N523" s="741">
        <v>1</v>
      </c>
      <c r="O523" s="741">
        <v>307</v>
      </c>
      <c r="P523" s="745"/>
      <c r="Q523" s="745"/>
      <c r="R523" s="759"/>
      <c r="S523" s="746"/>
    </row>
    <row r="524" spans="1:19" ht="14.4" customHeight="1" x14ac:dyDescent="0.3">
      <c r="A524" s="740" t="s">
        <v>4562</v>
      </c>
      <c r="B524" s="741" t="s">
        <v>4563</v>
      </c>
      <c r="C524" s="741" t="s">
        <v>596</v>
      </c>
      <c r="D524" s="741" t="s">
        <v>4527</v>
      </c>
      <c r="E524" s="741" t="s">
        <v>4559</v>
      </c>
      <c r="F524" s="741" t="s">
        <v>4665</v>
      </c>
      <c r="G524" s="741" t="s">
        <v>4663</v>
      </c>
      <c r="H524" s="745"/>
      <c r="I524" s="745"/>
      <c r="J524" s="741"/>
      <c r="K524" s="741"/>
      <c r="L524" s="745">
        <v>16</v>
      </c>
      <c r="M524" s="745">
        <v>6080</v>
      </c>
      <c r="N524" s="741">
        <v>1</v>
      </c>
      <c r="O524" s="741">
        <v>380</v>
      </c>
      <c r="P524" s="745"/>
      <c r="Q524" s="745"/>
      <c r="R524" s="759"/>
      <c r="S524" s="746"/>
    </row>
    <row r="525" spans="1:19" ht="14.4" customHeight="1" x14ac:dyDescent="0.3">
      <c r="A525" s="740" t="s">
        <v>4562</v>
      </c>
      <c r="B525" s="741" t="s">
        <v>4563</v>
      </c>
      <c r="C525" s="741" t="s">
        <v>596</v>
      </c>
      <c r="D525" s="741" t="s">
        <v>4527</v>
      </c>
      <c r="E525" s="741" t="s">
        <v>4559</v>
      </c>
      <c r="F525" s="741" t="s">
        <v>4666</v>
      </c>
      <c r="G525" s="741" t="s">
        <v>4667</v>
      </c>
      <c r="H525" s="745"/>
      <c r="I525" s="745"/>
      <c r="J525" s="741"/>
      <c r="K525" s="741"/>
      <c r="L525" s="745">
        <v>1</v>
      </c>
      <c r="M525" s="745">
        <v>272</v>
      </c>
      <c r="N525" s="741">
        <v>1</v>
      </c>
      <c r="O525" s="741">
        <v>272</v>
      </c>
      <c r="P525" s="745"/>
      <c r="Q525" s="745"/>
      <c r="R525" s="759"/>
      <c r="S525" s="746"/>
    </row>
    <row r="526" spans="1:19" ht="14.4" customHeight="1" x14ac:dyDescent="0.3">
      <c r="A526" s="740" t="s">
        <v>4562</v>
      </c>
      <c r="B526" s="741" t="s">
        <v>4563</v>
      </c>
      <c r="C526" s="741" t="s">
        <v>596</v>
      </c>
      <c r="D526" s="741" t="s">
        <v>2033</v>
      </c>
      <c r="E526" s="741" t="s">
        <v>4559</v>
      </c>
      <c r="F526" s="741" t="s">
        <v>4617</v>
      </c>
      <c r="G526" s="741" t="s">
        <v>4618</v>
      </c>
      <c r="H526" s="745"/>
      <c r="I526" s="745"/>
      <c r="J526" s="741"/>
      <c r="K526" s="741"/>
      <c r="L526" s="745">
        <v>1</v>
      </c>
      <c r="M526" s="745">
        <v>251</v>
      </c>
      <c r="N526" s="741">
        <v>1</v>
      </c>
      <c r="O526" s="741">
        <v>251</v>
      </c>
      <c r="P526" s="745">
        <v>1</v>
      </c>
      <c r="Q526" s="745">
        <v>251</v>
      </c>
      <c r="R526" s="759">
        <v>1</v>
      </c>
      <c r="S526" s="746">
        <v>251</v>
      </c>
    </row>
    <row r="527" spans="1:19" ht="14.4" customHeight="1" x14ac:dyDescent="0.3">
      <c r="A527" s="740" t="s">
        <v>4562</v>
      </c>
      <c r="B527" s="741" t="s">
        <v>4563</v>
      </c>
      <c r="C527" s="741" t="s">
        <v>596</v>
      </c>
      <c r="D527" s="741" t="s">
        <v>2033</v>
      </c>
      <c r="E527" s="741" t="s">
        <v>4559</v>
      </c>
      <c r="F527" s="741" t="s">
        <v>4647</v>
      </c>
      <c r="G527" s="741" t="s">
        <v>4648</v>
      </c>
      <c r="H527" s="745"/>
      <c r="I527" s="745"/>
      <c r="J527" s="741"/>
      <c r="K527" s="741"/>
      <c r="L527" s="745">
        <v>7</v>
      </c>
      <c r="M527" s="745">
        <v>882</v>
      </c>
      <c r="N527" s="741">
        <v>1</v>
      </c>
      <c r="O527" s="741">
        <v>126</v>
      </c>
      <c r="P527" s="745">
        <v>1</v>
      </c>
      <c r="Q527" s="745">
        <v>126</v>
      </c>
      <c r="R527" s="759">
        <v>0.14285714285714285</v>
      </c>
      <c r="S527" s="746">
        <v>126</v>
      </c>
    </row>
    <row r="528" spans="1:19" ht="14.4" customHeight="1" x14ac:dyDescent="0.3">
      <c r="A528" s="740" t="s">
        <v>4562</v>
      </c>
      <c r="B528" s="741" t="s">
        <v>4563</v>
      </c>
      <c r="C528" s="741" t="s">
        <v>596</v>
      </c>
      <c r="D528" s="741" t="s">
        <v>2033</v>
      </c>
      <c r="E528" s="741" t="s">
        <v>4559</v>
      </c>
      <c r="F528" s="741" t="s">
        <v>4662</v>
      </c>
      <c r="G528" s="741" t="s">
        <v>4663</v>
      </c>
      <c r="H528" s="745"/>
      <c r="I528" s="745"/>
      <c r="J528" s="741"/>
      <c r="K528" s="741"/>
      <c r="L528" s="745">
        <v>2</v>
      </c>
      <c r="M528" s="745">
        <v>614</v>
      </c>
      <c r="N528" s="741">
        <v>1</v>
      </c>
      <c r="O528" s="741">
        <v>307</v>
      </c>
      <c r="P528" s="745">
        <v>1</v>
      </c>
      <c r="Q528" s="745">
        <v>307</v>
      </c>
      <c r="R528" s="759">
        <v>0.5</v>
      </c>
      <c r="S528" s="746">
        <v>307</v>
      </c>
    </row>
    <row r="529" spans="1:19" ht="14.4" customHeight="1" x14ac:dyDescent="0.3">
      <c r="A529" s="740" t="s">
        <v>4562</v>
      </c>
      <c r="B529" s="741" t="s">
        <v>4563</v>
      </c>
      <c r="C529" s="741" t="s">
        <v>596</v>
      </c>
      <c r="D529" s="741" t="s">
        <v>2033</v>
      </c>
      <c r="E529" s="741" t="s">
        <v>4559</v>
      </c>
      <c r="F529" s="741" t="s">
        <v>4665</v>
      </c>
      <c r="G529" s="741" t="s">
        <v>4663</v>
      </c>
      <c r="H529" s="745"/>
      <c r="I529" s="745"/>
      <c r="J529" s="741"/>
      <c r="K529" s="741"/>
      <c r="L529" s="745">
        <v>1</v>
      </c>
      <c r="M529" s="745">
        <v>380</v>
      </c>
      <c r="N529" s="741">
        <v>1</v>
      </c>
      <c r="O529" s="741">
        <v>380</v>
      </c>
      <c r="P529" s="745"/>
      <c r="Q529" s="745"/>
      <c r="R529" s="759"/>
      <c r="S529" s="746"/>
    </row>
    <row r="530" spans="1:19" ht="14.4" customHeight="1" x14ac:dyDescent="0.3">
      <c r="A530" s="740" t="s">
        <v>4562</v>
      </c>
      <c r="B530" s="741" t="s">
        <v>4563</v>
      </c>
      <c r="C530" s="741" t="s">
        <v>596</v>
      </c>
      <c r="D530" s="741" t="s">
        <v>4528</v>
      </c>
      <c r="E530" s="741" t="s">
        <v>4559</v>
      </c>
      <c r="F530" s="741" t="s">
        <v>4617</v>
      </c>
      <c r="G530" s="741" t="s">
        <v>4618</v>
      </c>
      <c r="H530" s="745"/>
      <c r="I530" s="745"/>
      <c r="J530" s="741"/>
      <c r="K530" s="741"/>
      <c r="L530" s="745"/>
      <c r="M530" s="745"/>
      <c r="N530" s="741"/>
      <c r="O530" s="741"/>
      <c r="P530" s="745">
        <v>1</v>
      </c>
      <c r="Q530" s="745">
        <v>251</v>
      </c>
      <c r="R530" s="759"/>
      <c r="S530" s="746">
        <v>251</v>
      </c>
    </row>
    <row r="531" spans="1:19" ht="14.4" customHeight="1" x14ac:dyDescent="0.3">
      <c r="A531" s="740" t="s">
        <v>4562</v>
      </c>
      <c r="B531" s="741" t="s">
        <v>4563</v>
      </c>
      <c r="C531" s="741" t="s">
        <v>596</v>
      </c>
      <c r="D531" s="741" t="s">
        <v>4528</v>
      </c>
      <c r="E531" s="741" t="s">
        <v>4559</v>
      </c>
      <c r="F531" s="741" t="s">
        <v>4647</v>
      </c>
      <c r="G531" s="741" t="s">
        <v>4648</v>
      </c>
      <c r="H531" s="745"/>
      <c r="I531" s="745"/>
      <c r="J531" s="741"/>
      <c r="K531" s="741"/>
      <c r="L531" s="745"/>
      <c r="M531" s="745"/>
      <c r="N531" s="741"/>
      <c r="O531" s="741"/>
      <c r="P531" s="745">
        <v>4</v>
      </c>
      <c r="Q531" s="745">
        <v>504</v>
      </c>
      <c r="R531" s="759"/>
      <c r="S531" s="746">
        <v>126</v>
      </c>
    </row>
    <row r="532" spans="1:19" ht="14.4" customHeight="1" x14ac:dyDescent="0.3">
      <c r="A532" s="740" t="s">
        <v>4562</v>
      </c>
      <c r="B532" s="741" t="s">
        <v>4563</v>
      </c>
      <c r="C532" s="741" t="s">
        <v>596</v>
      </c>
      <c r="D532" s="741" t="s">
        <v>4528</v>
      </c>
      <c r="E532" s="741" t="s">
        <v>4559</v>
      </c>
      <c r="F532" s="741" t="s">
        <v>4662</v>
      </c>
      <c r="G532" s="741" t="s">
        <v>4663</v>
      </c>
      <c r="H532" s="745"/>
      <c r="I532" s="745"/>
      <c r="J532" s="741"/>
      <c r="K532" s="741"/>
      <c r="L532" s="745"/>
      <c r="M532" s="745"/>
      <c r="N532" s="741"/>
      <c r="O532" s="741"/>
      <c r="P532" s="745">
        <v>1</v>
      </c>
      <c r="Q532" s="745">
        <v>307</v>
      </c>
      <c r="R532" s="759"/>
      <c r="S532" s="746">
        <v>307</v>
      </c>
    </row>
    <row r="533" spans="1:19" ht="14.4" customHeight="1" x14ac:dyDescent="0.3">
      <c r="A533" s="740" t="s">
        <v>4562</v>
      </c>
      <c r="B533" s="741" t="s">
        <v>4563</v>
      </c>
      <c r="C533" s="741" t="s">
        <v>596</v>
      </c>
      <c r="D533" s="741" t="s">
        <v>2034</v>
      </c>
      <c r="E533" s="741" t="s">
        <v>4559</v>
      </c>
      <c r="F533" s="741" t="s">
        <v>4617</v>
      </c>
      <c r="G533" s="741" t="s">
        <v>4618</v>
      </c>
      <c r="H533" s="745">
        <v>30</v>
      </c>
      <c r="I533" s="745">
        <v>7050</v>
      </c>
      <c r="J533" s="741">
        <v>0.56175298804780871</v>
      </c>
      <c r="K533" s="741">
        <v>235</v>
      </c>
      <c r="L533" s="745">
        <v>50</v>
      </c>
      <c r="M533" s="745">
        <v>12550</v>
      </c>
      <c r="N533" s="741">
        <v>1</v>
      </c>
      <c r="O533" s="741">
        <v>251</v>
      </c>
      <c r="P533" s="745">
        <v>18</v>
      </c>
      <c r="Q533" s="745">
        <v>4518</v>
      </c>
      <c r="R533" s="759">
        <v>0.36</v>
      </c>
      <c r="S533" s="746">
        <v>251</v>
      </c>
    </row>
    <row r="534" spans="1:19" ht="14.4" customHeight="1" x14ac:dyDescent="0.3">
      <c r="A534" s="740" t="s">
        <v>4562</v>
      </c>
      <c r="B534" s="741" t="s">
        <v>4563</v>
      </c>
      <c r="C534" s="741" t="s">
        <v>596</v>
      </c>
      <c r="D534" s="741" t="s">
        <v>2034</v>
      </c>
      <c r="E534" s="741" t="s">
        <v>4559</v>
      </c>
      <c r="F534" s="741" t="s">
        <v>4647</v>
      </c>
      <c r="G534" s="741" t="s">
        <v>4648</v>
      </c>
      <c r="H534" s="745">
        <v>35</v>
      </c>
      <c r="I534" s="745">
        <v>4130</v>
      </c>
      <c r="J534" s="741">
        <v>0.59595959595959591</v>
      </c>
      <c r="K534" s="741">
        <v>118</v>
      </c>
      <c r="L534" s="745">
        <v>55</v>
      </c>
      <c r="M534" s="745">
        <v>6930</v>
      </c>
      <c r="N534" s="741">
        <v>1</v>
      </c>
      <c r="O534" s="741">
        <v>126</v>
      </c>
      <c r="P534" s="745">
        <v>31</v>
      </c>
      <c r="Q534" s="745">
        <v>3906</v>
      </c>
      <c r="R534" s="759">
        <v>0.5636363636363636</v>
      </c>
      <c r="S534" s="746">
        <v>126</v>
      </c>
    </row>
    <row r="535" spans="1:19" ht="14.4" customHeight="1" x14ac:dyDescent="0.3">
      <c r="A535" s="740" t="s">
        <v>4562</v>
      </c>
      <c r="B535" s="741" t="s">
        <v>4563</v>
      </c>
      <c r="C535" s="741" t="s">
        <v>596</v>
      </c>
      <c r="D535" s="741" t="s">
        <v>2034</v>
      </c>
      <c r="E535" s="741" t="s">
        <v>4559</v>
      </c>
      <c r="F535" s="741" t="s">
        <v>4651</v>
      </c>
      <c r="G535" s="741" t="s">
        <v>4652</v>
      </c>
      <c r="H535" s="745">
        <v>1</v>
      </c>
      <c r="I535" s="745">
        <v>487</v>
      </c>
      <c r="J535" s="741"/>
      <c r="K535" s="741">
        <v>487</v>
      </c>
      <c r="L535" s="745"/>
      <c r="M535" s="745"/>
      <c r="N535" s="741"/>
      <c r="O535" s="741"/>
      <c r="P535" s="745">
        <v>1</v>
      </c>
      <c r="Q535" s="745">
        <v>495</v>
      </c>
      <c r="R535" s="759"/>
      <c r="S535" s="746">
        <v>495</v>
      </c>
    </row>
    <row r="536" spans="1:19" ht="14.4" customHeight="1" x14ac:dyDescent="0.3">
      <c r="A536" s="740" t="s">
        <v>4562</v>
      </c>
      <c r="B536" s="741" t="s">
        <v>4563</v>
      </c>
      <c r="C536" s="741" t="s">
        <v>596</v>
      </c>
      <c r="D536" s="741" t="s">
        <v>2034</v>
      </c>
      <c r="E536" s="741" t="s">
        <v>4559</v>
      </c>
      <c r="F536" s="741" t="s">
        <v>4653</v>
      </c>
      <c r="G536" s="741" t="s">
        <v>4652</v>
      </c>
      <c r="H536" s="745">
        <v>3</v>
      </c>
      <c r="I536" s="745">
        <v>1677</v>
      </c>
      <c r="J536" s="741"/>
      <c r="K536" s="741">
        <v>559</v>
      </c>
      <c r="L536" s="745"/>
      <c r="M536" s="745"/>
      <c r="N536" s="741"/>
      <c r="O536" s="741"/>
      <c r="P536" s="745"/>
      <c r="Q536" s="745"/>
      <c r="R536" s="759"/>
      <c r="S536" s="746"/>
    </row>
    <row r="537" spans="1:19" ht="14.4" customHeight="1" x14ac:dyDescent="0.3">
      <c r="A537" s="740" t="s">
        <v>4562</v>
      </c>
      <c r="B537" s="741" t="s">
        <v>4563</v>
      </c>
      <c r="C537" s="741" t="s">
        <v>596</v>
      </c>
      <c r="D537" s="741" t="s">
        <v>2034</v>
      </c>
      <c r="E537" s="741" t="s">
        <v>4559</v>
      </c>
      <c r="F537" s="741" t="s">
        <v>4656</v>
      </c>
      <c r="G537" s="741" t="s">
        <v>4640</v>
      </c>
      <c r="H537" s="745"/>
      <c r="I537" s="745"/>
      <c r="J537" s="741"/>
      <c r="K537" s="741"/>
      <c r="L537" s="745"/>
      <c r="M537" s="745"/>
      <c r="N537" s="741"/>
      <c r="O537" s="741"/>
      <c r="P537" s="745">
        <v>3</v>
      </c>
      <c r="Q537" s="745">
        <v>1386</v>
      </c>
      <c r="R537" s="759"/>
      <c r="S537" s="746">
        <v>462</v>
      </c>
    </row>
    <row r="538" spans="1:19" ht="14.4" customHeight="1" x14ac:dyDescent="0.3">
      <c r="A538" s="740" t="s">
        <v>4562</v>
      </c>
      <c r="B538" s="741" t="s">
        <v>4563</v>
      </c>
      <c r="C538" s="741" t="s">
        <v>596</v>
      </c>
      <c r="D538" s="741" t="s">
        <v>2034</v>
      </c>
      <c r="E538" s="741" t="s">
        <v>4559</v>
      </c>
      <c r="F538" s="741" t="s">
        <v>4662</v>
      </c>
      <c r="G538" s="741" t="s">
        <v>4663</v>
      </c>
      <c r="H538" s="745">
        <v>5</v>
      </c>
      <c r="I538" s="745">
        <v>1495</v>
      </c>
      <c r="J538" s="741"/>
      <c r="K538" s="741">
        <v>299</v>
      </c>
      <c r="L538" s="745"/>
      <c r="M538" s="745"/>
      <c r="N538" s="741"/>
      <c r="O538" s="741"/>
      <c r="P538" s="745"/>
      <c r="Q538" s="745"/>
      <c r="R538" s="759"/>
      <c r="S538" s="746"/>
    </row>
    <row r="539" spans="1:19" ht="14.4" customHeight="1" x14ac:dyDescent="0.3">
      <c r="A539" s="740" t="s">
        <v>4562</v>
      </c>
      <c r="B539" s="741" t="s">
        <v>4563</v>
      </c>
      <c r="C539" s="741" t="s">
        <v>596</v>
      </c>
      <c r="D539" s="741" t="s">
        <v>2034</v>
      </c>
      <c r="E539" s="741" t="s">
        <v>4559</v>
      </c>
      <c r="F539" s="741" t="s">
        <v>4665</v>
      </c>
      <c r="G539" s="741" t="s">
        <v>4663</v>
      </c>
      <c r="H539" s="745">
        <v>43</v>
      </c>
      <c r="I539" s="745">
        <v>15953</v>
      </c>
      <c r="J539" s="741">
        <v>0.43279978296256105</v>
      </c>
      <c r="K539" s="741">
        <v>371</v>
      </c>
      <c r="L539" s="745">
        <v>97</v>
      </c>
      <c r="M539" s="745">
        <v>36860</v>
      </c>
      <c r="N539" s="741">
        <v>1</v>
      </c>
      <c r="O539" s="741">
        <v>380</v>
      </c>
      <c r="P539" s="745">
        <v>23</v>
      </c>
      <c r="Q539" s="745">
        <v>8740</v>
      </c>
      <c r="R539" s="759">
        <v>0.23711340206185566</v>
      </c>
      <c r="S539" s="746">
        <v>380</v>
      </c>
    </row>
    <row r="540" spans="1:19" ht="14.4" customHeight="1" x14ac:dyDescent="0.3">
      <c r="A540" s="740" t="s">
        <v>4562</v>
      </c>
      <c r="B540" s="741" t="s">
        <v>4563</v>
      </c>
      <c r="C540" s="741" t="s">
        <v>596</v>
      </c>
      <c r="D540" s="741" t="s">
        <v>4530</v>
      </c>
      <c r="E540" s="741" t="s">
        <v>4559</v>
      </c>
      <c r="F540" s="741" t="s">
        <v>4617</v>
      </c>
      <c r="G540" s="741" t="s">
        <v>4618</v>
      </c>
      <c r="H540" s="745">
        <v>24</v>
      </c>
      <c r="I540" s="745">
        <v>5640</v>
      </c>
      <c r="J540" s="741">
        <v>1.1826378695743343</v>
      </c>
      <c r="K540" s="741">
        <v>235</v>
      </c>
      <c r="L540" s="745">
        <v>19</v>
      </c>
      <c r="M540" s="745">
        <v>4769</v>
      </c>
      <c r="N540" s="741">
        <v>1</v>
      </c>
      <c r="O540" s="741">
        <v>251</v>
      </c>
      <c r="P540" s="745">
        <v>26</v>
      </c>
      <c r="Q540" s="745">
        <v>6526</v>
      </c>
      <c r="R540" s="759">
        <v>1.368421052631579</v>
      </c>
      <c r="S540" s="746">
        <v>251</v>
      </c>
    </row>
    <row r="541" spans="1:19" ht="14.4" customHeight="1" x14ac:dyDescent="0.3">
      <c r="A541" s="740" t="s">
        <v>4562</v>
      </c>
      <c r="B541" s="741" t="s">
        <v>4563</v>
      </c>
      <c r="C541" s="741" t="s">
        <v>596</v>
      </c>
      <c r="D541" s="741" t="s">
        <v>4530</v>
      </c>
      <c r="E541" s="741" t="s">
        <v>4559</v>
      </c>
      <c r="F541" s="741" t="s">
        <v>4647</v>
      </c>
      <c r="G541" s="741" t="s">
        <v>4648</v>
      </c>
      <c r="H541" s="745">
        <v>26</v>
      </c>
      <c r="I541" s="745">
        <v>3068</v>
      </c>
      <c r="J541" s="741">
        <v>1.2174603174603174</v>
      </c>
      <c r="K541" s="741">
        <v>118</v>
      </c>
      <c r="L541" s="745">
        <v>20</v>
      </c>
      <c r="M541" s="745">
        <v>2520</v>
      </c>
      <c r="N541" s="741">
        <v>1</v>
      </c>
      <c r="O541" s="741">
        <v>126</v>
      </c>
      <c r="P541" s="745">
        <v>84</v>
      </c>
      <c r="Q541" s="745">
        <v>10584</v>
      </c>
      <c r="R541" s="759">
        <v>4.2</v>
      </c>
      <c r="S541" s="746">
        <v>126</v>
      </c>
    </row>
    <row r="542" spans="1:19" ht="14.4" customHeight="1" x14ac:dyDescent="0.3">
      <c r="A542" s="740" t="s">
        <v>4562</v>
      </c>
      <c r="B542" s="741" t="s">
        <v>4563</v>
      </c>
      <c r="C542" s="741" t="s">
        <v>596</v>
      </c>
      <c r="D542" s="741" t="s">
        <v>4530</v>
      </c>
      <c r="E542" s="741" t="s">
        <v>4559</v>
      </c>
      <c r="F542" s="741" t="s">
        <v>4651</v>
      </c>
      <c r="G542" s="741" t="s">
        <v>4652</v>
      </c>
      <c r="H542" s="745">
        <v>1</v>
      </c>
      <c r="I542" s="745">
        <v>487</v>
      </c>
      <c r="J542" s="741"/>
      <c r="K542" s="741">
        <v>487</v>
      </c>
      <c r="L542" s="745"/>
      <c r="M542" s="745"/>
      <c r="N542" s="741"/>
      <c r="O542" s="741"/>
      <c r="P542" s="745">
        <v>3</v>
      </c>
      <c r="Q542" s="745">
        <v>1485</v>
      </c>
      <c r="R542" s="759"/>
      <c r="S542" s="746">
        <v>495</v>
      </c>
    </row>
    <row r="543" spans="1:19" ht="14.4" customHeight="1" x14ac:dyDescent="0.3">
      <c r="A543" s="740" t="s">
        <v>4562</v>
      </c>
      <c r="B543" s="741" t="s">
        <v>4563</v>
      </c>
      <c r="C543" s="741" t="s">
        <v>596</v>
      </c>
      <c r="D543" s="741" t="s">
        <v>4530</v>
      </c>
      <c r="E543" s="741" t="s">
        <v>4559</v>
      </c>
      <c r="F543" s="741" t="s">
        <v>4653</v>
      </c>
      <c r="G543" s="741" t="s">
        <v>4652</v>
      </c>
      <c r="H543" s="745">
        <v>1</v>
      </c>
      <c r="I543" s="745">
        <v>559</v>
      </c>
      <c r="J543" s="741"/>
      <c r="K543" s="741">
        <v>559</v>
      </c>
      <c r="L543" s="745"/>
      <c r="M543" s="745"/>
      <c r="N543" s="741"/>
      <c r="O543" s="741"/>
      <c r="P543" s="745">
        <v>4</v>
      </c>
      <c r="Q543" s="745">
        <v>2272</v>
      </c>
      <c r="R543" s="759"/>
      <c r="S543" s="746">
        <v>568</v>
      </c>
    </row>
    <row r="544" spans="1:19" ht="14.4" customHeight="1" x14ac:dyDescent="0.3">
      <c r="A544" s="740" t="s">
        <v>4562</v>
      </c>
      <c r="B544" s="741" t="s">
        <v>4563</v>
      </c>
      <c r="C544" s="741" t="s">
        <v>596</v>
      </c>
      <c r="D544" s="741" t="s">
        <v>4530</v>
      </c>
      <c r="E544" s="741" t="s">
        <v>4559</v>
      </c>
      <c r="F544" s="741" t="s">
        <v>4656</v>
      </c>
      <c r="G544" s="741" t="s">
        <v>4640</v>
      </c>
      <c r="H544" s="745"/>
      <c r="I544" s="745"/>
      <c r="J544" s="741"/>
      <c r="K544" s="741"/>
      <c r="L544" s="745"/>
      <c r="M544" s="745"/>
      <c r="N544" s="741"/>
      <c r="O544" s="741"/>
      <c r="P544" s="745">
        <v>1</v>
      </c>
      <c r="Q544" s="745">
        <v>462</v>
      </c>
      <c r="R544" s="759"/>
      <c r="S544" s="746">
        <v>462</v>
      </c>
    </row>
    <row r="545" spans="1:19" ht="14.4" customHeight="1" x14ac:dyDescent="0.3">
      <c r="A545" s="740" t="s">
        <v>4562</v>
      </c>
      <c r="B545" s="741" t="s">
        <v>4563</v>
      </c>
      <c r="C545" s="741" t="s">
        <v>596</v>
      </c>
      <c r="D545" s="741" t="s">
        <v>4530</v>
      </c>
      <c r="E545" s="741" t="s">
        <v>4559</v>
      </c>
      <c r="F545" s="741" t="s">
        <v>4660</v>
      </c>
      <c r="G545" s="741" t="s">
        <v>4661</v>
      </c>
      <c r="H545" s="745">
        <v>1</v>
      </c>
      <c r="I545" s="745">
        <v>85</v>
      </c>
      <c r="J545" s="741">
        <v>1</v>
      </c>
      <c r="K545" s="741">
        <v>85</v>
      </c>
      <c r="L545" s="745">
        <v>1</v>
      </c>
      <c r="M545" s="745">
        <v>85</v>
      </c>
      <c r="N545" s="741">
        <v>1</v>
      </c>
      <c r="O545" s="741">
        <v>85</v>
      </c>
      <c r="P545" s="745">
        <v>3</v>
      </c>
      <c r="Q545" s="745">
        <v>255</v>
      </c>
      <c r="R545" s="759">
        <v>3</v>
      </c>
      <c r="S545" s="746">
        <v>85</v>
      </c>
    </row>
    <row r="546" spans="1:19" ht="14.4" customHeight="1" x14ac:dyDescent="0.3">
      <c r="A546" s="740" t="s">
        <v>4562</v>
      </c>
      <c r="B546" s="741" t="s">
        <v>4563</v>
      </c>
      <c r="C546" s="741" t="s">
        <v>596</v>
      </c>
      <c r="D546" s="741" t="s">
        <v>4530</v>
      </c>
      <c r="E546" s="741" t="s">
        <v>4559</v>
      </c>
      <c r="F546" s="741" t="s">
        <v>4662</v>
      </c>
      <c r="G546" s="741" t="s">
        <v>4663</v>
      </c>
      <c r="H546" s="745">
        <v>4</v>
      </c>
      <c r="I546" s="745">
        <v>1196</v>
      </c>
      <c r="J546" s="741">
        <v>1.2985884907709011</v>
      </c>
      <c r="K546" s="741">
        <v>299</v>
      </c>
      <c r="L546" s="745">
        <v>3</v>
      </c>
      <c r="M546" s="745">
        <v>921</v>
      </c>
      <c r="N546" s="741">
        <v>1</v>
      </c>
      <c r="O546" s="741">
        <v>307</v>
      </c>
      <c r="P546" s="745">
        <v>14</v>
      </c>
      <c r="Q546" s="745">
        <v>4298</v>
      </c>
      <c r="R546" s="759">
        <v>4.666666666666667</v>
      </c>
      <c r="S546" s="746">
        <v>307</v>
      </c>
    </row>
    <row r="547" spans="1:19" ht="14.4" customHeight="1" x14ac:dyDescent="0.3">
      <c r="A547" s="740" t="s">
        <v>4562</v>
      </c>
      <c r="B547" s="741" t="s">
        <v>4563</v>
      </c>
      <c r="C547" s="741" t="s">
        <v>596</v>
      </c>
      <c r="D547" s="741" t="s">
        <v>4530</v>
      </c>
      <c r="E547" s="741" t="s">
        <v>4559</v>
      </c>
      <c r="F547" s="741" t="s">
        <v>4665</v>
      </c>
      <c r="G547" s="741" t="s">
        <v>4663</v>
      </c>
      <c r="H547" s="745">
        <v>24</v>
      </c>
      <c r="I547" s="745">
        <v>8904</v>
      </c>
      <c r="J547" s="741">
        <v>1.3017543859649123</v>
      </c>
      <c r="K547" s="741">
        <v>371</v>
      </c>
      <c r="L547" s="745">
        <v>18</v>
      </c>
      <c r="M547" s="745">
        <v>6840</v>
      </c>
      <c r="N547" s="741">
        <v>1</v>
      </c>
      <c r="O547" s="741">
        <v>380</v>
      </c>
      <c r="P547" s="745">
        <v>15</v>
      </c>
      <c r="Q547" s="745">
        <v>5700</v>
      </c>
      <c r="R547" s="759">
        <v>0.83333333333333337</v>
      </c>
      <c r="S547" s="746">
        <v>380</v>
      </c>
    </row>
    <row r="548" spans="1:19" ht="14.4" customHeight="1" x14ac:dyDescent="0.3">
      <c r="A548" s="740" t="s">
        <v>4562</v>
      </c>
      <c r="B548" s="741" t="s">
        <v>4563</v>
      </c>
      <c r="C548" s="741" t="s">
        <v>596</v>
      </c>
      <c r="D548" s="741" t="s">
        <v>4530</v>
      </c>
      <c r="E548" s="741" t="s">
        <v>4559</v>
      </c>
      <c r="F548" s="741" t="s">
        <v>4668</v>
      </c>
      <c r="G548" s="741" t="s">
        <v>4650</v>
      </c>
      <c r="H548" s="745"/>
      <c r="I548" s="745"/>
      <c r="J548" s="741"/>
      <c r="K548" s="741"/>
      <c r="L548" s="745">
        <v>1</v>
      </c>
      <c r="M548" s="745">
        <v>404</v>
      </c>
      <c r="N548" s="741">
        <v>1</v>
      </c>
      <c r="O548" s="741">
        <v>404</v>
      </c>
      <c r="P548" s="745">
        <v>2</v>
      </c>
      <c r="Q548" s="745">
        <v>808</v>
      </c>
      <c r="R548" s="759">
        <v>2</v>
      </c>
      <c r="S548" s="746">
        <v>404</v>
      </c>
    </row>
    <row r="549" spans="1:19" ht="14.4" customHeight="1" x14ac:dyDescent="0.3">
      <c r="A549" s="740" t="s">
        <v>4562</v>
      </c>
      <c r="B549" s="741" t="s">
        <v>4563</v>
      </c>
      <c r="C549" s="741" t="s">
        <v>596</v>
      </c>
      <c r="D549" s="741" t="s">
        <v>4531</v>
      </c>
      <c r="E549" s="741" t="s">
        <v>4559</v>
      </c>
      <c r="F549" s="741" t="s">
        <v>4617</v>
      </c>
      <c r="G549" s="741" t="s">
        <v>4618</v>
      </c>
      <c r="H549" s="745">
        <v>20</v>
      </c>
      <c r="I549" s="745">
        <v>4700</v>
      </c>
      <c r="J549" s="741">
        <v>0.62416998671978752</v>
      </c>
      <c r="K549" s="741">
        <v>235</v>
      </c>
      <c r="L549" s="745">
        <v>30</v>
      </c>
      <c r="M549" s="745">
        <v>7530</v>
      </c>
      <c r="N549" s="741">
        <v>1</v>
      </c>
      <c r="O549" s="741">
        <v>251</v>
      </c>
      <c r="P549" s="745">
        <v>20</v>
      </c>
      <c r="Q549" s="745">
        <v>5020</v>
      </c>
      <c r="R549" s="759">
        <v>0.66666666666666663</v>
      </c>
      <c r="S549" s="746">
        <v>251</v>
      </c>
    </row>
    <row r="550" spans="1:19" ht="14.4" customHeight="1" x14ac:dyDescent="0.3">
      <c r="A550" s="740" t="s">
        <v>4562</v>
      </c>
      <c r="B550" s="741" t="s">
        <v>4563</v>
      </c>
      <c r="C550" s="741" t="s">
        <v>596</v>
      </c>
      <c r="D550" s="741" t="s">
        <v>4531</v>
      </c>
      <c r="E550" s="741" t="s">
        <v>4559</v>
      </c>
      <c r="F550" s="741" t="s">
        <v>4647</v>
      </c>
      <c r="G550" s="741" t="s">
        <v>4648</v>
      </c>
      <c r="H550" s="745">
        <v>24</v>
      </c>
      <c r="I550" s="745">
        <v>2832</v>
      </c>
      <c r="J550" s="741">
        <v>0.68109668109668109</v>
      </c>
      <c r="K550" s="741">
        <v>118</v>
      </c>
      <c r="L550" s="745">
        <v>33</v>
      </c>
      <c r="M550" s="745">
        <v>4158</v>
      </c>
      <c r="N550" s="741">
        <v>1</v>
      </c>
      <c r="O550" s="741">
        <v>126</v>
      </c>
      <c r="P550" s="745">
        <v>23</v>
      </c>
      <c r="Q550" s="745">
        <v>2898</v>
      </c>
      <c r="R550" s="759">
        <v>0.69696969696969702</v>
      </c>
      <c r="S550" s="746">
        <v>126</v>
      </c>
    </row>
    <row r="551" spans="1:19" ht="14.4" customHeight="1" x14ac:dyDescent="0.3">
      <c r="A551" s="740" t="s">
        <v>4562</v>
      </c>
      <c r="B551" s="741" t="s">
        <v>4563</v>
      </c>
      <c r="C551" s="741" t="s">
        <v>596</v>
      </c>
      <c r="D551" s="741" t="s">
        <v>4531</v>
      </c>
      <c r="E551" s="741" t="s">
        <v>4559</v>
      </c>
      <c r="F551" s="741" t="s">
        <v>4651</v>
      </c>
      <c r="G551" s="741" t="s">
        <v>4652</v>
      </c>
      <c r="H551" s="745">
        <v>3</v>
      </c>
      <c r="I551" s="745">
        <v>1461</v>
      </c>
      <c r="J551" s="741">
        <v>0.14757575757575758</v>
      </c>
      <c r="K551" s="741">
        <v>487</v>
      </c>
      <c r="L551" s="745">
        <v>20</v>
      </c>
      <c r="M551" s="745">
        <v>9900</v>
      </c>
      <c r="N551" s="741">
        <v>1</v>
      </c>
      <c r="O551" s="741">
        <v>495</v>
      </c>
      <c r="P551" s="745">
        <v>21</v>
      </c>
      <c r="Q551" s="745">
        <v>10395</v>
      </c>
      <c r="R551" s="759">
        <v>1.05</v>
      </c>
      <c r="S551" s="746">
        <v>495</v>
      </c>
    </row>
    <row r="552" spans="1:19" ht="14.4" customHeight="1" x14ac:dyDescent="0.3">
      <c r="A552" s="740" t="s">
        <v>4562</v>
      </c>
      <c r="B552" s="741" t="s">
        <v>4563</v>
      </c>
      <c r="C552" s="741" t="s">
        <v>596</v>
      </c>
      <c r="D552" s="741" t="s">
        <v>4531</v>
      </c>
      <c r="E552" s="741" t="s">
        <v>4559</v>
      </c>
      <c r="F552" s="741" t="s">
        <v>4653</v>
      </c>
      <c r="G552" s="741" t="s">
        <v>4652</v>
      </c>
      <c r="H552" s="745">
        <v>20</v>
      </c>
      <c r="I552" s="745">
        <v>11180</v>
      </c>
      <c r="J552" s="741">
        <v>1.5140845070422535</v>
      </c>
      <c r="K552" s="741">
        <v>559</v>
      </c>
      <c r="L552" s="745">
        <v>13</v>
      </c>
      <c r="M552" s="745">
        <v>7384</v>
      </c>
      <c r="N552" s="741">
        <v>1</v>
      </c>
      <c r="O552" s="741">
        <v>568</v>
      </c>
      <c r="P552" s="745">
        <v>4</v>
      </c>
      <c r="Q552" s="745">
        <v>2272</v>
      </c>
      <c r="R552" s="759">
        <v>0.30769230769230771</v>
      </c>
      <c r="S552" s="746">
        <v>568</v>
      </c>
    </row>
    <row r="553" spans="1:19" ht="14.4" customHeight="1" x14ac:dyDescent="0.3">
      <c r="A553" s="740" t="s">
        <v>4562</v>
      </c>
      <c r="B553" s="741" t="s">
        <v>4563</v>
      </c>
      <c r="C553" s="741" t="s">
        <v>596</v>
      </c>
      <c r="D553" s="741" t="s">
        <v>4531</v>
      </c>
      <c r="E553" s="741" t="s">
        <v>4559</v>
      </c>
      <c r="F553" s="741" t="s">
        <v>4660</v>
      </c>
      <c r="G553" s="741" t="s">
        <v>4661</v>
      </c>
      <c r="H553" s="745">
        <v>1</v>
      </c>
      <c r="I553" s="745">
        <v>85</v>
      </c>
      <c r="J553" s="741"/>
      <c r="K553" s="741">
        <v>85</v>
      </c>
      <c r="L553" s="745"/>
      <c r="M553" s="745"/>
      <c r="N553" s="741"/>
      <c r="O553" s="741"/>
      <c r="P553" s="745"/>
      <c r="Q553" s="745"/>
      <c r="R553" s="759"/>
      <c r="S553" s="746"/>
    </row>
    <row r="554" spans="1:19" ht="14.4" customHeight="1" x14ac:dyDescent="0.3">
      <c r="A554" s="740" t="s">
        <v>4562</v>
      </c>
      <c r="B554" s="741" t="s">
        <v>4563</v>
      </c>
      <c r="C554" s="741" t="s">
        <v>596</v>
      </c>
      <c r="D554" s="741" t="s">
        <v>4531</v>
      </c>
      <c r="E554" s="741" t="s">
        <v>4559</v>
      </c>
      <c r="F554" s="741" t="s">
        <v>4662</v>
      </c>
      <c r="G554" s="741" t="s">
        <v>4663</v>
      </c>
      <c r="H554" s="745">
        <v>1</v>
      </c>
      <c r="I554" s="745">
        <v>299</v>
      </c>
      <c r="J554" s="741"/>
      <c r="K554" s="741">
        <v>299</v>
      </c>
      <c r="L554" s="745"/>
      <c r="M554" s="745"/>
      <c r="N554" s="741"/>
      <c r="O554" s="741"/>
      <c r="P554" s="745"/>
      <c r="Q554" s="745"/>
      <c r="R554" s="759"/>
      <c r="S554" s="746"/>
    </row>
    <row r="555" spans="1:19" ht="14.4" customHeight="1" x14ac:dyDescent="0.3">
      <c r="A555" s="740" t="s">
        <v>4562</v>
      </c>
      <c r="B555" s="741" t="s">
        <v>4563</v>
      </c>
      <c r="C555" s="741" t="s">
        <v>596</v>
      </c>
      <c r="D555" s="741" t="s">
        <v>4531</v>
      </c>
      <c r="E555" s="741" t="s">
        <v>4559</v>
      </c>
      <c r="F555" s="741" t="s">
        <v>4665</v>
      </c>
      <c r="G555" s="741" t="s">
        <v>4663</v>
      </c>
      <c r="H555" s="745">
        <v>1</v>
      </c>
      <c r="I555" s="745">
        <v>371</v>
      </c>
      <c r="J555" s="741"/>
      <c r="K555" s="741">
        <v>371</v>
      </c>
      <c r="L555" s="745"/>
      <c r="M555" s="745"/>
      <c r="N555" s="741"/>
      <c r="O555" s="741"/>
      <c r="P555" s="745"/>
      <c r="Q555" s="745"/>
      <c r="R555" s="759"/>
      <c r="S555" s="746"/>
    </row>
    <row r="556" spans="1:19" ht="14.4" customHeight="1" x14ac:dyDescent="0.3">
      <c r="A556" s="740" t="s">
        <v>4562</v>
      </c>
      <c r="B556" s="741" t="s">
        <v>4563</v>
      </c>
      <c r="C556" s="741" t="s">
        <v>596</v>
      </c>
      <c r="D556" s="741" t="s">
        <v>4532</v>
      </c>
      <c r="E556" s="741" t="s">
        <v>4559</v>
      </c>
      <c r="F556" s="741" t="s">
        <v>4617</v>
      </c>
      <c r="G556" s="741" t="s">
        <v>4618</v>
      </c>
      <c r="H556" s="745">
        <v>19</v>
      </c>
      <c r="I556" s="745">
        <v>4465</v>
      </c>
      <c r="J556" s="741"/>
      <c r="K556" s="741">
        <v>235</v>
      </c>
      <c r="L556" s="745"/>
      <c r="M556" s="745"/>
      <c r="N556" s="741"/>
      <c r="O556" s="741"/>
      <c r="P556" s="745"/>
      <c r="Q556" s="745"/>
      <c r="R556" s="759"/>
      <c r="S556" s="746"/>
    </row>
    <row r="557" spans="1:19" ht="14.4" customHeight="1" x14ac:dyDescent="0.3">
      <c r="A557" s="740" t="s">
        <v>4562</v>
      </c>
      <c r="B557" s="741" t="s">
        <v>4563</v>
      </c>
      <c r="C557" s="741" t="s">
        <v>596</v>
      </c>
      <c r="D557" s="741" t="s">
        <v>4532</v>
      </c>
      <c r="E557" s="741" t="s">
        <v>4559</v>
      </c>
      <c r="F557" s="741" t="s">
        <v>4647</v>
      </c>
      <c r="G557" s="741" t="s">
        <v>4648</v>
      </c>
      <c r="H557" s="745">
        <v>84</v>
      </c>
      <c r="I557" s="745">
        <v>9912</v>
      </c>
      <c r="J557" s="741"/>
      <c r="K557" s="741">
        <v>118</v>
      </c>
      <c r="L557" s="745"/>
      <c r="M557" s="745"/>
      <c r="N557" s="741"/>
      <c r="O557" s="741"/>
      <c r="P557" s="745"/>
      <c r="Q557" s="745"/>
      <c r="R557" s="759"/>
      <c r="S557" s="746"/>
    </row>
    <row r="558" spans="1:19" ht="14.4" customHeight="1" x14ac:dyDescent="0.3">
      <c r="A558" s="740" t="s">
        <v>4562</v>
      </c>
      <c r="B558" s="741" t="s">
        <v>4563</v>
      </c>
      <c r="C558" s="741" t="s">
        <v>596</v>
      </c>
      <c r="D558" s="741" t="s">
        <v>4532</v>
      </c>
      <c r="E558" s="741" t="s">
        <v>4559</v>
      </c>
      <c r="F558" s="741" t="s">
        <v>4660</v>
      </c>
      <c r="G558" s="741" t="s">
        <v>4661</v>
      </c>
      <c r="H558" s="745">
        <v>4</v>
      </c>
      <c r="I558" s="745">
        <v>340</v>
      </c>
      <c r="J558" s="741"/>
      <c r="K558" s="741">
        <v>85</v>
      </c>
      <c r="L558" s="745"/>
      <c r="M558" s="745"/>
      <c r="N558" s="741"/>
      <c r="O558" s="741"/>
      <c r="P558" s="745"/>
      <c r="Q558" s="745"/>
      <c r="R558" s="759"/>
      <c r="S558" s="746"/>
    </row>
    <row r="559" spans="1:19" ht="14.4" customHeight="1" x14ac:dyDescent="0.3">
      <c r="A559" s="740" t="s">
        <v>4562</v>
      </c>
      <c r="B559" s="741" t="s">
        <v>4563</v>
      </c>
      <c r="C559" s="741" t="s">
        <v>596</v>
      </c>
      <c r="D559" s="741" t="s">
        <v>4532</v>
      </c>
      <c r="E559" s="741" t="s">
        <v>4559</v>
      </c>
      <c r="F559" s="741" t="s">
        <v>4662</v>
      </c>
      <c r="G559" s="741" t="s">
        <v>4663</v>
      </c>
      <c r="H559" s="745">
        <v>31</v>
      </c>
      <c r="I559" s="745">
        <v>9269</v>
      </c>
      <c r="J559" s="741"/>
      <c r="K559" s="741">
        <v>299</v>
      </c>
      <c r="L559" s="745"/>
      <c r="M559" s="745"/>
      <c r="N559" s="741"/>
      <c r="O559" s="741"/>
      <c r="P559" s="745"/>
      <c r="Q559" s="745"/>
      <c r="R559" s="759"/>
      <c r="S559" s="746"/>
    </row>
    <row r="560" spans="1:19" ht="14.4" customHeight="1" x14ac:dyDescent="0.3">
      <c r="A560" s="740" t="s">
        <v>4562</v>
      </c>
      <c r="B560" s="741" t="s">
        <v>4563</v>
      </c>
      <c r="C560" s="741" t="s">
        <v>596</v>
      </c>
      <c r="D560" s="741" t="s">
        <v>4532</v>
      </c>
      <c r="E560" s="741" t="s">
        <v>4559</v>
      </c>
      <c r="F560" s="741" t="s">
        <v>4665</v>
      </c>
      <c r="G560" s="741" t="s">
        <v>4663</v>
      </c>
      <c r="H560" s="745">
        <v>1</v>
      </c>
      <c r="I560" s="745">
        <v>371</v>
      </c>
      <c r="J560" s="741"/>
      <c r="K560" s="741">
        <v>371</v>
      </c>
      <c r="L560" s="745"/>
      <c r="M560" s="745"/>
      <c r="N560" s="741"/>
      <c r="O560" s="741"/>
      <c r="P560" s="745"/>
      <c r="Q560" s="745"/>
      <c r="R560" s="759"/>
      <c r="S560" s="746"/>
    </row>
    <row r="561" spans="1:19" ht="14.4" customHeight="1" x14ac:dyDescent="0.3">
      <c r="A561" s="740" t="s">
        <v>4562</v>
      </c>
      <c r="B561" s="741" t="s">
        <v>4563</v>
      </c>
      <c r="C561" s="741" t="s">
        <v>596</v>
      </c>
      <c r="D561" s="741" t="s">
        <v>2036</v>
      </c>
      <c r="E561" s="741" t="s">
        <v>4559</v>
      </c>
      <c r="F561" s="741" t="s">
        <v>4617</v>
      </c>
      <c r="G561" s="741" t="s">
        <v>4618</v>
      </c>
      <c r="H561" s="745"/>
      <c r="I561" s="745"/>
      <c r="J561" s="741"/>
      <c r="K561" s="741"/>
      <c r="L561" s="745">
        <v>7</v>
      </c>
      <c r="M561" s="745">
        <v>1757</v>
      </c>
      <c r="N561" s="741">
        <v>1</v>
      </c>
      <c r="O561" s="741">
        <v>251</v>
      </c>
      <c r="P561" s="745">
        <v>9</v>
      </c>
      <c r="Q561" s="745">
        <v>2259</v>
      </c>
      <c r="R561" s="759">
        <v>1.2857142857142858</v>
      </c>
      <c r="S561" s="746">
        <v>251</v>
      </c>
    </row>
    <row r="562" spans="1:19" ht="14.4" customHeight="1" x14ac:dyDescent="0.3">
      <c r="A562" s="740" t="s">
        <v>4562</v>
      </c>
      <c r="B562" s="741" t="s">
        <v>4563</v>
      </c>
      <c r="C562" s="741" t="s">
        <v>596</v>
      </c>
      <c r="D562" s="741" t="s">
        <v>2036</v>
      </c>
      <c r="E562" s="741" t="s">
        <v>4559</v>
      </c>
      <c r="F562" s="741" t="s">
        <v>4647</v>
      </c>
      <c r="G562" s="741" t="s">
        <v>4648</v>
      </c>
      <c r="H562" s="745"/>
      <c r="I562" s="745"/>
      <c r="J562" s="741"/>
      <c r="K562" s="741"/>
      <c r="L562" s="745">
        <v>16</v>
      </c>
      <c r="M562" s="745">
        <v>2016</v>
      </c>
      <c r="N562" s="741">
        <v>1</v>
      </c>
      <c r="O562" s="741">
        <v>126</v>
      </c>
      <c r="P562" s="745">
        <v>6</v>
      </c>
      <c r="Q562" s="745">
        <v>756</v>
      </c>
      <c r="R562" s="759">
        <v>0.375</v>
      </c>
      <c r="S562" s="746">
        <v>126</v>
      </c>
    </row>
    <row r="563" spans="1:19" ht="14.4" customHeight="1" x14ac:dyDescent="0.3">
      <c r="A563" s="740" t="s">
        <v>4562</v>
      </c>
      <c r="B563" s="741" t="s">
        <v>4563</v>
      </c>
      <c r="C563" s="741" t="s">
        <v>596</v>
      </c>
      <c r="D563" s="741" t="s">
        <v>2036</v>
      </c>
      <c r="E563" s="741" t="s">
        <v>4559</v>
      </c>
      <c r="F563" s="741" t="s">
        <v>4651</v>
      </c>
      <c r="G563" s="741" t="s">
        <v>4652</v>
      </c>
      <c r="H563" s="745"/>
      <c r="I563" s="745"/>
      <c r="J563" s="741"/>
      <c r="K563" s="741"/>
      <c r="L563" s="745">
        <v>12</v>
      </c>
      <c r="M563" s="745">
        <v>5940</v>
      </c>
      <c r="N563" s="741">
        <v>1</v>
      </c>
      <c r="O563" s="741">
        <v>495</v>
      </c>
      <c r="P563" s="745">
        <v>3</v>
      </c>
      <c r="Q563" s="745">
        <v>1485</v>
      </c>
      <c r="R563" s="759">
        <v>0.25</v>
      </c>
      <c r="S563" s="746">
        <v>495</v>
      </c>
    </row>
    <row r="564" spans="1:19" ht="14.4" customHeight="1" x14ac:dyDescent="0.3">
      <c r="A564" s="740" t="s">
        <v>4562</v>
      </c>
      <c r="B564" s="741" t="s">
        <v>4563</v>
      </c>
      <c r="C564" s="741" t="s">
        <v>596</v>
      </c>
      <c r="D564" s="741" t="s">
        <v>2036</v>
      </c>
      <c r="E564" s="741" t="s">
        <v>4559</v>
      </c>
      <c r="F564" s="741" t="s">
        <v>4662</v>
      </c>
      <c r="G564" s="741" t="s">
        <v>4663</v>
      </c>
      <c r="H564" s="745"/>
      <c r="I564" s="745"/>
      <c r="J564" s="741"/>
      <c r="K564" s="741"/>
      <c r="L564" s="745"/>
      <c r="M564" s="745"/>
      <c r="N564" s="741"/>
      <c r="O564" s="741"/>
      <c r="P564" s="745">
        <v>6</v>
      </c>
      <c r="Q564" s="745">
        <v>1842</v>
      </c>
      <c r="R564" s="759"/>
      <c r="S564" s="746">
        <v>307</v>
      </c>
    </row>
    <row r="565" spans="1:19" ht="14.4" customHeight="1" x14ac:dyDescent="0.3">
      <c r="A565" s="740" t="s">
        <v>4562</v>
      </c>
      <c r="B565" s="741" t="s">
        <v>4563</v>
      </c>
      <c r="C565" s="741" t="s">
        <v>596</v>
      </c>
      <c r="D565" s="741" t="s">
        <v>2036</v>
      </c>
      <c r="E565" s="741" t="s">
        <v>4559</v>
      </c>
      <c r="F565" s="741" t="s">
        <v>4665</v>
      </c>
      <c r="G565" s="741" t="s">
        <v>4663</v>
      </c>
      <c r="H565" s="745"/>
      <c r="I565" s="745"/>
      <c r="J565" s="741"/>
      <c r="K565" s="741"/>
      <c r="L565" s="745"/>
      <c r="M565" s="745"/>
      <c r="N565" s="741"/>
      <c r="O565" s="741"/>
      <c r="P565" s="745">
        <v>2</v>
      </c>
      <c r="Q565" s="745">
        <v>760</v>
      </c>
      <c r="R565" s="759"/>
      <c r="S565" s="746">
        <v>380</v>
      </c>
    </row>
    <row r="566" spans="1:19" ht="14.4" customHeight="1" x14ac:dyDescent="0.3">
      <c r="A566" s="740" t="s">
        <v>4562</v>
      </c>
      <c r="B566" s="741" t="s">
        <v>4563</v>
      </c>
      <c r="C566" s="741" t="s">
        <v>596</v>
      </c>
      <c r="D566" s="741" t="s">
        <v>4534</v>
      </c>
      <c r="E566" s="741" t="s">
        <v>4559</v>
      </c>
      <c r="F566" s="741" t="s">
        <v>4617</v>
      </c>
      <c r="G566" s="741" t="s">
        <v>4618</v>
      </c>
      <c r="H566" s="745"/>
      <c r="I566" s="745"/>
      <c r="J566" s="741"/>
      <c r="K566" s="741"/>
      <c r="L566" s="745">
        <v>7</v>
      </c>
      <c r="M566" s="745">
        <v>1757</v>
      </c>
      <c r="N566" s="741">
        <v>1</v>
      </c>
      <c r="O566" s="741">
        <v>251</v>
      </c>
      <c r="P566" s="745">
        <v>3</v>
      </c>
      <c r="Q566" s="745">
        <v>753</v>
      </c>
      <c r="R566" s="759">
        <v>0.42857142857142855</v>
      </c>
      <c r="S566" s="746">
        <v>251</v>
      </c>
    </row>
    <row r="567" spans="1:19" ht="14.4" customHeight="1" x14ac:dyDescent="0.3">
      <c r="A567" s="740" t="s">
        <v>4562</v>
      </c>
      <c r="B567" s="741" t="s">
        <v>4563</v>
      </c>
      <c r="C567" s="741" t="s">
        <v>596</v>
      </c>
      <c r="D567" s="741" t="s">
        <v>4534</v>
      </c>
      <c r="E567" s="741" t="s">
        <v>4559</v>
      </c>
      <c r="F567" s="741" t="s">
        <v>4647</v>
      </c>
      <c r="G567" s="741" t="s">
        <v>4648</v>
      </c>
      <c r="H567" s="745"/>
      <c r="I567" s="745"/>
      <c r="J567" s="741"/>
      <c r="K567" s="741"/>
      <c r="L567" s="745">
        <v>2</v>
      </c>
      <c r="M567" s="745">
        <v>252</v>
      </c>
      <c r="N567" s="741">
        <v>1</v>
      </c>
      <c r="O567" s="741">
        <v>126</v>
      </c>
      <c r="P567" s="745">
        <v>7</v>
      </c>
      <c r="Q567" s="745">
        <v>882</v>
      </c>
      <c r="R567" s="759">
        <v>3.5</v>
      </c>
      <c r="S567" s="746">
        <v>126</v>
      </c>
    </row>
    <row r="568" spans="1:19" ht="14.4" customHeight="1" x14ac:dyDescent="0.3">
      <c r="A568" s="740" t="s">
        <v>4562</v>
      </c>
      <c r="B568" s="741" t="s">
        <v>4563</v>
      </c>
      <c r="C568" s="741" t="s">
        <v>596</v>
      </c>
      <c r="D568" s="741" t="s">
        <v>4534</v>
      </c>
      <c r="E568" s="741" t="s">
        <v>4559</v>
      </c>
      <c r="F568" s="741" t="s">
        <v>4651</v>
      </c>
      <c r="G568" s="741" t="s">
        <v>4652</v>
      </c>
      <c r="H568" s="745"/>
      <c r="I568" s="745"/>
      <c r="J568" s="741"/>
      <c r="K568" s="741"/>
      <c r="L568" s="745">
        <v>1</v>
      </c>
      <c r="M568" s="745">
        <v>495</v>
      </c>
      <c r="N568" s="741">
        <v>1</v>
      </c>
      <c r="O568" s="741">
        <v>495</v>
      </c>
      <c r="P568" s="745">
        <v>3</v>
      </c>
      <c r="Q568" s="745">
        <v>1485</v>
      </c>
      <c r="R568" s="759">
        <v>3</v>
      </c>
      <c r="S568" s="746">
        <v>495</v>
      </c>
    </row>
    <row r="569" spans="1:19" ht="14.4" customHeight="1" x14ac:dyDescent="0.3">
      <c r="A569" s="740" t="s">
        <v>4562</v>
      </c>
      <c r="B569" s="741" t="s">
        <v>4563</v>
      </c>
      <c r="C569" s="741" t="s">
        <v>596</v>
      </c>
      <c r="D569" s="741" t="s">
        <v>4534</v>
      </c>
      <c r="E569" s="741" t="s">
        <v>4559</v>
      </c>
      <c r="F569" s="741" t="s">
        <v>4653</v>
      </c>
      <c r="G569" s="741" t="s">
        <v>4652</v>
      </c>
      <c r="H569" s="745"/>
      <c r="I569" s="745"/>
      <c r="J569" s="741"/>
      <c r="K569" s="741"/>
      <c r="L569" s="745">
        <v>1</v>
      </c>
      <c r="M569" s="745">
        <v>568</v>
      </c>
      <c r="N569" s="741">
        <v>1</v>
      </c>
      <c r="O569" s="741">
        <v>568</v>
      </c>
      <c r="P569" s="745"/>
      <c r="Q569" s="745"/>
      <c r="R569" s="759"/>
      <c r="S569" s="746"/>
    </row>
    <row r="570" spans="1:19" ht="14.4" customHeight="1" x14ac:dyDescent="0.3">
      <c r="A570" s="740" t="s">
        <v>4562</v>
      </c>
      <c r="B570" s="741" t="s">
        <v>4563</v>
      </c>
      <c r="C570" s="741" t="s">
        <v>596</v>
      </c>
      <c r="D570" s="741" t="s">
        <v>4534</v>
      </c>
      <c r="E570" s="741" t="s">
        <v>4559</v>
      </c>
      <c r="F570" s="741" t="s">
        <v>4662</v>
      </c>
      <c r="G570" s="741" t="s">
        <v>4663</v>
      </c>
      <c r="H570" s="745"/>
      <c r="I570" s="745"/>
      <c r="J570" s="741"/>
      <c r="K570" s="741"/>
      <c r="L570" s="745">
        <v>5</v>
      </c>
      <c r="M570" s="745">
        <v>1535</v>
      </c>
      <c r="N570" s="741">
        <v>1</v>
      </c>
      <c r="O570" s="741">
        <v>307</v>
      </c>
      <c r="P570" s="745">
        <v>6</v>
      </c>
      <c r="Q570" s="745">
        <v>1842</v>
      </c>
      <c r="R570" s="759">
        <v>1.2</v>
      </c>
      <c r="S570" s="746">
        <v>307</v>
      </c>
    </row>
    <row r="571" spans="1:19" ht="14.4" customHeight="1" x14ac:dyDescent="0.3">
      <c r="A571" s="740" t="s">
        <v>4562</v>
      </c>
      <c r="B571" s="741" t="s">
        <v>4563</v>
      </c>
      <c r="C571" s="741" t="s">
        <v>596</v>
      </c>
      <c r="D571" s="741" t="s">
        <v>4534</v>
      </c>
      <c r="E571" s="741" t="s">
        <v>4559</v>
      </c>
      <c r="F571" s="741" t="s">
        <v>4665</v>
      </c>
      <c r="G571" s="741" t="s">
        <v>4663</v>
      </c>
      <c r="H571" s="745"/>
      <c r="I571" s="745"/>
      <c r="J571" s="741"/>
      <c r="K571" s="741"/>
      <c r="L571" s="745">
        <v>1</v>
      </c>
      <c r="M571" s="745">
        <v>380</v>
      </c>
      <c r="N571" s="741">
        <v>1</v>
      </c>
      <c r="O571" s="741">
        <v>380</v>
      </c>
      <c r="P571" s="745"/>
      <c r="Q571" s="745"/>
      <c r="R571" s="759"/>
      <c r="S571" s="746"/>
    </row>
    <row r="572" spans="1:19" ht="14.4" customHeight="1" x14ac:dyDescent="0.3">
      <c r="A572" s="740" t="s">
        <v>4562</v>
      </c>
      <c r="B572" s="741" t="s">
        <v>4563</v>
      </c>
      <c r="C572" s="741" t="s">
        <v>596</v>
      </c>
      <c r="D572" s="741" t="s">
        <v>4534</v>
      </c>
      <c r="E572" s="741" t="s">
        <v>4559</v>
      </c>
      <c r="F572" s="741" t="s">
        <v>4669</v>
      </c>
      <c r="G572" s="741" t="s">
        <v>4670</v>
      </c>
      <c r="H572" s="745"/>
      <c r="I572" s="745"/>
      <c r="J572" s="741"/>
      <c r="K572" s="741"/>
      <c r="L572" s="745"/>
      <c r="M572" s="745"/>
      <c r="N572" s="741"/>
      <c r="O572" s="741"/>
      <c r="P572" s="745">
        <v>1</v>
      </c>
      <c r="Q572" s="745">
        <v>449</v>
      </c>
      <c r="R572" s="759"/>
      <c r="S572" s="746">
        <v>449</v>
      </c>
    </row>
    <row r="573" spans="1:19" ht="14.4" customHeight="1" x14ac:dyDescent="0.3">
      <c r="A573" s="740" t="s">
        <v>4562</v>
      </c>
      <c r="B573" s="741" t="s">
        <v>4563</v>
      </c>
      <c r="C573" s="741" t="s">
        <v>596</v>
      </c>
      <c r="D573" s="741" t="s">
        <v>2037</v>
      </c>
      <c r="E573" s="741" t="s">
        <v>4559</v>
      </c>
      <c r="F573" s="741" t="s">
        <v>4617</v>
      </c>
      <c r="G573" s="741" t="s">
        <v>4618</v>
      </c>
      <c r="H573" s="745">
        <v>7</v>
      </c>
      <c r="I573" s="745">
        <v>1645</v>
      </c>
      <c r="J573" s="741">
        <v>3.2768924302788847</v>
      </c>
      <c r="K573" s="741">
        <v>235</v>
      </c>
      <c r="L573" s="745">
        <v>2</v>
      </c>
      <c r="M573" s="745">
        <v>502</v>
      </c>
      <c r="N573" s="741">
        <v>1</v>
      </c>
      <c r="O573" s="741">
        <v>251</v>
      </c>
      <c r="P573" s="745">
        <v>9</v>
      </c>
      <c r="Q573" s="745">
        <v>2259</v>
      </c>
      <c r="R573" s="759">
        <v>4.5</v>
      </c>
      <c r="S573" s="746">
        <v>251</v>
      </c>
    </row>
    <row r="574" spans="1:19" ht="14.4" customHeight="1" x14ac:dyDescent="0.3">
      <c r="A574" s="740" t="s">
        <v>4562</v>
      </c>
      <c r="B574" s="741" t="s">
        <v>4563</v>
      </c>
      <c r="C574" s="741" t="s">
        <v>596</v>
      </c>
      <c r="D574" s="741" t="s">
        <v>2037</v>
      </c>
      <c r="E574" s="741" t="s">
        <v>4559</v>
      </c>
      <c r="F574" s="741" t="s">
        <v>4647</v>
      </c>
      <c r="G574" s="741" t="s">
        <v>4648</v>
      </c>
      <c r="H574" s="745">
        <v>8</v>
      </c>
      <c r="I574" s="745">
        <v>944</v>
      </c>
      <c r="J574" s="741">
        <v>2.4973544973544972</v>
      </c>
      <c r="K574" s="741">
        <v>118</v>
      </c>
      <c r="L574" s="745">
        <v>3</v>
      </c>
      <c r="M574" s="745">
        <v>378</v>
      </c>
      <c r="N574" s="741">
        <v>1</v>
      </c>
      <c r="O574" s="741">
        <v>126</v>
      </c>
      <c r="P574" s="745">
        <v>31</v>
      </c>
      <c r="Q574" s="745">
        <v>3906</v>
      </c>
      <c r="R574" s="759">
        <v>10.333333333333334</v>
      </c>
      <c r="S574" s="746">
        <v>126</v>
      </c>
    </row>
    <row r="575" spans="1:19" ht="14.4" customHeight="1" x14ac:dyDescent="0.3">
      <c r="A575" s="740" t="s">
        <v>4562</v>
      </c>
      <c r="B575" s="741" t="s">
        <v>4563</v>
      </c>
      <c r="C575" s="741" t="s">
        <v>596</v>
      </c>
      <c r="D575" s="741" t="s">
        <v>2037</v>
      </c>
      <c r="E575" s="741" t="s">
        <v>4559</v>
      </c>
      <c r="F575" s="741" t="s">
        <v>4654</v>
      </c>
      <c r="G575" s="741" t="s">
        <v>4655</v>
      </c>
      <c r="H575" s="745"/>
      <c r="I575" s="745"/>
      <c r="J575" s="741"/>
      <c r="K575" s="741"/>
      <c r="L575" s="745"/>
      <c r="M575" s="745"/>
      <c r="N575" s="741"/>
      <c r="O575" s="741"/>
      <c r="P575" s="745">
        <v>4</v>
      </c>
      <c r="Q575" s="745">
        <v>3044</v>
      </c>
      <c r="R575" s="759"/>
      <c r="S575" s="746">
        <v>761</v>
      </c>
    </row>
    <row r="576" spans="1:19" ht="14.4" customHeight="1" x14ac:dyDescent="0.3">
      <c r="A576" s="740" t="s">
        <v>4562</v>
      </c>
      <c r="B576" s="741" t="s">
        <v>4563</v>
      </c>
      <c r="C576" s="741" t="s">
        <v>596</v>
      </c>
      <c r="D576" s="741" t="s">
        <v>2037</v>
      </c>
      <c r="E576" s="741" t="s">
        <v>4559</v>
      </c>
      <c r="F576" s="741" t="s">
        <v>4658</v>
      </c>
      <c r="G576" s="741" t="s">
        <v>4659</v>
      </c>
      <c r="H576" s="745"/>
      <c r="I576" s="745"/>
      <c r="J576" s="741"/>
      <c r="K576" s="741"/>
      <c r="L576" s="745"/>
      <c r="M576" s="745"/>
      <c r="N576" s="741"/>
      <c r="O576" s="741"/>
      <c r="P576" s="745">
        <v>1</v>
      </c>
      <c r="Q576" s="745">
        <v>215</v>
      </c>
      <c r="R576" s="759"/>
      <c r="S576" s="746">
        <v>215</v>
      </c>
    </row>
    <row r="577" spans="1:19" ht="14.4" customHeight="1" x14ac:dyDescent="0.3">
      <c r="A577" s="740" t="s">
        <v>4562</v>
      </c>
      <c r="B577" s="741" t="s">
        <v>4563</v>
      </c>
      <c r="C577" s="741" t="s">
        <v>596</v>
      </c>
      <c r="D577" s="741" t="s">
        <v>2037</v>
      </c>
      <c r="E577" s="741" t="s">
        <v>4559</v>
      </c>
      <c r="F577" s="741" t="s">
        <v>4660</v>
      </c>
      <c r="G577" s="741" t="s">
        <v>4661</v>
      </c>
      <c r="H577" s="745"/>
      <c r="I577" s="745"/>
      <c r="J577" s="741"/>
      <c r="K577" s="741"/>
      <c r="L577" s="745"/>
      <c r="M577" s="745"/>
      <c r="N577" s="741"/>
      <c r="O577" s="741"/>
      <c r="P577" s="745">
        <v>4</v>
      </c>
      <c r="Q577" s="745">
        <v>340</v>
      </c>
      <c r="R577" s="759"/>
      <c r="S577" s="746">
        <v>85</v>
      </c>
    </row>
    <row r="578" spans="1:19" ht="14.4" customHeight="1" x14ac:dyDescent="0.3">
      <c r="A578" s="740" t="s">
        <v>4562</v>
      </c>
      <c r="B578" s="741" t="s">
        <v>4563</v>
      </c>
      <c r="C578" s="741" t="s">
        <v>596</v>
      </c>
      <c r="D578" s="741" t="s">
        <v>2037</v>
      </c>
      <c r="E578" s="741" t="s">
        <v>4559</v>
      </c>
      <c r="F578" s="741" t="s">
        <v>4662</v>
      </c>
      <c r="G578" s="741" t="s">
        <v>4663</v>
      </c>
      <c r="H578" s="745">
        <v>8</v>
      </c>
      <c r="I578" s="745">
        <v>2392</v>
      </c>
      <c r="J578" s="741"/>
      <c r="K578" s="741">
        <v>299</v>
      </c>
      <c r="L578" s="745"/>
      <c r="M578" s="745"/>
      <c r="N578" s="741"/>
      <c r="O578" s="741"/>
      <c r="P578" s="745">
        <v>13</v>
      </c>
      <c r="Q578" s="745">
        <v>3991</v>
      </c>
      <c r="R578" s="759"/>
      <c r="S578" s="746">
        <v>307</v>
      </c>
    </row>
    <row r="579" spans="1:19" ht="14.4" customHeight="1" x14ac:dyDescent="0.3">
      <c r="A579" s="740" t="s">
        <v>4562</v>
      </c>
      <c r="B579" s="741" t="s">
        <v>4563</v>
      </c>
      <c r="C579" s="741" t="s">
        <v>596</v>
      </c>
      <c r="D579" s="741" t="s">
        <v>2037</v>
      </c>
      <c r="E579" s="741" t="s">
        <v>4559</v>
      </c>
      <c r="F579" s="741" t="s">
        <v>4665</v>
      </c>
      <c r="G579" s="741" t="s">
        <v>4663</v>
      </c>
      <c r="H579" s="745">
        <v>1</v>
      </c>
      <c r="I579" s="745">
        <v>371</v>
      </c>
      <c r="J579" s="741">
        <v>0.24407894736842106</v>
      </c>
      <c r="K579" s="741">
        <v>371</v>
      </c>
      <c r="L579" s="745">
        <v>4</v>
      </c>
      <c r="M579" s="745">
        <v>1520</v>
      </c>
      <c r="N579" s="741">
        <v>1</v>
      </c>
      <c r="O579" s="741">
        <v>380</v>
      </c>
      <c r="P579" s="745"/>
      <c r="Q579" s="745"/>
      <c r="R579" s="759"/>
      <c r="S579" s="746"/>
    </row>
    <row r="580" spans="1:19" ht="14.4" customHeight="1" x14ac:dyDescent="0.3">
      <c r="A580" s="740" t="s">
        <v>4562</v>
      </c>
      <c r="B580" s="741" t="s">
        <v>4563</v>
      </c>
      <c r="C580" s="741" t="s">
        <v>596</v>
      </c>
      <c r="D580" s="741" t="s">
        <v>2038</v>
      </c>
      <c r="E580" s="741" t="s">
        <v>4559</v>
      </c>
      <c r="F580" s="741" t="s">
        <v>4617</v>
      </c>
      <c r="G580" s="741" t="s">
        <v>4618</v>
      </c>
      <c r="H580" s="745">
        <v>4</v>
      </c>
      <c r="I580" s="745">
        <v>940</v>
      </c>
      <c r="J580" s="741">
        <v>3.7450199203187249</v>
      </c>
      <c r="K580" s="741">
        <v>235</v>
      </c>
      <c r="L580" s="745">
        <v>1</v>
      </c>
      <c r="M580" s="745">
        <v>251</v>
      </c>
      <c r="N580" s="741">
        <v>1</v>
      </c>
      <c r="O580" s="741">
        <v>251</v>
      </c>
      <c r="P580" s="745">
        <v>3</v>
      </c>
      <c r="Q580" s="745">
        <v>753</v>
      </c>
      <c r="R580" s="759">
        <v>3</v>
      </c>
      <c r="S580" s="746">
        <v>251</v>
      </c>
    </row>
    <row r="581" spans="1:19" ht="14.4" customHeight="1" x14ac:dyDescent="0.3">
      <c r="A581" s="740" t="s">
        <v>4562</v>
      </c>
      <c r="B581" s="741" t="s">
        <v>4563</v>
      </c>
      <c r="C581" s="741" t="s">
        <v>596</v>
      </c>
      <c r="D581" s="741" t="s">
        <v>2038</v>
      </c>
      <c r="E581" s="741" t="s">
        <v>4559</v>
      </c>
      <c r="F581" s="741" t="s">
        <v>4647</v>
      </c>
      <c r="G581" s="741" t="s">
        <v>4648</v>
      </c>
      <c r="H581" s="745">
        <v>2</v>
      </c>
      <c r="I581" s="745">
        <v>236</v>
      </c>
      <c r="J581" s="741"/>
      <c r="K581" s="741">
        <v>118</v>
      </c>
      <c r="L581" s="745"/>
      <c r="M581" s="745"/>
      <c r="N581" s="741"/>
      <c r="O581" s="741"/>
      <c r="P581" s="745">
        <v>3</v>
      </c>
      <c r="Q581" s="745">
        <v>378</v>
      </c>
      <c r="R581" s="759"/>
      <c r="S581" s="746">
        <v>126</v>
      </c>
    </row>
    <row r="582" spans="1:19" ht="14.4" customHeight="1" x14ac:dyDescent="0.3">
      <c r="A582" s="740" t="s">
        <v>4562</v>
      </c>
      <c r="B582" s="741" t="s">
        <v>4563</v>
      </c>
      <c r="C582" s="741" t="s">
        <v>596</v>
      </c>
      <c r="D582" s="741" t="s">
        <v>2038</v>
      </c>
      <c r="E582" s="741" t="s">
        <v>4559</v>
      </c>
      <c r="F582" s="741" t="s">
        <v>4651</v>
      </c>
      <c r="G582" s="741" t="s">
        <v>4652</v>
      </c>
      <c r="H582" s="745"/>
      <c r="I582" s="745"/>
      <c r="J582" s="741"/>
      <c r="K582" s="741"/>
      <c r="L582" s="745"/>
      <c r="M582" s="745"/>
      <c r="N582" s="741"/>
      <c r="O582" s="741"/>
      <c r="P582" s="745">
        <v>5</v>
      </c>
      <c r="Q582" s="745">
        <v>2475</v>
      </c>
      <c r="R582" s="759"/>
      <c r="S582" s="746">
        <v>495</v>
      </c>
    </row>
    <row r="583" spans="1:19" ht="14.4" customHeight="1" x14ac:dyDescent="0.3">
      <c r="A583" s="740" t="s">
        <v>4562</v>
      </c>
      <c r="B583" s="741" t="s">
        <v>4563</v>
      </c>
      <c r="C583" s="741" t="s">
        <v>596</v>
      </c>
      <c r="D583" s="741" t="s">
        <v>2038</v>
      </c>
      <c r="E583" s="741" t="s">
        <v>4559</v>
      </c>
      <c r="F583" s="741" t="s">
        <v>4653</v>
      </c>
      <c r="G583" s="741" t="s">
        <v>4652</v>
      </c>
      <c r="H583" s="745">
        <v>1</v>
      </c>
      <c r="I583" s="745">
        <v>559</v>
      </c>
      <c r="J583" s="741"/>
      <c r="K583" s="741">
        <v>559</v>
      </c>
      <c r="L583" s="745"/>
      <c r="M583" s="745"/>
      <c r="N583" s="741"/>
      <c r="O583" s="741"/>
      <c r="P583" s="745">
        <v>1</v>
      </c>
      <c r="Q583" s="745">
        <v>568</v>
      </c>
      <c r="R583" s="759"/>
      <c r="S583" s="746">
        <v>568</v>
      </c>
    </row>
    <row r="584" spans="1:19" ht="14.4" customHeight="1" x14ac:dyDescent="0.3">
      <c r="A584" s="740" t="s">
        <v>4562</v>
      </c>
      <c r="B584" s="741" t="s">
        <v>4563</v>
      </c>
      <c r="C584" s="741" t="s">
        <v>596</v>
      </c>
      <c r="D584" s="741" t="s">
        <v>2038</v>
      </c>
      <c r="E584" s="741" t="s">
        <v>4559</v>
      </c>
      <c r="F584" s="741" t="s">
        <v>4662</v>
      </c>
      <c r="G584" s="741" t="s">
        <v>4663</v>
      </c>
      <c r="H584" s="745">
        <v>2</v>
      </c>
      <c r="I584" s="745">
        <v>598</v>
      </c>
      <c r="J584" s="741">
        <v>1.9478827361563518</v>
      </c>
      <c r="K584" s="741">
        <v>299</v>
      </c>
      <c r="L584" s="745">
        <v>1</v>
      </c>
      <c r="M584" s="745">
        <v>307</v>
      </c>
      <c r="N584" s="741">
        <v>1</v>
      </c>
      <c r="O584" s="741">
        <v>307</v>
      </c>
      <c r="P584" s="745"/>
      <c r="Q584" s="745"/>
      <c r="R584" s="759"/>
      <c r="S584" s="746"/>
    </row>
    <row r="585" spans="1:19" ht="14.4" customHeight="1" x14ac:dyDescent="0.3">
      <c r="A585" s="740" t="s">
        <v>4562</v>
      </c>
      <c r="B585" s="741" t="s">
        <v>4563</v>
      </c>
      <c r="C585" s="741" t="s">
        <v>596</v>
      </c>
      <c r="D585" s="741" t="s">
        <v>2038</v>
      </c>
      <c r="E585" s="741" t="s">
        <v>4559</v>
      </c>
      <c r="F585" s="741" t="s">
        <v>4665</v>
      </c>
      <c r="G585" s="741" t="s">
        <v>4663</v>
      </c>
      <c r="H585" s="745">
        <v>2</v>
      </c>
      <c r="I585" s="745">
        <v>742</v>
      </c>
      <c r="J585" s="741"/>
      <c r="K585" s="741">
        <v>371</v>
      </c>
      <c r="L585" s="745"/>
      <c r="M585" s="745"/>
      <c r="N585" s="741"/>
      <c r="O585" s="741"/>
      <c r="P585" s="745"/>
      <c r="Q585" s="745"/>
      <c r="R585" s="759"/>
      <c r="S585" s="746"/>
    </row>
    <row r="586" spans="1:19" ht="14.4" customHeight="1" x14ac:dyDescent="0.3">
      <c r="A586" s="740" t="s">
        <v>4562</v>
      </c>
      <c r="B586" s="741" t="s">
        <v>4563</v>
      </c>
      <c r="C586" s="741" t="s">
        <v>596</v>
      </c>
      <c r="D586" s="741" t="s">
        <v>4536</v>
      </c>
      <c r="E586" s="741" t="s">
        <v>4559</v>
      </c>
      <c r="F586" s="741" t="s">
        <v>4617</v>
      </c>
      <c r="G586" s="741" t="s">
        <v>4618</v>
      </c>
      <c r="H586" s="745"/>
      <c r="I586" s="745"/>
      <c r="J586" s="741"/>
      <c r="K586" s="741"/>
      <c r="L586" s="745"/>
      <c r="M586" s="745"/>
      <c r="N586" s="741"/>
      <c r="O586" s="741"/>
      <c r="P586" s="745">
        <v>1</v>
      </c>
      <c r="Q586" s="745">
        <v>251</v>
      </c>
      <c r="R586" s="759"/>
      <c r="S586" s="746">
        <v>251</v>
      </c>
    </row>
    <row r="587" spans="1:19" ht="14.4" customHeight="1" x14ac:dyDescent="0.3">
      <c r="A587" s="740" t="s">
        <v>4562</v>
      </c>
      <c r="B587" s="741" t="s">
        <v>4563</v>
      </c>
      <c r="C587" s="741" t="s">
        <v>596</v>
      </c>
      <c r="D587" s="741" t="s">
        <v>4536</v>
      </c>
      <c r="E587" s="741" t="s">
        <v>4559</v>
      </c>
      <c r="F587" s="741" t="s">
        <v>4647</v>
      </c>
      <c r="G587" s="741" t="s">
        <v>4648</v>
      </c>
      <c r="H587" s="745"/>
      <c r="I587" s="745"/>
      <c r="J587" s="741"/>
      <c r="K587" s="741"/>
      <c r="L587" s="745"/>
      <c r="M587" s="745"/>
      <c r="N587" s="741"/>
      <c r="O587" s="741"/>
      <c r="P587" s="745">
        <v>4</v>
      </c>
      <c r="Q587" s="745">
        <v>504</v>
      </c>
      <c r="R587" s="759"/>
      <c r="S587" s="746">
        <v>126</v>
      </c>
    </row>
    <row r="588" spans="1:19" ht="14.4" customHeight="1" x14ac:dyDescent="0.3">
      <c r="A588" s="740" t="s">
        <v>4562</v>
      </c>
      <c r="B588" s="741" t="s">
        <v>4563</v>
      </c>
      <c r="C588" s="741" t="s">
        <v>596</v>
      </c>
      <c r="D588" s="741" t="s">
        <v>4536</v>
      </c>
      <c r="E588" s="741" t="s">
        <v>4559</v>
      </c>
      <c r="F588" s="741" t="s">
        <v>4662</v>
      </c>
      <c r="G588" s="741" t="s">
        <v>4663</v>
      </c>
      <c r="H588" s="745"/>
      <c r="I588" s="745"/>
      <c r="J588" s="741"/>
      <c r="K588" s="741"/>
      <c r="L588" s="745"/>
      <c r="M588" s="745"/>
      <c r="N588" s="741"/>
      <c r="O588" s="741"/>
      <c r="P588" s="745">
        <v>1</v>
      </c>
      <c r="Q588" s="745">
        <v>307</v>
      </c>
      <c r="R588" s="759"/>
      <c r="S588" s="746">
        <v>307</v>
      </c>
    </row>
    <row r="589" spans="1:19" ht="14.4" customHeight="1" x14ac:dyDescent="0.3">
      <c r="A589" s="740" t="s">
        <v>4562</v>
      </c>
      <c r="B589" s="741" t="s">
        <v>4563</v>
      </c>
      <c r="C589" s="741" t="s">
        <v>596</v>
      </c>
      <c r="D589" s="741" t="s">
        <v>2039</v>
      </c>
      <c r="E589" s="741" t="s">
        <v>4559</v>
      </c>
      <c r="F589" s="741" t="s">
        <v>4617</v>
      </c>
      <c r="G589" s="741" t="s">
        <v>4618</v>
      </c>
      <c r="H589" s="745">
        <v>8</v>
      </c>
      <c r="I589" s="745">
        <v>1880</v>
      </c>
      <c r="J589" s="741">
        <v>2.4966799468791501</v>
      </c>
      <c r="K589" s="741">
        <v>235</v>
      </c>
      <c r="L589" s="745">
        <v>3</v>
      </c>
      <c r="M589" s="745">
        <v>753</v>
      </c>
      <c r="N589" s="741">
        <v>1</v>
      </c>
      <c r="O589" s="741">
        <v>251</v>
      </c>
      <c r="P589" s="745">
        <v>5</v>
      </c>
      <c r="Q589" s="745">
        <v>1255</v>
      </c>
      <c r="R589" s="759">
        <v>1.6666666666666667</v>
      </c>
      <c r="S589" s="746">
        <v>251</v>
      </c>
    </row>
    <row r="590" spans="1:19" ht="14.4" customHeight="1" x14ac:dyDescent="0.3">
      <c r="A590" s="740" t="s">
        <v>4562</v>
      </c>
      <c r="B590" s="741" t="s">
        <v>4563</v>
      </c>
      <c r="C590" s="741" t="s">
        <v>596</v>
      </c>
      <c r="D590" s="741" t="s">
        <v>2039</v>
      </c>
      <c r="E590" s="741" t="s">
        <v>4559</v>
      </c>
      <c r="F590" s="741" t="s">
        <v>4647</v>
      </c>
      <c r="G590" s="741" t="s">
        <v>4648</v>
      </c>
      <c r="H590" s="745">
        <v>8</v>
      </c>
      <c r="I590" s="745">
        <v>944</v>
      </c>
      <c r="J590" s="741">
        <v>3.746031746031746</v>
      </c>
      <c r="K590" s="741">
        <v>118</v>
      </c>
      <c r="L590" s="745">
        <v>2</v>
      </c>
      <c r="M590" s="745">
        <v>252</v>
      </c>
      <c r="N590" s="741">
        <v>1</v>
      </c>
      <c r="O590" s="741">
        <v>126</v>
      </c>
      <c r="P590" s="745">
        <v>36</v>
      </c>
      <c r="Q590" s="745">
        <v>4536</v>
      </c>
      <c r="R590" s="759">
        <v>18</v>
      </c>
      <c r="S590" s="746">
        <v>126</v>
      </c>
    </row>
    <row r="591" spans="1:19" ht="14.4" customHeight="1" x14ac:dyDescent="0.3">
      <c r="A591" s="740" t="s">
        <v>4562</v>
      </c>
      <c r="B591" s="741" t="s">
        <v>4563</v>
      </c>
      <c r="C591" s="741" t="s">
        <v>596</v>
      </c>
      <c r="D591" s="741" t="s">
        <v>2039</v>
      </c>
      <c r="E591" s="741" t="s">
        <v>4559</v>
      </c>
      <c r="F591" s="741" t="s">
        <v>4649</v>
      </c>
      <c r="G591" s="741" t="s">
        <v>4650</v>
      </c>
      <c r="H591" s="745">
        <v>2</v>
      </c>
      <c r="I591" s="745">
        <v>646</v>
      </c>
      <c r="J591" s="741"/>
      <c r="K591" s="741">
        <v>323</v>
      </c>
      <c r="L591" s="745"/>
      <c r="M591" s="745"/>
      <c r="N591" s="741"/>
      <c r="O591" s="741"/>
      <c r="P591" s="745"/>
      <c r="Q591" s="745"/>
      <c r="R591" s="759"/>
      <c r="S591" s="746"/>
    </row>
    <row r="592" spans="1:19" ht="14.4" customHeight="1" x14ac:dyDescent="0.3">
      <c r="A592" s="740" t="s">
        <v>4562</v>
      </c>
      <c r="B592" s="741" t="s">
        <v>4563</v>
      </c>
      <c r="C592" s="741" t="s">
        <v>596</v>
      </c>
      <c r="D592" s="741" t="s">
        <v>2039</v>
      </c>
      <c r="E592" s="741" t="s">
        <v>4559</v>
      </c>
      <c r="F592" s="741" t="s">
        <v>4651</v>
      </c>
      <c r="G592" s="741" t="s">
        <v>4652</v>
      </c>
      <c r="H592" s="745">
        <v>3</v>
      </c>
      <c r="I592" s="745">
        <v>1461</v>
      </c>
      <c r="J592" s="741"/>
      <c r="K592" s="741">
        <v>487</v>
      </c>
      <c r="L592" s="745"/>
      <c r="M592" s="745"/>
      <c r="N592" s="741"/>
      <c r="O592" s="741"/>
      <c r="P592" s="745">
        <v>4</v>
      </c>
      <c r="Q592" s="745">
        <v>1980</v>
      </c>
      <c r="R592" s="759"/>
      <c r="S592" s="746">
        <v>495</v>
      </c>
    </row>
    <row r="593" spans="1:19" ht="14.4" customHeight="1" x14ac:dyDescent="0.3">
      <c r="A593" s="740" t="s">
        <v>4562</v>
      </c>
      <c r="B593" s="741" t="s">
        <v>4563</v>
      </c>
      <c r="C593" s="741" t="s">
        <v>596</v>
      </c>
      <c r="D593" s="741" t="s">
        <v>2039</v>
      </c>
      <c r="E593" s="741" t="s">
        <v>4559</v>
      </c>
      <c r="F593" s="741" t="s">
        <v>4662</v>
      </c>
      <c r="G593" s="741" t="s">
        <v>4663</v>
      </c>
      <c r="H593" s="745">
        <v>9</v>
      </c>
      <c r="I593" s="745">
        <v>2691</v>
      </c>
      <c r="J593" s="741">
        <v>2.9218241042345277</v>
      </c>
      <c r="K593" s="741">
        <v>299</v>
      </c>
      <c r="L593" s="745">
        <v>3</v>
      </c>
      <c r="M593" s="745">
        <v>921</v>
      </c>
      <c r="N593" s="741">
        <v>1</v>
      </c>
      <c r="O593" s="741">
        <v>307</v>
      </c>
      <c r="P593" s="745">
        <v>8</v>
      </c>
      <c r="Q593" s="745">
        <v>2456</v>
      </c>
      <c r="R593" s="759">
        <v>2.6666666666666665</v>
      </c>
      <c r="S593" s="746">
        <v>307</v>
      </c>
    </row>
    <row r="594" spans="1:19" ht="14.4" customHeight="1" x14ac:dyDescent="0.3">
      <c r="A594" s="740" t="s">
        <v>4562</v>
      </c>
      <c r="B594" s="741" t="s">
        <v>4563</v>
      </c>
      <c r="C594" s="741" t="s">
        <v>596</v>
      </c>
      <c r="D594" s="741" t="s">
        <v>2039</v>
      </c>
      <c r="E594" s="741" t="s">
        <v>4559</v>
      </c>
      <c r="F594" s="741" t="s">
        <v>4665</v>
      </c>
      <c r="G594" s="741" t="s">
        <v>4663</v>
      </c>
      <c r="H594" s="745"/>
      <c r="I594" s="745"/>
      <c r="J594" s="741"/>
      <c r="K594" s="741"/>
      <c r="L594" s="745">
        <v>1</v>
      </c>
      <c r="M594" s="745">
        <v>380</v>
      </c>
      <c r="N594" s="741">
        <v>1</v>
      </c>
      <c r="O594" s="741">
        <v>380</v>
      </c>
      <c r="P594" s="745"/>
      <c r="Q594" s="745"/>
      <c r="R594" s="759"/>
      <c r="S594" s="746"/>
    </row>
    <row r="595" spans="1:19" ht="14.4" customHeight="1" x14ac:dyDescent="0.3">
      <c r="A595" s="740" t="s">
        <v>4562</v>
      </c>
      <c r="B595" s="741" t="s">
        <v>4563</v>
      </c>
      <c r="C595" s="741" t="s">
        <v>596</v>
      </c>
      <c r="D595" s="741" t="s">
        <v>2040</v>
      </c>
      <c r="E595" s="741" t="s">
        <v>4559</v>
      </c>
      <c r="F595" s="741" t="s">
        <v>4617</v>
      </c>
      <c r="G595" s="741" t="s">
        <v>4618</v>
      </c>
      <c r="H595" s="745"/>
      <c r="I595" s="745"/>
      <c r="J595" s="741"/>
      <c r="K595" s="741"/>
      <c r="L595" s="745">
        <v>1</v>
      </c>
      <c r="M595" s="745">
        <v>251</v>
      </c>
      <c r="N595" s="741">
        <v>1</v>
      </c>
      <c r="O595" s="741">
        <v>251</v>
      </c>
      <c r="P595" s="745"/>
      <c r="Q595" s="745"/>
      <c r="R595" s="759"/>
      <c r="S595" s="746"/>
    </row>
    <row r="596" spans="1:19" ht="14.4" customHeight="1" x14ac:dyDescent="0.3">
      <c r="A596" s="740" t="s">
        <v>4562</v>
      </c>
      <c r="B596" s="741" t="s">
        <v>4563</v>
      </c>
      <c r="C596" s="741" t="s">
        <v>596</v>
      </c>
      <c r="D596" s="741" t="s">
        <v>2040</v>
      </c>
      <c r="E596" s="741" t="s">
        <v>4559</v>
      </c>
      <c r="F596" s="741" t="s">
        <v>4668</v>
      </c>
      <c r="G596" s="741" t="s">
        <v>4650</v>
      </c>
      <c r="H596" s="745"/>
      <c r="I596" s="745"/>
      <c r="J596" s="741"/>
      <c r="K596" s="741"/>
      <c r="L596" s="745">
        <v>1</v>
      </c>
      <c r="M596" s="745">
        <v>404</v>
      </c>
      <c r="N596" s="741">
        <v>1</v>
      </c>
      <c r="O596" s="741">
        <v>404</v>
      </c>
      <c r="P596" s="745"/>
      <c r="Q596" s="745"/>
      <c r="R596" s="759"/>
      <c r="S596" s="746"/>
    </row>
    <row r="597" spans="1:19" ht="14.4" customHeight="1" x14ac:dyDescent="0.3">
      <c r="A597" s="740" t="s">
        <v>4562</v>
      </c>
      <c r="B597" s="741" t="s">
        <v>4563</v>
      </c>
      <c r="C597" s="741" t="s">
        <v>596</v>
      </c>
      <c r="D597" s="741" t="s">
        <v>4537</v>
      </c>
      <c r="E597" s="741" t="s">
        <v>4559</v>
      </c>
      <c r="F597" s="741" t="s">
        <v>4617</v>
      </c>
      <c r="G597" s="741" t="s">
        <v>4618</v>
      </c>
      <c r="H597" s="745"/>
      <c r="I597" s="745"/>
      <c r="J597" s="741"/>
      <c r="K597" s="741"/>
      <c r="L597" s="745">
        <v>6</v>
      </c>
      <c r="M597" s="745">
        <v>1506</v>
      </c>
      <c r="N597" s="741">
        <v>1</v>
      </c>
      <c r="O597" s="741">
        <v>251</v>
      </c>
      <c r="P597" s="745">
        <v>12</v>
      </c>
      <c r="Q597" s="745">
        <v>3012</v>
      </c>
      <c r="R597" s="759">
        <v>2</v>
      </c>
      <c r="S597" s="746">
        <v>251</v>
      </c>
    </row>
    <row r="598" spans="1:19" ht="14.4" customHeight="1" x14ac:dyDescent="0.3">
      <c r="A598" s="740" t="s">
        <v>4562</v>
      </c>
      <c r="B598" s="741" t="s">
        <v>4563</v>
      </c>
      <c r="C598" s="741" t="s">
        <v>596</v>
      </c>
      <c r="D598" s="741" t="s">
        <v>4537</v>
      </c>
      <c r="E598" s="741" t="s">
        <v>4559</v>
      </c>
      <c r="F598" s="741" t="s">
        <v>4647</v>
      </c>
      <c r="G598" s="741" t="s">
        <v>4648</v>
      </c>
      <c r="H598" s="745"/>
      <c r="I598" s="745"/>
      <c r="J598" s="741"/>
      <c r="K598" s="741"/>
      <c r="L598" s="745">
        <v>6</v>
      </c>
      <c r="M598" s="745">
        <v>756</v>
      </c>
      <c r="N598" s="741">
        <v>1</v>
      </c>
      <c r="O598" s="741">
        <v>126</v>
      </c>
      <c r="P598" s="745">
        <v>57</v>
      </c>
      <c r="Q598" s="745">
        <v>7182</v>
      </c>
      <c r="R598" s="759">
        <v>9.5</v>
      </c>
      <c r="S598" s="746">
        <v>126</v>
      </c>
    </row>
    <row r="599" spans="1:19" ht="14.4" customHeight="1" x14ac:dyDescent="0.3">
      <c r="A599" s="740" t="s">
        <v>4562</v>
      </c>
      <c r="B599" s="741" t="s">
        <v>4563</v>
      </c>
      <c r="C599" s="741" t="s">
        <v>596</v>
      </c>
      <c r="D599" s="741" t="s">
        <v>4537</v>
      </c>
      <c r="E599" s="741" t="s">
        <v>4559</v>
      </c>
      <c r="F599" s="741" t="s">
        <v>4653</v>
      </c>
      <c r="G599" s="741" t="s">
        <v>4652</v>
      </c>
      <c r="H599" s="745"/>
      <c r="I599" s="745"/>
      <c r="J599" s="741"/>
      <c r="K599" s="741"/>
      <c r="L599" s="745">
        <v>2</v>
      </c>
      <c r="M599" s="745">
        <v>1136</v>
      </c>
      <c r="N599" s="741">
        <v>1</v>
      </c>
      <c r="O599" s="741">
        <v>568</v>
      </c>
      <c r="P599" s="745"/>
      <c r="Q599" s="745"/>
      <c r="R599" s="759"/>
      <c r="S599" s="746"/>
    </row>
    <row r="600" spans="1:19" ht="14.4" customHeight="1" x14ac:dyDescent="0.3">
      <c r="A600" s="740" t="s">
        <v>4562</v>
      </c>
      <c r="B600" s="741" t="s">
        <v>4563</v>
      </c>
      <c r="C600" s="741" t="s">
        <v>596</v>
      </c>
      <c r="D600" s="741" t="s">
        <v>4537</v>
      </c>
      <c r="E600" s="741" t="s">
        <v>4559</v>
      </c>
      <c r="F600" s="741" t="s">
        <v>4662</v>
      </c>
      <c r="G600" s="741" t="s">
        <v>4663</v>
      </c>
      <c r="H600" s="745"/>
      <c r="I600" s="745"/>
      <c r="J600" s="741"/>
      <c r="K600" s="741"/>
      <c r="L600" s="745">
        <v>5</v>
      </c>
      <c r="M600" s="745">
        <v>1535</v>
      </c>
      <c r="N600" s="741">
        <v>1</v>
      </c>
      <c r="O600" s="741">
        <v>307</v>
      </c>
      <c r="P600" s="745"/>
      <c r="Q600" s="745"/>
      <c r="R600" s="759"/>
      <c r="S600" s="746"/>
    </row>
    <row r="601" spans="1:19" ht="14.4" customHeight="1" x14ac:dyDescent="0.3">
      <c r="A601" s="740" t="s">
        <v>4562</v>
      </c>
      <c r="B601" s="741" t="s">
        <v>4563</v>
      </c>
      <c r="C601" s="741" t="s">
        <v>596</v>
      </c>
      <c r="D601" s="741" t="s">
        <v>4537</v>
      </c>
      <c r="E601" s="741" t="s">
        <v>4559</v>
      </c>
      <c r="F601" s="741" t="s">
        <v>4665</v>
      </c>
      <c r="G601" s="741" t="s">
        <v>4663</v>
      </c>
      <c r="H601" s="745"/>
      <c r="I601" s="745"/>
      <c r="J601" s="741"/>
      <c r="K601" s="741"/>
      <c r="L601" s="745"/>
      <c r="M601" s="745"/>
      <c r="N601" s="741"/>
      <c r="O601" s="741"/>
      <c r="P601" s="745">
        <v>26</v>
      </c>
      <c r="Q601" s="745">
        <v>9880</v>
      </c>
      <c r="R601" s="759"/>
      <c r="S601" s="746">
        <v>380</v>
      </c>
    </row>
    <row r="602" spans="1:19" ht="14.4" customHeight="1" x14ac:dyDescent="0.3">
      <c r="A602" s="740" t="s">
        <v>4562</v>
      </c>
      <c r="B602" s="741" t="s">
        <v>4563</v>
      </c>
      <c r="C602" s="741" t="s">
        <v>596</v>
      </c>
      <c r="D602" s="741" t="s">
        <v>4538</v>
      </c>
      <c r="E602" s="741" t="s">
        <v>4559</v>
      </c>
      <c r="F602" s="741" t="s">
        <v>4617</v>
      </c>
      <c r="G602" s="741" t="s">
        <v>4618</v>
      </c>
      <c r="H602" s="745">
        <v>25</v>
      </c>
      <c r="I602" s="745">
        <v>5875</v>
      </c>
      <c r="J602" s="741">
        <v>1.2319144474732648</v>
      </c>
      <c r="K602" s="741">
        <v>235</v>
      </c>
      <c r="L602" s="745">
        <v>19</v>
      </c>
      <c r="M602" s="745">
        <v>4769</v>
      </c>
      <c r="N602" s="741">
        <v>1</v>
      </c>
      <c r="O602" s="741">
        <v>251</v>
      </c>
      <c r="P602" s="745">
        <v>45</v>
      </c>
      <c r="Q602" s="745">
        <v>11295</v>
      </c>
      <c r="R602" s="759">
        <v>2.3684210526315788</v>
      </c>
      <c r="S602" s="746">
        <v>251</v>
      </c>
    </row>
    <row r="603" spans="1:19" ht="14.4" customHeight="1" x14ac:dyDescent="0.3">
      <c r="A603" s="740" t="s">
        <v>4562</v>
      </c>
      <c r="B603" s="741" t="s">
        <v>4563</v>
      </c>
      <c r="C603" s="741" t="s">
        <v>596</v>
      </c>
      <c r="D603" s="741" t="s">
        <v>4538</v>
      </c>
      <c r="E603" s="741" t="s">
        <v>4559</v>
      </c>
      <c r="F603" s="741" t="s">
        <v>4647</v>
      </c>
      <c r="G603" s="741" t="s">
        <v>4648</v>
      </c>
      <c r="H603" s="745">
        <v>8</v>
      </c>
      <c r="I603" s="745">
        <v>944</v>
      </c>
      <c r="J603" s="741">
        <v>3.746031746031746</v>
      </c>
      <c r="K603" s="741">
        <v>118</v>
      </c>
      <c r="L603" s="745">
        <v>2</v>
      </c>
      <c r="M603" s="745">
        <v>252</v>
      </c>
      <c r="N603" s="741">
        <v>1</v>
      </c>
      <c r="O603" s="741">
        <v>126</v>
      </c>
      <c r="P603" s="745">
        <v>198</v>
      </c>
      <c r="Q603" s="745">
        <v>24948</v>
      </c>
      <c r="R603" s="759">
        <v>99</v>
      </c>
      <c r="S603" s="746">
        <v>126</v>
      </c>
    </row>
    <row r="604" spans="1:19" ht="14.4" customHeight="1" x14ac:dyDescent="0.3">
      <c r="A604" s="740" t="s">
        <v>4562</v>
      </c>
      <c r="B604" s="741" t="s">
        <v>4563</v>
      </c>
      <c r="C604" s="741" t="s">
        <v>596</v>
      </c>
      <c r="D604" s="741" t="s">
        <v>4538</v>
      </c>
      <c r="E604" s="741" t="s">
        <v>4559</v>
      </c>
      <c r="F604" s="741" t="s">
        <v>4649</v>
      </c>
      <c r="G604" s="741" t="s">
        <v>4650</v>
      </c>
      <c r="H604" s="745"/>
      <c r="I604" s="745"/>
      <c r="J604" s="741"/>
      <c r="K604" s="741"/>
      <c r="L604" s="745">
        <v>1</v>
      </c>
      <c r="M604" s="745">
        <v>331</v>
      </c>
      <c r="N604" s="741">
        <v>1</v>
      </c>
      <c r="O604" s="741">
        <v>331</v>
      </c>
      <c r="P604" s="745">
        <v>1</v>
      </c>
      <c r="Q604" s="745">
        <v>331</v>
      </c>
      <c r="R604" s="759">
        <v>1</v>
      </c>
      <c r="S604" s="746">
        <v>331</v>
      </c>
    </row>
    <row r="605" spans="1:19" ht="14.4" customHeight="1" x14ac:dyDescent="0.3">
      <c r="A605" s="740" t="s">
        <v>4562</v>
      </c>
      <c r="B605" s="741" t="s">
        <v>4563</v>
      </c>
      <c r="C605" s="741" t="s">
        <v>596</v>
      </c>
      <c r="D605" s="741" t="s">
        <v>4538</v>
      </c>
      <c r="E605" s="741" t="s">
        <v>4559</v>
      </c>
      <c r="F605" s="741" t="s">
        <v>4651</v>
      </c>
      <c r="G605" s="741" t="s">
        <v>4652</v>
      </c>
      <c r="H605" s="745">
        <v>38</v>
      </c>
      <c r="I605" s="745">
        <v>18506</v>
      </c>
      <c r="J605" s="741">
        <v>1.9676767676767677</v>
      </c>
      <c r="K605" s="741">
        <v>487</v>
      </c>
      <c r="L605" s="745">
        <v>19</v>
      </c>
      <c r="M605" s="745">
        <v>9405</v>
      </c>
      <c r="N605" s="741">
        <v>1</v>
      </c>
      <c r="O605" s="741">
        <v>495</v>
      </c>
      <c r="P605" s="745">
        <v>55</v>
      </c>
      <c r="Q605" s="745">
        <v>27225</v>
      </c>
      <c r="R605" s="759">
        <v>2.8947368421052633</v>
      </c>
      <c r="S605" s="746">
        <v>495</v>
      </c>
    </row>
    <row r="606" spans="1:19" ht="14.4" customHeight="1" x14ac:dyDescent="0.3">
      <c r="A606" s="740" t="s">
        <v>4562</v>
      </c>
      <c r="B606" s="741" t="s">
        <v>4563</v>
      </c>
      <c r="C606" s="741" t="s">
        <v>596</v>
      </c>
      <c r="D606" s="741" t="s">
        <v>4538</v>
      </c>
      <c r="E606" s="741" t="s">
        <v>4559</v>
      </c>
      <c r="F606" s="741" t="s">
        <v>4653</v>
      </c>
      <c r="G606" s="741" t="s">
        <v>4652</v>
      </c>
      <c r="H606" s="745"/>
      <c r="I606" s="745"/>
      <c r="J606" s="741"/>
      <c r="K606" s="741"/>
      <c r="L606" s="745">
        <v>1</v>
      </c>
      <c r="M606" s="745">
        <v>568</v>
      </c>
      <c r="N606" s="741">
        <v>1</v>
      </c>
      <c r="O606" s="741">
        <v>568</v>
      </c>
      <c r="P606" s="745">
        <v>2</v>
      </c>
      <c r="Q606" s="745">
        <v>1136</v>
      </c>
      <c r="R606" s="759">
        <v>2</v>
      </c>
      <c r="S606" s="746">
        <v>568</v>
      </c>
    </row>
    <row r="607" spans="1:19" ht="14.4" customHeight="1" x14ac:dyDescent="0.3">
      <c r="A607" s="740" t="s">
        <v>4562</v>
      </c>
      <c r="B607" s="741" t="s">
        <v>4563</v>
      </c>
      <c r="C607" s="741" t="s">
        <v>596</v>
      </c>
      <c r="D607" s="741" t="s">
        <v>4538</v>
      </c>
      <c r="E607" s="741" t="s">
        <v>4559</v>
      </c>
      <c r="F607" s="741" t="s">
        <v>4656</v>
      </c>
      <c r="G607" s="741" t="s">
        <v>4640</v>
      </c>
      <c r="H607" s="745">
        <v>1</v>
      </c>
      <c r="I607" s="745">
        <v>449</v>
      </c>
      <c r="J607" s="741">
        <v>0.97186147186147187</v>
      </c>
      <c r="K607" s="741">
        <v>449</v>
      </c>
      <c r="L607" s="745">
        <v>1</v>
      </c>
      <c r="M607" s="745">
        <v>462</v>
      </c>
      <c r="N607" s="741">
        <v>1</v>
      </c>
      <c r="O607" s="741">
        <v>462</v>
      </c>
      <c r="P607" s="745"/>
      <c r="Q607" s="745"/>
      <c r="R607" s="759"/>
      <c r="S607" s="746"/>
    </row>
    <row r="608" spans="1:19" ht="14.4" customHeight="1" x14ac:dyDescent="0.3">
      <c r="A608" s="740" t="s">
        <v>4562</v>
      </c>
      <c r="B608" s="741" t="s">
        <v>4563</v>
      </c>
      <c r="C608" s="741" t="s">
        <v>596</v>
      </c>
      <c r="D608" s="741" t="s">
        <v>4538</v>
      </c>
      <c r="E608" s="741" t="s">
        <v>4559</v>
      </c>
      <c r="F608" s="741" t="s">
        <v>4658</v>
      </c>
      <c r="G608" s="741" t="s">
        <v>4659</v>
      </c>
      <c r="H608" s="745"/>
      <c r="I608" s="745"/>
      <c r="J608" s="741"/>
      <c r="K608" s="741"/>
      <c r="L608" s="745"/>
      <c r="M608" s="745"/>
      <c r="N608" s="741"/>
      <c r="O608" s="741"/>
      <c r="P608" s="745">
        <v>1</v>
      </c>
      <c r="Q608" s="745">
        <v>215</v>
      </c>
      <c r="R608" s="759"/>
      <c r="S608" s="746">
        <v>215</v>
      </c>
    </row>
    <row r="609" spans="1:19" ht="14.4" customHeight="1" x14ac:dyDescent="0.3">
      <c r="A609" s="740" t="s">
        <v>4562</v>
      </c>
      <c r="B609" s="741" t="s">
        <v>4563</v>
      </c>
      <c r="C609" s="741" t="s">
        <v>596</v>
      </c>
      <c r="D609" s="741" t="s">
        <v>4538</v>
      </c>
      <c r="E609" s="741" t="s">
        <v>4559</v>
      </c>
      <c r="F609" s="741" t="s">
        <v>4660</v>
      </c>
      <c r="G609" s="741" t="s">
        <v>4661</v>
      </c>
      <c r="H609" s="745"/>
      <c r="I609" s="745"/>
      <c r="J609" s="741"/>
      <c r="K609" s="741"/>
      <c r="L609" s="745"/>
      <c r="M609" s="745"/>
      <c r="N609" s="741"/>
      <c r="O609" s="741"/>
      <c r="P609" s="745">
        <v>2</v>
      </c>
      <c r="Q609" s="745">
        <v>170</v>
      </c>
      <c r="R609" s="759"/>
      <c r="S609" s="746">
        <v>85</v>
      </c>
    </row>
    <row r="610" spans="1:19" ht="14.4" customHeight="1" x14ac:dyDescent="0.3">
      <c r="A610" s="740" t="s">
        <v>4562</v>
      </c>
      <c r="B610" s="741" t="s">
        <v>4563</v>
      </c>
      <c r="C610" s="741" t="s">
        <v>596</v>
      </c>
      <c r="D610" s="741" t="s">
        <v>4538</v>
      </c>
      <c r="E610" s="741" t="s">
        <v>4559</v>
      </c>
      <c r="F610" s="741" t="s">
        <v>4662</v>
      </c>
      <c r="G610" s="741" t="s">
        <v>4663</v>
      </c>
      <c r="H610" s="745"/>
      <c r="I610" s="745"/>
      <c r="J610" s="741"/>
      <c r="K610" s="741"/>
      <c r="L610" s="745"/>
      <c r="M610" s="745"/>
      <c r="N610" s="741"/>
      <c r="O610" s="741"/>
      <c r="P610" s="745">
        <v>1</v>
      </c>
      <c r="Q610" s="745">
        <v>307</v>
      </c>
      <c r="R610" s="759"/>
      <c r="S610" s="746">
        <v>307</v>
      </c>
    </row>
    <row r="611" spans="1:19" ht="14.4" customHeight="1" x14ac:dyDescent="0.3">
      <c r="A611" s="740" t="s">
        <v>4562</v>
      </c>
      <c r="B611" s="741" t="s">
        <v>4563</v>
      </c>
      <c r="C611" s="741" t="s">
        <v>596</v>
      </c>
      <c r="D611" s="741" t="s">
        <v>4538</v>
      </c>
      <c r="E611" s="741" t="s">
        <v>4559</v>
      </c>
      <c r="F611" s="741" t="s">
        <v>4664</v>
      </c>
      <c r="G611" s="741" t="s">
        <v>4659</v>
      </c>
      <c r="H611" s="745">
        <v>1</v>
      </c>
      <c r="I611" s="745">
        <v>174</v>
      </c>
      <c r="J611" s="741"/>
      <c r="K611" s="741">
        <v>174</v>
      </c>
      <c r="L611" s="745"/>
      <c r="M611" s="745"/>
      <c r="N611" s="741"/>
      <c r="O611" s="741"/>
      <c r="P611" s="745"/>
      <c r="Q611" s="745"/>
      <c r="R611" s="759"/>
      <c r="S611" s="746"/>
    </row>
    <row r="612" spans="1:19" ht="14.4" customHeight="1" x14ac:dyDescent="0.3">
      <c r="A612" s="740" t="s">
        <v>4562</v>
      </c>
      <c r="B612" s="741" t="s">
        <v>4563</v>
      </c>
      <c r="C612" s="741" t="s">
        <v>596</v>
      </c>
      <c r="D612" s="741" t="s">
        <v>4540</v>
      </c>
      <c r="E612" s="741" t="s">
        <v>4559</v>
      </c>
      <c r="F612" s="741" t="s">
        <v>4617</v>
      </c>
      <c r="G612" s="741" t="s">
        <v>4618</v>
      </c>
      <c r="H612" s="745"/>
      <c r="I612" s="745"/>
      <c r="J612" s="741"/>
      <c r="K612" s="741"/>
      <c r="L612" s="745"/>
      <c r="M612" s="745"/>
      <c r="N612" s="741"/>
      <c r="O612" s="741"/>
      <c r="P612" s="745">
        <v>1</v>
      </c>
      <c r="Q612" s="745">
        <v>251</v>
      </c>
      <c r="R612" s="759"/>
      <c r="S612" s="746">
        <v>251</v>
      </c>
    </row>
    <row r="613" spans="1:19" ht="14.4" customHeight="1" x14ac:dyDescent="0.3">
      <c r="A613" s="740" t="s">
        <v>4562</v>
      </c>
      <c r="B613" s="741" t="s">
        <v>4563</v>
      </c>
      <c r="C613" s="741" t="s">
        <v>596</v>
      </c>
      <c r="D613" s="741" t="s">
        <v>4540</v>
      </c>
      <c r="E613" s="741" t="s">
        <v>4559</v>
      </c>
      <c r="F613" s="741" t="s">
        <v>4647</v>
      </c>
      <c r="G613" s="741" t="s">
        <v>4648</v>
      </c>
      <c r="H613" s="745"/>
      <c r="I613" s="745"/>
      <c r="J613" s="741"/>
      <c r="K613" s="741"/>
      <c r="L613" s="745"/>
      <c r="M613" s="745"/>
      <c r="N613" s="741"/>
      <c r="O613" s="741"/>
      <c r="P613" s="745">
        <v>4</v>
      </c>
      <c r="Q613" s="745">
        <v>504</v>
      </c>
      <c r="R613" s="759"/>
      <c r="S613" s="746">
        <v>126</v>
      </c>
    </row>
    <row r="614" spans="1:19" ht="14.4" customHeight="1" x14ac:dyDescent="0.3">
      <c r="A614" s="740" t="s">
        <v>4562</v>
      </c>
      <c r="B614" s="741" t="s">
        <v>4563</v>
      </c>
      <c r="C614" s="741" t="s">
        <v>596</v>
      </c>
      <c r="D614" s="741" t="s">
        <v>4540</v>
      </c>
      <c r="E614" s="741" t="s">
        <v>4559</v>
      </c>
      <c r="F614" s="741" t="s">
        <v>4662</v>
      </c>
      <c r="G614" s="741" t="s">
        <v>4663</v>
      </c>
      <c r="H614" s="745"/>
      <c r="I614" s="745"/>
      <c r="J614" s="741"/>
      <c r="K614" s="741"/>
      <c r="L614" s="745"/>
      <c r="M614" s="745"/>
      <c r="N614" s="741"/>
      <c r="O614" s="741"/>
      <c r="P614" s="745">
        <v>1</v>
      </c>
      <c r="Q614" s="745">
        <v>307</v>
      </c>
      <c r="R614" s="759"/>
      <c r="S614" s="746">
        <v>307</v>
      </c>
    </row>
    <row r="615" spans="1:19" ht="14.4" customHeight="1" x14ac:dyDescent="0.3">
      <c r="A615" s="740" t="s">
        <v>4562</v>
      </c>
      <c r="B615" s="741" t="s">
        <v>4563</v>
      </c>
      <c r="C615" s="741" t="s">
        <v>596</v>
      </c>
      <c r="D615" s="741" t="s">
        <v>4541</v>
      </c>
      <c r="E615" s="741" t="s">
        <v>4559</v>
      </c>
      <c r="F615" s="741" t="s">
        <v>4617</v>
      </c>
      <c r="G615" s="741" t="s">
        <v>4618</v>
      </c>
      <c r="H615" s="745">
        <v>1</v>
      </c>
      <c r="I615" s="745">
        <v>235</v>
      </c>
      <c r="J615" s="741"/>
      <c r="K615" s="741">
        <v>235</v>
      </c>
      <c r="L615" s="745"/>
      <c r="M615" s="745"/>
      <c r="N615" s="741"/>
      <c r="O615" s="741"/>
      <c r="P615" s="745"/>
      <c r="Q615" s="745"/>
      <c r="R615" s="759"/>
      <c r="S615" s="746"/>
    </row>
    <row r="616" spans="1:19" ht="14.4" customHeight="1" x14ac:dyDescent="0.3">
      <c r="A616" s="740" t="s">
        <v>4562</v>
      </c>
      <c r="B616" s="741" t="s">
        <v>4563</v>
      </c>
      <c r="C616" s="741" t="s">
        <v>596</v>
      </c>
      <c r="D616" s="741" t="s">
        <v>4541</v>
      </c>
      <c r="E616" s="741" t="s">
        <v>4559</v>
      </c>
      <c r="F616" s="741" t="s">
        <v>4662</v>
      </c>
      <c r="G616" s="741" t="s">
        <v>4663</v>
      </c>
      <c r="H616" s="745">
        <v>1</v>
      </c>
      <c r="I616" s="745">
        <v>299</v>
      </c>
      <c r="J616" s="741"/>
      <c r="K616" s="741">
        <v>299</v>
      </c>
      <c r="L616" s="745"/>
      <c r="M616" s="745"/>
      <c r="N616" s="741"/>
      <c r="O616" s="741"/>
      <c r="P616" s="745"/>
      <c r="Q616" s="745"/>
      <c r="R616" s="759"/>
      <c r="S616" s="746"/>
    </row>
    <row r="617" spans="1:19" ht="14.4" customHeight="1" x14ac:dyDescent="0.3">
      <c r="A617" s="740" t="s">
        <v>4562</v>
      </c>
      <c r="B617" s="741" t="s">
        <v>4563</v>
      </c>
      <c r="C617" s="741" t="s">
        <v>596</v>
      </c>
      <c r="D617" s="741" t="s">
        <v>4542</v>
      </c>
      <c r="E617" s="741" t="s">
        <v>4559</v>
      </c>
      <c r="F617" s="741" t="s">
        <v>4617</v>
      </c>
      <c r="G617" s="741" t="s">
        <v>4618</v>
      </c>
      <c r="H617" s="745">
        <v>3</v>
      </c>
      <c r="I617" s="745">
        <v>705</v>
      </c>
      <c r="J617" s="741">
        <v>0.93625498007968122</v>
      </c>
      <c r="K617" s="741">
        <v>235</v>
      </c>
      <c r="L617" s="745">
        <v>3</v>
      </c>
      <c r="M617" s="745">
        <v>753</v>
      </c>
      <c r="N617" s="741">
        <v>1</v>
      </c>
      <c r="O617" s="741">
        <v>251</v>
      </c>
      <c r="P617" s="745"/>
      <c r="Q617" s="745"/>
      <c r="R617" s="759"/>
      <c r="S617" s="746"/>
    </row>
    <row r="618" spans="1:19" ht="14.4" customHeight="1" x14ac:dyDescent="0.3">
      <c r="A618" s="740" t="s">
        <v>4562</v>
      </c>
      <c r="B618" s="741" t="s">
        <v>4563</v>
      </c>
      <c r="C618" s="741" t="s">
        <v>596</v>
      </c>
      <c r="D618" s="741" t="s">
        <v>4542</v>
      </c>
      <c r="E618" s="741" t="s">
        <v>4559</v>
      </c>
      <c r="F618" s="741" t="s">
        <v>4647</v>
      </c>
      <c r="G618" s="741" t="s">
        <v>4648</v>
      </c>
      <c r="H618" s="745">
        <v>7</v>
      </c>
      <c r="I618" s="745">
        <v>826</v>
      </c>
      <c r="J618" s="741">
        <v>2.1851851851851851</v>
      </c>
      <c r="K618" s="741">
        <v>118</v>
      </c>
      <c r="L618" s="745">
        <v>3</v>
      </c>
      <c r="M618" s="745">
        <v>378</v>
      </c>
      <c r="N618" s="741">
        <v>1</v>
      </c>
      <c r="O618" s="741">
        <v>126</v>
      </c>
      <c r="P618" s="745"/>
      <c r="Q618" s="745"/>
      <c r="R618" s="759"/>
      <c r="S618" s="746"/>
    </row>
    <row r="619" spans="1:19" ht="14.4" customHeight="1" x14ac:dyDescent="0.3">
      <c r="A619" s="740" t="s">
        <v>4562</v>
      </c>
      <c r="B619" s="741" t="s">
        <v>4563</v>
      </c>
      <c r="C619" s="741" t="s">
        <v>596</v>
      </c>
      <c r="D619" s="741" t="s">
        <v>4542</v>
      </c>
      <c r="E619" s="741" t="s">
        <v>4559</v>
      </c>
      <c r="F619" s="741" t="s">
        <v>4651</v>
      </c>
      <c r="G619" s="741" t="s">
        <v>4652</v>
      </c>
      <c r="H619" s="745"/>
      <c r="I619" s="745"/>
      <c r="J619" s="741"/>
      <c r="K619" s="741"/>
      <c r="L619" s="745">
        <v>3</v>
      </c>
      <c r="M619" s="745">
        <v>1485</v>
      </c>
      <c r="N619" s="741">
        <v>1</v>
      </c>
      <c r="O619" s="741">
        <v>495</v>
      </c>
      <c r="P619" s="745"/>
      <c r="Q619" s="745"/>
      <c r="R619" s="759"/>
      <c r="S619" s="746"/>
    </row>
    <row r="620" spans="1:19" ht="14.4" customHeight="1" x14ac:dyDescent="0.3">
      <c r="A620" s="740" t="s">
        <v>4562</v>
      </c>
      <c r="B620" s="741" t="s">
        <v>4563</v>
      </c>
      <c r="C620" s="741" t="s">
        <v>596</v>
      </c>
      <c r="D620" s="741" t="s">
        <v>4542</v>
      </c>
      <c r="E620" s="741" t="s">
        <v>4559</v>
      </c>
      <c r="F620" s="741" t="s">
        <v>4653</v>
      </c>
      <c r="G620" s="741" t="s">
        <v>4652</v>
      </c>
      <c r="H620" s="745">
        <v>1</v>
      </c>
      <c r="I620" s="745">
        <v>559</v>
      </c>
      <c r="J620" s="741"/>
      <c r="K620" s="741">
        <v>559</v>
      </c>
      <c r="L620" s="745"/>
      <c r="M620" s="745"/>
      <c r="N620" s="741"/>
      <c r="O620" s="741"/>
      <c r="P620" s="745"/>
      <c r="Q620" s="745"/>
      <c r="R620" s="759"/>
      <c r="S620" s="746"/>
    </row>
    <row r="621" spans="1:19" ht="14.4" customHeight="1" x14ac:dyDescent="0.3">
      <c r="A621" s="740" t="s">
        <v>4562</v>
      </c>
      <c r="B621" s="741" t="s">
        <v>4563</v>
      </c>
      <c r="C621" s="741" t="s">
        <v>596</v>
      </c>
      <c r="D621" s="741" t="s">
        <v>4542</v>
      </c>
      <c r="E621" s="741" t="s">
        <v>4559</v>
      </c>
      <c r="F621" s="741" t="s">
        <v>4654</v>
      </c>
      <c r="G621" s="741" t="s">
        <v>4655</v>
      </c>
      <c r="H621" s="745"/>
      <c r="I621" s="745"/>
      <c r="J621" s="741"/>
      <c r="K621" s="741"/>
      <c r="L621" s="745">
        <v>4</v>
      </c>
      <c r="M621" s="745">
        <v>3044</v>
      </c>
      <c r="N621" s="741">
        <v>1</v>
      </c>
      <c r="O621" s="741">
        <v>761</v>
      </c>
      <c r="P621" s="745"/>
      <c r="Q621" s="745"/>
      <c r="R621" s="759"/>
      <c r="S621" s="746"/>
    </row>
    <row r="622" spans="1:19" ht="14.4" customHeight="1" x14ac:dyDescent="0.3">
      <c r="A622" s="740" t="s">
        <v>4562</v>
      </c>
      <c r="B622" s="741" t="s">
        <v>4563</v>
      </c>
      <c r="C622" s="741" t="s">
        <v>596</v>
      </c>
      <c r="D622" s="741" t="s">
        <v>4542</v>
      </c>
      <c r="E622" s="741" t="s">
        <v>4559</v>
      </c>
      <c r="F622" s="741" t="s">
        <v>4658</v>
      </c>
      <c r="G622" s="741" t="s">
        <v>4659</v>
      </c>
      <c r="H622" s="745"/>
      <c r="I622" s="745"/>
      <c r="J622" s="741"/>
      <c r="K622" s="741"/>
      <c r="L622" s="745">
        <v>1</v>
      </c>
      <c r="M622" s="745">
        <v>215</v>
      </c>
      <c r="N622" s="741">
        <v>1</v>
      </c>
      <c r="O622" s="741">
        <v>215</v>
      </c>
      <c r="P622" s="745"/>
      <c r="Q622" s="745"/>
      <c r="R622" s="759"/>
      <c r="S622" s="746"/>
    </row>
    <row r="623" spans="1:19" ht="14.4" customHeight="1" x14ac:dyDescent="0.3">
      <c r="A623" s="740" t="s">
        <v>4562</v>
      </c>
      <c r="B623" s="741" t="s">
        <v>4563</v>
      </c>
      <c r="C623" s="741" t="s">
        <v>596</v>
      </c>
      <c r="D623" s="741" t="s">
        <v>4542</v>
      </c>
      <c r="E623" s="741" t="s">
        <v>4559</v>
      </c>
      <c r="F623" s="741" t="s">
        <v>4660</v>
      </c>
      <c r="G623" s="741" t="s">
        <v>4661</v>
      </c>
      <c r="H623" s="745"/>
      <c r="I623" s="745"/>
      <c r="J623" s="741"/>
      <c r="K623" s="741"/>
      <c r="L623" s="745">
        <v>4</v>
      </c>
      <c r="M623" s="745">
        <v>340</v>
      </c>
      <c r="N623" s="741">
        <v>1</v>
      </c>
      <c r="O623" s="741">
        <v>85</v>
      </c>
      <c r="P623" s="745"/>
      <c r="Q623" s="745"/>
      <c r="R623" s="759"/>
      <c r="S623" s="746"/>
    </row>
    <row r="624" spans="1:19" ht="14.4" customHeight="1" x14ac:dyDescent="0.3">
      <c r="A624" s="740" t="s">
        <v>4562</v>
      </c>
      <c r="B624" s="741" t="s">
        <v>4563</v>
      </c>
      <c r="C624" s="741" t="s">
        <v>596</v>
      </c>
      <c r="D624" s="741" t="s">
        <v>4542</v>
      </c>
      <c r="E624" s="741" t="s">
        <v>4559</v>
      </c>
      <c r="F624" s="741" t="s">
        <v>4665</v>
      </c>
      <c r="G624" s="741" t="s">
        <v>4663</v>
      </c>
      <c r="H624" s="745">
        <v>6</v>
      </c>
      <c r="I624" s="745">
        <v>2226</v>
      </c>
      <c r="J624" s="741"/>
      <c r="K624" s="741">
        <v>371</v>
      </c>
      <c r="L624" s="745"/>
      <c r="M624" s="745"/>
      <c r="N624" s="741"/>
      <c r="O624" s="741"/>
      <c r="P624" s="745"/>
      <c r="Q624" s="745"/>
      <c r="R624" s="759"/>
      <c r="S624" s="746"/>
    </row>
    <row r="625" spans="1:19" ht="14.4" customHeight="1" x14ac:dyDescent="0.3">
      <c r="A625" s="740" t="s">
        <v>4562</v>
      </c>
      <c r="B625" s="741" t="s">
        <v>4563</v>
      </c>
      <c r="C625" s="741" t="s">
        <v>596</v>
      </c>
      <c r="D625" s="741" t="s">
        <v>2041</v>
      </c>
      <c r="E625" s="741" t="s">
        <v>4559</v>
      </c>
      <c r="F625" s="741" t="s">
        <v>4617</v>
      </c>
      <c r="G625" s="741" t="s">
        <v>4618</v>
      </c>
      <c r="H625" s="745">
        <v>51</v>
      </c>
      <c r="I625" s="745">
        <v>11985</v>
      </c>
      <c r="J625" s="741">
        <v>23.874501992031874</v>
      </c>
      <c r="K625" s="741">
        <v>235</v>
      </c>
      <c r="L625" s="745">
        <v>2</v>
      </c>
      <c r="M625" s="745">
        <v>502</v>
      </c>
      <c r="N625" s="741">
        <v>1</v>
      </c>
      <c r="O625" s="741">
        <v>251</v>
      </c>
      <c r="P625" s="745">
        <v>31</v>
      </c>
      <c r="Q625" s="745">
        <v>7781</v>
      </c>
      <c r="R625" s="759">
        <v>15.5</v>
      </c>
      <c r="S625" s="746">
        <v>251</v>
      </c>
    </row>
    <row r="626" spans="1:19" ht="14.4" customHeight="1" x14ac:dyDescent="0.3">
      <c r="A626" s="740" t="s">
        <v>4562</v>
      </c>
      <c r="B626" s="741" t="s">
        <v>4563</v>
      </c>
      <c r="C626" s="741" t="s">
        <v>596</v>
      </c>
      <c r="D626" s="741" t="s">
        <v>2041</v>
      </c>
      <c r="E626" s="741" t="s">
        <v>4559</v>
      </c>
      <c r="F626" s="741" t="s">
        <v>4647</v>
      </c>
      <c r="G626" s="741" t="s">
        <v>4648</v>
      </c>
      <c r="H626" s="745">
        <v>196</v>
      </c>
      <c r="I626" s="745">
        <v>23128</v>
      </c>
      <c r="J626" s="741">
        <v>91.777777777777771</v>
      </c>
      <c r="K626" s="741">
        <v>118</v>
      </c>
      <c r="L626" s="745">
        <v>2</v>
      </c>
      <c r="M626" s="745">
        <v>252</v>
      </c>
      <c r="N626" s="741">
        <v>1</v>
      </c>
      <c r="O626" s="741">
        <v>126</v>
      </c>
      <c r="P626" s="745">
        <v>105</v>
      </c>
      <c r="Q626" s="745">
        <v>13230</v>
      </c>
      <c r="R626" s="759">
        <v>52.5</v>
      </c>
      <c r="S626" s="746">
        <v>126</v>
      </c>
    </row>
    <row r="627" spans="1:19" ht="14.4" customHeight="1" x14ac:dyDescent="0.3">
      <c r="A627" s="740" t="s">
        <v>4562</v>
      </c>
      <c r="B627" s="741" t="s">
        <v>4563</v>
      </c>
      <c r="C627" s="741" t="s">
        <v>596</v>
      </c>
      <c r="D627" s="741" t="s">
        <v>2041</v>
      </c>
      <c r="E627" s="741" t="s">
        <v>4559</v>
      </c>
      <c r="F627" s="741" t="s">
        <v>4649</v>
      </c>
      <c r="G627" s="741" t="s">
        <v>4650</v>
      </c>
      <c r="H627" s="745">
        <v>1</v>
      </c>
      <c r="I627" s="745">
        <v>323</v>
      </c>
      <c r="J627" s="741"/>
      <c r="K627" s="741">
        <v>323</v>
      </c>
      <c r="L627" s="745"/>
      <c r="M627" s="745"/>
      <c r="N627" s="741"/>
      <c r="O627" s="741"/>
      <c r="P627" s="745"/>
      <c r="Q627" s="745"/>
      <c r="R627" s="759"/>
      <c r="S627" s="746"/>
    </row>
    <row r="628" spans="1:19" ht="14.4" customHeight="1" x14ac:dyDescent="0.3">
      <c r="A628" s="740" t="s">
        <v>4562</v>
      </c>
      <c r="B628" s="741" t="s">
        <v>4563</v>
      </c>
      <c r="C628" s="741" t="s">
        <v>596</v>
      </c>
      <c r="D628" s="741" t="s">
        <v>2041</v>
      </c>
      <c r="E628" s="741" t="s">
        <v>4559</v>
      </c>
      <c r="F628" s="741" t="s">
        <v>4651</v>
      </c>
      <c r="G628" s="741" t="s">
        <v>4652</v>
      </c>
      <c r="H628" s="745">
        <v>5</v>
      </c>
      <c r="I628" s="745">
        <v>2435</v>
      </c>
      <c r="J628" s="741">
        <v>4.9191919191919196</v>
      </c>
      <c r="K628" s="741">
        <v>487</v>
      </c>
      <c r="L628" s="745">
        <v>1</v>
      </c>
      <c r="M628" s="745">
        <v>495</v>
      </c>
      <c r="N628" s="741">
        <v>1</v>
      </c>
      <c r="O628" s="741">
        <v>495</v>
      </c>
      <c r="P628" s="745"/>
      <c r="Q628" s="745"/>
      <c r="R628" s="759"/>
      <c r="S628" s="746"/>
    </row>
    <row r="629" spans="1:19" ht="14.4" customHeight="1" x14ac:dyDescent="0.3">
      <c r="A629" s="740" t="s">
        <v>4562</v>
      </c>
      <c r="B629" s="741" t="s">
        <v>4563</v>
      </c>
      <c r="C629" s="741" t="s">
        <v>596</v>
      </c>
      <c r="D629" s="741" t="s">
        <v>2041</v>
      </c>
      <c r="E629" s="741" t="s">
        <v>4559</v>
      </c>
      <c r="F629" s="741" t="s">
        <v>4653</v>
      </c>
      <c r="G629" s="741" t="s">
        <v>4652</v>
      </c>
      <c r="H629" s="745">
        <v>35</v>
      </c>
      <c r="I629" s="745">
        <v>19565</v>
      </c>
      <c r="J629" s="741">
        <v>34.445422535211264</v>
      </c>
      <c r="K629" s="741">
        <v>559</v>
      </c>
      <c r="L629" s="745">
        <v>1</v>
      </c>
      <c r="M629" s="745">
        <v>568</v>
      </c>
      <c r="N629" s="741">
        <v>1</v>
      </c>
      <c r="O629" s="741">
        <v>568</v>
      </c>
      <c r="P629" s="745">
        <v>4</v>
      </c>
      <c r="Q629" s="745">
        <v>2272</v>
      </c>
      <c r="R629" s="759">
        <v>4</v>
      </c>
      <c r="S629" s="746">
        <v>568</v>
      </c>
    </row>
    <row r="630" spans="1:19" ht="14.4" customHeight="1" x14ac:dyDescent="0.3">
      <c r="A630" s="740" t="s">
        <v>4562</v>
      </c>
      <c r="B630" s="741" t="s">
        <v>4563</v>
      </c>
      <c r="C630" s="741" t="s">
        <v>596</v>
      </c>
      <c r="D630" s="741" t="s">
        <v>2041</v>
      </c>
      <c r="E630" s="741" t="s">
        <v>4559</v>
      </c>
      <c r="F630" s="741" t="s">
        <v>4654</v>
      </c>
      <c r="G630" s="741" t="s">
        <v>4655</v>
      </c>
      <c r="H630" s="745"/>
      <c r="I630" s="745"/>
      <c r="J630" s="741"/>
      <c r="K630" s="741"/>
      <c r="L630" s="745"/>
      <c r="M630" s="745"/>
      <c r="N630" s="741"/>
      <c r="O630" s="741"/>
      <c r="P630" s="745">
        <v>1</v>
      </c>
      <c r="Q630" s="745">
        <v>761</v>
      </c>
      <c r="R630" s="759"/>
      <c r="S630" s="746">
        <v>761</v>
      </c>
    </row>
    <row r="631" spans="1:19" ht="14.4" customHeight="1" x14ac:dyDescent="0.3">
      <c r="A631" s="740" t="s">
        <v>4562</v>
      </c>
      <c r="B631" s="741" t="s">
        <v>4563</v>
      </c>
      <c r="C631" s="741" t="s">
        <v>596</v>
      </c>
      <c r="D631" s="741" t="s">
        <v>2041</v>
      </c>
      <c r="E631" s="741" t="s">
        <v>4559</v>
      </c>
      <c r="F631" s="741" t="s">
        <v>4658</v>
      </c>
      <c r="G631" s="741" t="s">
        <v>4659</v>
      </c>
      <c r="H631" s="745">
        <v>1</v>
      </c>
      <c r="I631" s="745">
        <v>210</v>
      </c>
      <c r="J631" s="741"/>
      <c r="K631" s="741">
        <v>210</v>
      </c>
      <c r="L631" s="745"/>
      <c r="M631" s="745"/>
      <c r="N631" s="741"/>
      <c r="O631" s="741"/>
      <c r="P631" s="745"/>
      <c r="Q631" s="745"/>
      <c r="R631" s="759"/>
      <c r="S631" s="746"/>
    </row>
    <row r="632" spans="1:19" ht="14.4" customHeight="1" x14ac:dyDescent="0.3">
      <c r="A632" s="740" t="s">
        <v>4562</v>
      </c>
      <c r="B632" s="741" t="s">
        <v>4563</v>
      </c>
      <c r="C632" s="741" t="s">
        <v>596</v>
      </c>
      <c r="D632" s="741" t="s">
        <v>2041</v>
      </c>
      <c r="E632" s="741" t="s">
        <v>4559</v>
      </c>
      <c r="F632" s="741" t="s">
        <v>4660</v>
      </c>
      <c r="G632" s="741" t="s">
        <v>4661</v>
      </c>
      <c r="H632" s="745">
        <v>17</v>
      </c>
      <c r="I632" s="745">
        <v>1445</v>
      </c>
      <c r="J632" s="741"/>
      <c r="K632" s="741">
        <v>85</v>
      </c>
      <c r="L632" s="745"/>
      <c r="M632" s="745"/>
      <c r="N632" s="741"/>
      <c r="O632" s="741"/>
      <c r="P632" s="745"/>
      <c r="Q632" s="745"/>
      <c r="R632" s="759"/>
      <c r="S632" s="746"/>
    </row>
    <row r="633" spans="1:19" ht="14.4" customHeight="1" x14ac:dyDescent="0.3">
      <c r="A633" s="740" t="s">
        <v>4562</v>
      </c>
      <c r="B633" s="741" t="s">
        <v>4563</v>
      </c>
      <c r="C633" s="741" t="s">
        <v>596</v>
      </c>
      <c r="D633" s="741" t="s">
        <v>2041</v>
      </c>
      <c r="E633" s="741" t="s">
        <v>4559</v>
      </c>
      <c r="F633" s="741" t="s">
        <v>4662</v>
      </c>
      <c r="G633" s="741" t="s">
        <v>4663</v>
      </c>
      <c r="H633" s="745">
        <v>12</v>
      </c>
      <c r="I633" s="745">
        <v>3588</v>
      </c>
      <c r="J633" s="741">
        <v>11.687296416938111</v>
      </c>
      <c r="K633" s="741">
        <v>299</v>
      </c>
      <c r="L633" s="745">
        <v>1</v>
      </c>
      <c r="M633" s="745">
        <v>307</v>
      </c>
      <c r="N633" s="741">
        <v>1</v>
      </c>
      <c r="O633" s="741">
        <v>307</v>
      </c>
      <c r="P633" s="745">
        <v>14</v>
      </c>
      <c r="Q633" s="745">
        <v>4298</v>
      </c>
      <c r="R633" s="759">
        <v>14</v>
      </c>
      <c r="S633" s="746">
        <v>307</v>
      </c>
    </row>
    <row r="634" spans="1:19" ht="14.4" customHeight="1" x14ac:dyDescent="0.3">
      <c r="A634" s="740" t="s">
        <v>4562</v>
      </c>
      <c r="B634" s="741" t="s">
        <v>4563</v>
      </c>
      <c r="C634" s="741" t="s">
        <v>596</v>
      </c>
      <c r="D634" s="741" t="s">
        <v>2041</v>
      </c>
      <c r="E634" s="741" t="s">
        <v>4559</v>
      </c>
      <c r="F634" s="741" t="s">
        <v>4665</v>
      </c>
      <c r="G634" s="741" t="s">
        <v>4663</v>
      </c>
      <c r="H634" s="745">
        <v>26</v>
      </c>
      <c r="I634" s="745">
        <v>9646</v>
      </c>
      <c r="J634" s="741"/>
      <c r="K634" s="741">
        <v>371</v>
      </c>
      <c r="L634" s="745"/>
      <c r="M634" s="745"/>
      <c r="N634" s="741"/>
      <c r="O634" s="741"/>
      <c r="P634" s="745">
        <v>13</v>
      </c>
      <c r="Q634" s="745">
        <v>4940</v>
      </c>
      <c r="R634" s="759"/>
      <c r="S634" s="746">
        <v>380</v>
      </c>
    </row>
    <row r="635" spans="1:19" ht="14.4" customHeight="1" x14ac:dyDescent="0.3">
      <c r="A635" s="740" t="s">
        <v>4562</v>
      </c>
      <c r="B635" s="741" t="s">
        <v>4563</v>
      </c>
      <c r="C635" s="741" t="s">
        <v>596</v>
      </c>
      <c r="D635" s="741" t="s">
        <v>2042</v>
      </c>
      <c r="E635" s="741" t="s">
        <v>4559</v>
      </c>
      <c r="F635" s="741" t="s">
        <v>4617</v>
      </c>
      <c r="G635" s="741" t="s">
        <v>4618</v>
      </c>
      <c r="H635" s="745">
        <v>4</v>
      </c>
      <c r="I635" s="745">
        <v>940</v>
      </c>
      <c r="J635" s="741"/>
      <c r="K635" s="741">
        <v>235</v>
      </c>
      <c r="L635" s="745"/>
      <c r="M635" s="745"/>
      <c r="N635" s="741"/>
      <c r="O635" s="741"/>
      <c r="P635" s="745">
        <v>6</v>
      </c>
      <c r="Q635" s="745">
        <v>1506</v>
      </c>
      <c r="R635" s="759"/>
      <c r="S635" s="746">
        <v>251</v>
      </c>
    </row>
    <row r="636" spans="1:19" ht="14.4" customHeight="1" x14ac:dyDescent="0.3">
      <c r="A636" s="740" t="s">
        <v>4562</v>
      </c>
      <c r="B636" s="741" t="s">
        <v>4563</v>
      </c>
      <c r="C636" s="741" t="s">
        <v>596</v>
      </c>
      <c r="D636" s="741" t="s">
        <v>2042</v>
      </c>
      <c r="E636" s="741" t="s">
        <v>4559</v>
      </c>
      <c r="F636" s="741" t="s">
        <v>4647</v>
      </c>
      <c r="G636" s="741" t="s">
        <v>4648</v>
      </c>
      <c r="H636" s="745">
        <v>5</v>
      </c>
      <c r="I636" s="745">
        <v>590</v>
      </c>
      <c r="J636" s="741">
        <v>2.3412698412698414</v>
      </c>
      <c r="K636" s="741">
        <v>118</v>
      </c>
      <c r="L636" s="745">
        <v>2</v>
      </c>
      <c r="M636" s="745">
        <v>252</v>
      </c>
      <c r="N636" s="741">
        <v>1</v>
      </c>
      <c r="O636" s="741">
        <v>126</v>
      </c>
      <c r="P636" s="745">
        <v>7</v>
      </c>
      <c r="Q636" s="745">
        <v>882</v>
      </c>
      <c r="R636" s="759">
        <v>3.5</v>
      </c>
      <c r="S636" s="746">
        <v>126</v>
      </c>
    </row>
    <row r="637" spans="1:19" ht="14.4" customHeight="1" x14ac:dyDescent="0.3">
      <c r="A637" s="740" t="s">
        <v>4562</v>
      </c>
      <c r="B637" s="741" t="s">
        <v>4563</v>
      </c>
      <c r="C637" s="741" t="s">
        <v>596</v>
      </c>
      <c r="D637" s="741" t="s">
        <v>2042</v>
      </c>
      <c r="E637" s="741" t="s">
        <v>4559</v>
      </c>
      <c r="F637" s="741" t="s">
        <v>4662</v>
      </c>
      <c r="G637" s="741" t="s">
        <v>4663</v>
      </c>
      <c r="H637" s="745">
        <v>7</v>
      </c>
      <c r="I637" s="745">
        <v>2093</v>
      </c>
      <c r="J637" s="741">
        <v>2.2725298588490772</v>
      </c>
      <c r="K637" s="741">
        <v>299</v>
      </c>
      <c r="L637" s="745">
        <v>3</v>
      </c>
      <c r="M637" s="745">
        <v>921</v>
      </c>
      <c r="N637" s="741">
        <v>1</v>
      </c>
      <c r="O637" s="741">
        <v>307</v>
      </c>
      <c r="P637" s="745">
        <v>7</v>
      </c>
      <c r="Q637" s="745">
        <v>2149</v>
      </c>
      <c r="R637" s="759">
        <v>2.3333333333333335</v>
      </c>
      <c r="S637" s="746">
        <v>307</v>
      </c>
    </row>
    <row r="638" spans="1:19" ht="14.4" customHeight="1" x14ac:dyDescent="0.3">
      <c r="A638" s="740" t="s">
        <v>4562</v>
      </c>
      <c r="B638" s="741" t="s">
        <v>4563</v>
      </c>
      <c r="C638" s="741" t="s">
        <v>596</v>
      </c>
      <c r="D638" s="741" t="s">
        <v>2042</v>
      </c>
      <c r="E638" s="741" t="s">
        <v>4559</v>
      </c>
      <c r="F638" s="741" t="s">
        <v>4665</v>
      </c>
      <c r="G638" s="741" t="s">
        <v>4663</v>
      </c>
      <c r="H638" s="745"/>
      <c r="I638" s="745"/>
      <c r="J638" s="741"/>
      <c r="K638" s="741"/>
      <c r="L638" s="745">
        <v>2</v>
      </c>
      <c r="M638" s="745">
        <v>760</v>
      </c>
      <c r="N638" s="741">
        <v>1</v>
      </c>
      <c r="O638" s="741">
        <v>380</v>
      </c>
      <c r="P638" s="745">
        <v>1</v>
      </c>
      <c r="Q638" s="745">
        <v>380</v>
      </c>
      <c r="R638" s="759">
        <v>0.5</v>
      </c>
      <c r="S638" s="746">
        <v>380</v>
      </c>
    </row>
    <row r="639" spans="1:19" ht="14.4" customHeight="1" x14ac:dyDescent="0.3">
      <c r="A639" s="740" t="s">
        <v>4562</v>
      </c>
      <c r="B639" s="741" t="s">
        <v>4563</v>
      </c>
      <c r="C639" s="741" t="s">
        <v>596</v>
      </c>
      <c r="D639" s="741" t="s">
        <v>2043</v>
      </c>
      <c r="E639" s="741" t="s">
        <v>4559</v>
      </c>
      <c r="F639" s="741" t="s">
        <v>4617</v>
      </c>
      <c r="G639" s="741" t="s">
        <v>4618</v>
      </c>
      <c r="H639" s="745">
        <v>6</v>
      </c>
      <c r="I639" s="745">
        <v>1410</v>
      </c>
      <c r="J639" s="741">
        <v>0.37450199203187251</v>
      </c>
      <c r="K639" s="741">
        <v>235</v>
      </c>
      <c r="L639" s="745">
        <v>15</v>
      </c>
      <c r="M639" s="745">
        <v>3765</v>
      </c>
      <c r="N639" s="741">
        <v>1</v>
      </c>
      <c r="O639" s="741">
        <v>251</v>
      </c>
      <c r="P639" s="745">
        <v>5</v>
      </c>
      <c r="Q639" s="745">
        <v>1255</v>
      </c>
      <c r="R639" s="759">
        <v>0.33333333333333331</v>
      </c>
      <c r="S639" s="746">
        <v>251</v>
      </c>
    </row>
    <row r="640" spans="1:19" ht="14.4" customHeight="1" x14ac:dyDescent="0.3">
      <c r="A640" s="740" t="s">
        <v>4562</v>
      </c>
      <c r="B640" s="741" t="s">
        <v>4563</v>
      </c>
      <c r="C640" s="741" t="s">
        <v>596</v>
      </c>
      <c r="D640" s="741" t="s">
        <v>2043</v>
      </c>
      <c r="E640" s="741" t="s">
        <v>4559</v>
      </c>
      <c r="F640" s="741" t="s">
        <v>4647</v>
      </c>
      <c r="G640" s="741" t="s">
        <v>4648</v>
      </c>
      <c r="H640" s="745">
        <v>18</v>
      </c>
      <c r="I640" s="745">
        <v>2124</v>
      </c>
      <c r="J640" s="741">
        <v>0.42142857142857143</v>
      </c>
      <c r="K640" s="741">
        <v>118</v>
      </c>
      <c r="L640" s="745">
        <v>40</v>
      </c>
      <c r="M640" s="745">
        <v>5040</v>
      </c>
      <c r="N640" s="741">
        <v>1</v>
      </c>
      <c r="O640" s="741">
        <v>126</v>
      </c>
      <c r="P640" s="745">
        <v>112</v>
      </c>
      <c r="Q640" s="745">
        <v>14112</v>
      </c>
      <c r="R640" s="759">
        <v>2.8</v>
      </c>
      <c r="S640" s="746">
        <v>126</v>
      </c>
    </row>
    <row r="641" spans="1:19" ht="14.4" customHeight="1" x14ac:dyDescent="0.3">
      <c r="A641" s="740" t="s">
        <v>4562</v>
      </c>
      <c r="B641" s="741" t="s">
        <v>4563</v>
      </c>
      <c r="C641" s="741" t="s">
        <v>596</v>
      </c>
      <c r="D641" s="741" t="s">
        <v>2043</v>
      </c>
      <c r="E641" s="741" t="s">
        <v>4559</v>
      </c>
      <c r="F641" s="741" t="s">
        <v>4651</v>
      </c>
      <c r="G641" s="741" t="s">
        <v>4652</v>
      </c>
      <c r="H641" s="745"/>
      <c r="I641" s="745"/>
      <c r="J641" s="741"/>
      <c r="K641" s="741"/>
      <c r="L641" s="745"/>
      <c r="M641" s="745"/>
      <c r="N641" s="741"/>
      <c r="O641" s="741"/>
      <c r="P641" s="745">
        <v>1</v>
      </c>
      <c r="Q641" s="745">
        <v>495</v>
      </c>
      <c r="R641" s="759"/>
      <c r="S641" s="746">
        <v>495</v>
      </c>
    </row>
    <row r="642" spans="1:19" ht="14.4" customHeight="1" x14ac:dyDescent="0.3">
      <c r="A642" s="740" t="s">
        <v>4562</v>
      </c>
      <c r="B642" s="741" t="s">
        <v>4563</v>
      </c>
      <c r="C642" s="741" t="s">
        <v>596</v>
      </c>
      <c r="D642" s="741" t="s">
        <v>2043</v>
      </c>
      <c r="E642" s="741" t="s">
        <v>4559</v>
      </c>
      <c r="F642" s="741" t="s">
        <v>4653</v>
      </c>
      <c r="G642" s="741" t="s">
        <v>4652</v>
      </c>
      <c r="H642" s="745">
        <v>4</v>
      </c>
      <c r="I642" s="745">
        <v>2236</v>
      </c>
      <c r="J642" s="741">
        <v>0.98415492957746475</v>
      </c>
      <c r="K642" s="741">
        <v>559</v>
      </c>
      <c r="L642" s="745">
        <v>4</v>
      </c>
      <c r="M642" s="745">
        <v>2272</v>
      </c>
      <c r="N642" s="741">
        <v>1</v>
      </c>
      <c r="O642" s="741">
        <v>568</v>
      </c>
      <c r="P642" s="745">
        <v>5</v>
      </c>
      <c r="Q642" s="745">
        <v>2840</v>
      </c>
      <c r="R642" s="759">
        <v>1.25</v>
      </c>
      <c r="S642" s="746">
        <v>568</v>
      </c>
    </row>
    <row r="643" spans="1:19" ht="14.4" customHeight="1" x14ac:dyDescent="0.3">
      <c r="A643" s="740" t="s">
        <v>4562</v>
      </c>
      <c r="B643" s="741" t="s">
        <v>4563</v>
      </c>
      <c r="C643" s="741" t="s">
        <v>596</v>
      </c>
      <c r="D643" s="741" t="s">
        <v>2043</v>
      </c>
      <c r="E643" s="741" t="s">
        <v>4559</v>
      </c>
      <c r="F643" s="741" t="s">
        <v>4660</v>
      </c>
      <c r="G643" s="741" t="s">
        <v>4661</v>
      </c>
      <c r="H643" s="745">
        <v>6</v>
      </c>
      <c r="I643" s="745">
        <v>510</v>
      </c>
      <c r="J643" s="741"/>
      <c r="K643" s="741">
        <v>85</v>
      </c>
      <c r="L643" s="745"/>
      <c r="M643" s="745"/>
      <c r="N643" s="741"/>
      <c r="O643" s="741"/>
      <c r="P643" s="745"/>
      <c r="Q643" s="745"/>
      <c r="R643" s="759"/>
      <c r="S643" s="746"/>
    </row>
    <row r="644" spans="1:19" ht="14.4" customHeight="1" x14ac:dyDescent="0.3">
      <c r="A644" s="740" t="s">
        <v>4562</v>
      </c>
      <c r="B644" s="741" t="s">
        <v>4563</v>
      </c>
      <c r="C644" s="741" t="s">
        <v>596</v>
      </c>
      <c r="D644" s="741" t="s">
        <v>2043</v>
      </c>
      <c r="E644" s="741" t="s">
        <v>4559</v>
      </c>
      <c r="F644" s="741" t="s">
        <v>4662</v>
      </c>
      <c r="G644" s="741" t="s">
        <v>4663</v>
      </c>
      <c r="H644" s="745"/>
      <c r="I644" s="745"/>
      <c r="J644" s="741"/>
      <c r="K644" s="741"/>
      <c r="L644" s="745">
        <v>2</v>
      </c>
      <c r="M644" s="745">
        <v>614</v>
      </c>
      <c r="N644" s="741">
        <v>1</v>
      </c>
      <c r="O644" s="741">
        <v>307</v>
      </c>
      <c r="P644" s="745"/>
      <c r="Q644" s="745"/>
      <c r="R644" s="759"/>
      <c r="S644" s="746"/>
    </row>
    <row r="645" spans="1:19" ht="14.4" customHeight="1" x14ac:dyDescent="0.3">
      <c r="A645" s="740" t="s">
        <v>4562</v>
      </c>
      <c r="B645" s="741" t="s">
        <v>4563</v>
      </c>
      <c r="C645" s="741" t="s">
        <v>596</v>
      </c>
      <c r="D645" s="741" t="s">
        <v>2043</v>
      </c>
      <c r="E645" s="741" t="s">
        <v>4559</v>
      </c>
      <c r="F645" s="741" t="s">
        <v>4665</v>
      </c>
      <c r="G645" s="741" t="s">
        <v>4663</v>
      </c>
      <c r="H645" s="745">
        <v>18</v>
      </c>
      <c r="I645" s="745">
        <v>6678</v>
      </c>
      <c r="J645" s="741">
        <v>0.51687306501547992</v>
      </c>
      <c r="K645" s="741">
        <v>371</v>
      </c>
      <c r="L645" s="745">
        <v>34</v>
      </c>
      <c r="M645" s="745">
        <v>12920</v>
      </c>
      <c r="N645" s="741">
        <v>1</v>
      </c>
      <c r="O645" s="741">
        <v>380</v>
      </c>
      <c r="P645" s="745">
        <v>29</v>
      </c>
      <c r="Q645" s="745">
        <v>11020</v>
      </c>
      <c r="R645" s="759">
        <v>0.8529411764705882</v>
      </c>
      <c r="S645" s="746">
        <v>380</v>
      </c>
    </row>
    <row r="646" spans="1:19" ht="14.4" customHeight="1" x14ac:dyDescent="0.3">
      <c r="A646" s="740" t="s">
        <v>4562</v>
      </c>
      <c r="B646" s="741" t="s">
        <v>4563</v>
      </c>
      <c r="C646" s="741" t="s">
        <v>596</v>
      </c>
      <c r="D646" s="741" t="s">
        <v>2043</v>
      </c>
      <c r="E646" s="741" t="s">
        <v>4559</v>
      </c>
      <c r="F646" s="741" t="s">
        <v>4666</v>
      </c>
      <c r="G646" s="741" t="s">
        <v>4667</v>
      </c>
      <c r="H646" s="745"/>
      <c r="I646" s="745"/>
      <c r="J646" s="741"/>
      <c r="K646" s="741"/>
      <c r="L646" s="745"/>
      <c r="M646" s="745"/>
      <c r="N646" s="741"/>
      <c r="O646" s="741"/>
      <c r="P646" s="745">
        <v>3</v>
      </c>
      <c r="Q646" s="745">
        <v>816</v>
      </c>
      <c r="R646" s="759"/>
      <c r="S646" s="746">
        <v>272</v>
      </c>
    </row>
    <row r="647" spans="1:19" ht="14.4" customHeight="1" x14ac:dyDescent="0.3">
      <c r="A647" s="740" t="s">
        <v>4562</v>
      </c>
      <c r="B647" s="741" t="s">
        <v>4563</v>
      </c>
      <c r="C647" s="741" t="s">
        <v>596</v>
      </c>
      <c r="D647" s="741" t="s">
        <v>2043</v>
      </c>
      <c r="E647" s="741" t="s">
        <v>4559</v>
      </c>
      <c r="F647" s="741" t="s">
        <v>4668</v>
      </c>
      <c r="G647" s="741" t="s">
        <v>4650</v>
      </c>
      <c r="H647" s="745"/>
      <c r="I647" s="745"/>
      <c r="J647" s="741"/>
      <c r="K647" s="741"/>
      <c r="L647" s="745">
        <v>1</v>
      </c>
      <c r="M647" s="745">
        <v>404</v>
      </c>
      <c r="N647" s="741">
        <v>1</v>
      </c>
      <c r="O647" s="741">
        <v>404</v>
      </c>
      <c r="P647" s="745">
        <v>1</v>
      </c>
      <c r="Q647" s="745">
        <v>404</v>
      </c>
      <c r="R647" s="759">
        <v>1</v>
      </c>
      <c r="S647" s="746">
        <v>404</v>
      </c>
    </row>
    <row r="648" spans="1:19" ht="14.4" customHeight="1" x14ac:dyDescent="0.3">
      <c r="A648" s="740" t="s">
        <v>4562</v>
      </c>
      <c r="B648" s="741" t="s">
        <v>4563</v>
      </c>
      <c r="C648" s="741" t="s">
        <v>596</v>
      </c>
      <c r="D648" s="741" t="s">
        <v>2044</v>
      </c>
      <c r="E648" s="741" t="s">
        <v>4559</v>
      </c>
      <c r="F648" s="741" t="s">
        <v>4617</v>
      </c>
      <c r="G648" s="741" t="s">
        <v>4618</v>
      </c>
      <c r="H648" s="745"/>
      <c r="I648" s="745"/>
      <c r="J648" s="741"/>
      <c r="K648" s="741"/>
      <c r="L648" s="745"/>
      <c r="M648" s="745"/>
      <c r="N648" s="741"/>
      <c r="O648" s="741"/>
      <c r="P648" s="745">
        <v>14</v>
      </c>
      <c r="Q648" s="745">
        <v>3514</v>
      </c>
      <c r="R648" s="759"/>
      <c r="S648" s="746">
        <v>251</v>
      </c>
    </row>
    <row r="649" spans="1:19" ht="14.4" customHeight="1" x14ac:dyDescent="0.3">
      <c r="A649" s="740" t="s">
        <v>4562</v>
      </c>
      <c r="B649" s="741" t="s">
        <v>4563</v>
      </c>
      <c r="C649" s="741" t="s">
        <v>596</v>
      </c>
      <c r="D649" s="741" t="s">
        <v>2044</v>
      </c>
      <c r="E649" s="741" t="s">
        <v>4559</v>
      </c>
      <c r="F649" s="741" t="s">
        <v>4647</v>
      </c>
      <c r="G649" s="741" t="s">
        <v>4648</v>
      </c>
      <c r="H649" s="745"/>
      <c r="I649" s="745"/>
      <c r="J649" s="741"/>
      <c r="K649" s="741"/>
      <c r="L649" s="745"/>
      <c r="M649" s="745"/>
      <c r="N649" s="741"/>
      <c r="O649" s="741"/>
      <c r="P649" s="745">
        <v>40</v>
      </c>
      <c r="Q649" s="745">
        <v>5040</v>
      </c>
      <c r="R649" s="759"/>
      <c r="S649" s="746">
        <v>126</v>
      </c>
    </row>
    <row r="650" spans="1:19" ht="14.4" customHeight="1" x14ac:dyDescent="0.3">
      <c r="A650" s="740" t="s">
        <v>4562</v>
      </c>
      <c r="B650" s="741" t="s">
        <v>4563</v>
      </c>
      <c r="C650" s="741" t="s">
        <v>596</v>
      </c>
      <c r="D650" s="741" t="s">
        <v>2044</v>
      </c>
      <c r="E650" s="741" t="s">
        <v>4559</v>
      </c>
      <c r="F650" s="741" t="s">
        <v>4653</v>
      </c>
      <c r="G650" s="741" t="s">
        <v>4652</v>
      </c>
      <c r="H650" s="745"/>
      <c r="I650" s="745"/>
      <c r="J650" s="741"/>
      <c r="K650" s="741"/>
      <c r="L650" s="745"/>
      <c r="M650" s="745"/>
      <c r="N650" s="741"/>
      <c r="O650" s="741"/>
      <c r="P650" s="745">
        <v>7</v>
      </c>
      <c r="Q650" s="745">
        <v>3976</v>
      </c>
      <c r="R650" s="759"/>
      <c r="S650" s="746">
        <v>568</v>
      </c>
    </row>
    <row r="651" spans="1:19" ht="14.4" customHeight="1" x14ac:dyDescent="0.3">
      <c r="A651" s="740" t="s">
        <v>4562</v>
      </c>
      <c r="B651" s="741" t="s">
        <v>4563</v>
      </c>
      <c r="C651" s="741" t="s">
        <v>596</v>
      </c>
      <c r="D651" s="741" t="s">
        <v>2044</v>
      </c>
      <c r="E651" s="741" t="s">
        <v>4559</v>
      </c>
      <c r="F651" s="741" t="s">
        <v>4656</v>
      </c>
      <c r="G651" s="741" t="s">
        <v>4640</v>
      </c>
      <c r="H651" s="745"/>
      <c r="I651" s="745"/>
      <c r="J651" s="741"/>
      <c r="K651" s="741"/>
      <c r="L651" s="745"/>
      <c r="M651" s="745"/>
      <c r="N651" s="741"/>
      <c r="O651" s="741"/>
      <c r="P651" s="745">
        <v>2</v>
      </c>
      <c r="Q651" s="745">
        <v>924</v>
      </c>
      <c r="R651" s="759"/>
      <c r="S651" s="746">
        <v>462</v>
      </c>
    </row>
    <row r="652" spans="1:19" ht="14.4" customHeight="1" x14ac:dyDescent="0.3">
      <c r="A652" s="740" t="s">
        <v>4562</v>
      </c>
      <c r="B652" s="741" t="s">
        <v>4563</v>
      </c>
      <c r="C652" s="741" t="s">
        <v>596</v>
      </c>
      <c r="D652" s="741" t="s">
        <v>2044</v>
      </c>
      <c r="E652" s="741" t="s">
        <v>4559</v>
      </c>
      <c r="F652" s="741" t="s">
        <v>4662</v>
      </c>
      <c r="G652" s="741" t="s">
        <v>4663</v>
      </c>
      <c r="H652" s="745"/>
      <c r="I652" s="745"/>
      <c r="J652" s="741"/>
      <c r="K652" s="741"/>
      <c r="L652" s="745"/>
      <c r="M652" s="745"/>
      <c r="N652" s="741"/>
      <c r="O652" s="741"/>
      <c r="P652" s="745">
        <v>1</v>
      </c>
      <c r="Q652" s="745">
        <v>307</v>
      </c>
      <c r="R652" s="759"/>
      <c r="S652" s="746">
        <v>307</v>
      </c>
    </row>
    <row r="653" spans="1:19" ht="14.4" customHeight="1" x14ac:dyDescent="0.3">
      <c r="A653" s="740" t="s">
        <v>4562</v>
      </c>
      <c r="B653" s="741" t="s">
        <v>4563</v>
      </c>
      <c r="C653" s="741" t="s">
        <v>596</v>
      </c>
      <c r="D653" s="741" t="s">
        <v>2044</v>
      </c>
      <c r="E653" s="741" t="s">
        <v>4559</v>
      </c>
      <c r="F653" s="741" t="s">
        <v>4665</v>
      </c>
      <c r="G653" s="741" t="s">
        <v>4663</v>
      </c>
      <c r="H653" s="745"/>
      <c r="I653" s="745"/>
      <c r="J653" s="741"/>
      <c r="K653" s="741"/>
      <c r="L653" s="745"/>
      <c r="M653" s="745"/>
      <c r="N653" s="741"/>
      <c r="O653" s="741"/>
      <c r="P653" s="745">
        <v>6</v>
      </c>
      <c r="Q653" s="745">
        <v>2280</v>
      </c>
      <c r="R653" s="759"/>
      <c r="S653" s="746">
        <v>380</v>
      </c>
    </row>
    <row r="654" spans="1:19" ht="14.4" customHeight="1" x14ac:dyDescent="0.3">
      <c r="A654" s="740" t="s">
        <v>4562</v>
      </c>
      <c r="B654" s="741" t="s">
        <v>4563</v>
      </c>
      <c r="C654" s="741" t="s">
        <v>596</v>
      </c>
      <c r="D654" s="741" t="s">
        <v>2045</v>
      </c>
      <c r="E654" s="741" t="s">
        <v>4559</v>
      </c>
      <c r="F654" s="741" t="s">
        <v>4617</v>
      </c>
      <c r="G654" s="741" t="s">
        <v>4618</v>
      </c>
      <c r="H654" s="745"/>
      <c r="I654" s="745"/>
      <c r="J654" s="741"/>
      <c r="K654" s="741"/>
      <c r="L654" s="745">
        <v>2</v>
      </c>
      <c r="M654" s="745">
        <v>502</v>
      </c>
      <c r="N654" s="741">
        <v>1</v>
      </c>
      <c r="O654" s="741">
        <v>251</v>
      </c>
      <c r="P654" s="745">
        <v>15</v>
      </c>
      <c r="Q654" s="745">
        <v>3765</v>
      </c>
      <c r="R654" s="759">
        <v>7.5</v>
      </c>
      <c r="S654" s="746">
        <v>251</v>
      </c>
    </row>
    <row r="655" spans="1:19" ht="14.4" customHeight="1" x14ac:dyDescent="0.3">
      <c r="A655" s="740" t="s">
        <v>4562</v>
      </c>
      <c r="B655" s="741" t="s">
        <v>4563</v>
      </c>
      <c r="C655" s="741" t="s">
        <v>596</v>
      </c>
      <c r="D655" s="741" t="s">
        <v>2045</v>
      </c>
      <c r="E655" s="741" t="s">
        <v>4559</v>
      </c>
      <c r="F655" s="741" t="s">
        <v>4647</v>
      </c>
      <c r="G655" s="741" t="s">
        <v>4648</v>
      </c>
      <c r="H655" s="745"/>
      <c r="I655" s="745"/>
      <c r="J655" s="741"/>
      <c r="K655" s="741"/>
      <c r="L655" s="745">
        <v>2</v>
      </c>
      <c r="M655" s="745">
        <v>252</v>
      </c>
      <c r="N655" s="741">
        <v>1</v>
      </c>
      <c r="O655" s="741">
        <v>126</v>
      </c>
      <c r="P655" s="745">
        <v>42</v>
      </c>
      <c r="Q655" s="745">
        <v>5292</v>
      </c>
      <c r="R655" s="759">
        <v>21</v>
      </c>
      <c r="S655" s="746">
        <v>126</v>
      </c>
    </row>
    <row r="656" spans="1:19" ht="14.4" customHeight="1" x14ac:dyDescent="0.3">
      <c r="A656" s="740" t="s">
        <v>4562</v>
      </c>
      <c r="B656" s="741" t="s">
        <v>4563</v>
      </c>
      <c r="C656" s="741" t="s">
        <v>596</v>
      </c>
      <c r="D656" s="741" t="s">
        <v>2045</v>
      </c>
      <c r="E656" s="741" t="s">
        <v>4559</v>
      </c>
      <c r="F656" s="741" t="s">
        <v>4660</v>
      </c>
      <c r="G656" s="741" t="s">
        <v>4661</v>
      </c>
      <c r="H656" s="745"/>
      <c r="I656" s="745"/>
      <c r="J656" s="741"/>
      <c r="K656" s="741"/>
      <c r="L656" s="745"/>
      <c r="M656" s="745"/>
      <c r="N656" s="741"/>
      <c r="O656" s="741"/>
      <c r="P656" s="745">
        <v>1</v>
      </c>
      <c r="Q656" s="745">
        <v>85</v>
      </c>
      <c r="R656" s="759"/>
      <c r="S656" s="746">
        <v>85</v>
      </c>
    </row>
    <row r="657" spans="1:19" ht="14.4" customHeight="1" x14ac:dyDescent="0.3">
      <c r="A657" s="740" t="s">
        <v>4562</v>
      </c>
      <c r="B657" s="741" t="s">
        <v>4563</v>
      </c>
      <c r="C657" s="741" t="s">
        <v>596</v>
      </c>
      <c r="D657" s="741" t="s">
        <v>2045</v>
      </c>
      <c r="E657" s="741" t="s">
        <v>4559</v>
      </c>
      <c r="F657" s="741" t="s">
        <v>4662</v>
      </c>
      <c r="G657" s="741" t="s">
        <v>4663</v>
      </c>
      <c r="H657" s="745"/>
      <c r="I657" s="745"/>
      <c r="J657" s="741"/>
      <c r="K657" s="741"/>
      <c r="L657" s="745"/>
      <c r="M657" s="745"/>
      <c r="N657" s="741"/>
      <c r="O657" s="741"/>
      <c r="P657" s="745">
        <v>6</v>
      </c>
      <c r="Q657" s="745">
        <v>1842</v>
      </c>
      <c r="R657" s="759"/>
      <c r="S657" s="746">
        <v>307</v>
      </c>
    </row>
    <row r="658" spans="1:19" ht="14.4" customHeight="1" x14ac:dyDescent="0.3">
      <c r="A658" s="740" t="s">
        <v>4562</v>
      </c>
      <c r="B658" s="741" t="s">
        <v>4563</v>
      </c>
      <c r="C658" s="741" t="s">
        <v>596</v>
      </c>
      <c r="D658" s="741" t="s">
        <v>2045</v>
      </c>
      <c r="E658" s="741" t="s">
        <v>4559</v>
      </c>
      <c r="F658" s="741" t="s">
        <v>4665</v>
      </c>
      <c r="G658" s="741" t="s">
        <v>4663</v>
      </c>
      <c r="H658" s="745"/>
      <c r="I658" s="745"/>
      <c r="J658" s="741"/>
      <c r="K658" s="741"/>
      <c r="L658" s="745">
        <v>2</v>
      </c>
      <c r="M658" s="745">
        <v>760</v>
      </c>
      <c r="N658" s="741">
        <v>1</v>
      </c>
      <c r="O658" s="741">
        <v>380</v>
      </c>
      <c r="P658" s="745">
        <v>14</v>
      </c>
      <c r="Q658" s="745">
        <v>5320</v>
      </c>
      <c r="R658" s="759">
        <v>7</v>
      </c>
      <c r="S658" s="746">
        <v>380</v>
      </c>
    </row>
    <row r="659" spans="1:19" ht="14.4" customHeight="1" x14ac:dyDescent="0.3">
      <c r="A659" s="740" t="s">
        <v>4562</v>
      </c>
      <c r="B659" s="741" t="s">
        <v>4563</v>
      </c>
      <c r="C659" s="741" t="s">
        <v>596</v>
      </c>
      <c r="D659" s="741" t="s">
        <v>2045</v>
      </c>
      <c r="E659" s="741" t="s">
        <v>4559</v>
      </c>
      <c r="F659" s="741" t="s">
        <v>4666</v>
      </c>
      <c r="G659" s="741" t="s">
        <v>4667</v>
      </c>
      <c r="H659" s="745"/>
      <c r="I659" s="745"/>
      <c r="J659" s="741"/>
      <c r="K659" s="741"/>
      <c r="L659" s="745"/>
      <c r="M659" s="745"/>
      <c r="N659" s="741"/>
      <c r="O659" s="741"/>
      <c r="P659" s="745">
        <v>1</v>
      </c>
      <c r="Q659" s="745">
        <v>272</v>
      </c>
      <c r="R659" s="759"/>
      <c r="S659" s="746">
        <v>272</v>
      </c>
    </row>
    <row r="660" spans="1:19" ht="14.4" customHeight="1" x14ac:dyDescent="0.3">
      <c r="A660" s="740" t="s">
        <v>4562</v>
      </c>
      <c r="B660" s="741" t="s">
        <v>4563</v>
      </c>
      <c r="C660" s="741" t="s">
        <v>596</v>
      </c>
      <c r="D660" s="741" t="s">
        <v>4544</v>
      </c>
      <c r="E660" s="741" t="s">
        <v>4559</v>
      </c>
      <c r="F660" s="741" t="s">
        <v>4617</v>
      </c>
      <c r="G660" s="741" t="s">
        <v>4618</v>
      </c>
      <c r="H660" s="745">
        <v>3</v>
      </c>
      <c r="I660" s="745">
        <v>705</v>
      </c>
      <c r="J660" s="741">
        <v>1.404382470119522</v>
      </c>
      <c r="K660" s="741">
        <v>235</v>
      </c>
      <c r="L660" s="745">
        <v>2</v>
      </c>
      <c r="M660" s="745">
        <v>502</v>
      </c>
      <c r="N660" s="741">
        <v>1</v>
      </c>
      <c r="O660" s="741">
        <v>251</v>
      </c>
      <c r="P660" s="745"/>
      <c r="Q660" s="745"/>
      <c r="R660" s="759"/>
      <c r="S660" s="746"/>
    </row>
    <row r="661" spans="1:19" ht="14.4" customHeight="1" x14ac:dyDescent="0.3">
      <c r="A661" s="740" t="s">
        <v>4562</v>
      </c>
      <c r="B661" s="741" t="s">
        <v>4563</v>
      </c>
      <c r="C661" s="741" t="s">
        <v>596</v>
      </c>
      <c r="D661" s="741" t="s">
        <v>4544</v>
      </c>
      <c r="E661" s="741" t="s">
        <v>4559</v>
      </c>
      <c r="F661" s="741" t="s">
        <v>4647</v>
      </c>
      <c r="G661" s="741" t="s">
        <v>4648</v>
      </c>
      <c r="H661" s="745">
        <v>4</v>
      </c>
      <c r="I661" s="745">
        <v>472</v>
      </c>
      <c r="J661" s="741">
        <v>1.2486772486772486</v>
      </c>
      <c r="K661" s="741">
        <v>118</v>
      </c>
      <c r="L661" s="745">
        <v>3</v>
      </c>
      <c r="M661" s="745">
        <v>378</v>
      </c>
      <c r="N661" s="741">
        <v>1</v>
      </c>
      <c r="O661" s="741">
        <v>126</v>
      </c>
      <c r="P661" s="745"/>
      <c r="Q661" s="745"/>
      <c r="R661" s="759"/>
      <c r="S661" s="746"/>
    </row>
    <row r="662" spans="1:19" ht="14.4" customHeight="1" x14ac:dyDescent="0.3">
      <c r="A662" s="740" t="s">
        <v>4562</v>
      </c>
      <c r="B662" s="741" t="s">
        <v>4563</v>
      </c>
      <c r="C662" s="741" t="s">
        <v>596</v>
      </c>
      <c r="D662" s="741" t="s">
        <v>4544</v>
      </c>
      <c r="E662" s="741" t="s">
        <v>4559</v>
      </c>
      <c r="F662" s="741" t="s">
        <v>4653</v>
      </c>
      <c r="G662" s="741" t="s">
        <v>4652</v>
      </c>
      <c r="H662" s="745"/>
      <c r="I662" s="745"/>
      <c r="J662" s="741"/>
      <c r="K662" s="741"/>
      <c r="L662" s="745">
        <v>1</v>
      </c>
      <c r="M662" s="745">
        <v>568</v>
      </c>
      <c r="N662" s="741">
        <v>1</v>
      </c>
      <c r="O662" s="741">
        <v>568</v>
      </c>
      <c r="P662" s="745"/>
      <c r="Q662" s="745"/>
      <c r="R662" s="759"/>
      <c r="S662" s="746"/>
    </row>
    <row r="663" spans="1:19" ht="14.4" customHeight="1" x14ac:dyDescent="0.3">
      <c r="A663" s="740" t="s">
        <v>4562</v>
      </c>
      <c r="B663" s="741" t="s">
        <v>4563</v>
      </c>
      <c r="C663" s="741" t="s">
        <v>596</v>
      </c>
      <c r="D663" s="741" t="s">
        <v>4544</v>
      </c>
      <c r="E663" s="741" t="s">
        <v>4559</v>
      </c>
      <c r="F663" s="741" t="s">
        <v>4662</v>
      </c>
      <c r="G663" s="741" t="s">
        <v>4663</v>
      </c>
      <c r="H663" s="745">
        <v>3</v>
      </c>
      <c r="I663" s="745">
        <v>897</v>
      </c>
      <c r="J663" s="741"/>
      <c r="K663" s="741">
        <v>299</v>
      </c>
      <c r="L663" s="745"/>
      <c r="M663" s="745"/>
      <c r="N663" s="741"/>
      <c r="O663" s="741"/>
      <c r="P663" s="745"/>
      <c r="Q663" s="745"/>
      <c r="R663" s="759"/>
      <c r="S663" s="746"/>
    </row>
    <row r="664" spans="1:19" ht="14.4" customHeight="1" x14ac:dyDescent="0.3">
      <c r="A664" s="740" t="s">
        <v>4562</v>
      </c>
      <c r="B664" s="741" t="s">
        <v>4563</v>
      </c>
      <c r="C664" s="741" t="s">
        <v>596</v>
      </c>
      <c r="D664" s="741" t="s">
        <v>4544</v>
      </c>
      <c r="E664" s="741" t="s">
        <v>4559</v>
      </c>
      <c r="F664" s="741" t="s">
        <v>4665</v>
      </c>
      <c r="G664" s="741" t="s">
        <v>4663</v>
      </c>
      <c r="H664" s="745">
        <v>1</v>
      </c>
      <c r="I664" s="745">
        <v>371</v>
      </c>
      <c r="J664" s="741">
        <v>0.97631578947368425</v>
      </c>
      <c r="K664" s="741">
        <v>371</v>
      </c>
      <c r="L664" s="745">
        <v>1</v>
      </c>
      <c r="M664" s="745">
        <v>380</v>
      </c>
      <c r="N664" s="741">
        <v>1</v>
      </c>
      <c r="O664" s="741">
        <v>380</v>
      </c>
      <c r="P664" s="745"/>
      <c r="Q664" s="745"/>
      <c r="R664" s="759"/>
      <c r="S664" s="746"/>
    </row>
    <row r="665" spans="1:19" ht="14.4" customHeight="1" x14ac:dyDescent="0.3">
      <c r="A665" s="740" t="s">
        <v>4562</v>
      </c>
      <c r="B665" s="741" t="s">
        <v>4563</v>
      </c>
      <c r="C665" s="741" t="s">
        <v>596</v>
      </c>
      <c r="D665" s="741" t="s">
        <v>4544</v>
      </c>
      <c r="E665" s="741" t="s">
        <v>4559</v>
      </c>
      <c r="F665" s="741" t="s">
        <v>4666</v>
      </c>
      <c r="G665" s="741" t="s">
        <v>4667</v>
      </c>
      <c r="H665" s="745"/>
      <c r="I665" s="745"/>
      <c r="J665" s="741"/>
      <c r="K665" s="741"/>
      <c r="L665" s="745">
        <v>2</v>
      </c>
      <c r="M665" s="745">
        <v>544</v>
      </c>
      <c r="N665" s="741">
        <v>1</v>
      </c>
      <c r="O665" s="741">
        <v>272</v>
      </c>
      <c r="P665" s="745"/>
      <c r="Q665" s="745"/>
      <c r="R665" s="759"/>
      <c r="S665" s="746"/>
    </row>
    <row r="666" spans="1:19" ht="14.4" customHeight="1" x14ac:dyDescent="0.3">
      <c r="A666" s="740" t="s">
        <v>4562</v>
      </c>
      <c r="B666" s="741" t="s">
        <v>4563</v>
      </c>
      <c r="C666" s="741" t="s">
        <v>596</v>
      </c>
      <c r="D666" s="741" t="s">
        <v>4544</v>
      </c>
      <c r="E666" s="741" t="s">
        <v>4559</v>
      </c>
      <c r="F666" s="741" t="s">
        <v>4668</v>
      </c>
      <c r="G666" s="741" t="s">
        <v>4650</v>
      </c>
      <c r="H666" s="745"/>
      <c r="I666" s="745"/>
      <c r="J666" s="741"/>
      <c r="K666" s="741"/>
      <c r="L666" s="745">
        <v>1</v>
      </c>
      <c r="M666" s="745">
        <v>404</v>
      </c>
      <c r="N666" s="741">
        <v>1</v>
      </c>
      <c r="O666" s="741">
        <v>404</v>
      </c>
      <c r="P666" s="745"/>
      <c r="Q666" s="745"/>
      <c r="R666" s="759"/>
      <c r="S666" s="746"/>
    </row>
    <row r="667" spans="1:19" ht="14.4" customHeight="1" x14ac:dyDescent="0.3">
      <c r="A667" s="740" t="s">
        <v>4562</v>
      </c>
      <c r="B667" s="741" t="s">
        <v>4563</v>
      </c>
      <c r="C667" s="741" t="s">
        <v>596</v>
      </c>
      <c r="D667" s="741" t="s">
        <v>4545</v>
      </c>
      <c r="E667" s="741" t="s">
        <v>4559</v>
      </c>
      <c r="F667" s="741" t="s">
        <v>4617</v>
      </c>
      <c r="G667" s="741" t="s">
        <v>4618</v>
      </c>
      <c r="H667" s="745"/>
      <c r="I667" s="745"/>
      <c r="J667" s="741"/>
      <c r="K667" s="741"/>
      <c r="L667" s="745">
        <v>4</v>
      </c>
      <c r="M667" s="745">
        <v>1004</v>
      </c>
      <c r="N667" s="741">
        <v>1</v>
      </c>
      <c r="O667" s="741">
        <v>251</v>
      </c>
      <c r="P667" s="745"/>
      <c r="Q667" s="745"/>
      <c r="R667" s="759"/>
      <c r="S667" s="746"/>
    </row>
    <row r="668" spans="1:19" ht="14.4" customHeight="1" x14ac:dyDescent="0.3">
      <c r="A668" s="740" t="s">
        <v>4562</v>
      </c>
      <c r="B668" s="741" t="s">
        <v>4563</v>
      </c>
      <c r="C668" s="741" t="s">
        <v>596</v>
      </c>
      <c r="D668" s="741" t="s">
        <v>4545</v>
      </c>
      <c r="E668" s="741" t="s">
        <v>4559</v>
      </c>
      <c r="F668" s="741" t="s">
        <v>4647</v>
      </c>
      <c r="G668" s="741" t="s">
        <v>4648</v>
      </c>
      <c r="H668" s="745"/>
      <c r="I668" s="745"/>
      <c r="J668" s="741"/>
      <c r="K668" s="741"/>
      <c r="L668" s="745">
        <v>4</v>
      </c>
      <c r="M668" s="745">
        <v>504</v>
      </c>
      <c r="N668" s="741">
        <v>1</v>
      </c>
      <c r="O668" s="741">
        <v>126</v>
      </c>
      <c r="P668" s="745"/>
      <c r="Q668" s="745"/>
      <c r="R668" s="759"/>
      <c r="S668" s="746"/>
    </row>
    <row r="669" spans="1:19" ht="14.4" customHeight="1" x14ac:dyDescent="0.3">
      <c r="A669" s="740" t="s">
        <v>4562</v>
      </c>
      <c r="B669" s="741" t="s">
        <v>4563</v>
      </c>
      <c r="C669" s="741" t="s">
        <v>596</v>
      </c>
      <c r="D669" s="741" t="s">
        <v>4545</v>
      </c>
      <c r="E669" s="741" t="s">
        <v>4559</v>
      </c>
      <c r="F669" s="741" t="s">
        <v>4662</v>
      </c>
      <c r="G669" s="741" t="s">
        <v>4663</v>
      </c>
      <c r="H669" s="745"/>
      <c r="I669" s="745"/>
      <c r="J669" s="741"/>
      <c r="K669" s="741"/>
      <c r="L669" s="745">
        <v>5</v>
      </c>
      <c r="M669" s="745">
        <v>1535</v>
      </c>
      <c r="N669" s="741">
        <v>1</v>
      </c>
      <c r="O669" s="741">
        <v>307</v>
      </c>
      <c r="P669" s="745"/>
      <c r="Q669" s="745"/>
      <c r="R669" s="759"/>
      <c r="S669" s="746"/>
    </row>
    <row r="670" spans="1:19" ht="14.4" customHeight="1" x14ac:dyDescent="0.3">
      <c r="A670" s="740" t="s">
        <v>4562</v>
      </c>
      <c r="B670" s="741" t="s">
        <v>4563</v>
      </c>
      <c r="C670" s="741" t="s">
        <v>596</v>
      </c>
      <c r="D670" s="741" t="s">
        <v>4546</v>
      </c>
      <c r="E670" s="741" t="s">
        <v>4559</v>
      </c>
      <c r="F670" s="741" t="s">
        <v>4617</v>
      </c>
      <c r="G670" s="741" t="s">
        <v>4618</v>
      </c>
      <c r="H670" s="745">
        <v>9</v>
      </c>
      <c r="I670" s="745">
        <v>2115</v>
      </c>
      <c r="J670" s="741">
        <v>0.10802942077842476</v>
      </c>
      <c r="K670" s="741">
        <v>235</v>
      </c>
      <c r="L670" s="745">
        <v>78</v>
      </c>
      <c r="M670" s="745">
        <v>19578</v>
      </c>
      <c r="N670" s="741">
        <v>1</v>
      </c>
      <c r="O670" s="741">
        <v>251</v>
      </c>
      <c r="P670" s="745">
        <v>31</v>
      </c>
      <c r="Q670" s="745">
        <v>7781</v>
      </c>
      <c r="R670" s="759">
        <v>0.39743589743589741</v>
      </c>
      <c r="S670" s="746">
        <v>251</v>
      </c>
    </row>
    <row r="671" spans="1:19" ht="14.4" customHeight="1" x14ac:dyDescent="0.3">
      <c r="A671" s="740" t="s">
        <v>4562</v>
      </c>
      <c r="B671" s="741" t="s">
        <v>4563</v>
      </c>
      <c r="C671" s="741" t="s">
        <v>596</v>
      </c>
      <c r="D671" s="741" t="s">
        <v>4546</v>
      </c>
      <c r="E671" s="741" t="s">
        <v>4559</v>
      </c>
      <c r="F671" s="741" t="s">
        <v>4647</v>
      </c>
      <c r="G671" s="741" t="s">
        <v>4648</v>
      </c>
      <c r="H671" s="745">
        <v>10</v>
      </c>
      <c r="I671" s="745">
        <v>1180</v>
      </c>
      <c r="J671" s="741">
        <v>0.13378684807256236</v>
      </c>
      <c r="K671" s="741">
        <v>118</v>
      </c>
      <c r="L671" s="745">
        <v>70</v>
      </c>
      <c r="M671" s="745">
        <v>8820</v>
      </c>
      <c r="N671" s="741">
        <v>1</v>
      </c>
      <c r="O671" s="741">
        <v>126</v>
      </c>
      <c r="P671" s="745">
        <v>126</v>
      </c>
      <c r="Q671" s="745">
        <v>15876</v>
      </c>
      <c r="R671" s="759">
        <v>1.8</v>
      </c>
      <c r="S671" s="746">
        <v>126</v>
      </c>
    </row>
    <row r="672" spans="1:19" ht="14.4" customHeight="1" x14ac:dyDescent="0.3">
      <c r="A672" s="740" t="s">
        <v>4562</v>
      </c>
      <c r="B672" s="741" t="s">
        <v>4563</v>
      </c>
      <c r="C672" s="741" t="s">
        <v>596</v>
      </c>
      <c r="D672" s="741" t="s">
        <v>4546</v>
      </c>
      <c r="E672" s="741" t="s">
        <v>4559</v>
      </c>
      <c r="F672" s="741" t="s">
        <v>4649</v>
      </c>
      <c r="G672" s="741" t="s">
        <v>4650</v>
      </c>
      <c r="H672" s="745">
        <v>1</v>
      </c>
      <c r="I672" s="745">
        <v>323</v>
      </c>
      <c r="J672" s="741"/>
      <c r="K672" s="741">
        <v>323</v>
      </c>
      <c r="L672" s="745"/>
      <c r="M672" s="745"/>
      <c r="N672" s="741"/>
      <c r="O672" s="741"/>
      <c r="P672" s="745"/>
      <c r="Q672" s="745"/>
      <c r="R672" s="759"/>
      <c r="S672" s="746"/>
    </row>
    <row r="673" spans="1:19" ht="14.4" customHeight="1" x14ac:dyDescent="0.3">
      <c r="A673" s="740" t="s">
        <v>4562</v>
      </c>
      <c r="B673" s="741" t="s">
        <v>4563</v>
      </c>
      <c r="C673" s="741" t="s">
        <v>596</v>
      </c>
      <c r="D673" s="741" t="s">
        <v>4546</v>
      </c>
      <c r="E673" s="741" t="s">
        <v>4559</v>
      </c>
      <c r="F673" s="741" t="s">
        <v>4651</v>
      </c>
      <c r="G673" s="741" t="s">
        <v>4652</v>
      </c>
      <c r="H673" s="745"/>
      <c r="I673" s="745"/>
      <c r="J673" s="741"/>
      <c r="K673" s="741"/>
      <c r="L673" s="745">
        <v>13</v>
      </c>
      <c r="M673" s="745">
        <v>6435</v>
      </c>
      <c r="N673" s="741">
        <v>1</v>
      </c>
      <c r="O673" s="741">
        <v>495</v>
      </c>
      <c r="P673" s="745"/>
      <c r="Q673" s="745"/>
      <c r="R673" s="759"/>
      <c r="S673" s="746"/>
    </row>
    <row r="674" spans="1:19" ht="14.4" customHeight="1" x14ac:dyDescent="0.3">
      <c r="A674" s="740" t="s">
        <v>4562</v>
      </c>
      <c r="B674" s="741" t="s">
        <v>4563</v>
      </c>
      <c r="C674" s="741" t="s">
        <v>596</v>
      </c>
      <c r="D674" s="741" t="s">
        <v>4546</v>
      </c>
      <c r="E674" s="741" t="s">
        <v>4559</v>
      </c>
      <c r="F674" s="741" t="s">
        <v>4660</v>
      </c>
      <c r="G674" s="741" t="s">
        <v>4661</v>
      </c>
      <c r="H674" s="745"/>
      <c r="I674" s="745"/>
      <c r="J674" s="741"/>
      <c r="K674" s="741"/>
      <c r="L674" s="745">
        <v>14</v>
      </c>
      <c r="M674" s="745">
        <v>1190</v>
      </c>
      <c r="N674" s="741">
        <v>1</v>
      </c>
      <c r="O674" s="741">
        <v>85</v>
      </c>
      <c r="P674" s="745"/>
      <c r="Q674" s="745"/>
      <c r="R674" s="759"/>
      <c r="S674" s="746"/>
    </row>
    <row r="675" spans="1:19" ht="14.4" customHeight="1" x14ac:dyDescent="0.3">
      <c r="A675" s="740" t="s">
        <v>4562</v>
      </c>
      <c r="B675" s="741" t="s">
        <v>4563</v>
      </c>
      <c r="C675" s="741" t="s">
        <v>596</v>
      </c>
      <c r="D675" s="741" t="s">
        <v>4546</v>
      </c>
      <c r="E675" s="741" t="s">
        <v>4559</v>
      </c>
      <c r="F675" s="741" t="s">
        <v>4662</v>
      </c>
      <c r="G675" s="741" t="s">
        <v>4663</v>
      </c>
      <c r="H675" s="745">
        <v>10</v>
      </c>
      <c r="I675" s="745">
        <v>2990</v>
      </c>
      <c r="J675" s="741">
        <v>0.10040632660599752</v>
      </c>
      <c r="K675" s="741">
        <v>299</v>
      </c>
      <c r="L675" s="745">
        <v>97</v>
      </c>
      <c r="M675" s="745">
        <v>29779</v>
      </c>
      <c r="N675" s="741">
        <v>1</v>
      </c>
      <c r="O675" s="741">
        <v>307</v>
      </c>
      <c r="P675" s="745">
        <v>33</v>
      </c>
      <c r="Q675" s="745">
        <v>10131</v>
      </c>
      <c r="R675" s="759">
        <v>0.34020618556701032</v>
      </c>
      <c r="S675" s="746">
        <v>307</v>
      </c>
    </row>
    <row r="676" spans="1:19" ht="14.4" customHeight="1" x14ac:dyDescent="0.3">
      <c r="A676" s="740" t="s">
        <v>4562</v>
      </c>
      <c r="B676" s="741" t="s">
        <v>4563</v>
      </c>
      <c r="C676" s="741" t="s">
        <v>596</v>
      </c>
      <c r="D676" s="741" t="s">
        <v>4546</v>
      </c>
      <c r="E676" s="741" t="s">
        <v>4559</v>
      </c>
      <c r="F676" s="741" t="s">
        <v>4665</v>
      </c>
      <c r="G676" s="741" t="s">
        <v>4663</v>
      </c>
      <c r="H676" s="745"/>
      <c r="I676" s="745"/>
      <c r="J676" s="741"/>
      <c r="K676" s="741"/>
      <c r="L676" s="745">
        <v>1</v>
      </c>
      <c r="M676" s="745">
        <v>380</v>
      </c>
      <c r="N676" s="741">
        <v>1</v>
      </c>
      <c r="O676" s="741">
        <v>380</v>
      </c>
      <c r="P676" s="745"/>
      <c r="Q676" s="745"/>
      <c r="R676" s="759"/>
      <c r="S676" s="746"/>
    </row>
    <row r="677" spans="1:19" ht="14.4" customHeight="1" x14ac:dyDescent="0.3">
      <c r="A677" s="740" t="s">
        <v>4562</v>
      </c>
      <c r="B677" s="741" t="s">
        <v>4563</v>
      </c>
      <c r="C677" s="741" t="s">
        <v>596</v>
      </c>
      <c r="D677" s="741" t="s">
        <v>4546</v>
      </c>
      <c r="E677" s="741" t="s">
        <v>4559</v>
      </c>
      <c r="F677" s="741" t="s">
        <v>4666</v>
      </c>
      <c r="G677" s="741" t="s">
        <v>4667</v>
      </c>
      <c r="H677" s="745">
        <v>1</v>
      </c>
      <c r="I677" s="745">
        <v>272</v>
      </c>
      <c r="J677" s="741"/>
      <c r="K677" s="741">
        <v>272</v>
      </c>
      <c r="L677" s="745"/>
      <c r="M677" s="745"/>
      <c r="N677" s="741"/>
      <c r="O677" s="741"/>
      <c r="P677" s="745"/>
      <c r="Q677" s="745"/>
      <c r="R677" s="759"/>
      <c r="S677" s="746"/>
    </row>
    <row r="678" spans="1:19" ht="14.4" customHeight="1" x14ac:dyDescent="0.3">
      <c r="A678" s="740" t="s">
        <v>4562</v>
      </c>
      <c r="B678" s="741" t="s">
        <v>4563</v>
      </c>
      <c r="C678" s="741" t="s">
        <v>596</v>
      </c>
      <c r="D678" s="741" t="s">
        <v>4547</v>
      </c>
      <c r="E678" s="741" t="s">
        <v>4559</v>
      </c>
      <c r="F678" s="741" t="s">
        <v>4617</v>
      </c>
      <c r="G678" s="741" t="s">
        <v>4618</v>
      </c>
      <c r="H678" s="745">
        <v>15</v>
      </c>
      <c r="I678" s="745">
        <v>3525</v>
      </c>
      <c r="J678" s="741">
        <v>2.3406374501992033</v>
      </c>
      <c r="K678" s="741">
        <v>235</v>
      </c>
      <c r="L678" s="745">
        <v>6</v>
      </c>
      <c r="M678" s="745">
        <v>1506</v>
      </c>
      <c r="N678" s="741">
        <v>1</v>
      </c>
      <c r="O678" s="741">
        <v>251</v>
      </c>
      <c r="P678" s="745">
        <v>3</v>
      </c>
      <c r="Q678" s="745">
        <v>753</v>
      </c>
      <c r="R678" s="759">
        <v>0.5</v>
      </c>
      <c r="S678" s="746">
        <v>251</v>
      </c>
    </row>
    <row r="679" spans="1:19" ht="14.4" customHeight="1" x14ac:dyDescent="0.3">
      <c r="A679" s="740" t="s">
        <v>4562</v>
      </c>
      <c r="B679" s="741" t="s">
        <v>4563</v>
      </c>
      <c r="C679" s="741" t="s">
        <v>596</v>
      </c>
      <c r="D679" s="741" t="s">
        <v>4547</v>
      </c>
      <c r="E679" s="741" t="s">
        <v>4559</v>
      </c>
      <c r="F679" s="741" t="s">
        <v>4647</v>
      </c>
      <c r="G679" s="741" t="s">
        <v>4648</v>
      </c>
      <c r="H679" s="745"/>
      <c r="I679" s="745"/>
      <c r="J679" s="741"/>
      <c r="K679" s="741"/>
      <c r="L679" s="745"/>
      <c r="M679" s="745"/>
      <c r="N679" s="741"/>
      <c r="O679" s="741"/>
      <c r="P679" s="745">
        <v>7</v>
      </c>
      <c r="Q679" s="745">
        <v>882</v>
      </c>
      <c r="R679" s="759"/>
      <c r="S679" s="746">
        <v>126</v>
      </c>
    </row>
    <row r="680" spans="1:19" ht="14.4" customHeight="1" x14ac:dyDescent="0.3">
      <c r="A680" s="740" t="s">
        <v>4562</v>
      </c>
      <c r="B680" s="741" t="s">
        <v>4563</v>
      </c>
      <c r="C680" s="741" t="s">
        <v>596</v>
      </c>
      <c r="D680" s="741" t="s">
        <v>4547</v>
      </c>
      <c r="E680" s="741" t="s">
        <v>4559</v>
      </c>
      <c r="F680" s="741" t="s">
        <v>4651</v>
      </c>
      <c r="G680" s="741" t="s">
        <v>4652</v>
      </c>
      <c r="H680" s="745">
        <v>10</v>
      </c>
      <c r="I680" s="745">
        <v>4870</v>
      </c>
      <c r="J680" s="741">
        <v>1.6397306397306397</v>
      </c>
      <c r="K680" s="741">
        <v>487</v>
      </c>
      <c r="L680" s="745">
        <v>6</v>
      </c>
      <c r="M680" s="745">
        <v>2970</v>
      </c>
      <c r="N680" s="741">
        <v>1</v>
      </c>
      <c r="O680" s="741">
        <v>495</v>
      </c>
      <c r="P680" s="745">
        <v>1</v>
      </c>
      <c r="Q680" s="745">
        <v>495</v>
      </c>
      <c r="R680" s="759">
        <v>0.16666666666666666</v>
      </c>
      <c r="S680" s="746">
        <v>495</v>
      </c>
    </row>
    <row r="681" spans="1:19" ht="14.4" customHeight="1" x14ac:dyDescent="0.3">
      <c r="A681" s="740" t="s">
        <v>4562</v>
      </c>
      <c r="B681" s="741" t="s">
        <v>4563</v>
      </c>
      <c r="C681" s="741" t="s">
        <v>596</v>
      </c>
      <c r="D681" s="741" t="s">
        <v>4547</v>
      </c>
      <c r="E681" s="741" t="s">
        <v>4559</v>
      </c>
      <c r="F681" s="741" t="s">
        <v>4662</v>
      </c>
      <c r="G681" s="741" t="s">
        <v>4663</v>
      </c>
      <c r="H681" s="745">
        <v>16</v>
      </c>
      <c r="I681" s="745">
        <v>4784</v>
      </c>
      <c r="J681" s="741">
        <v>5.1943539630836044</v>
      </c>
      <c r="K681" s="741">
        <v>299</v>
      </c>
      <c r="L681" s="745">
        <v>3</v>
      </c>
      <c r="M681" s="745">
        <v>921</v>
      </c>
      <c r="N681" s="741">
        <v>1</v>
      </c>
      <c r="O681" s="741">
        <v>307</v>
      </c>
      <c r="P681" s="745">
        <v>3</v>
      </c>
      <c r="Q681" s="745">
        <v>921</v>
      </c>
      <c r="R681" s="759">
        <v>1</v>
      </c>
      <c r="S681" s="746">
        <v>307</v>
      </c>
    </row>
    <row r="682" spans="1:19" ht="14.4" customHeight="1" x14ac:dyDescent="0.3">
      <c r="A682" s="740" t="s">
        <v>4562</v>
      </c>
      <c r="B682" s="741" t="s">
        <v>4563</v>
      </c>
      <c r="C682" s="741" t="s">
        <v>596</v>
      </c>
      <c r="D682" s="741" t="s">
        <v>4548</v>
      </c>
      <c r="E682" s="741" t="s">
        <v>4559</v>
      </c>
      <c r="F682" s="741" t="s">
        <v>4617</v>
      </c>
      <c r="G682" s="741" t="s">
        <v>4618</v>
      </c>
      <c r="H682" s="745">
        <v>1</v>
      </c>
      <c r="I682" s="745">
        <v>235</v>
      </c>
      <c r="J682" s="741">
        <v>0.93625498007968122</v>
      </c>
      <c r="K682" s="741">
        <v>235</v>
      </c>
      <c r="L682" s="745">
        <v>1</v>
      </c>
      <c r="M682" s="745">
        <v>251</v>
      </c>
      <c r="N682" s="741">
        <v>1</v>
      </c>
      <c r="O682" s="741">
        <v>251</v>
      </c>
      <c r="P682" s="745">
        <v>1</v>
      </c>
      <c r="Q682" s="745">
        <v>251</v>
      </c>
      <c r="R682" s="759">
        <v>1</v>
      </c>
      <c r="S682" s="746">
        <v>251</v>
      </c>
    </row>
    <row r="683" spans="1:19" ht="14.4" customHeight="1" x14ac:dyDescent="0.3">
      <c r="A683" s="740" t="s">
        <v>4562</v>
      </c>
      <c r="B683" s="741" t="s">
        <v>4563</v>
      </c>
      <c r="C683" s="741" t="s">
        <v>596</v>
      </c>
      <c r="D683" s="741" t="s">
        <v>4548</v>
      </c>
      <c r="E683" s="741" t="s">
        <v>4559</v>
      </c>
      <c r="F683" s="741" t="s">
        <v>4647</v>
      </c>
      <c r="G683" s="741" t="s">
        <v>4648</v>
      </c>
      <c r="H683" s="745"/>
      <c r="I683" s="745"/>
      <c r="J683" s="741"/>
      <c r="K683" s="741"/>
      <c r="L683" s="745">
        <v>1</v>
      </c>
      <c r="M683" s="745">
        <v>126</v>
      </c>
      <c r="N683" s="741">
        <v>1</v>
      </c>
      <c r="O683" s="741">
        <v>126</v>
      </c>
      <c r="P683" s="745">
        <v>1</v>
      </c>
      <c r="Q683" s="745">
        <v>126</v>
      </c>
      <c r="R683" s="759">
        <v>1</v>
      </c>
      <c r="S683" s="746">
        <v>126</v>
      </c>
    </row>
    <row r="684" spans="1:19" ht="14.4" customHeight="1" x14ac:dyDescent="0.3">
      <c r="A684" s="740" t="s">
        <v>4562</v>
      </c>
      <c r="B684" s="741" t="s">
        <v>4563</v>
      </c>
      <c r="C684" s="741" t="s">
        <v>596</v>
      </c>
      <c r="D684" s="741" t="s">
        <v>4548</v>
      </c>
      <c r="E684" s="741" t="s">
        <v>4559</v>
      </c>
      <c r="F684" s="741" t="s">
        <v>4653</v>
      </c>
      <c r="G684" s="741" t="s">
        <v>4652</v>
      </c>
      <c r="H684" s="745"/>
      <c r="I684" s="745"/>
      <c r="J684" s="741"/>
      <c r="K684" s="741"/>
      <c r="L684" s="745"/>
      <c r="M684" s="745"/>
      <c r="N684" s="741"/>
      <c r="O684" s="741"/>
      <c r="P684" s="745">
        <v>1</v>
      </c>
      <c r="Q684" s="745">
        <v>568</v>
      </c>
      <c r="R684" s="759"/>
      <c r="S684" s="746">
        <v>568</v>
      </c>
    </row>
    <row r="685" spans="1:19" ht="14.4" customHeight="1" x14ac:dyDescent="0.3">
      <c r="A685" s="740" t="s">
        <v>4562</v>
      </c>
      <c r="B685" s="741" t="s">
        <v>4563</v>
      </c>
      <c r="C685" s="741" t="s">
        <v>596</v>
      </c>
      <c r="D685" s="741" t="s">
        <v>4548</v>
      </c>
      <c r="E685" s="741" t="s">
        <v>4559</v>
      </c>
      <c r="F685" s="741" t="s">
        <v>4665</v>
      </c>
      <c r="G685" s="741" t="s">
        <v>4663</v>
      </c>
      <c r="H685" s="745">
        <v>1</v>
      </c>
      <c r="I685" s="745">
        <v>371</v>
      </c>
      <c r="J685" s="741">
        <v>0.48815789473684212</v>
      </c>
      <c r="K685" s="741">
        <v>371</v>
      </c>
      <c r="L685" s="745">
        <v>2</v>
      </c>
      <c r="M685" s="745">
        <v>760</v>
      </c>
      <c r="N685" s="741">
        <v>1</v>
      </c>
      <c r="O685" s="741">
        <v>380</v>
      </c>
      <c r="P685" s="745"/>
      <c r="Q685" s="745"/>
      <c r="R685" s="759"/>
      <c r="S685" s="746"/>
    </row>
    <row r="686" spans="1:19" ht="14.4" customHeight="1" x14ac:dyDescent="0.3">
      <c r="A686" s="740" t="s">
        <v>4562</v>
      </c>
      <c r="B686" s="741" t="s">
        <v>4563</v>
      </c>
      <c r="C686" s="741" t="s">
        <v>596</v>
      </c>
      <c r="D686" s="741" t="s">
        <v>4549</v>
      </c>
      <c r="E686" s="741" t="s">
        <v>4559</v>
      </c>
      <c r="F686" s="741" t="s">
        <v>4617</v>
      </c>
      <c r="G686" s="741" t="s">
        <v>4618</v>
      </c>
      <c r="H686" s="745">
        <v>12</v>
      </c>
      <c r="I686" s="745">
        <v>2820</v>
      </c>
      <c r="J686" s="741">
        <v>0.74900398406374502</v>
      </c>
      <c r="K686" s="741">
        <v>235</v>
      </c>
      <c r="L686" s="745">
        <v>15</v>
      </c>
      <c r="M686" s="745">
        <v>3765</v>
      </c>
      <c r="N686" s="741">
        <v>1</v>
      </c>
      <c r="O686" s="741">
        <v>251</v>
      </c>
      <c r="P686" s="745">
        <v>31</v>
      </c>
      <c r="Q686" s="745">
        <v>7781</v>
      </c>
      <c r="R686" s="759">
        <v>2.0666666666666669</v>
      </c>
      <c r="S686" s="746">
        <v>251</v>
      </c>
    </row>
    <row r="687" spans="1:19" ht="14.4" customHeight="1" x14ac:dyDescent="0.3">
      <c r="A687" s="740" t="s">
        <v>4562</v>
      </c>
      <c r="B687" s="741" t="s">
        <v>4563</v>
      </c>
      <c r="C687" s="741" t="s">
        <v>596</v>
      </c>
      <c r="D687" s="741" t="s">
        <v>4549</v>
      </c>
      <c r="E687" s="741" t="s">
        <v>4559</v>
      </c>
      <c r="F687" s="741" t="s">
        <v>4647</v>
      </c>
      <c r="G687" s="741" t="s">
        <v>4648</v>
      </c>
      <c r="H687" s="745">
        <v>4</v>
      </c>
      <c r="I687" s="745">
        <v>472</v>
      </c>
      <c r="J687" s="741">
        <v>0.6243386243386243</v>
      </c>
      <c r="K687" s="741">
        <v>118</v>
      </c>
      <c r="L687" s="745">
        <v>6</v>
      </c>
      <c r="M687" s="745">
        <v>756</v>
      </c>
      <c r="N687" s="741">
        <v>1</v>
      </c>
      <c r="O687" s="741">
        <v>126</v>
      </c>
      <c r="P687" s="745">
        <v>127</v>
      </c>
      <c r="Q687" s="745">
        <v>16002</v>
      </c>
      <c r="R687" s="759">
        <v>21.166666666666668</v>
      </c>
      <c r="S687" s="746">
        <v>126</v>
      </c>
    </row>
    <row r="688" spans="1:19" ht="14.4" customHeight="1" x14ac:dyDescent="0.3">
      <c r="A688" s="740" t="s">
        <v>4562</v>
      </c>
      <c r="B688" s="741" t="s">
        <v>4563</v>
      </c>
      <c r="C688" s="741" t="s">
        <v>596</v>
      </c>
      <c r="D688" s="741" t="s">
        <v>4549</v>
      </c>
      <c r="E688" s="741" t="s">
        <v>4559</v>
      </c>
      <c r="F688" s="741" t="s">
        <v>4651</v>
      </c>
      <c r="G688" s="741" t="s">
        <v>4652</v>
      </c>
      <c r="H688" s="745"/>
      <c r="I688" s="745"/>
      <c r="J688" s="741"/>
      <c r="K688" s="741"/>
      <c r="L688" s="745"/>
      <c r="M688" s="745"/>
      <c r="N688" s="741"/>
      <c r="O688" s="741"/>
      <c r="P688" s="745">
        <v>1</v>
      </c>
      <c r="Q688" s="745">
        <v>495</v>
      </c>
      <c r="R688" s="759"/>
      <c r="S688" s="746">
        <v>495</v>
      </c>
    </row>
    <row r="689" spans="1:19" ht="14.4" customHeight="1" x14ac:dyDescent="0.3">
      <c r="A689" s="740" t="s">
        <v>4562</v>
      </c>
      <c r="B689" s="741" t="s">
        <v>4563</v>
      </c>
      <c r="C689" s="741" t="s">
        <v>596</v>
      </c>
      <c r="D689" s="741" t="s">
        <v>4549</v>
      </c>
      <c r="E689" s="741" t="s">
        <v>4559</v>
      </c>
      <c r="F689" s="741" t="s">
        <v>4653</v>
      </c>
      <c r="G689" s="741" t="s">
        <v>4652</v>
      </c>
      <c r="H689" s="745"/>
      <c r="I689" s="745"/>
      <c r="J689" s="741"/>
      <c r="K689" s="741"/>
      <c r="L689" s="745">
        <v>1</v>
      </c>
      <c r="M689" s="745">
        <v>568</v>
      </c>
      <c r="N689" s="741">
        <v>1</v>
      </c>
      <c r="O689" s="741">
        <v>568</v>
      </c>
      <c r="P689" s="745">
        <v>3</v>
      </c>
      <c r="Q689" s="745">
        <v>1704</v>
      </c>
      <c r="R689" s="759">
        <v>3</v>
      </c>
      <c r="S689" s="746">
        <v>568</v>
      </c>
    </row>
    <row r="690" spans="1:19" ht="14.4" customHeight="1" x14ac:dyDescent="0.3">
      <c r="A690" s="740" t="s">
        <v>4562</v>
      </c>
      <c r="B690" s="741" t="s">
        <v>4563</v>
      </c>
      <c r="C690" s="741" t="s">
        <v>596</v>
      </c>
      <c r="D690" s="741" t="s">
        <v>4549</v>
      </c>
      <c r="E690" s="741" t="s">
        <v>4559</v>
      </c>
      <c r="F690" s="741" t="s">
        <v>4654</v>
      </c>
      <c r="G690" s="741" t="s">
        <v>4655</v>
      </c>
      <c r="H690" s="745"/>
      <c r="I690" s="745"/>
      <c r="J690" s="741"/>
      <c r="K690" s="741"/>
      <c r="L690" s="745">
        <v>1</v>
      </c>
      <c r="M690" s="745">
        <v>761</v>
      </c>
      <c r="N690" s="741">
        <v>1</v>
      </c>
      <c r="O690" s="741">
        <v>761</v>
      </c>
      <c r="P690" s="745"/>
      <c r="Q690" s="745"/>
      <c r="R690" s="759"/>
      <c r="S690" s="746"/>
    </row>
    <row r="691" spans="1:19" ht="14.4" customHeight="1" x14ac:dyDescent="0.3">
      <c r="A691" s="740" t="s">
        <v>4562</v>
      </c>
      <c r="B691" s="741" t="s">
        <v>4563</v>
      </c>
      <c r="C691" s="741" t="s">
        <v>596</v>
      </c>
      <c r="D691" s="741" t="s">
        <v>4549</v>
      </c>
      <c r="E691" s="741" t="s">
        <v>4559</v>
      </c>
      <c r="F691" s="741" t="s">
        <v>4656</v>
      </c>
      <c r="G691" s="741" t="s">
        <v>4640</v>
      </c>
      <c r="H691" s="745">
        <v>1</v>
      </c>
      <c r="I691" s="745">
        <v>449</v>
      </c>
      <c r="J691" s="741"/>
      <c r="K691" s="741">
        <v>449</v>
      </c>
      <c r="L691" s="745"/>
      <c r="M691" s="745"/>
      <c r="N691" s="741"/>
      <c r="O691" s="741"/>
      <c r="P691" s="745"/>
      <c r="Q691" s="745"/>
      <c r="R691" s="759"/>
      <c r="S691" s="746"/>
    </row>
    <row r="692" spans="1:19" ht="14.4" customHeight="1" x14ac:dyDescent="0.3">
      <c r="A692" s="740" t="s">
        <v>4562</v>
      </c>
      <c r="B692" s="741" t="s">
        <v>4563</v>
      </c>
      <c r="C692" s="741" t="s">
        <v>596</v>
      </c>
      <c r="D692" s="741" t="s">
        <v>4549</v>
      </c>
      <c r="E692" s="741" t="s">
        <v>4559</v>
      </c>
      <c r="F692" s="741" t="s">
        <v>4658</v>
      </c>
      <c r="G692" s="741" t="s">
        <v>4659</v>
      </c>
      <c r="H692" s="745"/>
      <c r="I692" s="745"/>
      <c r="J692" s="741"/>
      <c r="K692" s="741"/>
      <c r="L692" s="745"/>
      <c r="M692" s="745"/>
      <c r="N692" s="741"/>
      <c r="O692" s="741"/>
      <c r="P692" s="745">
        <v>1</v>
      </c>
      <c r="Q692" s="745">
        <v>215</v>
      </c>
      <c r="R692" s="759"/>
      <c r="S692" s="746">
        <v>215</v>
      </c>
    </row>
    <row r="693" spans="1:19" ht="14.4" customHeight="1" x14ac:dyDescent="0.3">
      <c r="A693" s="740" t="s">
        <v>4562</v>
      </c>
      <c r="B693" s="741" t="s">
        <v>4563</v>
      </c>
      <c r="C693" s="741" t="s">
        <v>596</v>
      </c>
      <c r="D693" s="741" t="s">
        <v>4549</v>
      </c>
      <c r="E693" s="741" t="s">
        <v>4559</v>
      </c>
      <c r="F693" s="741" t="s">
        <v>4662</v>
      </c>
      <c r="G693" s="741" t="s">
        <v>4663</v>
      </c>
      <c r="H693" s="745">
        <v>3</v>
      </c>
      <c r="I693" s="745">
        <v>897</v>
      </c>
      <c r="J693" s="741">
        <v>1.4609120521172638</v>
      </c>
      <c r="K693" s="741">
        <v>299</v>
      </c>
      <c r="L693" s="745">
        <v>2</v>
      </c>
      <c r="M693" s="745">
        <v>614</v>
      </c>
      <c r="N693" s="741">
        <v>1</v>
      </c>
      <c r="O693" s="741">
        <v>307</v>
      </c>
      <c r="P693" s="745">
        <v>2</v>
      </c>
      <c r="Q693" s="745">
        <v>614</v>
      </c>
      <c r="R693" s="759">
        <v>1</v>
      </c>
      <c r="S693" s="746">
        <v>307</v>
      </c>
    </row>
    <row r="694" spans="1:19" ht="14.4" customHeight="1" x14ac:dyDescent="0.3">
      <c r="A694" s="740" t="s">
        <v>4562</v>
      </c>
      <c r="B694" s="741" t="s">
        <v>4563</v>
      </c>
      <c r="C694" s="741" t="s">
        <v>596</v>
      </c>
      <c r="D694" s="741" t="s">
        <v>4549</v>
      </c>
      <c r="E694" s="741" t="s">
        <v>4559</v>
      </c>
      <c r="F694" s="741" t="s">
        <v>4665</v>
      </c>
      <c r="G694" s="741" t="s">
        <v>4663</v>
      </c>
      <c r="H694" s="745">
        <v>10</v>
      </c>
      <c r="I694" s="745">
        <v>3710</v>
      </c>
      <c r="J694" s="741">
        <v>0.88755980861244022</v>
      </c>
      <c r="K694" s="741">
        <v>371</v>
      </c>
      <c r="L694" s="745">
        <v>11</v>
      </c>
      <c r="M694" s="745">
        <v>4180</v>
      </c>
      <c r="N694" s="741">
        <v>1</v>
      </c>
      <c r="O694" s="741">
        <v>380</v>
      </c>
      <c r="P694" s="745">
        <v>33</v>
      </c>
      <c r="Q694" s="745">
        <v>12540</v>
      </c>
      <c r="R694" s="759">
        <v>3</v>
      </c>
      <c r="S694" s="746">
        <v>380</v>
      </c>
    </row>
    <row r="695" spans="1:19" ht="14.4" customHeight="1" x14ac:dyDescent="0.3">
      <c r="A695" s="740" t="s">
        <v>4562</v>
      </c>
      <c r="B695" s="741" t="s">
        <v>4563</v>
      </c>
      <c r="C695" s="741" t="s">
        <v>596</v>
      </c>
      <c r="D695" s="741" t="s">
        <v>2046</v>
      </c>
      <c r="E695" s="741" t="s">
        <v>4559</v>
      </c>
      <c r="F695" s="741" t="s">
        <v>4617</v>
      </c>
      <c r="G695" s="741" t="s">
        <v>4618</v>
      </c>
      <c r="H695" s="745"/>
      <c r="I695" s="745"/>
      <c r="J695" s="741"/>
      <c r="K695" s="741"/>
      <c r="L695" s="745"/>
      <c r="M695" s="745"/>
      <c r="N695" s="741"/>
      <c r="O695" s="741"/>
      <c r="P695" s="745">
        <v>13</v>
      </c>
      <c r="Q695" s="745">
        <v>3263</v>
      </c>
      <c r="R695" s="759"/>
      <c r="S695" s="746">
        <v>251</v>
      </c>
    </row>
    <row r="696" spans="1:19" ht="14.4" customHeight="1" x14ac:dyDescent="0.3">
      <c r="A696" s="740" t="s">
        <v>4562</v>
      </c>
      <c r="B696" s="741" t="s">
        <v>4563</v>
      </c>
      <c r="C696" s="741" t="s">
        <v>596</v>
      </c>
      <c r="D696" s="741" t="s">
        <v>2046</v>
      </c>
      <c r="E696" s="741" t="s">
        <v>4559</v>
      </c>
      <c r="F696" s="741" t="s">
        <v>4647</v>
      </c>
      <c r="G696" s="741" t="s">
        <v>4648</v>
      </c>
      <c r="H696" s="745"/>
      <c r="I696" s="745"/>
      <c r="J696" s="741"/>
      <c r="K696" s="741"/>
      <c r="L696" s="745"/>
      <c r="M696" s="745"/>
      <c r="N696" s="741"/>
      <c r="O696" s="741"/>
      <c r="P696" s="745">
        <v>35</v>
      </c>
      <c r="Q696" s="745">
        <v>4410</v>
      </c>
      <c r="R696" s="759"/>
      <c r="S696" s="746">
        <v>126</v>
      </c>
    </row>
    <row r="697" spans="1:19" ht="14.4" customHeight="1" x14ac:dyDescent="0.3">
      <c r="A697" s="740" t="s">
        <v>4562</v>
      </c>
      <c r="B697" s="741" t="s">
        <v>4563</v>
      </c>
      <c r="C697" s="741" t="s">
        <v>596</v>
      </c>
      <c r="D697" s="741" t="s">
        <v>2046</v>
      </c>
      <c r="E697" s="741" t="s">
        <v>4559</v>
      </c>
      <c r="F697" s="741" t="s">
        <v>4660</v>
      </c>
      <c r="G697" s="741" t="s">
        <v>4661</v>
      </c>
      <c r="H697" s="745"/>
      <c r="I697" s="745"/>
      <c r="J697" s="741"/>
      <c r="K697" s="741"/>
      <c r="L697" s="745"/>
      <c r="M697" s="745"/>
      <c r="N697" s="741"/>
      <c r="O697" s="741"/>
      <c r="P697" s="745">
        <v>1</v>
      </c>
      <c r="Q697" s="745">
        <v>85</v>
      </c>
      <c r="R697" s="759"/>
      <c r="S697" s="746">
        <v>85</v>
      </c>
    </row>
    <row r="698" spans="1:19" ht="14.4" customHeight="1" x14ac:dyDescent="0.3">
      <c r="A698" s="740" t="s">
        <v>4562</v>
      </c>
      <c r="B698" s="741" t="s">
        <v>4563</v>
      </c>
      <c r="C698" s="741" t="s">
        <v>596</v>
      </c>
      <c r="D698" s="741" t="s">
        <v>2046</v>
      </c>
      <c r="E698" s="741" t="s">
        <v>4559</v>
      </c>
      <c r="F698" s="741" t="s">
        <v>4662</v>
      </c>
      <c r="G698" s="741" t="s">
        <v>4663</v>
      </c>
      <c r="H698" s="745"/>
      <c r="I698" s="745"/>
      <c r="J698" s="741"/>
      <c r="K698" s="741"/>
      <c r="L698" s="745"/>
      <c r="M698" s="745"/>
      <c r="N698" s="741"/>
      <c r="O698" s="741"/>
      <c r="P698" s="745">
        <v>5</v>
      </c>
      <c r="Q698" s="745">
        <v>1535</v>
      </c>
      <c r="R698" s="759"/>
      <c r="S698" s="746">
        <v>307</v>
      </c>
    </row>
    <row r="699" spans="1:19" ht="14.4" customHeight="1" x14ac:dyDescent="0.3">
      <c r="A699" s="740" t="s">
        <v>4562</v>
      </c>
      <c r="B699" s="741" t="s">
        <v>4563</v>
      </c>
      <c r="C699" s="741" t="s">
        <v>596</v>
      </c>
      <c r="D699" s="741" t="s">
        <v>2046</v>
      </c>
      <c r="E699" s="741" t="s">
        <v>4559</v>
      </c>
      <c r="F699" s="741" t="s">
        <v>4665</v>
      </c>
      <c r="G699" s="741" t="s">
        <v>4663</v>
      </c>
      <c r="H699" s="745"/>
      <c r="I699" s="745"/>
      <c r="J699" s="741"/>
      <c r="K699" s="741"/>
      <c r="L699" s="745"/>
      <c r="M699" s="745"/>
      <c r="N699" s="741"/>
      <c r="O699" s="741"/>
      <c r="P699" s="745">
        <v>14</v>
      </c>
      <c r="Q699" s="745">
        <v>5320</v>
      </c>
      <c r="R699" s="759"/>
      <c r="S699" s="746">
        <v>380</v>
      </c>
    </row>
    <row r="700" spans="1:19" ht="14.4" customHeight="1" x14ac:dyDescent="0.3">
      <c r="A700" s="740" t="s">
        <v>4562</v>
      </c>
      <c r="B700" s="741" t="s">
        <v>4563</v>
      </c>
      <c r="C700" s="741" t="s">
        <v>596</v>
      </c>
      <c r="D700" s="741" t="s">
        <v>4550</v>
      </c>
      <c r="E700" s="741" t="s">
        <v>4559</v>
      </c>
      <c r="F700" s="741" t="s">
        <v>4617</v>
      </c>
      <c r="G700" s="741" t="s">
        <v>4618</v>
      </c>
      <c r="H700" s="745">
        <v>2</v>
      </c>
      <c r="I700" s="745">
        <v>470</v>
      </c>
      <c r="J700" s="741">
        <v>0.23406374501992031</v>
      </c>
      <c r="K700" s="741">
        <v>235</v>
      </c>
      <c r="L700" s="745">
        <v>8</v>
      </c>
      <c r="M700" s="745">
        <v>2008</v>
      </c>
      <c r="N700" s="741">
        <v>1</v>
      </c>
      <c r="O700" s="741">
        <v>251</v>
      </c>
      <c r="P700" s="745"/>
      <c r="Q700" s="745"/>
      <c r="R700" s="759"/>
      <c r="S700" s="746"/>
    </row>
    <row r="701" spans="1:19" ht="14.4" customHeight="1" x14ac:dyDescent="0.3">
      <c r="A701" s="740" t="s">
        <v>4562</v>
      </c>
      <c r="B701" s="741" t="s">
        <v>4563</v>
      </c>
      <c r="C701" s="741" t="s">
        <v>596</v>
      </c>
      <c r="D701" s="741" t="s">
        <v>4550</v>
      </c>
      <c r="E701" s="741" t="s">
        <v>4559</v>
      </c>
      <c r="F701" s="741" t="s">
        <v>4647</v>
      </c>
      <c r="G701" s="741" t="s">
        <v>4648</v>
      </c>
      <c r="H701" s="745">
        <v>2</v>
      </c>
      <c r="I701" s="745">
        <v>236</v>
      </c>
      <c r="J701" s="741">
        <v>0.23412698412698413</v>
      </c>
      <c r="K701" s="741">
        <v>118</v>
      </c>
      <c r="L701" s="745">
        <v>8</v>
      </c>
      <c r="M701" s="745">
        <v>1008</v>
      </c>
      <c r="N701" s="741">
        <v>1</v>
      </c>
      <c r="O701" s="741">
        <v>126</v>
      </c>
      <c r="P701" s="745"/>
      <c r="Q701" s="745"/>
      <c r="R701" s="759"/>
      <c r="S701" s="746"/>
    </row>
    <row r="702" spans="1:19" ht="14.4" customHeight="1" x14ac:dyDescent="0.3">
      <c r="A702" s="740" t="s">
        <v>4562</v>
      </c>
      <c r="B702" s="741" t="s">
        <v>4563</v>
      </c>
      <c r="C702" s="741" t="s">
        <v>596</v>
      </c>
      <c r="D702" s="741" t="s">
        <v>4550</v>
      </c>
      <c r="E702" s="741" t="s">
        <v>4559</v>
      </c>
      <c r="F702" s="741" t="s">
        <v>4651</v>
      </c>
      <c r="G702" s="741" t="s">
        <v>4652</v>
      </c>
      <c r="H702" s="745">
        <v>1</v>
      </c>
      <c r="I702" s="745">
        <v>487</v>
      </c>
      <c r="J702" s="741">
        <v>0.98383838383838385</v>
      </c>
      <c r="K702" s="741">
        <v>487</v>
      </c>
      <c r="L702" s="745">
        <v>1</v>
      </c>
      <c r="M702" s="745">
        <v>495</v>
      </c>
      <c r="N702" s="741">
        <v>1</v>
      </c>
      <c r="O702" s="741">
        <v>495</v>
      </c>
      <c r="P702" s="745"/>
      <c r="Q702" s="745"/>
      <c r="R702" s="759"/>
      <c r="S702" s="746"/>
    </row>
    <row r="703" spans="1:19" ht="14.4" customHeight="1" x14ac:dyDescent="0.3">
      <c r="A703" s="740" t="s">
        <v>4562</v>
      </c>
      <c r="B703" s="741" t="s">
        <v>4563</v>
      </c>
      <c r="C703" s="741" t="s">
        <v>596</v>
      </c>
      <c r="D703" s="741" t="s">
        <v>4550</v>
      </c>
      <c r="E703" s="741" t="s">
        <v>4559</v>
      </c>
      <c r="F703" s="741" t="s">
        <v>4653</v>
      </c>
      <c r="G703" s="741" t="s">
        <v>4652</v>
      </c>
      <c r="H703" s="745"/>
      <c r="I703" s="745"/>
      <c r="J703" s="741"/>
      <c r="K703" s="741"/>
      <c r="L703" s="745">
        <v>7</v>
      </c>
      <c r="M703" s="745">
        <v>3976</v>
      </c>
      <c r="N703" s="741">
        <v>1</v>
      </c>
      <c r="O703" s="741">
        <v>568</v>
      </c>
      <c r="P703" s="745"/>
      <c r="Q703" s="745"/>
      <c r="R703" s="759"/>
      <c r="S703" s="746"/>
    </row>
    <row r="704" spans="1:19" ht="14.4" customHeight="1" x14ac:dyDescent="0.3">
      <c r="A704" s="740" t="s">
        <v>4562</v>
      </c>
      <c r="B704" s="741" t="s">
        <v>4563</v>
      </c>
      <c r="C704" s="741" t="s">
        <v>596</v>
      </c>
      <c r="D704" s="741" t="s">
        <v>4550</v>
      </c>
      <c r="E704" s="741" t="s">
        <v>4559</v>
      </c>
      <c r="F704" s="741" t="s">
        <v>4662</v>
      </c>
      <c r="G704" s="741" t="s">
        <v>4663</v>
      </c>
      <c r="H704" s="745">
        <v>1</v>
      </c>
      <c r="I704" s="745">
        <v>299</v>
      </c>
      <c r="J704" s="741"/>
      <c r="K704" s="741">
        <v>299</v>
      </c>
      <c r="L704" s="745"/>
      <c r="M704" s="745"/>
      <c r="N704" s="741"/>
      <c r="O704" s="741"/>
      <c r="P704" s="745"/>
      <c r="Q704" s="745"/>
      <c r="R704" s="759"/>
      <c r="S704" s="746"/>
    </row>
    <row r="705" spans="1:19" ht="14.4" customHeight="1" x14ac:dyDescent="0.3">
      <c r="A705" s="740" t="s">
        <v>4562</v>
      </c>
      <c r="B705" s="741" t="s">
        <v>4563</v>
      </c>
      <c r="C705" s="741" t="s">
        <v>596</v>
      </c>
      <c r="D705" s="741" t="s">
        <v>2048</v>
      </c>
      <c r="E705" s="741" t="s">
        <v>4559</v>
      </c>
      <c r="F705" s="741" t="s">
        <v>4617</v>
      </c>
      <c r="G705" s="741" t="s">
        <v>4618</v>
      </c>
      <c r="H705" s="745">
        <v>8</v>
      </c>
      <c r="I705" s="745">
        <v>1880</v>
      </c>
      <c r="J705" s="741">
        <v>7.4900398406374498</v>
      </c>
      <c r="K705" s="741">
        <v>235</v>
      </c>
      <c r="L705" s="745">
        <v>1</v>
      </c>
      <c r="M705" s="745">
        <v>251</v>
      </c>
      <c r="N705" s="741">
        <v>1</v>
      </c>
      <c r="O705" s="741">
        <v>251</v>
      </c>
      <c r="P705" s="745">
        <v>1</v>
      </c>
      <c r="Q705" s="745">
        <v>251</v>
      </c>
      <c r="R705" s="759">
        <v>1</v>
      </c>
      <c r="S705" s="746">
        <v>251</v>
      </c>
    </row>
    <row r="706" spans="1:19" ht="14.4" customHeight="1" x14ac:dyDescent="0.3">
      <c r="A706" s="740" t="s">
        <v>4562</v>
      </c>
      <c r="B706" s="741" t="s">
        <v>4563</v>
      </c>
      <c r="C706" s="741" t="s">
        <v>596</v>
      </c>
      <c r="D706" s="741" t="s">
        <v>2048</v>
      </c>
      <c r="E706" s="741" t="s">
        <v>4559</v>
      </c>
      <c r="F706" s="741" t="s">
        <v>4647</v>
      </c>
      <c r="G706" s="741" t="s">
        <v>4648</v>
      </c>
      <c r="H706" s="745">
        <v>16</v>
      </c>
      <c r="I706" s="745">
        <v>1888</v>
      </c>
      <c r="J706" s="741"/>
      <c r="K706" s="741">
        <v>118</v>
      </c>
      <c r="L706" s="745"/>
      <c r="M706" s="745"/>
      <c r="N706" s="741"/>
      <c r="O706" s="741"/>
      <c r="P706" s="745">
        <v>4</v>
      </c>
      <c r="Q706" s="745">
        <v>504</v>
      </c>
      <c r="R706" s="759"/>
      <c r="S706" s="746">
        <v>126</v>
      </c>
    </row>
    <row r="707" spans="1:19" ht="14.4" customHeight="1" x14ac:dyDescent="0.3">
      <c r="A707" s="740" t="s">
        <v>4562</v>
      </c>
      <c r="B707" s="741" t="s">
        <v>4563</v>
      </c>
      <c r="C707" s="741" t="s">
        <v>596</v>
      </c>
      <c r="D707" s="741" t="s">
        <v>2048</v>
      </c>
      <c r="E707" s="741" t="s">
        <v>4559</v>
      </c>
      <c r="F707" s="741" t="s">
        <v>4651</v>
      </c>
      <c r="G707" s="741" t="s">
        <v>4652</v>
      </c>
      <c r="H707" s="745">
        <v>1</v>
      </c>
      <c r="I707" s="745">
        <v>487</v>
      </c>
      <c r="J707" s="741"/>
      <c r="K707" s="741">
        <v>487</v>
      </c>
      <c r="L707" s="745"/>
      <c r="M707" s="745"/>
      <c r="N707" s="741"/>
      <c r="O707" s="741"/>
      <c r="P707" s="745"/>
      <c r="Q707" s="745"/>
      <c r="R707" s="759"/>
      <c r="S707" s="746"/>
    </row>
    <row r="708" spans="1:19" ht="14.4" customHeight="1" x14ac:dyDescent="0.3">
      <c r="A708" s="740" t="s">
        <v>4562</v>
      </c>
      <c r="B708" s="741" t="s">
        <v>4563</v>
      </c>
      <c r="C708" s="741" t="s">
        <v>596</v>
      </c>
      <c r="D708" s="741" t="s">
        <v>2048</v>
      </c>
      <c r="E708" s="741" t="s">
        <v>4559</v>
      </c>
      <c r="F708" s="741" t="s">
        <v>4653</v>
      </c>
      <c r="G708" s="741" t="s">
        <v>4652</v>
      </c>
      <c r="H708" s="745"/>
      <c r="I708" s="745"/>
      <c r="J708" s="741"/>
      <c r="K708" s="741"/>
      <c r="L708" s="745">
        <v>2</v>
      </c>
      <c r="M708" s="745">
        <v>1136</v>
      </c>
      <c r="N708" s="741">
        <v>1</v>
      </c>
      <c r="O708" s="741">
        <v>568</v>
      </c>
      <c r="P708" s="745"/>
      <c r="Q708" s="745"/>
      <c r="R708" s="759"/>
      <c r="S708" s="746"/>
    </row>
    <row r="709" spans="1:19" ht="14.4" customHeight="1" x14ac:dyDescent="0.3">
      <c r="A709" s="740" t="s">
        <v>4562</v>
      </c>
      <c r="B709" s="741" t="s">
        <v>4563</v>
      </c>
      <c r="C709" s="741" t="s">
        <v>596</v>
      </c>
      <c r="D709" s="741" t="s">
        <v>2048</v>
      </c>
      <c r="E709" s="741" t="s">
        <v>4559</v>
      </c>
      <c r="F709" s="741" t="s">
        <v>4660</v>
      </c>
      <c r="G709" s="741" t="s">
        <v>4661</v>
      </c>
      <c r="H709" s="745"/>
      <c r="I709" s="745"/>
      <c r="J709" s="741"/>
      <c r="K709" s="741"/>
      <c r="L709" s="745">
        <v>2</v>
      </c>
      <c r="M709" s="745">
        <v>170</v>
      </c>
      <c r="N709" s="741">
        <v>1</v>
      </c>
      <c r="O709" s="741">
        <v>85</v>
      </c>
      <c r="P709" s="745"/>
      <c r="Q709" s="745"/>
      <c r="R709" s="759"/>
      <c r="S709" s="746"/>
    </row>
    <row r="710" spans="1:19" ht="14.4" customHeight="1" x14ac:dyDescent="0.3">
      <c r="A710" s="740" t="s">
        <v>4562</v>
      </c>
      <c r="B710" s="741" t="s">
        <v>4563</v>
      </c>
      <c r="C710" s="741" t="s">
        <v>596</v>
      </c>
      <c r="D710" s="741" t="s">
        <v>2048</v>
      </c>
      <c r="E710" s="741" t="s">
        <v>4559</v>
      </c>
      <c r="F710" s="741" t="s">
        <v>4665</v>
      </c>
      <c r="G710" s="741" t="s">
        <v>4663</v>
      </c>
      <c r="H710" s="745">
        <v>9</v>
      </c>
      <c r="I710" s="745">
        <v>3339</v>
      </c>
      <c r="J710" s="741"/>
      <c r="K710" s="741">
        <v>371</v>
      </c>
      <c r="L710" s="745"/>
      <c r="M710" s="745"/>
      <c r="N710" s="741"/>
      <c r="O710" s="741"/>
      <c r="P710" s="745">
        <v>1</v>
      </c>
      <c r="Q710" s="745">
        <v>380</v>
      </c>
      <c r="R710" s="759"/>
      <c r="S710" s="746">
        <v>380</v>
      </c>
    </row>
    <row r="711" spans="1:19" ht="14.4" customHeight="1" x14ac:dyDescent="0.3">
      <c r="A711" s="740" t="s">
        <v>4562</v>
      </c>
      <c r="B711" s="741" t="s">
        <v>4563</v>
      </c>
      <c r="C711" s="741" t="s">
        <v>596</v>
      </c>
      <c r="D711" s="741" t="s">
        <v>4552</v>
      </c>
      <c r="E711" s="741" t="s">
        <v>4559</v>
      </c>
      <c r="F711" s="741" t="s">
        <v>4617</v>
      </c>
      <c r="G711" s="741" t="s">
        <v>4618</v>
      </c>
      <c r="H711" s="745">
        <v>15</v>
      </c>
      <c r="I711" s="745">
        <v>3525</v>
      </c>
      <c r="J711" s="741">
        <v>7.02191235059761</v>
      </c>
      <c r="K711" s="741">
        <v>235</v>
      </c>
      <c r="L711" s="745">
        <v>2</v>
      </c>
      <c r="M711" s="745">
        <v>502</v>
      </c>
      <c r="N711" s="741">
        <v>1</v>
      </c>
      <c r="O711" s="741">
        <v>251</v>
      </c>
      <c r="P711" s="745"/>
      <c r="Q711" s="745"/>
      <c r="R711" s="759"/>
      <c r="S711" s="746"/>
    </row>
    <row r="712" spans="1:19" ht="14.4" customHeight="1" x14ac:dyDescent="0.3">
      <c r="A712" s="740" t="s">
        <v>4562</v>
      </c>
      <c r="B712" s="741" t="s">
        <v>4563</v>
      </c>
      <c r="C712" s="741" t="s">
        <v>596</v>
      </c>
      <c r="D712" s="741" t="s">
        <v>4552</v>
      </c>
      <c r="E712" s="741" t="s">
        <v>4559</v>
      </c>
      <c r="F712" s="741" t="s">
        <v>4647</v>
      </c>
      <c r="G712" s="741" t="s">
        <v>4648</v>
      </c>
      <c r="H712" s="745">
        <v>26</v>
      </c>
      <c r="I712" s="745">
        <v>3068</v>
      </c>
      <c r="J712" s="741">
        <v>4.0582010582010586</v>
      </c>
      <c r="K712" s="741">
        <v>118</v>
      </c>
      <c r="L712" s="745">
        <v>6</v>
      </c>
      <c r="M712" s="745">
        <v>756</v>
      </c>
      <c r="N712" s="741">
        <v>1</v>
      </c>
      <c r="O712" s="741">
        <v>126</v>
      </c>
      <c r="P712" s="745"/>
      <c r="Q712" s="745"/>
      <c r="R712" s="759"/>
      <c r="S712" s="746"/>
    </row>
    <row r="713" spans="1:19" ht="14.4" customHeight="1" x14ac:dyDescent="0.3">
      <c r="A713" s="740" t="s">
        <v>4562</v>
      </c>
      <c r="B713" s="741" t="s">
        <v>4563</v>
      </c>
      <c r="C713" s="741" t="s">
        <v>596</v>
      </c>
      <c r="D713" s="741" t="s">
        <v>4552</v>
      </c>
      <c r="E713" s="741" t="s">
        <v>4559</v>
      </c>
      <c r="F713" s="741" t="s">
        <v>4651</v>
      </c>
      <c r="G713" s="741" t="s">
        <v>4652</v>
      </c>
      <c r="H713" s="745">
        <v>1</v>
      </c>
      <c r="I713" s="745">
        <v>487</v>
      </c>
      <c r="J713" s="741">
        <v>0.98383838383838385</v>
      </c>
      <c r="K713" s="741">
        <v>487</v>
      </c>
      <c r="L713" s="745">
        <v>1</v>
      </c>
      <c r="M713" s="745">
        <v>495</v>
      </c>
      <c r="N713" s="741">
        <v>1</v>
      </c>
      <c r="O713" s="741">
        <v>495</v>
      </c>
      <c r="P713" s="745"/>
      <c r="Q713" s="745"/>
      <c r="R713" s="759"/>
      <c r="S713" s="746"/>
    </row>
    <row r="714" spans="1:19" ht="14.4" customHeight="1" x14ac:dyDescent="0.3">
      <c r="A714" s="740" t="s">
        <v>4562</v>
      </c>
      <c r="B714" s="741" t="s">
        <v>4563</v>
      </c>
      <c r="C714" s="741" t="s">
        <v>596</v>
      </c>
      <c r="D714" s="741" t="s">
        <v>4552</v>
      </c>
      <c r="E714" s="741" t="s">
        <v>4559</v>
      </c>
      <c r="F714" s="741" t="s">
        <v>4653</v>
      </c>
      <c r="G714" s="741" t="s">
        <v>4652</v>
      </c>
      <c r="H714" s="745">
        <v>2</v>
      </c>
      <c r="I714" s="745">
        <v>1118</v>
      </c>
      <c r="J714" s="741"/>
      <c r="K714" s="741">
        <v>559</v>
      </c>
      <c r="L714" s="745"/>
      <c r="M714" s="745"/>
      <c r="N714" s="741"/>
      <c r="O714" s="741"/>
      <c r="P714" s="745"/>
      <c r="Q714" s="745"/>
      <c r="R714" s="759"/>
      <c r="S714" s="746"/>
    </row>
    <row r="715" spans="1:19" ht="14.4" customHeight="1" x14ac:dyDescent="0.3">
      <c r="A715" s="740" t="s">
        <v>4562</v>
      </c>
      <c r="B715" s="741" t="s">
        <v>4563</v>
      </c>
      <c r="C715" s="741" t="s">
        <v>596</v>
      </c>
      <c r="D715" s="741" t="s">
        <v>4552</v>
      </c>
      <c r="E715" s="741" t="s">
        <v>4559</v>
      </c>
      <c r="F715" s="741" t="s">
        <v>4662</v>
      </c>
      <c r="G715" s="741" t="s">
        <v>4663</v>
      </c>
      <c r="H715" s="745">
        <v>16</v>
      </c>
      <c r="I715" s="745">
        <v>4784</v>
      </c>
      <c r="J715" s="741">
        <v>15.583061889250814</v>
      </c>
      <c r="K715" s="741">
        <v>299</v>
      </c>
      <c r="L715" s="745">
        <v>1</v>
      </c>
      <c r="M715" s="745">
        <v>307</v>
      </c>
      <c r="N715" s="741">
        <v>1</v>
      </c>
      <c r="O715" s="741">
        <v>307</v>
      </c>
      <c r="P715" s="745"/>
      <c r="Q715" s="745"/>
      <c r="R715" s="759"/>
      <c r="S715" s="746"/>
    </row>
    <row r="716" spans="1:19" ht="14.4" customHeight="1" x14ac:dyDescent="0.3">
      <c r="A716" s="740" t="s">
        <v>4562</v>
      </c>
      <c r="B716" s="741" t="s">
        <v>4563</v>
      </c>
      <c r="C716" s="741" t="s">
        <v>596</v>
      </c>
      <c r="D716" s="741" t="s">
        <v>4553</v>
      </c>
      <c r="E716" s="741" t="s">
        <v>4559</v>
      </c>
      <c r="F716" s="741" t="s">
        <v>4617</v>
      </c>
      <c r="G716" s="741" t="s">
        <v>4618</v>
      </c>
      <c r="H716" s="745"/>
      <c r="I716" s="745"/>
      <c r="J716" s="741"/>
      <c r="K716" s="741"/>
      <c r="L716" s="745"/>
      <c r="M716" s="745"/>
      <c r="N716" s="741"/>
      <c r="O716" s="741"/>
      <c r="P716" s="745">
        <v>5</v>
      </c>
      <c r="Q716" s="745">
        <v>1255</v>
      </c>
      <c r="R716" s="759"/>
      <c r="S716" s="746">
        <v>251</v>
      </c>
    </row>
    <row r="717" spans="1:19" ht="14.4" customHeight="1" x14ac:dyDescent="0.3">
      <c r="A717" s="740" t="s">
        <v>4562</v>
      </c>
      <c r="B717" s="741" t="s">
        <v>4563</v>
      </c>
      <c r="C717" s="741" t="s">
        <v>596</v>
      </c>
      <c r="D717" s="741" t="s">
        <v>4553</v>
      </c>
      <c r="E717" s="741" t="s">
        <v>4559</v>
      </c>
      <c r="F717" s="741" t="s">
        <v>4647</v>
      </c>
      <c r="G717" s="741" t="s">
        <v>4648</v>
      </c>
      <c r="H717" s="745"/>
      <c r="I717" s="745"/>
      <c r="J717" s="741"/>
      <c r="K717" s="741"/>
      <c r="L717" s="745"/>
      <c r="M717" s="745"/>
      <c r="N717" s="741"/>
      <c r="O717" s="741"/>
      <c r="P717" s="745">
        <v>24</v>
      </c>
      <c r="Q717" s="745">
        <v>3024</v>
      </c>
      <c r="R717" s="759"/>
      <c r="S717" s="746">
        <v>126</v>
      </c>
    </row>
    <row r="718" spans="1:19" ht="14.4" customHeight="1" x14ac:dyDescent="0.3">
      <c r="A718" s="740" t="s">
        <v>4562</v>
      </c>
      <c r="B718" s="741" t="s">
        <v>4563</v>
      </c>
      <c r="C718" s="741" t="s">
        <v>596</v>
      </c>
      <c r="D718" s="741" t="s">
        <v>4553</v>
      </c>
      <c r="E718" s="741" t="s">
        <v>4559</v>
      </c>
      <c r="F718" s="741" t="s">
        <v>4651</v>
      </c>
      <c r="G718" s="741" t="s">
        <v>4652</v>
      </c>
      <c r="H718" s="745"/>
      <c r="I718" s="745"/>
      <c r="J718" s="741"/>
      <c r="K718" s="741"/>
      <c r="L718" s="745"/>
      <c r="M718" s="745"/>
      <c r="N718" s="741"/>
      <c r="O718" s="741"/>
      <c r="P718" s="745">
        <v>10</v>
      </c>
      <c r="Q718" s="745">
        <v>4950</v>
      </c>
      <c r="R718" s="759"/>
      <c r="S718" s="746">
        <v>495</v>
      </c>
    </row>
    <row r="719" spans="1:19" ht="14.4" customHeight="1" x14ac:dyDescent="0.3">
      <c r="A719" s="740" t="s">
        <v>4562</v>
      </c>
      <c r="B719" s="741" t="s">
        <v>4563</v>
      </c>
      <c r="C719" s="741" t="s">
        <v>596</v>
      </c>
      <c r="D719" s="741" t="s">
        <v>4554</v>
      </c>
      <c r="E719" s="741" t="s">
        <v>4559</v>
      </c>
      <c r="F719" s="741" t="s">
        <v>4617</v>
      </c>
      <c r="G719" s="741" t="s">
        <v>4618</v>
      </c>
      <c r="H719" s="745">
        <v>13</v>
      </c>
      <c r="I719" s="745">
        <v>3055</v>
      </c>
      <c r="J719" s="741">
        <v>1.3523683045595396</v>
      </c>
      <c r="K719" s="741">
        <v>235</v>
      </c>
      <c r="L719" s="745">
        <v>9</v>
      </c>
      <c r="M719" s="745">
        <v>2259</v>
      </c>
      <c r="N719" s="741">
        <v>1</v>
      </c>
      <c r="O719" s="741">
        <v>251</v>
      </c>
      <c r="P719" s="745"/>
      <c r="Q719" s="745"/>
      <c r="R719" s="759"/>
      <c r="S719" s="746"/>
    </row>
    <row r="720" spans="1:19" ht="14.4" customHeight="1" x14ac:dyDescent="0.3">
      <c r="A720" s="740" t="s">
        <v>4562</v>
      </c>
      <c r="B720" s="741" t="s">
        <v>4563</v>
      </c>
      <c r="C720" s="741" t="s">
        <v>596</v>
      </c>
      <c r="D720" s="741" t="s">
        <v>4554</v>
      </c>
      <c r="E720" s="741" t="s">
        <v>4559</v>
      </c>
      <c r="F720" s="741" t="s">
        <v>4647</v>
      </c>
      <c r="G720" s="741" t="s">
        <v>4648</v>
      </c>
      <c r="H720" s="745">
        <v>22</v>
      </c>
      <c r="I720" s="745">
        <v>2596</v>
      </c>
      <c r="J720" s="741">
        <v>1.873015873015873</v>
      </c>
      <c r="K720" s="741">
        <v>118</v>
      </c>
      <c r="L720" s="745">
        <v>11</v>
      </c>
      <c r="M720" s="745">
        <v>1386</v>
      </c>
      <c r="N720" s="741">
        <v>1</v>
      </c>
      <c r="O720" s="741">
        <v>126</v>
      </c>
      <c r="P720" s="745"/>
      <c r="Q720" s="745"/>
      <c r="R720" s="759"/>
      <c r="S720" s="746"/>
    </row>
    <row r="721" spans="1:19" ht="14.4" customHeight="1" x14ac:dyDescent="0.3">
      <c r="A721" s="740" t="s">
        <v>4562</v>
      </c>
      <c r="B721" s="741" t="s">
        <v>4563</v>
      </c>
      <c r="C721" s="741" t="s">
        <v>596</v>
      </c>
      <c r="D721" s="741" t="s">
        <v>4554</v>
      </c>
      <c r="E721" s="741" t="s">
        <v>4559</v>
      </c>
      <c r="F721" s="741" t="s">
        <v>4662</v>
      </c>
      <c r="G721" s="741" t="s">
        <v>4663</v>
      </c>
      <c r="H721" s="745">
        <v>23</v>
      </c>
      <c r="I721" s="745">
        <v>6877</v>
      </c>
      <c r="J721" s="741">
        <v>11.200325732899023</v>
      </c>
      <c r="K721" s="741">
        <v>299</v>
      </c>
      <c r="L721" s="745">
        <v>2</v>
      </c>
      <c r="M721" s="745">
        <v>614</v>
      </c>
      <c r="N721" s="741">
        <v>1</v>
      </c>
      <c r="O721" s="741">
        <v>307</v>
      </c>
      <c r="P721" s="745"/>
      <c r="Q721" s="745"/>
      <c r="R721" s="759"/>
      <c r="S721" s="746"/>
    </row>
    <row r="722" spans="1:19" ht="14.4" customHeight="1" x14ac:dyDescent="0.3">
      <c r="A722" s="740" t="s">
        <v>4562</v>
      </c>
      <c r="B722" s="741" t="s">
        <v>4563</v>
      </c>
      <c r="C722" s="741" t="s">
        <v>596</v>
      </c>
      <c r="D722" s="741" t="s">
        <v>4554</v>
      </c>
      <c r="E722" s="741" t="s">
        <v>4559</v>
      </c>
      <c r="F722" s="741" t="s">
        <v>4665</v>
      </c>
      <c r="G722" s="741" t="s">
        <v>4663</v>
      </c>
      <c r="H722" s="745"/>
      <c r="I722" s="745"/>
      <c r="J722" s="741"/>
      <c r="K722" s="741"/>
      <c r="L722" s="745">
        <v>9</v>
      </c>
      <c r="M722" s="745">
        <v>3420</v>
      </c>
      <c r="N722" s="741">
        <v>1</v>
      </c>
      <c r="O722" s="741">
        <v>380</v>
      </c>
      <c r="P722" s="745"/>
      <c r="Q722" s="745"/>
      <c r="R722" s="759"/>
      <c r="S722" s="746"/>
    </row>
    <row r="723" spans="1:19" ht="14.4" customHeight="1" x14ac:dyDescent="0.3">
      <c r="A723" s="740" t="s">
        <v>4562</v>
      </c>
      <c r="B723" s="741" t="s">
        <v>4563</v>
      </c>
      <c r="C723" s="741" t="s">
        <v>596</v>
      </c>
      <c r="D723" s="741" t="s">
        <v>2049</v>
      </c>
      <c r="E723" s="741" t="s">
        <v>4559</v>
      </c>
      <c r="F723" s="741" t="s">
        <v>4617</v>
      </c>
      <c r="G723" s="741" t="s">
        <v>4618</v>
      </c>
      <c r="H723" s="745">
        <v>7</v>
      </c>
      <c r="I723" s="745">
        <v>1645</v>
      </c>
      <c r="J723" s="741">
        <v>6.3017162120747774E-2</v>
      </c>
      <c r="K723" s="741">
        <v>235</v>
      </c>
      <c r="L723" s="745">
        <v>104</v>
      </c>
      <c r="M723" s="745">
        <v>26104</v>
      </c>
      <c r="N723" s="741">
        <v>1</v>
      </c>
      <c r="O723" s="741">
        <v>251</v>
      </c>
      <c r="P723" s="745">
        <v>156</v>
      </c>
      <c r="Q723" s="745">
        <v>39156</v>
      </c>
      <c r="R723" s="759">
        <v>1.5</v>
      </c>
      <c r="S723" s="746">
        <v>251</v>
      </c>
    </row>
    <row r="724" spans="1:19" ht="14.4" customHeight="1" x14ac:dyDescent="0.3">
      <c r="A724" s="740" t="s">
        <v>4562</v>
      </c>
      <c r="B724" s="741" t="s">
        <v>4563</v>
      </c>
      <c r="C724" s="741" t="s">
        <v>596</v>
      </c>
      <c r="D724" s="741" t="s">
        <v>2049</v>
      </c>
      <c r="E724" s="741" t="s">
        <v>4559</v>
      </c>
      <c r="F724" s="741" t="s">
        <v>4647</v>
      </c>
      <c r="G724" s="741" t="s">
        <v>4648</v>
      </c>
      <c r="H724" s="745">
        <v>13</v>
      </c>
      <c r="I724" s="745">
        <v>1534</v>
      </c>
      <c r="J724" s="741">
        <v>5.8531746031746032E-2</v>
      </c>
      <c r="K724" s="741">
        <v>118</v>
      </c>
      <c r="L724" s="745">
        <v>208</v>
      </c>
      <c r="M724" s="745">
        <v>26208</v>
      </c>
      <c r="N724" s="741">
        <v>1</v>
      </c>
      <c r="O724" s="741">
        <v>126</v>
      </c>
      <c r="P724" s="745">
        <v>678</v>
      </c>
      <c r="Q724" s="745">
        <v>85428</v>
      </c>
      <c r="R724" s="759">
        <v>3.2596153846153846</v>
      </c>
      <c r="S724" s="746">
        <v>126</v>
      </c>
    </row>
    <row r="725" spans="1:19" ht="14.4" customHeight="1" x14ac:dyDescent="0.3">
      <c r="A725" s="740" t="s">
        <v>4562</v>
      </c>
      <c r="B725" s="741" t="s">
        <v>4563</v>
      </c>
      <c r="C725" s="741" t="s">
        <v>596</v>
      </c>
      <c r="D725" s="741" t="s">
        <v>2049</v>
      </c>
      <c r="E725" s="741" t="s">
        <v>4559</v>
      </c>
      <c r="F725" s="741" t="s">
        <v>4651</v>
      </c>
      <c r="G725" s="741" t="s">
        <v>4652</v>
      </c>
      <c r="H725" s="745">
        <v>13</v>
      </c>
      <c r="I725" s="745">
        <v>6331</v>
      </c>
      <c r="J725" s="741">
        <v>7.1451949664240164E-2</v>
      </c>
      <c r="K725" s="741">
        <v>487</v>
      </c>
      <c r="L725" s="745">
        <v>179</v>
      </c>
      <c r="M725" s="745">
        <v>88605</v>
      </c>
      <c r="N725" s="741">
        <v>1</v>
      </c>
      <c r="O725" s="741">
        <v>495</v>
      </c>
      <c r="P725" s="745">
        <v>295</v>
      </c>
      <c r="Q725" s="745">
        <v>146025</v>
      </c>
      <c r="R725" s="759">
        <v>1.6480446927374302</v>
      </c>
      <c r="S725" s="746">
        <v>495</v>
      </c>
    </row>
    <row r="726" spans="1:19" ht="14.4" customHeight="1" x14ac:dyDescent="0.3">
      <c r="A726" s="740" t="s">
        <v>4562</v>
      </c>
      <c r="B726" s="741" t="s">
        <v>4563</v>
      </c>
      <c r="C726" s="741" t="s">
        <v>596</v>
      </c>
      <c r="D726" s="741" t="s">
        <v>2049</v>
      </c>
      <c r="E726" s="741" t="s">
        <v>4559</v>
      </c>
      <c r="F726" s="741" t="s">
        <v>4653</v>
      </c>
      <c r="G726" s="741" t="s">
        <v>4652</v>
      </c>
      <c r="H726" s="745">
        <v>3</v>
      </c>
      <c r="I726" s="745">
        <v>1677</v>
      </c>
      <c r="J726" s="741"/>
      <c r="K726" s="741">
        <v>559</v>
      </c>
      <c r="L726" s="745"/>
      <c r="M726" s="745"/>
      <c r="N726" s="741"/>
      <c r="O726" s="741"/>
      <c r="P726" s="745"/>
      <c r="Q726" s="745"/>
      <c r="R726" s="759"/>
      <c r="S726" s="746"/>
    </row>
    <row r="727" spans="1:19" ht="14.4" customHeight="1" x14ac:dyDescent="0.3">
      <c r="A727" s="740" t="s">
        <v>4562</v>
      </c>
      <c r="B727" s="741" t="s">
        <v>4563</v>
      </c>
      <c r="C727" s="741" t="s">
        <v>596</v>
      </c>
      <c r="D727" s="741" t="s">
        <v>2049</v>
      </c>
      <c r="E727" s="741" t="s">
        <v>4559</v>
      </c>
      <c r="F727" s="741" t="s">
        <v>4660</v>
      </c>
      <c r="G727" s="741" t="s">
        <v>4661</v>
      </c>
      <c r="H727" s="745"/>
      <c r="I727" s="745"/>
      <c r="J727" s="741"/>
      <c r="K727" s="741"/>
      <c r="L727" s="745">
        <v>2</v>
      </c>
      <c r="M727" s="745">
        <v>170</v>
      </c>
      <c r="N727" s="741">
        <v>1</v>
      </c>
      <c r="O727" s="741">
        <v>85</v>
      </c>
      <c r="P727" s="745"/>
      <c r="Q727" s="745"/>
      <c r="R727" s="759"/>
      <c r="S727" s="746"/>
    </row>
    <row r="728" spans="1:19" ht="14.4" customHeight="1" x14ac:dyDescent="0.3">
      <c r="A728" s="740" t="s">
        <v>4562</v>
      </c>
      <c r="B728" s="741" t="s">
        <v>4563</v>
      </c>
      <c r="C728" s="741" t="s">
        <v>596</v>
      </c>
      <c r="D728" s="741" t="s">
        <v>2049</v>
      </c>
      <c r="E728" s="741" t="s">
        <v>4559</v>
      </c>
      <c r="F728" s="741" t="s">
        <v>4662</v>
      </c>
      <c r="G728" s="741" t="s">
        <v>4663</v>
      </c>
      <c r="H728" s="745"/>
      <c r="I728" s="745"/>
      <c r="J728" s="741"/>
      <c r="K728" s="741"/>
      <c r="L728" s="745">
        <v>3</v>
      </c>
      <c r="M728" s="745">
        <v>921</v>
      </c>
      <c r="N728" s="741">
        <v>1</v>
      </c>
      <c r="O728" s="741">
        <v>307</v>
      </c>
      <c r="P728" s="745"/>
      <c r="Q728" s="745"/>
      <c r="R728" s="759"/>
      <c r="S728" s="746"/>
    </row>
    <row r="729" spans="1:19" ht="14.4" customHeight="1" x14ac:dyDescent="0.3">
      <c r="A729" s="740" t="s">
        <v>4562</v>
      </c>
      <c r="B729" s="741" t="s">
        <v>4563</v>
      </c>
      <c r="C729" s="741" t="s">
        <v>596</v>
      </c>
      <c r="D729" s="741" t="s">
        <v>2049</v>
      </c>
      <c r="E729" s="741" t="s">
        <v>4559</v>
      </c>
      <c r="F729" s="741" t="s">
        <v>4665</v>
      </c>
      <c r="G729" s="741" t="s">
        <v>4663</v>
      </c>
      <c r="H729" s="745"/>
      <c r="I729" s="745"/>
      <c r="J729" s="741"/>
      <c r="K729" s="741"/>
      <c r="L729" s="745">
        <v>19</v>
      </c>
      <c r="M729" s="745">
        <v>7220</v>
      </c>
      <c r="N729" s="741">
        <v>1</v>
      </c>
      <c r="O729" s="741">
        <v>380</v>
      </c>
      <c r="P729" s="745"/>
      <c r="Q729" s="745"/>
      <c r="R729" s="759"/>
      <c r="S729" s="746"/>
    </row>
    <row r="730" spans="1:19" ht="14.4" customHeight="1" x14ac:dyDescent="0.3">
      <c r="A730" s="740" t="s">
        <v>4562</v>
      </c>
      <c r="B730" s="741" t="s">
        <v>4563</v>
      </c>
      <c r="C730" s="741" t="s">
        <v>596</v>
      </c>
      <c r="D730" s="741" t="s">
        <v>4555</v>
      </c>
      <c r="E730" s="741" t="s">
        <v>4559</v>
      </c>
      <c r="F730" s="741" t="s">
        <v>4617</v>
      </c>
      <c r="G730" s="741" t="s">
        <v>4618</v>
      </c>
      <c r="H730" s="745"/>
      <c r="I730" s="745"/>
      <c r="J730" s="741"/>
      <c r="K730" s="741"/>
      <c r="L730" s="745"/>
      <c r="M730" s="745"/>
      <c r="N730" s="741"/>
      <c r="O730" s="741"/>
      <c r="P730" s="745">
        <v>13</v>
      </c>
      <c r="Q730" s="745">
        <v>3263</v>
      </c>
      <c r="R730" s="759"/>
      <c r="S730" s="746">
        <v>251</v>
      </c>
    </row>
    <row r="731" spans="1:19" ht="14.4" customHeight="1" x14ac:dyDescent="0.3">
      <c r="A731" s="740" t="s">
        <v>4562</v>
      </c>
      <c r="B731" s="741" t="s">
        <v>4563</v>
      </c>
      <c r="C731" s="741" t="s">
        <v>596</v>
      </c>
      <c r="D731" s="741" t="s">
        <v>4555</v>
      </c>
      <c r="E731" s="741" t="s">
        <v>4559</v>
      </c>
      <c r="F731" s="741" t="s">
        <v>4647</v>
      </c>
      <c r="G731" s="741" t="s">
        <v>4648</v>
      </c>
      <c r="H731" s="745"/>
      <c r="I731" s="745"/>
      <c r="J731" s="741"/>
      <c r="K731" s="741"/>
      <c r="L731" s="745"/>
      <c r="M731" s="745"/>
      <c r="N731" s="741"/>
      <c r="O731" s="741"/>
      <c r="P731" s="745">
        <v>30</v>
      </c>
      <c r="Q731" s="745">
        <v>3780</v>
      </c>
      <c r="R731" s="759"/>
      <c r="S731" s="746">
        <v>126</v>
      </c>
    </row>
    <row r="732" spans="1:19" ht="14.4" customHeight="1" x14ac:dyDescent="0.3">
      <c r="A732" s="740" t="s">
        <v>4562</v>
      </c>
      <c r="B732" s="741" t="s">
        <v>4563</v>
      </c>
      <c r="C732" s="741" t="s">
        <v>596</v>
      </c>
      <c r="D732" s="741" t="s">
        <v>4555</v>
      </c>
      <c r="E732" s="741" t="s">
        <v>4559</v>
      </c>
      <c r="F732" s="741" t="s">
        <v>4653</v>
      </c>
      <c r="G732" s="741" t="s">
        <v>4652</v>
      </c>
      <c r="H732" s="745"/>
      <c r="I732" s="745"/>
      <c r="J732" s="741"/>
      <c r="K732" s="741"/>
      <c r="L732" s="745"/>
      <c r="M732" s="745"/>
      <c r="N732" s="741"/>
      <c r="O732" s="741"/>
      <c r="P732" s="745">
        <v>1</v>
      </c>
      <c r="Q732" s="745">
        <v>568</v>
      </c>
      <c r="R732" s="759"/>
      <c r="S732" s="746">
        <v>568</v>
      </c>
    </row>
    <row r="733" spans="1:19" ht="14.4" customHeight="1" x14ac:dyDescent="0.3">
      <c r="A733" s="740" t="s">
        <v>4562</v>
      </c>
      <c r="B733" s="741" t="s">
        <v>4563</v>
      </c>
      <c r="C733" s="741" t="s">
        <v>596</v>
      </c>
      <c r="D733" s="741" t="s">
        <v>4555</v>
      </c>
      <c r="E733" s="741" t="s">
        <v>4559</v>
      </c>
      <c r="F733" s="741" t="s">
        <v>4662</v>
      </c>
      <c r="G733" s="741" t="s">
        <v>4663</v>
      </c>
      <c r="H733" s="745"/>
      <c r="I733" s="745"/>
      <c r="J733" s="741"/>
      <c r="K733" s="741"/>
      <c r="L733" s="745"/>
      <c r="M733" s="745"/>
      <c r="N733" s="741"/>
      <c r="O733" s="741"/>
      <c r="P733" s="745">
        <v>4</v>
      </c>
      <c r="Q733" s="745">
        <v>1228</v>
      </c>
      <c r="R733" s="759"/>
      <c r="S733" s="746">
        <v>307</v>
      </c>
    </row>
    <row r="734" spans="1:19" ht="14.4" customHeight="1" x14ac:dyDescent="0.3">
      <c r="A734" s="740" t="s">
        <v>4562</v>
      </c>
      <c r="B734" s="741" t="s">
        <v>4563</v>
      </c>
      <c r="C734" s="741" t="s">
        <v>596</v>
      </c>
      <c r="D734" s="741" t="s">
        <v>4555</v>
      </c>
      <c r="E734" s="741" t="s">
        <v>4559</v>
      </c>
      <c r="F734" s="741" t="s">
        <v>4665</v>
      </c>
      <c r="G734" s="741" t="s">
        <v>4663</v>
      </c>
      <c r="H734" s="745"/>
      <c r="I734" s="745"/>
      <c r="J734" s="741"/>
      <c r="K734" s="741"/>
      <c r="L734" s="745"/>
      <c r="M734" s="745"/>
      <c r="N734" s="741"/>
      <c r="O734" s="741"/>
      <c r="P734" s="745">
        <v>10</v>
      </c>
      <c r="Q734" s="745">
        <v>3800</v>
      </c>
      <c r="R734" s="759"/>
      <c r="S734" s="746">
        <v>380</v>
      </c>
    </row>
    <row r="735" spans="1:19" ht="14.4" customHeight="1" x14ac:dyDescent="0.3">
      <c r="A735" s="740" t="s">
        <v>4562</v>
      </c>
      <c r="B735" s="741" t="s">
        <v>4563</v>
      </c>
      <c r="C735" s="741" t="s">
        <v>596</v>
      </c>
      <c r="D735" s="741" t="s">
        <v>2050</v>
      </c>
      <c r="E735" s="741" t="s">
        <v>4559</v>
      </c>
      <c r="F735" s="741" t="s">
        <v>4617</v>
      </c>
      <c r="G735" s="741" t="s">
        <v>4618</v>
      </c>
      <c r="H735" s="745"/>
      <c r="I735" s="745"/>
      <c r="J735" s="741"/>
      <c r="K735" s="741"/>
      <c r="L735" s="745"/>
      <c r="M735" s="745"/>
      <c r="N735" s="741"/>
      <c r="O735" s="741"/>
      <c r="P735" s="745">
        <v>12</v>
      </c>
      <c r="Q735" s="745">
        <v>3012</v>
      </c>
      <c r="R735" s="759"/>
      <c r="S735" s="746">
        <v>251</v>
      </c>
    </row>
    <row r="736" spans="1:19" ht="14.4" customHeight="1" x14ac:dyDescent="0.3">
      <c r="A736" s="740" t="s">
        <v>4562</v>
      </c>
      <c r="B736" s="741" t="s">
        <v>4563</v>
      </c>
      <c r="C736" s="741" t="s">
        <v>596</v>
      </c>
      <c r="D736" s="741" t="s">
        <v>2050</v>
      </c>
      <c r="E736" s="741" t="s">
        <v>4559</v>
      </c>
      <c r="F736" s="741" t="s">
        <v>4647</v>
      </c>
      <c r="G736" s="741" t="s">
        <v>4648</v>
      </c>
      <c r="H736" s="745"/>
      <c r="I736" s="745"/>
      <c r="J736" s="741"/>
      <c r="K736" s="741"/>
      <c r="L736" s="745"/>
      <c r="M736" s="745"/>
      <c r="N736" s="741"/>
      <c r="O736" s="741"/>
      <c r="P736" s="745">
        <v>34</v>
      </c>
      <c r="Q736" s="745">
        <v>4284</v>
      </c>
      <c r="R736" s="759"/>
      <c r="S736" s="746">
        <v>126</v>
      </c>
    </row>
    <row r="737" spans="1:19" ht="14.4" customHeight="1" x14ac:dyDescent="0.3">
      <c r="A737" s="740" t="s">
        <v>4562</v>
      </c>
      <c r="B737" s="741" t="s">
        <v>4563</v>
      </c>
      <c r="C737" s="741" t="s">
        <v>596</v>
      </c>
      <c r="D737" s="741" t="s">
        <v>2050</v>
      </c>
      <c r="E737" s="741" t="s">
        <v>4559</v>
      </c>
      <c r="F737" s="741" t="s">
        <v>4662</v>
      </c>
      <c r="G737" s="741" t="s">
        <v>4663</v>
      </c>
      <c r="H737" s="745"/>
      <c r="I737" s="745"/>
      <c r="J737" s="741"/>
      <c r="K737" s="741"/>
      <c r="L737" s="745"/>
      <c r="M737" s="745"/>
      <c r="N737" s="741"/>
      <c r="O737" s="741"/>
      <c r="P737" s="745">
        <v>10</v>
      </c>
      <c r="Q737" s="745">
        <v>3070</v>
      </c>
      <c r="R737" s="759"/>
      <c r="S737" s="746">
        <v>307</v>
      </c>
    </row>
    <row r="738" spans="1:19" ht="14.4" customHeight="1" x14ac:dyDescent="0.3">
      <c r="A738" s="740" t="s">
        <v>4562</v>
      </c>
      <c r="B738" s="741" t="s">
        <v>4563</v>
      </c>
      <c r="C738" s="741" t="s">
        <v>596</v>
      </c>
      <c r="D738" s="741" t="s">
        <v>2050</v>
      </c>
      <c r="E738" s="741" t="s">
        <v>4559</v>
      </c>
      <c r="F738" s="741" t="s">
        <v>4665</v>
      </c>
      <c r="G738" s="741" t="s">
        <v>4663</v>
      </c>
      <c r="H738" s="745"/>
      <c r="I738" s="745"/>
      <c r="J738" s="741"/>
      <c r="K738" s="741"/>
      <c r="L738" s="745"/>
      <c r="M738" s="745"/>
      <c r="N738" s="741"/>
      <c r="O738" s="741"/>
      <c r="P738" s="745">
        <v>2</v>
      </c>
      <c r="Q738" s="745">
        <v>760</v>
      </c>
      <c r="R738" s="759"/>
      <c r="S738" s="746">
        <v>380</v>
      </c>
    </row>
    <row r="739" spans="1:19" ht="14.4" customHeight="1" x14ac:dyDescent="0.3">
      <c r="A739" s="740" t="s">
        <v>4562</v>
      </c>
      <c r="B739" s="741" t="s">
        <v>4563</v>
      </c>
      <c r="C739" s="741" t="s">
        <v>596</v>
      </c>
      <c r="D739" s="741" t="s">
        <v>4556</v>
      </c>
      <c r="E739" s="741" t="s">
        <v>4559</v>
      </c>
      <c r="F739" s="741" t="s">
        <v>4617</v>
      </c>
      <c r="G739" s="741" t="s">
        <v>4618</v>
      </c>
      <c r="H739" s="745">
        <v>8</v>
      </c>
      <c r="I739" s="745">
        <v>1880</v>
      </c>
      <c r="J739" s="741">
        <v>7.4900398406374498</v>
      </c>
      <c r="K739" s="741">
        <v>235</v>
      </c>
      <c r="L739" s="745">
        <v>1</v>
      </c>
      <c r="M739" s="745">
        <v>251</v>
      </c>
      <c r="N739" s="741">
        <v>1</v>
      </c>
      <c r="O739" s="741">
        <v>251</v>
      </c>
      <c r="P739" s="745"/>
      <c r="Q739" s="745"/>
      <c r="R739" s="759"/>
      <c r="S739" s="746"/>
    </row>
    <row r="740" spans="1:19" ht="14.4" customHeight="1" x14ac:dyDescent="0.3">
      <c r="A740" s="740" t="s">
        <v>4562</v>
      </c>
      <c r="B740" s="741" t="s">
        <v>4563</v>
      </c>
      <c r="C740" s="741" t="s">
        <v>596</v>
      </c>
      <c r="D740" s="741" t="s">
        <v>4556</v>
      </c>
      <c r="E740" s="741" t="s">
        <v>4559</v>
      </c>
      <c r="F740" s="741" t="s">
        <v>4647</v>
      </c>
      <c r="G740" s="741" t="s">
        <v>4648</v>
      </c>
      <c r="H740" s="745">
        <v>13</v>
      </c>
      <c r="I740" s="745">
        <v>1534</v>
      </c>
      <c r="J740" s="741">
        <v>6.087301587301587</v>
      </c>
      <c r="K740" s="741">
        <v>118</v>
      </c>
      <c r="L740" s="745">
        <v>2</v>
      </c>
      <c r="M740" s="745">
        <v>252</v>
      </c>
      <c r="N740" s="741">
        <v>1</v>
      </c>
      <c r="O740" s="741">
        <v>126</v>
      </c>
      <c r="P740" s="745"/>
      <c r="Q740" s="745"/>
      <c r="R740" s="759"/>
      <c r="S740" s="746"/>
    </row>
    <row r="741" spans="1:19" ht="14.4" customHeight="1" x14ac:dyDescent="0.3">
      <c r="A741" s="740" t="s">
        <v>4562</v>
      </c>
      <c r="B741" s="741" t="s">
        <v>4563</v>
      </c>
      <c r="C741" s="741" t="s">
        <v>596</v>
      </c>
      <c r="D741" s="741" t="s">
        <v>4556</v>
      </c>
      <c r="E741" s="741" t="s">
        <v>4559</v>
      </c>
      <c r="F741" s="741" t="s">
        <v>4649</v>
      </c>
      <c r="G741" s="741" t="s">
        <v>4650</v>
      </c>
      <c r="H741" s="745">
        <v>1</v>
      </c>
      <c r="I741" s="745">
        <v>323</v>
      </c>
      <c r="J741" s="741"/>
      <c r="K741" s="741">
        <v>323</v>
      </c>
      <c r="L741" s="745"/>
      <c r="M741" s="745"/>
      <c r="N741" s="741"/>
      <c r="O741" s="741"/>
      <c r="P741" s="745"/>
      <c r="Q741" s="745"/>
      <c r="R741" s="759"/>
      <c r="S741" s="746"/>
    </row>
    <row r="742" spans="1:19" ht="14.4" customHeight="1" x14ac:dyDescent="0.3">
      <c r="A742" s="740" t="s">
        <v>4562</v>
      </c>
      <c r="B742" s="741" t="s">
        <v>4563</v>
      </c>
      <c r="C742" s="741" t="s">
        <v>596</v>
      </c>
      <c r="D742" s="741" t="s">
        <v>4556</v>
      </c>
      <c r="E742" s="741" t="s">
        <v>4559</v>
      </c>
      <c r="F742" s="741" t="s">
        <v>4651</v>
      </c>
      <c r="G742" s="741" t="s">
        <v>4652</v>
      </c>
      <c r="H742" s="745">
        <v>2</v>
      </c>
      <c r="I742" s="745">
        <v>974</v>
      </c>
      <c r="J742" s="741"/>
      <c r="K742" s="741">
        <v>487</v>
      </c>
      <c r="L742" s="745"/>
      <c r="M742" s="745"/>
      <c r="N742" s="741"/>
      <c r="O742" s="741"/>
      <c r="P742" s="745"/>
      <c r="Q742" s="745"/>
      <c r="R742" s="759"/>
      <c r="S742" s="746"/>
    </row>
    <row r="743" spans="1:19" ht="14.4" customHeight="1" x14ac:dyDescent="0.3">
      <c r="A743" s="740" t="s">
        <v>4562</v>
      </c>
      <c r="B743" s="741" t="s">
        <v>4563</v>
      </c>
      <c r="C743" s="741" t="s">
        <v>596</v>
      </c>
      <c r="D743" s="741" t="s">
        <v>4556</v>
      </c>
      <c r="E743" s="741" t="s">
        <v>4559</v>
      </c>
      <c r="F743" s="741" t="s">
        <v>4653</v>
      </c>
      <c r="G743" s="741" t="s">
        <v>4652</v>
      </c>
      <c r="H743" s="745">
        <v>5</v>
      </c>
      <c r="I743" s="745">
        <v>2795</v>
      </c>
      <c r="J743" s="741"/>
      <c r="K743" s="741">
        <v>559</v>
      </c>
      <c r="L743" s="745"/>
      <c r="M743" s="745"/>
      <c r="N743" s="741"/>
      <c r="O743" s="741"/>
      <c r="P743" s="745"/>
      <c r="Q743" s="745"/>
      <c r="R743" s="759"/>
      <c r="S743" s="746"/>
    </row>
    <row r="744" spans="1:19" ht="14.4" customHeight="1" x14ac:dyDescent="0.3">
      <c r="A744" s="740" t="s">
        <v>4562</v>
      </c>
      <c r="B744" s="741" t="s">
        <v>4563</v>
      </c>
      <c r="C744" s="741" t="s">
        <v>596</v>
      </c>
      <c r="D744" s="741" t="s">
        <v>4556</v>
      </c>
      <c r="E744" s="741" t="s">
        <v>4559</v>
      </c>
      <c r="F744" s="741" t="s">
        <v>4658</v>
      </c>
      <c r="G744" s="741" t="s">
        <v>4659</v>
      </c>
      <c r="H744" s="745">
        <v>1</v>
      </c>
      <c r="I744" s="745">
        <v>210</v>
      </c>
      <c r="J744" s="741"/>
      <c r="K744" s="741">
        <v>210</v>
      </c>
      <c r="L744" s="745"/>
      <c r="M744" s="745"/>
      <c r="N744" s="741"/>
      <c r="O744" s="741"/>
      <c r="P744" s="745"/>
      <c r="Q744" s="745"/>
      <c r="R744" s="759"/>
      <c r="S744" s="746"/>
    </row>
    <row r="745" spans="1:19" ht="14.4" customHeight="1" x14ac:dyDescent="0.3">
      <c r="A745" s="740" t="s">
        <v>4562</v>
      </c>
      <c r="B745" s="741" t="s">
        <v>4563</v>
      </c>
      <c r="C745" s="741" t="s">
        <v>596</v>
      </c>
      <c r="D745" s="741" t="s">
        <v>4556</v>
      </c>
      <c r="E745" s="741" t="s">
        <v>4559</v>
      </c>
      <c r="F745" s="741" t="s">
        <v>4660</v>
      </c>
      <c r="G745" s="741" t="s">
        <v>4661</v>
      </c>
      <c r="H745" s="745">
        <v>2</v>
      </c>
      <c r="I745" s="745">
        <v>170</v>
      </c>
      <c r="J745" s="741"/>
      <c r="K745" s="741">
        <v>85</v>
      </c>
      <c r="L745" s="745"/>
      <c r="M745" s="745"/>
      <c r="N745" s="741"/>
      <c r="O745" s="741"/>
      <c r="P745" s="745"/>
      <c r="Q745" s="745"/>
      <c r="R745" s="759"/>
      <c r="S745" s="746"/>
    </row>
    <row r="746" spans="1:19" ht="14.4" customHeight="1" x14ac:dyDescent="0.3">
      <c r="A746" s="740" t="s">
        <v>4562</v>
      </c>
      <c r="B746" s="741" t="s">
        <v>4563</v>
      </c>
      <c r="C746" s="741" t="s">
        <v>596</v>
      </c>
      <c r="D746" s="741" t="s">
        <v>4556</v>
      </c>
      <c r="E746" s="741" t="s">
        <v>4559</v>
      </c>
      <c r="F746" s="741" t="s">
        <v>4662</v>
      </c>
      <c r="G746" s="741" t="s">
        <v>4663</v>
      </c>
      <c r="H746" s="745">
        <v>1</v>
      </c>
      <c r="I746" s="745">
        <v>299</v>
      </c>
      <c r="J746" s="741"/>
      <c r="K746" s="741">
        <v>299</v>
      </c>
      <c r="L746" s="745"/>
      <c r="M746" s="745"/>
      <c r="N746" s="741"/>
      <c r="O746" s="741"/>
      <c r="P746" s="745"/>
      <c r="Q746" s="745"/>
      <c r="R746" s="759"/>
      <c r="S746" s="746"/>
    </row>
    <row r="747" spans="1:19" ht="14.4" customHeight="1" x14ac:dyDescent="0.3">
      <c r="A747" s="740" t="s">
        <v>4562</v>
      </c>
      <c r="B747" s="741" t="s">
        <v>4563</v>
      </c>
      <c r="C747" s="741" t="s">
        <v>596</v>
      </c>
      <c r="D747" s="741" t="s">
        <v>4556</v>
      </c>
      <c r="E747" s="741" t="s">
        <v>4559</v>
      </c>
      <c r="F747" s="741" t="s">
        <v>4665</v>
      </c>
      <c r="G747" s="741" t="s">
        <v>4663</v>
      </c>
      <c r="H747" s="745">
        <v>5</v>
      </c>
      <c r="I747" s="745">
        <v>1855</v>
      </c>
      <c r="J747" s="741">
        <v>1.2203947368421053</v>
      </c>
      <c r="K747" s="741">
        <v>371</v>
      </c>
      <c r="L747" s="745">
        <v>4</v>
      </c>
      <c r="M747" s="745">
        <v>1520</v>
      </c>
      <c r="N747" s="741">
        <v>1</v>
      </c>
      <c r="O747" s="741">
        <v>380</v>
      </c>
      <c r="P747" s="745"/>
      <c r="Q747" s="745"/>
      <c r="R747" s="759"/>
      <c r="S747" s="746"/>
    </row>
    <row r="748" spans="1:19" ht="14.4" customHeight="1" x14ac:dyDescent="0.3">
      <c r="A748" s="740" t="s">
        <v>4562</v>
      </c>
      <c r="B748" s="741" t="s">
        <v>4563</v>
      </c>
      <c r="C748" s="741" t="s">
        <v>596</v>
      </c>
      <c r="D748" s="741" t="s">
        <v>4543</v>
      </c>
      <c r="E748" s="741" t="s">
        <v>4559</v>
      </c>
      <c r="F748" s="741" t="s">
        <v>4617</v>
      </c>
      <c r="G748" s="741" t="s">
        <v>4618</v>
      </c>
      <c r="H748" s="745"/>
      <c r="I748" s="745"/>
      <c r="J748" s="741"/>
      <c r="K748" s="741"/>
      <c r="L748" s="745"/>
      <c r="M748" s="745"/>
      <c r="N748" s="741"/>
      <c r="O748" s="741"/>
      <c r="P748" s="745">
        <v>3</v>
      </c>
      <c r="Q748" s="745">
        <v>753</v>
      </c>
      <c r="R748" s="759"/>
      <c r="S748" s="746">
        <v>251</v>
      </c>
    </row>
    <row r="749" spans="1:19" ht="14.4" customHeight="1" x14ac:dyDescent="0.3">
      <c r="A749" s="740" t="s">
        <v>4562</v>
      </c>
      <c r="B749" s="741" t="s">
        <v>4563</v>
      </c>
      <c r="C749" s="741" t="s">
        <v>596</v>
      </c>
      <c r="D749" s="741" t="s">
        <v>4543</v>
      </c>
      <c r="E749" s="741" t="s">
        <v>4559</v>
      </c>
      <c r="F749" s="741" t="s">
        <v>4647</v>
      </c>
      <c r="G749" s="741" t="s">
        <v>4648</v>
      </c>
      <c r="H749" s="745"/>
      <c r="I749" s="745"/>
      <c r="J749" s="741"/>
      <c r="K749" s="741"/>
      <c r="L749" s="745"/>
      <c r="M749" s="745"/>
      <c r="N749" s="741"/>
      <c r="O749" s="741"/>
      <c r="P749" s="745">
        <v>9</v>
      </c>
      <c r="Q749" s="745">
        <v>1134</v>
      </c>
      <c r="R749" s="759"/>
      <c r="S749" s="746">
        <v>126</v>
      </c>
    </row>
    <row r="750" spans="1:19" ht="14.4" customHeight="1" x14ac:dyDescent="0.3">
      <c r="A750" s="740" t="s">
        <v>4562</v>
      </c>
      <c r="B750" s="741" t="s">
        <v>4563</v>
      </c>
      <c r="C750" s="741" t="s">
        <v>596</v>
      </c>
      <c r="D750" s="741" t="s">
        <v>4543</v>
      </c>
      <c r="E750" s="741" t="s">
        <v>4559</v>
      </c>
      <c r="F750" s="741" t="s">
        <v>4653</v>
      </c>
      <c r="G750" s="741" t="s">
        <v>4652</v>
      </c>
      <c r="H750" s="745"/>
      <c r="I750" s="745"/>
      <c r="J750" s="741"/>
      <c r="K750" s="741"/>
      <c r="L750" s="745"/>
      <c r="M750" s="745"/>
      <c r="N750" s="741"/>
      <c r="O750" s="741"/>
      <c r="P750" s="745">
        <v>1</v>
      </c>
      <c r="Q750" s="745">
        <v>568</v>
      </c>
      <c r="R750" s="759"/>
      <c r="S750" s="746">
        <v>568</v>
      </c>
    </row>
    <row r="751" spans="1:19" ht="14.4" customHeight="1" x14ac:dyDescent="0.3">
      <c r="A751" s="740" t="s">
        <v>4562</v>
      </c>
      <c r="B751" s="741" t="s">
        <v>4563</v>
      </c>
      <c r="C751" s="741" t="s">
        <v>596</v>
      </c>
      <c r="D751" s="741" t="s">
        <v>4543</v>
      </c>
      <c r="E751" s="741" t="s">
        <v>4559</v>
      </c>
      <c r="F751" s="741" t="s">
        <v>4665</v>
      </c>
      <c r="G751" s="741" t="s">
        <v>4663</v>
      </c>
      <c r="H751" s="745"/>
      <c r="I751" s="745"/>
      <c r="J751" s="741"/>
      <c r="K751" s="741"/>
      <c r="L751" s="745"/>
      <c r="M751" s="745"/>
      <c r="N751" s="741"/>
      <c r="O751" s="741"/>
      <c r="P751" s="745">
        <v>3</v>
      </c>
      <c r="Q751" s="745">
        <v>1140</v>
      </c>
      <c r="R751" s="759"/>
      <c r="S751" s="746">
        <v>380</v>
      </c>
    </row>
    <row r="752" spans="1:19" ht="14.4" customHeight="1" x14ac:dyDescent="0.3">
      <c r="A752" s="740" t="s">
        <v>4562</v>
      </c>
      <c r="B752" s="741" t="s">
        <v>4563</v>
      </c>
      <c r="C752" s="741" t="s">
        <v>596</v>
      </c>
      <c r="D752" s="741" t="s">
        <v>4523</v>
      </c>
      <c r="E752" s="741" t="s">
        <v>4559</v>
      </c>
      <c r="F752" s="741" t="s">
        <v>4617</v>
      </c>
      <c r="G752" s="741" t="s">
        <v>4618</v>
      </c>
      <c r="H752" s="745"/>
      <c r="I752" s="745"/>
      <c r="J752" s="741"/>
      <c r="K752" s="741"/>
      <c r="L752" s="745"/>
      <c r="M752" s="745"/>
      <c r="N752" s="741"/>
      <c r="O752" s="741"/>
      <c r="P752" s="745">
        <v>6</v>
      </c>
      <c r="Q752" s="745">
        <v>1506</v>
      </c>
      <c r="R752" s="759"/>
      <c r="S752" s="746">
        <v>251</v>
      </c>
    </row>
    <row r="753" spans="1:19" ht="14.4" customHeight="1" x14ac:dyDescent="0.3">
      <c r="A753" s="740" t="s">
        <v>4562</v>
      </c>
      <c r="B753" s="741" t="s">
        <v>4563</v>
      </c>
      <c r="C753" s="741" t="s">
        <v>596</v>
      </c>
      <c r="D753" s="741" t="s">
        <v>4523</v>
      </c>
      <c r="E753" s="741" t="s">
        <v>4559</v>
      </c>
      <c r="F753" s="741" t="s">
        <v>4647</v>
      </c>
      <c r="G753" s="741" t="s">
        <v>4648</v>
      </c>
      <c r="H753" s="745"/>
      <c r="I753" s="745"/>
      <c r="J753" s="741"/>
      <c r="K753" s="741"/>
      <c r="L753" s="745"/>
      <c r="M753" s="745"/>
      <c r="N753" s="741"/>
      <c r="O753" s="741"/>
      <c r="P753" s="745">
        <v>6</v>
      </c>
      <c r="Q753" s="745">
        <v>756</v>
      </c>
      <c r="R753" s="759"/>
      <c r="S753" s="746">
        <v>126</v>
      </c>
    </row>
    <row r="754" spans="1:19" ht="14.4" customHeight="1" x14ac:dyDescent="0.3">
      <c r="A754" s="740" t="s">
        <v>4562</v>
      </c>
      <c r="B754" s="741" t="s">
        <v>4563</v>
      </c>
      <c r="C754" s="741" t="s">
        <v>596</v>
      </c>
      <c r="D754" s="741" t="s">
        <v>4523</v>
      </c>
      <c r="E754" s="741" t="s">
        <v>4559</v>
      </c>
      <c r="F754" s="741" t="s">
        <v>4662</v>
      </c>
      <c r="G754" s="741" t="s">
        <v>4663</v>
      </c>
      <c r="H754" s="745"/>
      <c r="I754" s="745"/>
      <c r="J754" s="741"/>
      <c r="K754" s="741"/>
      <c r="L754" s="745"/>
      <c r="M754" s="745"/>
      <c r="N754" s="741"/>
      <c r="O754" s="741"/>
      <c r="P754" s="745">
        <v>7</v>
      </c>
      <c r="Q754" s="745">
        <v>2149</v>
      </c>
      <c r="R754" s="759"/>
      <c r="S754" s="746">
        <v>307</v>
      </c>
    </row>
    <row r="755" spans="1:19" ht="14.4" customHeight="1" x14ac:dyDescent="0.3">
      <c r="A755" s="740" t="s">
        <v>4562</v>
      </c>
      <c r="B755" s="741" t="s">
        <v>4563</v>
      </c>
      <c r="C755" s="741" t="s">
        <v>596</v>
      </c>
      <c r="D755" s="741" t="s">
        <v>4529</v>
      </c>
      <c r="E755" s="741" t="s">
        <v>4559</v>
      </c>
      <c r="F755" s="741" t="s">
        <v>4617</v>
      </c>
      <c r="G755" s="741" t="s">
        <v>4618</v>
      </c>
      <c r="H755" s="745"/>
      <c r="I755" s="745"/>
      <c r="J755" s="741"/>
      <c r="K755" s="741"/>
      <c r="L755" s="745"/>
      <c r="M755" s="745"/>
      <c r="N755" s="741"/>
      <c r="O755" s="741"/>
      <c r="P755" s="745">
        <v>7</v>
      </c>
      <c r="Q755" s="745">
        <v>1757</v>
      </c>
      <c r="R755" s="759"/>
      <c r="S755" s="746">
        <v>251</v>
      </c>
    </row>
    <row r="756" spans="1:19" ht="14.4" customHeight="1" x14ac:dyDescent="0.3">
      <c r="A756" s="740" t="s">
        <v>4562</v>
      </c>
      <c r="B756" s="741" t="s">
        <v>4563</v>
      </c>
      <c r="C756" s="741" t="s">
        <v>596</v>
      </c>
      <c r="D756" s="741" t="s">
        <v>4529</v>
      </c>
      <c r="E756" s="741" t="s">
        <v>4559</v>
      </c>
      <c r="F756" s="741" t="s">
        <v>4647</v>
      </c>
      <c r="G756" s="741" t="s">
        <v>4648</v>
      </c>
      <c r="H756" s="745"/>
      <c r="I756" s="745"/>
      <c r="J756" s="741"/>
      <c r="K756" s="741"/>
      <c r="L756" s="745"/>
      <c r="M756" s="745"/>
      <c r="N756" s="741"/>
      <c r="O756" s="741"/>
      <c r="P756" s="745">
        <v>28</v>
      </c>
      <c r="Q756" s="745">
        <v>3528</v>
      </c>
      <c r="R756" s="759"/>
      <c r="S756" s="746">
        <v>126</v>
      </c>
    </row>
    <row r="757" spans="1:19" ht="14.4" customHeight="1" x14ac:dyDescent="0.3">
      <c r="A757" s="740" t="s">
        <v>4562</v>
      </c>
      <c r="B757" s="741" t="s">
        <v>4563</v>
      </c>
      <c r="C757" s="741" t="s">
        <v>596</v>
      </c>
      <c r="D757" s="741" t="s">
        <v>4529</v>
      </c>
      <c r="E757" s="741" t="s">
        <v>4559</v>
      </c>
      <c r="F757" s="741" t="s">
        <v>4662</v>
      </c>
      <c r="G757" s="741" t="s">
        <v>4663</v>
      </c>
      <c r="H757" s="745"/>
      <c r="I757" s="745"/>
      <c r="J757" s="741"/>
      <c r="K757" s="741"/>
      <c r="L757" s="745"/>
      <c r="M757" s="745"/>
      <c r="N757" s="741"/>
      <c r="O757" s="741"/>
      <c r="P757" s="745">
        <v>6</v>
      </c>
      <c r="Q757" s="745">
        <v>1842</v>
      </c>
      <c r="R757" s="759"/>
      <c r="S757" s="746">
        <v>307</v>
      </c>
    </row>
    <row r="758" spans="1:19" ht="14.4" customHeight="1" x14ac:dyDescent="0.3">
      <c r="A758" s="740" t="s">
        <v>4562</v>
      </c>
      <c r="B758" s="741" t="s">
        <v>4563</v>
      </c>
      <c r="C758" s="741" t="s">
        <v>596</v>
      </c>
      <c r="D758" s="741" t="s">
        <v>4529</v>
      </c>
      <c r="E758" s="741" t="s">
        <v>4559</v>
      </c>
      <c r="F758" s="741" t="s">
        <v>4665</v>
      </c>
      <c r="G758" s="741" t="s">
        <v>4663</v>
      </c>
      <c r="H758" s="745"/>
      <c r="I758" s="745"/>
      <c r="J758" s="741"/>
      <c r="K758" s="741"/>
      <c r="L758" s="745"/>
      <c r="M758" s="745"/>
      <c r="N758" s="741"/>
      <c r="O758" s="741"/>
      <c r="P758" s="745">
        <v>1</v>
      </c>
      <c r="Q758" s="745">
        <v>380</v>
      </c>
      <c r="R758" s="759"/>
      <c r="S758" s="746">
        <v>380</v>
      </c>
    </row>
    <row r="759" spans="1:19" ht="14.4" customHeight="1" x14ac:dyDescent="0.3">
      <c r="A759" s="740" t="s">
        <v>4562</v>
      </c>
      <c r="B759" s="741" t="s">
        <v>4563</v>
      </c>
      <c r="C759" s="741" t="s">
        <v>596</v>
      </c>
      <c r="D759" s="741" t="s">
        <v>4551</v>
      </c>
      <c r="E759" s="741" t="s">
        <v>4559</v>
      </c>
      <c r="F759" s="741" t="s">
        <v>4617</v>
      </c>
      <c r="G759" s="741" t="s">
        <v>4618</v>
      </c>
      <c r="H759" s="745">
        <v>20</v>
      </c>
      <c r="I759" s="745">
        <v>4700</v>
      </c>
      <c r="J759" s="741">
        <v>0.60403547101914923</v>
      </c>
      <c r="K759" s="741">
        <v>235</v>
      </c>
      <c r="L759" s="745">
        <v>31</v>
      </c>
      <c r="M759" s="745">
        <v>7781</v>
      </c>
      <c r="N759" s="741">
        <v>1</v>
      </c>
      <c r="O759" s="741">
        <v>251</v>
      </c>
      <c r="P759" s="745">
        <v>22</v>
      </c>
      <c r="Q759" s="745">
        <v>5522</v>
      </c>
      <c r="R759" s="759">
        <v>0.70967741935483875</v>
      </c>
      <c r="S759" s="746">
        <v>251</v>
      </c>
    </row>
    <row r="760" spans="1:19" ht="14.4" customHeight="1" x14ac:dyDescent="0.3">
      <c r="A760" s="740" t="s">
        <v>4562</v>
      </c>
      <c r="B760" s="741" t="s">
        <v>4563</v>
      </c>
      <c r="C760" s="741" t="s">
        <v>596</v>
      </c>
      <c r="D760" s="741" t="s">
        <v>4551</v>
      </c>
      <c r="E760" s="741" t="s">
        <v>4559</v>
      </c>
      <c r="F760" s="741" t="s">
        <v>4647</v>
      </c>
      <c r="G760" s="741" t="s">
        <v>4648</v>
      </c>
      <c r="H760" s="745">
        <v>7</v>
      </c>
      <c r="I760" s="745">
        <v>826</v>
      </c>
      <c r="J760" s="741">
        <v>0.18209876543209877</v>
      </c>
      <c r="K760" s="741">
        <v>118</v>
      </c>
      <c r="L760" s="745">
        <v>36</v>
      </c>
      <c r="M760" s="745">
        <v>4536</v>
      </c>
      <c r="N760" s="741">
        <v>1</v>
      </c>
      <c r="O760" s="741">
        <v>126</v>
      </c>
      <c r="P760" s="745">
        <v>52</v>
      </c>
      <c r="Q760" s="745">
        <v>6552</v>
      </c>
      <c r="R760" s="759">
        <v>1.4444444444444444</v>
      </c>
      <c r="S760" s="746">
        <v>126</v>
      </c>
    </row>
    <row r="761" spans="1:19" ht="14.4" customHeight="1" x14ac:dyDescent="0.3">
      <c r="A761" s="740" t="s">
        <v>4562</v>
      </c>
      <c r="B761" s="741" t="s">
        <v>4563</v>
      </c>
      <c r="C761" s="741" t="s">
        <v>596</v>
      </c>
      <c r="D761" s="741" t="s">
        <v>4551</v>
      </c>
      <c r="E761" s="741" t="s">
        <v>4559</v>
      </c>
      <c r="F761" s="741" t="s">
        <v>4651</v>
      </c>
      <c r="G761" s="741" t="s">
        <v>4652</v>
      </c>
      <c r="H761" s="745">
        <v>2</v>
      </c>
      <c r="I761" s="745">
        <v>974</v>
      </c>
      <c r="J761" s="741"/>
      <c r="K761" s="741">
        <v>487</v>
      </c>
      <c r="L761" s="745"/>
      <c r="M761" s="745"/>
      <c r="N761" s="741"/>
      <c r="O761" s="741"/>
      <c r="P761" s="745"/>
      <c r="Q761" s="745"/>
      <c r="R761" s="759"/>
      <c r="S761" s="746"/>
    </row>
    <row r="762" spans="1:19" ht="14.4" customHeight="1" x14ac:dyDescent="0.3">
      <c r="A762" s="740" t="s">
        <v>4562</v>
      </c>
      <c r="B762" s="741" t="s">
        <v>4563</v>
      </c>
      <c r="C762" s="741" t="s">
        <v>596</v>
      </c>
      <c r="D762" s="741" t="s">
        <v>4551</v>
      </c>
      <c r="E762" s="741" t="s">
        <v>4559</v>
      </c>
      <c r="F762" s="741" t="s">
        <v>4653</v>
      </c>
      <c r="G762" s="741" t="s">
        <v>4652</v>
      </c>
      <c r="H762" s="745">
        <v>1</v>
      </c>
      <c r="I762" s="745">
        <v>559</v>
      </c>
      <c r="J762" s="741">
        <v>0.49207746478873238</v>
      </c>
      <c r="K762" s="741">
        <v>559</v>
      </c>
      <c r="L762" s="745">
        <v>2</v>
      </c>
      <c r="M762" s="745">
        <v>1136</v>
      </c>
      <c r="N762" s="741">
        <v>1</v>
      </c>
      <c r="O762" s="741">
        <v>568</v>
      </c>
      <c r="P762" s="745">
        <v>2</v>
      </c>
      <c r="Q762" s="745">
        <v>1136</v>
      </c>
      <c r="R762" s="759">
        <v>1</v>
      </c>
      <c r="S762" s="746">
        <v>568</v>
      </c>
    </row>
    <row r="763" spans="1:19" ht="14.4" customHeight="1" x14ac:dyDescent="0.3">
      <c r="A763" s="740" t="s">
        <v>4562</v>
      </c>
      <c r="B763" s="741" t="s">
        <v>4563</v>
      </c>
      <c r="C763" s="741" t="s">
        <v>596</v>
      </c>
      <c r="D763" s="741" t="s">
        <v>4551</v>
      </c>
      <c r="E763" s="741" t="s">
        <v>4559</v>
      </c>
      <c r="F763" s="741" t="s">
        <v>4654</v>
      </c>
      <c r="G763" s="741" t="s">
        <v>4655</v>
      </c>
      <c r="H763" s="745"/>
      <c r="I763" s="745"/>
      <c r="J763" s="741"/>
      <c r="K763" s="741"/>
      <c r="L763" s="745"/>
      <c r="M763" s="745"/>
      <c r="N763" s="741"/>
      <c r="O763" s="741"/>
      <c r="P763" s="745">
        <v>2</v>
      </c>
      <c r="Q763" s="745">
        <v>1522</v>
      </c>
      <c r="R763" s="759"/>
      <c r="S763" s="746">
        <v>761</v>
      </c>
    </row>
    <row r="764" spans="1:19" ht="14.4" customHeight="1" x14ac:dyDescent="0.3">
      <c r="A764" s="740" t="s">
        <v>4562</v>
      </c>
      <c r="B764" s="741" t="s">
        <v>4563</v>
      </c>
      <c r="C764" s="741" t="s">
        <v>596</v>
      </c>
      <c r="D764" s="741" t="s">
        <v>4551</v>
      </c>
      <c r="E764" s="741" t="s">
        <v>4559</v>
      </c>
      <c r="F764" s="741" t="s">
        <v>4658</v>
      </c>
      <c r="G764" s="741" t="s">
        <v>4659</v>
      </c>
      <c r="H764" s="745"/>
      <c r="I764" s="745"/>
      <c r="J764" s="741"/>
      <c r="K764" s="741"/>
      <c r="L764" s="745"/>
      <c r="M764" s="745"/>
      <c r="N764" s="741"/>
      <c r="O764" s="741"/>
      <c r="P764" s="745">
        <v>1</v>
      </c>
      <c r="Q764" s="745">
        <v>215</v>
      </c>
      <c r="R764" s="759"/>
      <c r="S764" s="746">
        <v>215</v>
      </c>
    </row>
    <row r="765" spans="1:19" ht="14.4" customHeight="1" x14ac:dyDescent="0.3">
      <c r="A765" s="740" t="s">
        <v>4562</v>
      </c>
      <c r="B765" s="741" t="s">
        <v>4563</v>
      </c>
      <c r="C765" s="741" t="s">
        <v>596</v>
      </c>
      <c r="D765" s="741" t="s">
        <v>4551</v>
      </c>
      <c r="E765" s="741" t="s">
        <v>4559</v>
      </c>
      <c r="F765" s="741" t="s">
        <v>4660</v>
      </c>
      <c r="G765" s="741" t="s">
        <v>4661</v>
      </c>
      <c r="H765" s="745"/>
      <c r="I765" s="745"/>
      <c r="J765" s="741"/>
      <c r="K765" s="741"/>
      <c r="L765" s="745"/>
      <c r="M765" s="745"/>
      <c r="N765" s="741"/>
      <c r="O765" s="741"/>
      <c r="P765" s="745">
        <v>2</v>
      </c>
      <c r="Q765" s="745">
        <v>170</v>
      </c>
      <c r="R765" s="759"/>
      <c r="S765" s="746">
        <v>85</v>
      </c>
    </row>
    <row r="766" spans="1:19" ht="14.4" customHeight="1" x14ac:dyDescent="0.3">
      <c r="A766" s="740" t="s">
        <v>4562</v>
      </c>
      <c r="B766" s="741" t="s">
        <v>4563</v>
      </c>
      <c r="C766" s="741" t="s">
        <v>596</v>
      </c>
      <c r="D766" s="741" t="s">
        <v>4551</v>
      </c>
      <c r="E766" s="741" t="s">
        <v>4559</v>
      </c>
      <c r="F766" s="741" t="s">
        <v>4662</v>
      </c>
      <c r="G766" s="741" t="s">
        <v>4663</v>
      </c>
      <c r="H766" s="745">
        <v>5</v>
      </c>
      <c r="I766" s="745">
        <v>1495</v>
      </c>
      <c r="J766" s="741">
        <v>0.15708731743196386</v>
      </c>
      <c r="K766" s="741">
        <v>299</v>
      </c>
      <c r="L766" s="745">
        <v>31</v>
      </c>
      <c r="M766" s="745">
        <v>9517</v>
      </c>
      <c r="N766" s="741">
        <v>1</v>
      </c>
      <c r="O766" s="741">
        <v>307</v>
      </c>
      <c r="P766" s="745">
        <v>2</v>
      </c>
      <c r="Q766" s="745">
        <v>614</v>
      </c>
      <c r="R766" s="759">
        <v>6.4516129032258063E-2</v>
      </c>
      <c r="S766" s="746">
        <v>307</v>
      </c>
    </row>
    <row r="767" spans="1:19" ht="14.4" customHeight="1" x14ac:dyDescent="0.3">
      <c r="A767" s="740" t="s">
        <v>4562</v>
      </c>
      <c r="B767" s="741" t="s">
        <v>4563</v>
      </c>
      <c r="C767" s="741" t="s">
        <v>596</v>
      </c>
      <c r="D767" s="741" t="s">
        <v>4551</v>
      </c>
      <c r="E767" s="741" t="s">
        <v>4559</v>
      </c>
      <c r="F767" s="741" t="s">
        <v>4665</v>
      </c>
      <c r="G767" s="741" t="s">
        <v>4663</v>
      </c>
      <c r="H767" s="745">
        <v>2</v>
      </c>
      <c r="I767" s="745">
        <v>742</v>
      </c>
      <c r="J767" s="741">
        <v>0.32543859649122808</v>
      </c>
      <c r="K767" s="741">
        <v>371</v>
      </c>
      <c r="L767" s="745">
        <v>6</v>
      </c>
      <c r="M767" s="745">
        <v>2280</v>
      </c>
      <c r="N767" s="741">
        <v>1</v>
      </c>
      <c r="O767" s="741">
        <v>380</v>
      </c>
      <c r="P767" s="745">
        <v>24</v>
      </c>
      <c r="Q767" s="745">
        <v>9120</v>
      </c>
      <c r="R767" s="759">
        <v>4</v>
      </c>
      <c r="S767" s="746">
        <v>380</v>
      </c>
    </row>
    <row r="768" spans="1:19" ht="14.4" customHeight="1" x14ac:dyDescent="0.3">
      <c r="A768" s="740" t="s">
        <v>4562</v>
      </c>
      <c r="B768" s="741" t="s">
        <v>4563</v>
      </c>
      <c r="C768" s="741" t="s">
        <v>596</v>
      </c>
      <c r="D768" s="741" t="s">
        <v>4551</v>
      </c>
      <c r="E768" s="741" t="s">
        <v>4559</v>
      </c>
      <c r="F768" s="741" t="s">
        <v>4639</v>
      </c>
      <c r="G768" s="741" t="s">
        <v>4640</v>
      </c>
      <c r="H768" s="745">
        <v>12</v>
      </c>
      <c r="I768" s="745">
        <v>4080</v>
      </c>
      <c r="J768" s="741"/>
      <c r="K768" s="741">
        <v>340</v>
      </c>
      <c r="L768" s="745"/>
      <c r="M768" s="745"/>
      <c r="N768" s="741"/>
      <c r="O768" s="741"/>
      <c r="P768" s="745"/>
      <c r="Q768" s="745"/>
      <c r="R768" s="759"/>
      <c r="S768" s="746"/>
    </row>
    <row r="769" spans="1:19" ht="14.4" customHeight="1" x14ac:dyDescent="0.3">
      <c r="A769" s="740" t="s">
        <v>4562</v>
      </c>
      <c r="B769" s="741" t="s">
        <v>4563</v>
      </c>
      <c r="C769" s="741" t="s">
        <v>596</v>
      </c>
      <c r="D769" s="741" t="s">
        <v>4551</v>
      </c>
      <c r="E769" s="741" t="s">
        <v>4559</v>
      </c>
      <c r="F769" s="741" t="s">
        <v>4668</v>
      </c>
      <c r="G769" s="741" t="s">
        <v>4650</v>
      </c>
      <c r="H769" s="745">
        <v>1</v>
      </c>
      <c r="I769" s="745">
        <v>395</v>
      </c>
      <c r="J769" s="741"/>
      <c r="K769" s="741">
        <v>395</v>
      </c>
      <c r="L769" s="745"/>
      <c r="M769" s="745"/>
      <c r="N769" s="741"/>
      <c r="O769" s="741"/>
      <c r="P769" s="745"/>
      <c r="Q769" s="745"/>
      <c r="R769" s="759"/>
      <c r="S769" s="746"/>
    </row>
    <row r="770" spans="1:19" ht="14.4" customHeight="1" x14ac:dyDescent="0.3">
      <c r="A770" s="740" t="s">
        <v>4562</v>
      </c>
      <c r="B770" s="741" t="s">
        <v>4563</v>
      </c>
      <c r="C770" s="741" t="s">
        <v>599</v>
      </c>
      <c r="D770" s="741" t="s">
        <v>4516</v>
      </c>
      <c r="E770" s="741" t="s">
        <v>4559</v>
      </c>
      <c r="F770" s="741" t="s">
        <v>4617</v>
      </c>
      <c r="G770" s="741" t="s">
        <v>4618</v>
      </c>
      <c r="H770" s="745">
        <v>1</v>
      </c>
      <c r="I770" s="745">
        <v>235</v>
      </c>
      <c r="J770" s="741"/>
      <c r="K770" s="741">
        <v>235</v>
      </c>
      <c r="L770" s="745"/>
      <c r="M770" s="745"/>
      <c r="N770" s="741"/>
      <c r="O770" s="741"/>
      <c r="P770" s="745"/>
      <c r="Q770" s="745"/>
      <c r="R770" s="759"/>
      <c r="S770" s="746"/>
    </row>
    <row r="771" spans="1:19" ht="14.4" customHeight="1" x14ac:dyDescent="0.3">
      <c r="A771" s="740" t="s">
        <v>4562</v>
      </c>
      <c r="B771" s="741" t="s">
        <v>4563</v>
      </c>
      <c r="C771" s="741" t="s">
        <v>599</v>
      </c>
      <c r="D771" s="741" t="s">
        <v>4516</v>
      </c>
      <c r="E771" s="741" t="s">
        <v>4559</v>
      </c>
      <c r="F771" s="741" t="s">
        <v>4651</v>
      </c>
      <c r="G771" s="741" t="s">
        <v>4652</v>
      </c>
      <c r="H771" s="745">
        <v>1</v>
      </c>
      <c r="I771" s="745">
        <v>487</v>
      </c>
      <c r="J771" s="741"/>
      <c r="K771" s="741">
        <v>487</v>
      </c>
      <c r="L771" s="745"/>
      <c r="M771" s="745"/>
      <c r="N771" s="741"/>
      <c r="O771" s="741"/>
      <c r="P771" s="745"/>
      <c r="Q771" s="745"/>
      <c r="R771" s="759"/>
      <c r="S771" s="746"/>
    </row>
    <row r="772" spans="1:19" ht="14.4" customHeight="1" x14ac:dyDescent="0.3">
      <c r="A772" s="740" t="s">
        <v>4562</v>
      </c>
      <c r="B772" s="741" t="s">
        <v>4563</v>
      </c>
      <c r="C772" s="741" t="s">
        <v>599</v>
      </c>
      <c r="D772" s="741" t="s">
        <v>4516</v>
      </c>
      <c r="E772" s="741" t="s">
        <v>4559</v>
      </c>
      <c r="F772" s="741" t="s">
        <v>4660</v>
      </c>
      <c r="G772" s="741" t="s">
        <v>4661</v>
      </c>
      <c r="H772" s="745">
        <v>1</v>
      </c>
      <c r="I772" s="745">
        <v>85</v>
      </c>
      <c r="J772" s="741"/>
      <c r="K772" s="741">
        <v>85</v>
      </c>
      <c r="L772" s="745"/>
      <c r="M772" s="745"/>
      <c r="N772" s="741"/>
      <c r="O772" s="741"/>
      <c r="P772" s="745"/>
      <c r="Q772" s="745"/>
      <c r="R772" s="759"/>
      <c r="S772" s="746"/>
    </row>
    <row r="773" spans="1:19" ht="14.4" customHeight="1" x14ac:dyDescent="0.3">
      <c r="A773" s="740" t="s">
        <v>4562</v>
      </c>
      <c r="B773" s="741" t="s">
        <v>4563</v>
      </c>
      <c r="C773" s="741" t="s">
        <v>599</v>
      </c>
      <c r="D773" s="741" t="s">
        <v>2012</v>
      </c>
      <c r="E773" s="741" t="s">
        <v>4559</v>
      </c>
      <c r="F773" s="741" t="s">
        <v>4617</v>
      </c>
      <c r="G773" s="741" t="s">
        <v>4618</v>
      </c>
      <c r="H773" s="745">
        <v>3</v>
      </c>
      <c r="I773" s="745">
        <v>705</v>
      </c>
      <c r="J773" s="741">
        <v>0.31208499335989376</v>
      </c>
      <c r="K773" s="741">
        <v>235</v>
      </c>
      <c r="L773" s="745">
        <v>9</v>
      </c>
      <c r="M773" s="745">
        <v>2259</v>
      </c>
      <c r="N773" s="741">
        <v>1</v>
      </c>
      <c r="O773" s="741">
        <v>251</v>
      </c>
      <c r="P773" s="745">
        <v>1</v>
      </c>
      <c r="Q773" s="745">
        <v>251</v>
      </c>
      <c r="R773" s="759">
        <v>0.1111111111111111</v>
      </c>
      <c r="S773" s="746">
        <v>251</v>
      </c>
    </row>
    <row r="774" spans="1:19" ht="14.4" customHeight="1" x14ac:dyDescent="0.3">
      <c r="A774" s="740" t="s">
        <v>4562</v>
      </c>
      <c r="B774" s="741" t="s">
        <v>4563</v>
      </c>
      <c r="C774" s="741" t="s">
        <v>599</v>
      </c>
      <c r="D774" s="741" t="s">
        <v>2012</v>
      </c>
      <c r="E774" s="741" t="s">
        <v>4559</v>
      </c>
      <c r="F774" s="741" t="s">
        <v>4647</v>
      </c>
      <c r="G774" s="741" t="s">
        <v>4648</v>
      </c>
      <c r="H774" s="745">
        <v>2</v>
      </c>
      <c r="I774" s="745">
        <v>236</v>
      </c>
      <c r="J774" s="741">
        <v>3.344671201814059E-2</v>
      </c>
      <c r="K774" s="741">
        <v>118</v>
      </c>
      <c r="L774" s="745">
        <v>56</v>
      </c>
      <c r="M774" s="745">
        <v>7056</v>
      </c>
      <c r="N774" s="741">
        <v>1</v>
      </c>
      <c r="O774" s="741">
        <v>126</v>
      </c>
      <c r="P774" s="745">
        <v>4</v>
      </c>
      <c r="Q774" s="745">
        <v>504</v>
      </c>
      <c r="R774" s="759">
        <v>7.1428571428571425E-2</v>
      </c>
      <c r="S774" s="746">
        <v>126</v>
      </c>
    </row>
    <row r="775" spans="1:19" ht="14.4" customHeight="1" x14ac:dyDescent="0.3">
      <c r="A775" s="740" t="s">
        <v>4562</v>
      </c>
      <c r="B775" s="741" t="s">
        <v>4563</v>
      </c>
      <c r="C775" s="741" t="s">
        <v>599</v>
      </c>
      <c r="D775" s="741" t="s">
        <v>2012</v>
      </c>
      <c r="E775" s="741" t="s">
        <v>4559</v>
      </c>
      <c r="F775" s="741" t="s">
        <v>4651</v>
      </c>
      <c r="G775" s="741" t="s">
        <v>4652</v>
      </c>
      <c r="H775" s="745">
        <v>2</v>
      </c>
      <c r="I775" s="745">
        <v>974</v>
      </c>
      <c r="J775" s="741"/>
      <c r="K775" s="741">
        <v>487</v>
      </c>
      <c r="L775" s="745"/>
      <c r="M775" s="745"/>
      <c r="N775" s="741"/>
      <c r="O775" s="741"/>
      <c r="P775" s="745"/>
      <c r="Q775" s="745"/>
      <c r="R775" s="759"/>
      <c r="S775" s="746"/>
    </row>
    <row r="776" spans="1:19" ht="14.4" customHeight="1" x14ac:dyDescent="0.3">
      <c r="A776" s="740" t="s">
        <v>4562</v>
      </c>
      <c r="B776" s="741" t="s">
        <v>4563</v>
      </c>
      <c r="C776" s="741" t="s">
        <v>599</v>
      </c>
      <c r="D776" s="741" t="s">
        <v>2012</v>
      </c>
      <c r="E776" s="741" t="s">
        <v>4559</v>
      </c>
      <c r="F776" s="741" t="s">
        <v>4653</v>
      </c>
      <c r="G776" s="741" t="s">
        <v>4652</v>
      </c>
      <c r="H776" s="745">
        <v>2</v>
      </c>
      <c r="I776" s="745">
        <v>1118</v>
      </c>
      <c r="J776" s="741">
        <v>0.14059356136820925</v>
      </c>
      <c r="K776" s="741">
        <v>559</v>
      </c>
      <c r="L776" s="745">
        <v>14</v>
      </c>
      <c r="M776" s="745">
        <v>7952</v>
      </c>
      <c r="N776" s="741">
        <v>1</v>
      </c>
      <c r="O776" s="741">
        <v>568</v>
      </c>
      <c r="P776" s="745"/>
      <c r="Q776" s="745"/>
      <c r="R776" s="759"/>
      <c r="S776" s="746"/>
    </row>
    <row r="777" spans="1:19" ht="14.4" customHeight="1" x14ac:dyDescent="0.3">
      <c r="A777" s="740" t="s">
        <v>4562</v>
      </c>
      <c r="B777" s="741" t="s">
        <v>4563</v>
      </c>
      <c r="C777" s="741" t="s">
        <v>599</v>
      </c>
      <c r="D777" s="741" t="s">
        <v>2012</v>
      </c>
      <c r="E777" s="741" t="s">
        <v>4559</v>
      </c>
      <c r="F777" s="741" t="s">
        <v>4660</v>
      </c>
      <c r="G777" s="741" t="s">
        <v>4661</v>
      </c>
      <c r="H777" s="745">
        <v>2</v>
      </c>
      <c r="I777" s="745">
        <v>170</v>
      </c>
      <c r="J777" s="741"/>
      <c r="K777" s="741">
        <v>85</v>
      </c>
      <c r="L777" s="745"/>
      <c r="M777" s="745"/>
      <c r="N777" s="741"/>
      <c r="O777" s="741"/>
      <c r="P777" s="745"/>
      <c r="Q777" s="745"/>
      <c r="R777" s="759"/>
      <c r="S777" s="746"/>
    </row>
    <row r="778" spans="1:19" ht="14.4" customHeight="1" x14ac:dyDescent="0.3">
      <c r="A778" s="740" t="s">
        <v>4562</v>
      </c>
      <c r="B778" s="741" t="s">
        <v>4563</v>
      </c>
      <c r="C778" s="741" t="s">
        <v>599</v>
      </c>
      <c r="D778" s="741" t="s">
        <v>2012</v>
      </c>
      <c r="E778" s="741" t="s">
        <v>4559</v>
      </c>
      <c r="F778" s="741" t="s">
        <v>4629</v>
      </c>
      <c r="G778" s="741" t="s">
        <v>4630</v>
      </c>
      <c r="H778" s="745"/>
      <c r="I778" s="745"/>
      <c r="J778" s="741"/>
      <c r="K778" s="741"/>
      <c r="L778" s="745">
        <v>8</v>
      </c>
      <c r="M778" s="745">
        <v>960</v>
      </c>
      <c r="N778" s="741">
        <v>1</v>
      </c>
      <c r="O778" s="741">
        <v>120</v>
      </c>
      <c r="P778" s="745"/>
      <c r="Q778" s="745"/>
      <c r="R778" s="759"/>
      <c r="S778" s="746"/>
    </row>
    <row r="779" spans="1:19" ht="14.4" customHeight="1" x14ac:dyDescent="0.3">
      <c r="A779" s="740" t="s">
        <v>4562</v>
      </c>
      <c r="B779" s="741" t="s">
        <v>4563</v>
      </c>
      <c r="C779" s="741" t="s">
        <v>599</v>
      </c>
      <c r="D779" s="741" t="s">
        <v>2012</v>
      </c>
      <c r="E779" s="741" t="s">
        <v>4559</v>
      </c>
      <c r="F779" s="741" t="s">
        <v>4662</v>
      </c>
      <c r="G779" s="741" t="s">
        <v>4663</v>
      </c>
      <c r="H779" s="745"/>
      <c r="I779" s="745"/>
      <c r="J779" s="741"/>
      <c r="K779" s="741"/>
      <c r="L779" s="745">
        <v>6</v>
      </c>
      <c r="M779" s="745">
        <v>1842</v>
      </c>
      <c r="N779" s="741">
        <v>1</v>
      </c>
      <c r="O779" s="741">
        <v>307</v>
      </c>
      <c r="P779" s="745"/>
      <c r="Q779" s="745"/>
      <c r="R779" s="759"/>
      <c r="S779" s="746"/>
    </row>
    <row r="780" spans="1:19" ht="14.4" customHeight="1" x14ac:dyDescent="0.3">
      <c r="A780" s="740" t="s">
        <v>4562</v>
      </c>
      <c r="B780" s="741" t="s">
        <v>4563</v>
      </c>
      <c r="C780" s="741" t="s">
        <v>599</v>
      </c>
      <c r="D780" s="741" t="s">
        <v>2012</v>
      </c>
      <c r="E780" s="741" t="s">
        <v>4559</v>
      </c>
      <c r="F780" s="741" t="s">
        <v>4665</v>
      </c>
      <c r="G780" s="741" t="s">
        <v>4663</v>
      </c>
      <c r="H780" s="745">
        <v>3</v>
      </c>
      <c r="I780" s="745">
        <v>1113</v>
      </c>
      <c r="J780" s="741">
        <v>0.41842105263157897</v>
      </c>
      <c r="K780" s="741">
        <v>371</v>
      </c>
      <c r="L780" s="745">
        <v>7</v>
      </c>
      <c r="M780" s="745">
        <v>2660</v>
      </c>
      <c r="N780" s="741">
        <v>1</v>
      </c>
      <c r="O780" s="741">
        <v>380</v>
      </c>
      <c r="P780" s="745">
        <v>2</v>
      </c>
      <c r="Q780" s="745">
        <v>760</v>
      </c>
      <c r="R780" s="759">
        <v>0.2857142857142857</v>
      </c>
      <c r="S780" s="746">
        <v>380</v>
      </c>
    </row>
    <row r="781" spans="1:19" ht="14.4" customHeight="1" x14ac:dyDescent="0.3">
      <c r="A781" s="740" t="s">
        <v>4562</v>
      </c>
      <c r="B781" s="741" t="s">
        <v>4563</v>
      </c>
      <c r="C781" s="741" t="s">
        <v>599</v>
      </c>
      <c r="D781" s="741" t="s">
        <v>2012</v>
      </c>
      <c r="E781" s="741" t="s">
        <v>4559</v>
      </c>
      <c r="F781" s="741" t="s">
        <v>4666</v>
      </c>
      <c r="G781" s="741" t="s">
        <v>4667</v>
      </c>
      <c r="H781" s="745"/>
      <c r="I781" s="745"/>
      <c r="J781" s="741"/>
      <c r="K781" s="741"/>
      <c r="L781" s="745">
        <v>5</v>
      </c>
      <c r="M781" s="745">
        <v>1360</v>
      </c>
      <c r="N781" s="741">
        <v>1</v>
      </c>
      <c r="O781" s="741">
        <v>272</v>
      </c>
      <c r="P781" s="745"/>
      <c r="Q781" s="745"/>
      <c r="R781" s="759"/>
      <c r="S781" s="746"/>
    </row>
    <row r="782" spans="1:19" ht="14.4" customHeight="1" x14ac:dyDescent="0.3">
      <c r="A782" s="740" t="s">
        <v>4562</v>
      </c>
      <c r="B782" s="741" t="s">
        <v>4563</v>
      </c>
      <c r="C782" s="741" t="s">
        <v>599</v>
      </c>
      <c r="D782" s="741" t="s">
        <v>2013</v>
      </c>
      <c r="E782" s="741" t="s">
        <v>4559</v>
      </c>
      <c r="F782" s="741" t="s">
        <v>4617</v>
      </c>
      <c r="G782" s="741" t="s">
        <v>4618</v>
      </c>
      <c r="H782" s="745">
        <v>3</v>
      </c>
      <c r="I782" s="745">
        <v>705</v>
      </c>
      <c r="J782" s="741"/>
      <c r="K782" s="741">
        <v>235</v>
      </c>
      <c r="L782" s="745"/>
      <c r="M782" s="745"/>
      <c r="N782" s="741"/>
      <c r="O782" s="741"/>
      <c r="P782" s="745">
        <v>1</v>
      </c>
      <c r="Q782" s="745">
        <v>251</v>
      </c>
      <c r="R782" s="759"/>
      <c r="S782" s="746">
        <v>251</v>
      </c>
    </row>
    <row r="783" spans="1:19" ht="14.4" customHeight="1" x14ac:dyDescent="0.3">
      <c r="A783" s="740" t="s">
        <v>4562</v>
      </c>
      <c r="B783" s="741" t="s">
        <v>4563</v>
      </c>
      <c r="C783" s="741" t="s">
        <v>599</v>
      </c>
      <c r="D783" s="741" t="s">
        <v>2013</v>
      </c>
      <c r="E783" s="741" t="s">
        <v>4559</v>
      </c>
      <c r="F783" s="741" t="s">
        <v>4647</v>
      </c>
      <c r="G783" s="741" t="s">
        <v>4648</v>
      </c>
      <c r="H783" s="745"/>
      <c r="I783" s="745"/>
      <c r="J783" s="741"/>
      <c r="K783" s="741"/>
      <c r="L783" s="745">
        <v>3</v>
      </c>
      <c r="M783" s="745">
        <v>378</v>
      </c>
      <c r="N783" s="741">
        <v>1</v>
      </c>
      <c r="O783" s="741">
        <v>126</v>
      </c>
      <c r="P783" s="745">
        <v>2</v>
      </c>
      <c r="Q783" s="745">
        <v>252</v>
      </c>
      <c r="R783" s="759">
        <v>0.66666666666666663</v>
      </c>
      <c r="S783" s="746">
        <v>126</v>
      </c>
    </row>
    <row r="784" spans="1:19" ht="14.4" customHeight="1" x14ac:dyDescent="0.3">
      <c r="A784" s="740" t="s">
        <v>4562</v>
      </c>
      <c r="B784" s="741" t="s">
        <v>4563</v>
      </c>
      <c r="C784" s="741" t="s">
        <v>599</v>
      </c>
      <c r="D784" s="741" t="s">
        <v>2013</v>
      </c>
      <c r="E784" s="741" t="s">
        <v>4559</v>
      </c>
      <c r="F784" s="741" t="s">
        <v>4660</v>
      </c>
      <c r="G784" s="741" t="s">
        <v>4661</v>
      </c>
      <c r="H784" s="745">
        <v>4</v>
      </c>
      <c r="I784" s="745">
        <v>340</v>
      </c>
      <c r="J784" s="741">
        <v>2</v>
      </c>
      <c r="K784" s="741">
        <v>85</v>
      </c>
      <c r="L784" s="745">
        <v>2</v>
      </c>
      <c r="M784" s="745">
        <v>170</v>
      </c>
      <c r="N784" s="741">
        <v>1</v>
      </c>
      <c r="O784" s="741">
        <v>85</v>
      </c>
      <c r="P784" s="745"/>
      <c r="Q784" s="745"/>
      <c r="R784" s="759"/>
      <c r="S784" s="746"/>
    </row>
    <row r="785" spans="1:19" ht="14.4" customHeight="1" x14ac:dyDescent="0.3">
      <c r="A785" s="740" t="s">
        <v>4562</v>
      </c>
      <c r="B785" s="741" t="s">
        <v>4563</v>
      </c>
      <c r="C785" s="741" t="s">
        <v>599</v>
      </c>
      <c r="D785" s="741" t="s">
        <v>2013</v>
      </c>
      <c r="E785" s="741" t="s">
        <v>4559</v>
      </c>
      <c r="F785" s="741" t="s">
        <v>4629</v>
      </c>
      <c r="G785" s="741" t="s">
        <v>4630</v>
      </c>
      <c r="H785" s="745">
        <v>5</v>
      </c>
      <c r="I785" s="745">
        <v>570</v>
      </c>
      <c r="J785" s="741"/>
      <c r="K785" s="741">
        <v>114</v>
      </c>
      <c r="L785" s="745"/>
      <c r="M785" s="745"/>
      <c r="N785" s="741"/>
      <c r="O785" s="741"/>
      <c r="P785" s="745"/>
      <c r="Q785" s="745"/>
      <c r="R785" s="759"/>
      <c r="S785" s="746"/>
    </row>
    <row r="786" spans="1:19" ht="14.4" customHeight="1" x14ac:dyDescent="0.3">
      <c r="A786" s="740" t="s">
        <v>4562</v>
      </c>
      <c r="B786" s="741" t="s">
        <v>4563</v>
      </c>
      <c r="C786" s="741" t="s">
        <v>599</v>
      </c>
      <c r="D786" s="741" t="s">
        <v>2013</v>
      </c>
      <c r="E786" s="741" t="s">
        <v>4559</v>
      </c>
      <c r="F786" s="741" t="s">
        <v>4665</v>
      </c>
      <c r="G786" s="741" t="s">
        <v>4663</v>
      </c>
      <c r="H786" s="745">
        <v>4</v>
      </c>
      <c r="I786" s="745">
        <v>1484</v>
      </c>
      <c r="J786" s="741">
        <v>1.3017543859649123</v>
      </c>
      <c r="K786" s="741">
        <v>371</v>
      </c>
      <c r="L786" s="745">
        <v>3</v>
      </c>
      <c r="M786" s="745">
        <v>1140</v>
      </c>
      <c r="N786" s="741">
        <v>1</v>
      </c>
      <c r="O786" s="741">
        <v>380</v>
      </c>
      <c r="P786" s="745">
        <v>2</v>
      </c>
      <c r="Q786" s="745">
        <v>760</v>
      </c>
      <c r="R786" s="759">
        <v>0.66666666666666663</v>
      </c>
      <c r="S786" s="746">
        <v>380</v>
      </c>
    </row>
    <row r="787" spans="1:19" ht="14.4" customHeight="1" x14ac:dyDescent="0.3">
      <c r="A787" s="740" t="s">
        <v>4562</v>
      </c>
      <c r="B787" s="741" t="s">
        <v>4563</v>
      </c>
      <c r="C787" s="741" t="s">
        <v>599</v>
      </c>
      <c r="D787" s="741" t="s">
        <v>4517</v>
      </c>
      <c r="E787" s="741" t="s">
        <v>4559</v>
      </c>
      <c r="F787" s="741" t="s">
        <v>4617</v>
      </c>
      <c r="G787" s="741" t="s">
        <v>4618</v>
      </c>
      <c r="H787" s="745">
        <v>1</v>
      </c>
      <c r="I787" s="745">
        <v>235</v>
      </c>
      <c r="J787" s="741"/>
      <c r="K787" s="741">
        <v>235</v>
      </c>
      <c r="L787" s="745"/>
      <c r="M787" s="745"/>
      <c r="N787" s="741"/>
      <c r="O787" s="741"/>
      <c r="P787" s="745"/>
      <c r="Q787" s="745"/>
      <c r="R787" s="759"/>
      <c r="S787" s="746"/>
    </row>
    <row r="788" spans="1:19" ht="14.4" customHeight="1" x14ac:dyDescent="0.3">
      <c r="A788" s="740" t="s">
        <v>4562</v>
      </c>
      <c r="B788" s="741" t="s">
        <v>4563</v>
      </c>
      <c r="C788" s="741" t="s">
        <v>599</v>
      </c>
      <c r="D788" s="741" t="s">
        <v>4517</v>
      </c>
      <c r="E788" s="741" t="s">
        <v>4559</v>
      </c>
      <c r="F788" s="741" t="s">
        <v>4647</v>
      </c>
      <c r="G788" s="741" t="s">
        <v>4648</v>
      </c>
      <c r="H788" s="745">
        <v>1</v>
      </c>
      <c r="I788" s="745">
        <v>118</v>
      </c>
      <c r="J788" s="741"/>
      <c r="K788" s="741">
        <v>118</v>
      </c>
      <c r="L788" s="745"/>
      <c r="M788" s="745"/>
      <c r="N788" s="741"/>
      <c r="O788" s="741"/>
      <c r="P788" s="745"/>
      <c r="Q788" s="745"/>
      <c r="R788" s="759"/>
      <c r="S788" s="746"/>
    </row>
    <row r="789" spans="1:19" ht="14.4" customHeight="1" x14ac:dyDescent="0.3">
      <c r="A789" s="740" t="s">
        <v>4562</v>
      </c>
      <c r="B789" s="741" t="s">
        <v>4563</v>
      </c>
      <c r="C789" s="741" t="s">
        <v>599</v>
      </c>
      <c r="D789" s="741" t="s">
        <v>4517</v>
      </c>
      <c r="E789" s="741" t="s">
        <v>4559</v>
      </c>
      <c r="F789" s="741" t="s">
        <v>4668</v>
      </c>
      <c r="G789" s="741" t="s">
        <v>4650</v>
      </c>
      <c r="H789" s="745">
        <v>2</v>
      </c>
      <c r="I789" s="745">
        <v>790</v>
      </c>
      <c r="J789" s="741"/>
      <c r="K789" s="741">
        <v>395</v>
      </c>
      <c r="L789" s="745"/>
      <c r="M789" s="745"/>
      <c r="N789" s="741"/>
      <c r="O789" s="741"/>
      <c r="P789" s="745"/>
      <c r="Q789" s="745"/>
      <c r="R789" s="759"/>
      <c r="S789" s="746"/>
    </row>
    <row r="790" spans="1:19" ht="14.4" customHeight="1" x14ac:dyDescent="0.3">
      <c r="A790" s="740" t="s">
        <v>4562</v>
      </c>
      <c r="B790" s="741" t="s">
        <v>4563</v>
      </c>
      <c r="C790" s="741" t="s">
        <v>599</v>
      </c>
      <c r="D790" s="741" t="s">
        <v>2014</v>
      </c>
      <c r="E790" s="741" t="s">
        <v>4559</v>
      </c>
      <c r="F790" s="741" t="s">
        <v>4617</v>
      </c>
      <c r="G790" s="741" t="s">
        <v>4618</v>
      </c>
      <c r="H790" s="745"/>
      <c r="I790" s="745"/>
      <c r="J790" s="741"/>
      <c r="K790" s="741"/>
      <c r="L790" s="745">
        <v>2</v>
      </c>
      <c r="M790" s="745">
        <v>502</v>
      </c>
      <c r="N790" s="741">
        <v>1</v>
      </c>
      <c r="O790" s="741">
        <v>251</v>
      </c>
      <c r="P790" s="745">
        <v>1</v>
      </c>
      <c r="Q790" s="745">
        <v>251</v>
      </c>
      <c r="R790" s="759">
        <v>0.5</v>
      </c>
      <c r="S790" s="746">
        <v>251</v>
      </c>
    </row>
    <row r="791" spans="1:19" ht="14.4" customHeight="1" x14ac:dyDescent="0.3">
      <c r="A791" s="740" t="s">
        <v>4562</v>
      </c>
      <c r="B791" s="741" t="s">
        <v>4563</v>
      </c>
      <c r="C791" s="741" t="s">
        <v>599</v>
      </c>
      <c r="D791" s="741" t="s">
        <v>2014</v>
      </c>
      <c r="E791" s="741" t="s">
        <v>4559</v>
      </c>
      <c r="F791" s="741" t="s">
        <v>4647</v>
      </c>
      <c r="G791" s="741" t="s">
        <v>4648</v>
      </c>
      <c r="H791" s="745"/>
      <c r="I791" s="745"/>
      <c r="J791" s="741"/>
      <c r="K791" s="741"/>
      <c r="L791" s="745">
        <v>2</v>
      </c>
      <c r="M791" s="745">
        <v>252</v>
      </c>
      <c r="N791" s="741">
        <v>1</v>
      </c>
      <c r="O791" s="741">
        <v>126</v>
      </c>
      <c r="P791" s="745">
        <v>9</v>
      </c>
      <c r="Q791" s="745">
        <v>1134</v>
      </c>
      <c r="R791" s="759">
        <v>4.5</v>
      </c>
      <c r="S791" s="746">
        <v>126</v>
      </c>
    </row>
    <row r="792" spans="1:19" ht="14.4" customHeight="1" x14ac:dyDescent="0.3">
      <c r="A792" s="740" t="s">
        <v>4562</v>
      </c>
      <c r="B792" s="741" t="s">
        <v>4563</v>
      </c>
      <c r="C792" s="741" t="s">
        <v>599</v>
      </c>
      <c r="D792" s="741" t="s">
        <v>2014</v>
      </c>
      <c r="E792" s="741" t="s">
        <v>4559</v>
      </c>
      <c r="F792" s="741" t="s">
        <v>4653</v>
      </c>
      <c r="G792" s="741" t="s">
        <v>4652</v>
      </c>
      <c r="H792" s="745"/>
      <c r="I792" s="745"/>
      <c r="J792" s="741"/>
      <c r="K792" s="741"/>
      <c r="L792" s="745"/>
      <c r="M792" s="745"/>
      <c r="N792" s="741"/>
      <c r="O792" s="741"/>
      <c r="P792" s="745">
        <v>7</v>
      </c>
      <c r="Q792" s="745">
        <v>3976</v>
      </c>
      <c r="R792" s="759"/>
      <c r="S792" s="746">
        <v>568</v>
      </c>
    </row>
    <row r="793" spans="1:19" ht="14.4" customHeight="1" x14ac:dyDescent="0.3">
      <c r="A793" s="740" t="s">
        <v>4562</v>
      </c>
      <c r="B793" s="741" t="s">
        <v>4563</v>
      </c>
      <c r="C793" s="741" t="s">
        <v>599</v>
      </c>
      <c r="D793" s="741" t="s">
        <v>2014</v>
      </c>
      <c r="E793" s="741" t="s">
        <v>4559</v>
      </c>
      <c r="F793" s="741" t="s">
        <v>4665</v>
      </c>
      <c r="G793" s="741" t="s">
        <v>4663</v>
      </c>
      <c r="H793" s="745"/>
      <c r="I793" s="745"/>
      <c r="J793" s="741"/>
      <c r="K793" s="741"/>
      <c r="L793" s="745">
        <v>2</v>
      </c>
      <c r="M793" s="745">
        <v>760</v>
      </c>
      <c r="N793" s="741">
        <v>1</v>
      </c>
      <c r="O793" s="741">
        <v>380</v>
      </c>
      <c r="P793" s="745">
        <v>9</v>
      </c>
      <c r="Q793" s="745">
        <v>3420</v>
      </c>
      <c r="R793" s="759">
        <v>4.5</v>
      </c>
      <c r="S793" s="746">
        <v>380</v>
      </c>
    </row>
    <row r="794" spans="1:19" ht="14.4" customHeight="1" x14ac:dyDescent="0.3">
      <c r="A794" s="740" t="s">
        <v>4562</v>
      </c>
      <c r="B794" s="741" t="s">
        <v>4563</v>
      </c>
      <c r="C794" s="741" t="s">
        <v>599</v>
      </c>
      <c r="D794" s="741" t="s">
        <v>2016</v>
      </c>
      <c r="E794" s="741" t="s">
        <v>4559</v>
      </c>
      <c r="F794" s="741" t="s">
        <v>4617</v>
      </c>
      <c r="G794" s="741" t="s">
        <v>4618</v>
      </c>
      <c r="H794" s="745">
        <v>4</v>
      </c>
      <c r="I794" s="745">
        <v>940</v>
      </c>
      <c r="J794" s="741"/>
      <c r="K794" s="741">
        <v>235</v>
      </c>
      <c r="L794" s="745"/>
      <c r="M794" s="745"/>
      <c r="N794" s="741"/>
      <c r="O794" s="741"/>
      <c r="P794" s="745"/>
      <c r="Q794" s="745"/>
      <c r="R794" s="759"/>
      <c r="S794" s="746"/>
    </row>
    <row r="795" spans="1:19" ht="14.4" customHeight="1" x14ac:dyDescent="0.3">
      <c r="A795" s="740" t="s">
        <v>4562</v>
      </c>
      <c r="B795" s="741" t="s">
        <v>4563</v>
      </c>
      <c r="C795" s="741" t="s">
        <v>599</v>
      </c>
      <c r="D795" s="741" t="s">
        <v>2016</v>
      </c>
      <c r="E795" s="741" t="s">
        <v>4559</v>
      </c>
      <c r="F795" s="741" t="s">
        <v>4647</v>
      </c>
      <c r="G795" s="741" t="s">
        <v>4648</v>
      </c>
      <c r="H795" s="745">
        <v>7</v>
      </c>
      <c r="I795" s="745">
        <v>826</v>
      </c>
      <c r="J795" s="741"/>
      <c r="K795" s="741">
        <v>118</v>
      </c>
      <c r="L795" s="745"/>
      <c r="M795" s="745"/>
      <c r="N795" s="741"/>
      <c r="O795" s="741"/>
      <c r="P795" s="745"/>
      <c r="Q795" s="745"/>
      <c r="R795" s="759"/>
      <c r="S795" s="746"/>
    </row>
    <row r="796" spans="1:19" ht="14.4" customHeight="1" x14ac:dyDescent="0.3">
      <c r="A796" s="740" t="s">
        <v>4562</v>
      </c>
      <c r="B796" s="741" t="s">
        <v>4563</v>
      </c>
      <c r="C796" s="741" t="s">
        <v>599</v>
      </c>
      <c r="D796" s="741" t="s">
        <v>2016</v>
      </c>
      <c r="E796" s="741" t="s">
        <v>4559</v>
      </c>
      <c r="F796" s="741" t="s">
        <v>4653</v>
      </c>
      <c r="G796" s="741" t="s">
        <v>4652</v>
      </c>
      <c r="H796" s="745">
        <v>12</v>
      </c>
      <c r="I796" s="745">
        <v>6708</v>
      </c>
      <c r="J796" s="741"/>
      <c r="K796" s="741">
        <v>559</v>
      </c>
      <c r="L796" s="745"/>
      <c r="M796" s="745"/>
      <c r="N796" s="741"/>
      <c r="O796" s="741"/>
      <c r="P796" s="745"/>
      <c r="Q796" s="745"/>
      <c r="R796" s="759"/>
      <c r="S796" s="746"/>
    </row>
    <row r="797" spans="1:19" ht="14.4" customHeight="1" x14ac:dyDescent="0.3">
      <c r="A797" s="740" t="s">
        <v>4562</v>
      </c>
      <c r="B797" s="741" t="s">
        <v>4563</v>
      </c>
      <c r="C797" s="741" t="s">
        <v>599</v>
      </c>
      <c r="D797" s="741" t="s">
        <v>2016</v>
      </c>
      <c r="E797" s="741" t="s">
        <v>4559</v>
      </c>
      <c r="F797" s="741" t="s">
        <v>4665</v>
      </c>
      <c r="G797" s="741" t="s">
        <v>4663</v>
      </c>
      <c r="H797" s="745">
        <v>6</v>
      </c>
      <c r="I797" s="745">
        <v>2226</v>
      </c>
      <c r="J797" s="741"/>
      <c r="K797" s="741">
        <v>371</v>
      </c>
      <c r="L797" s="745"/>
      <c r="M797" s="745"/>
      <c r="N797" s="741"/>
      <c r="O797" s="741"/>
      <c r="P797" s="745"/>
      <c r="Q797" s="745"/>
      <c r="R797" s="759"/>
      <c r="S797" s="746"/>
    </row>
    <row r="798" spans="1:19" ht="14.4" customHeight="1" x14ac:dyDescent="0.3">
      <c r="A798" s="740" t="s">
        <v>4562</v>
      </c>
      <c r="B798" s="741" t="s">
        <v>4563</v>
      </c>
      <c r="C798" s="741" t="s">
        <v>599</v>
      </c>
      <c r="D798" s="741" t="s">
        <v>2016</v>
      </c>
      <c r="E798" s="741" t="s">
        <v>4559</v>
      </c>
      <c r="F798" s="741" t="s">
        <v>4666</v>
      </c>
      <c r="G798" s="741" t="s">
        <v>4667</v>
      </c>
      <c r="H798" s="745">
        <v>3</v>
      </c>
      <c r="I798" s="745">
        <v>816</v>
      </c>
      <c r="J798" s="741"/>
      <c r="K798" s="741">
        <v>272</v>
      </c>
      <c r="L798" s="745"/>
      <c r="M798" s="745"/>
      <c r="N798" s="741"/>
      <c r="O798" s="741"/>
      <c r="P798" s="745"/>
      <c r="Q798" s="745"/>
      <c r="R798" s="759"/>
      <c r="S798" s="746"/>
    </row>
    <row r="799" spans="1:19" ht="14.4" customHeight="1" x14ac:dyDescent="0.3">
      <c r="A799" s="740" t="s">
        <v>4562</v>
      </c>
      <c r="B799" s="741" t="s">
        <v>4563</v>
      </c>
      <c r="C799" s="741" t="s">
        <v>599</v>
      </c>
      <c r="D799" s="741" t="s">
        <v>2018</v>
      </c>
      <c r="E799" s="741" t="s">
        <v>4559</v>
      </c>
      <c r="F799" s="741" t="s">
        <v>4617</v>
      </c>
      <c r="G799" s="741" t="s">
        <v>4618</v>
      </c>
      <c r="H799" s="745"/>
      <c r="I799" s="745"/>
      <c r="J799" s="741"/>
      <c r="K799" s="741"/>
      <c r="L799" s="745">
        <v>1</v>
      </c>
      <c r="M799" s="745">
        <v>251</v>
      </c>
      <c r="N799" s="741">
        <v>1</v>
      </c>
      <c r="O799" s="741">
        <v>251</v>
      </c>
      <c r="P799" s="745"/>
      <c r="Q799" s="745"/>
      <c r="R799" s="759"/>
      <c r="S799" s="746"/>
    </row>
    <row r="800" spans="1:19" ht="14.4" customHeight="1" x14ac:dyDescent="0.3">
      <c r="A800" s="740" t="s">
        <v>4562</v>
      </c>
      <c r="B800" s="741" t="s">
        <v>4563</v>
      </c>
      <c r="C800" s="741" t="s">
        <v>599</v>
      </c>
      <c r="D800" s="741" t="s">
        <v>2018</v>
      </c>
      <c r="E800" s="741" t="s">
        <v>4559</v>
      </c>
      <c r="F800" s="741" t="s">
        <v>4647</v>
      </c>
      <c r="G800" s="741" t="s">
        <v>4648</v>
      </c>
      <c r="H800" s="745"/>
      <c r="I800" s="745"/>
      <c r="J800" s="741"/>
      <c r="K800" s="741"/>
      <c r="L800" s="745">
        <v>1</v>
      </c>
      <c r="M800" s="745">
        <v>126</v>
      </c>
      <c r="N800" s="741">
        <v>1</v>
      </c>
      <c r="O800" s="741">
        <v>126</v>
      </c>
      <c r="P800" s="745"/>
      <c r="Q800" s="745"/>
      <c r="R800" s="759"/>
      <c r="S800" s="746"/>
    </row>
    <row r="801" spans="1:19" ht="14.4" customHeight="1" x14ac:dyDescent="0.3">
      <c r="A801" s="740" t="s">
        <v>4562</v>
      </c>
      <c r="B801" s="741" t="s">
        <v>4563</v>
      </c>
      <c r="C801" s="741" t="s">
        <v>599</v>
      </c>
      <c r="D801" s="741" t="s">
        <v>2018</v>
      </c>
      <c r="E801" s="741" t="s">
        <v>4559</v>
      </c>
      <c r="F801" s="741" t="s">
        <v>4665</v>
      </c>
      <c r="G801" s="741" t="s">
        <v>4663</v>
      </c>
      <c r="H801" s="745"/>
      <c r="I801" s="745"/>
      <c r="J801" s="741"/>
      <c r="K801" s="741"/>
      <c r="L801" s="745">
        <v>4</v>
      </c>
      <c r="M801" s="745">
        <v>1520</v>
      </c>
      <c r="N801" s="741">
        <v>1</v>
      </c>
      <c r="O801" s="741">
        <v>380</v>
      </c>
      <c r="P801" s="745"/>
      <c r="Q801" s="745"/>
      <c r="R801" s="759"/>
      <c r="S801" s="746"/>
    </row>
    <row r="802" spans="1:19" ht="14.4" customHeight="1" x14ac:dyDescent="0.3">
      <c r="A802" s="740" t="s">
        <v>4562</v>
      </c>
      <c r="B802" s="741" t="s">
        <v>4563</v>
      </c>
      <c r="C802" s="741" t="s">
        <v>599</v>
      </c>
      <c r="D802" s="741" t="s">
        <v>4518</v>
      </c>
      <c r="E802" s="741" t="s">
        <v>4559</v>
      </c>
      <c r="F802" s="741" t="s">
        <v>4617</v>
      </c>
      <c r="G802" s="741" t="s">
        <v>4618</v>
      </c>
      <c r="H802" s="745">
        <v>2</v>
      </c>
      <c r="I802" s="745">
        <v>470</v>
      </c>
      <c r="J802" s="741"/>
      <c r="K802" s="741">
        <v>235</v>
      </c>
      <c r="L802" s="745"/>
      <c r="M802" s="745"/>
      <c r="N802" s="741"/>
      <c r="O802" s="741"/>
      <c r="P802" s="745"/>
      <c r="Q802" s="745"/>
      <c r="R802" s="759"/>
      <c r="S802" s="746"/>
    </row>
    <row r="803" spans="1:19" ht="14.4" customHeight="1" x14ac:dyDescent="0.3">
      <c r="A803" s="740" t="s">
        <v>4562</v>
      </c>
      <c r="B803" s="741" t="s">
        <v>4563</v>
      </c>
      <c r="C803" s="741" t="s">
        <v>599</v>
      </c>
      <c r="D803" s="741" t="s">
        <v>4518</v>
      </c>
      <c r="E803" s="741" t="s">
        <v>4559</v>
      </c>
      <c r="F803" s="741" t="s">
        <v>4647</v>
      </c>
      <c r="G803" s="741" t="s">
        <v>4648</v>
      </c>
      <c r="H803" s="745">
        <v>5</v>
      </c>
      <c r="I803" s="745">
        <v>590</v>
      </c>
      <c r="J803" s="741"/>
      <c r="K803" s="741">
        <v>118</v>
      </c>
      <c r="L803" s="745"/>
      <c r="M803" s="745"/>
      <c r="N803" s="741"/>
      <c r="O803" s="741"/>
      <c r="P803" s="745"/>
      <c r="Q803" s="745"/>
      <c r="R803" s="759"/>
      <c r="S803" s="746"/>
    </row>
    <row r="804" spans="1:19" ht="14.4" customHeight="1" x14ac:dyDescent="0.3">
      <c r="A804" s="740" t="s">
        <v>4562</v>
      </c>
      <c r="B804" s="741" t="s">
        <v>4563</v>
      </c>
      <c r="C804" s="741" t="s">
        <v>599</v>
      </c>
      <c r="D804" s="741" t="s">
        <v>4518</v>
      </c>
      <c r="E804" s="741" t="s">
        <v>4559</v>
      </c>
      <c r="F804" s="741" t="s">
        <v>4651</v>
      </c>
      <c r="G804" s="741" t="s">
        <v>4652</v>
      </c>
      <c r="H804" s="745">
        <v>2</v>
      </c>
      <c r="I804" s="745">
        <v>974</v>
      </c>
      <c r="J804" s="741"/>
      <c r="K804" s="741">
        <v>487</v>
      </c>
      <c r="L804" s="745"/>
      <c r="M804" s="745"/>
      <c r="N804" s="741"/>
      <c r="O804" s="741"/>
      <c r="P804" s="745"/>
      <c r="Q804" s="745"/>
      <c r="R804" s="759"/>
      <c r="S804" s="746"/>
    </row>
    <row r="805" spans="1:19" ht="14.4" customHeight="1" x14ac:dyDescent="0.3">
      <c r="A805" s="740" t="s">
        <v>4562</v>
      </c>
      <c r="B805" s="741" t="s">
        <v>4563</v>
      </c>
      <c r="C805" s="741" t="s">
        <v>599</v>
      </c>
      <c r="D805" s="741" t="s">
        <v>4518</v>
      </c>
      <c r="E805" s="741" t="s">
        <v>4559</v>
      </c>
      <c r="F805" s="741" t="s">
        <v>4653</v>
      </c>
      <c r="G805" s="741" t="s">
        <v>4652</v>
      </c>
      <c r="H805" s="745">
        <v>8</v>
      </c>
      <c r="I805" s="745">
        <v>4472</v>
      </c>
      <c r="J805" s="741"/>
      <c r="K805" s="741">
        <v>559</v>
      </c>
      <c r="L805" s="745"/>
      <c r="M805" s="745"/>
      <c r="N805" s="741"/>
      <c r="O805" s="741"/>
      <c r="P805" s="745"/>
      <c r="Q805" s="745"/>
      <c r="R805" s="759"/>
      <c r="S805" s="746"/>
    </row>
    <row r="806" spans="1:19" ht="14.4" customHeight="1" x14ac:dyDescent="0.3">
      <c r="A806" s="740" t="s">
        <v>4562</v>
      </c>
      <c r="B806" s="741" t="s">
        <v>4563</v>
      </c>
      <c r="C806" s="741" t="s">
        <v>599</v>
      </c>
      <c r="D806" s="741" t="s">
        <v>4518</v>
      </c>
      <c r="E806" s="741" t="s">
        <v>4559</v>
      </c>
      <c r="F806" s="741" t="s">
        <v>4654</v>
      </c>
      <c r="G806" s="741" t="s">
        <v>4655</v>
      </c>
      <c r="H806" s="745">
        <v>2</v>
      </c>
      <c r="I806" s="745">
        <v>1504</v>
      </c>
      <c r="J806" s="741"/>
      <c r="K806" s="741">
        <v>752</v>
      </c>
      <c r="L806" s="745"/>
      <c r="M806" s="745"/>
      <c r="N806" s="741"/>
      <c r="O806" s="741"/>
      <c r="P806" s="745"/>
      <c r="Q806" s="745"/>
      <c r="R806" s="759"/>
      <c r="S806" s="746"/>
    </row>
    <row r="807" spans="1:19" ht="14.4" customHeight="1" x14ac:dyDescent="0.3">
      <c r="A807" s="740" t="s">
        <v>4562</v>
      </c>
      <c r="B807" s="741" t="s">
        <v>4563</v>
      </c>
      <c r="C807" s="741" t="s">
        <v>599</v>
      </c>
      <c r="D807" s="741" t="s">
        <v>4518</v>
      </c>
      <c r="E807" s="741" t="s">
        <v>4559</v>
      </c>
      <c r="F807" s="741" t="s">
        <v>4660</v>
      </c>
      <c r="G807" s="741" t="s">
        <v>4661</v>
      </c>
      <c r="H807" s="745">
        <v>5</v>
      </c>
      <c r="I807" s="745">
        <v>425</v>
      </c>
      <c r="J807" s="741"/>
      <c r="K807" s="741">
        <v>85</v>
      </c>
      <c r="L807" s="745"/>
      <c r="M807" s="745"/>
      <c r="N807" s="741"/>
      <c r="O807" s="741"/>
      <c r="P807" s="745"/>
      <c r="Q807" s="745"/>
      <c r="R807" s="759"/>
      <c r="S807" s="746"/>
    </row>
    <row r="808" spans="1:19" ht="14.4" customHeight="1" x14ac:dyDescent="0.3">
      <c r="A808" s="740" t="s">
        <v>4562</v>
      </c>
      <c r="B808" s="741" t="s">
        <v>4563</v>
      </c>
      <c r="C808" s="741" t="s">
        <v>599</v>
      </c>
      <c r="D808" s="741" t="s">
        <v>4518</v>
      </c>
      <c r="E808" s="741" t="s">
        <v>4559</v>
      </c>
      <c r="F808" s="741" t="s">
        <v>4666</v>
      </c>
      <c r="G808" s="741" t="s">
        <v>4667</v>
      </c>
      <c r="H808" s="745">
        <v>1</v>
      </c>
      <c r="I808" s="745">
        <v>272</v>
      </c>
      <c r="J808" s="741"/>
      <c r="K808" s="741">
        <v>272</v>
      </c>
      <c r="L808" s="745"/>
      <c r="M808" s="745"/>
      <c r="N808" s="741"/>
      <c r="O808" s="741"/>
      <c r="P808" s="745"/>
      <c r="Q808" s="745"/>
      <c r="R808" s="759"/>
      <c r="S808" s="746"/>
    </row>
    <row r="809" spans="1:19" ht="14.4" customHeight="1" x14ac:dyDescent="0.3">
      <c r="A809" s="740" t="s">
        <v>4562</v>
      </c>
      <c r="B809" s="741" t="s">
        <v>4563</v>
      </c>
      <c r="C809" s="741" t="s">
        <v>599</v>
      </c>
      <c r="D809" s="741" t="s">
        <v>2019</v>
      </c>
      <c r="E809" s="741" t="s">
        <v>4559</v>
      </c>
      <c r="F809" s="741" t="s">
        <v>4647</v>
      </c>
      <c r="G809" s="741" t="s">
        <v>4648</v>
      </c>
      <c r="H809" s="745"/>
      <c r="I809" s="745"/>
      <c r="J809" s="741"/>
      <c r="K809" s="741"/>
      <c r="L809" s="745">
        <v>2</v>
      </c>
      <c r="M809" s="745">
        <v>252</v>
      </c>
      <c r="N809" s="741">
        <v>1</v>
      </c>
      <c r="O809" s="741">
        <v>126</v>
      </c>
      <c r="P809" s="745"/>
      <c r="Q809" s="745"/>
      <c r="R809" s="759"/>
      <c r="S809" s="746"/>
    </row>
    <row r="810" spans="1:19" ht="14.4" customHeight="1" x14ac:dyDescent="0.3">
      <c r="A810" s="740" t="s">
        <v>4562</v>
      </c>
      <c r="B810" s="741" t="s">
        <v>4563</v>
      </c>
      <c r="C810" s="741" t="s">
        <v>599</v>
      </c>
      <c r="D810" s="741" t="s">
        <v>2019</v>
      </c>
      <c r="E810" s="741" t="s">
        <v>4559</v>
      </c>
      <c r="F810" s="741" t="s">
        <v>4665</v>
      </c>
      <c r="G810" s="741" t="s">
        <v>4663</v>
      </c>
      <c r="H810" s="745"/>
      <c r="I810" s="745"/>
      <c r="J810" s="741"/>
      <c r="K810" s="741"/>
      <c r="L810" s="745">
        <v>2</v>
      </c>
      <c r="M810" s="745">
        <v>760</v>
      </c>
      <c r="N810" s="741">
        <v>1</v>
      </c>
      <c r="O810" s="741">
        <v>380</v>
      </c>
      <c r="P810" s="745"/>
      <c r="Q810" s="745"/>
      <c r="R810" s="759"/>
      <c r="S810" s="746"/>
    </row>
    <row r="811" spans="1:19" ht="14.4" customHeight="1" x14ac:dyDescent="0.3">
      <c r="A811" s="740" t="s">
        <v>4562</v>
      </c>
      <c r="B811" s="741" t="s">
        <v>4563</v>
      </c>
      <c r="C811" s="741" t="s">
        <v>599</v>
      </c>
      <c r="D811" s="741" t="s">
        <v>2020</v>
      </c>
      <c r="E811" s="741" t="s">
        <v>4559</v>
      </c>
      <c r="F811" s="741" t="s">
        <v>4617</v>
      </c>
      <c r="G811" s="741" t="s">
        <v>4618</v>
      </c>
      <c r="H811" s="745"/>
      <c r="I811" s="745"/>
      <c r="J811" s="741"/>
      <c r="K811" s="741"/>
      <c r="L811" s="745"/>
      <c r="M811" s="745"/>
      <c r="N811" s="741"/>
      <c r="O811" s="741"/>
      <c r="P811" s="745">
        <v>2</v>
      </c>
      <c r="Q811" s="745">
        <v>502</v>
      </c>
      <c r="R811" s="759"/>
      <c r="S811" s="746">
        <v>251</v>
      </c>
    </row>
    <row r="812" spans="1:19" ht="14.4" customHeight="1" x14ac:dyDescent="0.3">
      <c r="A812" s="740" t="s">
        <v>4562</v>
      </c>
      <c r="B812" s="741" t="s">
        <v>4563</v>
      </c>
      <c r="C812" s="741" t="s">
        <v>599</v>
      </c>
      <c r="D812" s="741" t="s">
        <v>2020</v>
      </c>
      <c r="E812" s="741" t="s">
        <v>4559</v>
      </c>
      <c r="F812" s="741" t="s">
        <v>4647</v>
      </c>
      <c r="G812" s="741" t="s">
        <v>4648</v>
      </c>
      <c r="H812" s="745">
        <v>4</v>
      </c>
      <c r="I812" s="745">
        <v>472</v>
      </c>
      <c r="J812" s="741"/>
      <c r="K812" s="741">
        <v>118</v>
      </c>
      <c r="L812" s="745"/>
      <c r="M812" s="745"/>
      <c r="N812" s="741"/>
      <c r="O812" s="741"/>
      <c r="P812" s="745">
        <v>2</v>
      </c>
      <c r="Q812" s="745">
        <v>252</v>
      </c>
      <c r="R812" s="759"/>
      <c r="S812" s="746">
        <v>126</v>
      </c>
    </row>
    <row r="813" spans="1:19" ht="14.4" customHeight="1" x14ac:dyDescent="0.3">
      <c r="A813" s="740" t="s">
        <v>4562</v>
      </c>
      <c r="B813" s="741" t="s">
        <v>4563</v>
      </c>
      <c r="C813" s="741" t="s">
        <v>599</v>
      </c>
      <c r="D813" s="741" t="s">
        <v>2020</v>
      </c>
      <c r="E813" s="741" t="s">
        <v>4559</v>
      </c>
      <c r="F813" s="741" t="s">
        <v>4649</v>
      </c>
      <c r="G813" s="741" t="s">
        <v>4650</v>
      </c>
      <c r="H813" s="745"/>
      <c r="I813" s="745"/>
      <c r="J813" s="741"/>
      <c r="K813" s="741"/>
      <c r="L813" s="745"/>
      <c r="M813" s="745"/>
      <c r="N813" s="741"/>
      <c r="O813" s="741"/>
      <c r="P813" s="745">
        <v>2</v>
      </c>
      <c r="Q813" s="745">
        <v>662</v>
      </c>
      <c r="R813" s="759"/>
      <c r="S813" s="746">
        <v>331</v>
      </c>
    </row>
    <row r="814" spans="1:19" ht="14.4" customHeight="1" x14ac:dyDescent="0.3">
      <c r="A814" s="740" t="s">
        <v>4562</v>
      </c>
      <c r="B814" s="741" t="s">
        <v>4563</v>
      </c>
      <c r="C814" s="741" t="s">
        <v>599</v>
      </c>
      <c r="D814" s="741" t="s">
        <v>2020</v>
      </c>
      <c r="E814" s="741" t="s">
        <v>4559</v>
      </c>
      <c r="F814" s="741" t="s">
        <v>4651</v>
      </c>
      <c r="G814" s="741" t="s">
        <v>4652</v>
      </c>
      <c r="H814" s="745"/>
      <c r="I814" s="745"/>
      <c r="J814" s="741"/>
      <c r="K814" s="741"/>
      <c r="L814" s="745"/>
      <c r="M814" s="745"/>
      <c r="N814" s="741"/>
      <c r="O814" s="741"/>
      <c r="P814" s="745">
        <v>1</v>
      </c>
      <c r="Q814" s="745">
        <v>495</v>
      </c>
      <c r="R814" s="759"/>
      <c r="S814" s="746">
        <v>495</v>
      </c>
    </row>
    <row r="815" spans="1:19" ht="14.4" customHeight="1" x14ac:dyDescent="0.3">
      <c r="A815" s="740" t="s">
        <v>4562</v>
      </c>
      <c r="B815" s="741" t="s">
        <v>4563</v>
      </c>
      <c r="C815" s="741" t="s">
        <v>599</v>
      </c>
      <c r="D815" s="741" t="s">
        <v>2020</v>
      </c>
      <c r="E815" s="741" t="s">
        <v>4559</v>
      </c>
      <c r="F815" s="741" t="s">
        <v>4662</v>
      </c>
      <c r="G815" s="741" t="s">
        <v>4663</v>
      </c>
      <c r="H815" s="745">
        <v>5</v>
      </c>
      <c r="I815" s="745">
        <v>1495</v>
      </c>
      <c r="J815" s="741"/>
      <c r="K815" s="741">
        <v>299</v>
      </c>
      <c r="L815" s="745"/>
      <c r="M815" s="745"/>
      <c r="N815" s="741"/>
      <c r="O815" s="741"/>
      <c r="P815" s="745"/>
      <c r="Q815" s="745"/>
      <c r="R815" s="759"/>
      <c r="S815" s="746"/>
    </row>
    <row r="816" spans="1:19" ht="14.4" customHeight="1" x14ac:dyDescent="0.3">
      <c r="A816" s="740" t="s">
        <v>4562</v>
      </c>
      <c r="B816" s="741" t="s">
        <v>4563</v>
      </c>
      <c r="C816" s="741" t="s">
        <v>599</v>
      </c>
      <c r="D816" s="741" t="s">
        <v>2021</v>
      </c>
      <c r="E816" s="741" t="s">
        <v>4559</v>
      </c>
      <c r="F816" s="741" t="s">
        <v>4617</v>
      </c>
      <c r="G816" s="741" t="s">
        <v>4618</v>
      </c>
      <c r="H816" s="745">
        <v>4</v>
      </c>
      <c r="I816" s="745">
        <v>940</v>
      </c>
      <c r="J816" s="741">
        <v>0.93625498007968122</v>
      </c>
      <c r="K816" s="741">
        <v>235</v>
      </c>
      <c r="L816" s="745">
        <v>4</v>
      </c>
      <c r="M816" s="745">
        <v>1004</v>
      </c>
      <c r="N816" s="741">
        <v>1</v>
      </c>
      <c r="O816" s="741">
        <v>251</v>
      </c>
      <c r="P816" s="745">
        <v>1</v>
      </c>
      <c r="Q816" s="745">
        <v>251</v>
      </c>
      <c r="R816" s="759">
        <v>0.25</v>
      </c>
      <c r="S816" s="746">
        <v>251</v>
      </c>
    </row>
    <row r="817" spans="1:19" ht="14.4" customHeight="1" x14ac:dyDescent="0.3">
      <c r="A817" s="740" t="s">
        <v>4562</v>
      </c>
      <c r="B817" s="741" t="s">
        <v>4563</v>
      </c>
      <c r="C817" s="741" t="s">
        <v>599</v>
      </c>
      <c r="D817" s="741" t="s">
        <v>2021</v>
      </c>
      <c r="E817" s="741" t="s">
        <v>4559</v>
      </c>
      <c r="F817" s="741" t="s">
        <v>4647</v>
      </c>
      <c r="G817" s="741" t="s">
        <v>4648</v>
      </c>
      <c r="H817" s="745">
        <v>4</v>
      </c>
      <c r="I817" s="745">
        <v>472</v>
      </c>
      <c r="J817" s="741">
        <v>0.93650793650793651</v>
      </c>
      <c r="K817" s="741">
        <v>118</v>
      </c>
      <c r="L817" s="745">
        <v>4</v>
      </c>
      <c r="M817" s="745">
        <v>504</v>
      </c>
      <c r="N817" s="741">
        <v>1</v>
      </c>
      <c r="O817" s="741">
        <v>126</v>
      </c>
      <c r="P817" s="745">
        <v>4</v>
      </c>
      <c r="Q817" s="745">
        <v>504</v>
      </c>
      <c r="R817" s="759">
        <v>1</v>
      </c>
      <c r="S817" s="746">
        <v>126</v>
      </c>
    </row>
    <row r="818" spans="1:19" ht="14.4" customHeight="1" x14ac:dyDescent="0.3">
      <c r="A818" s="740" t="s">
        <v>4562</v>
      </c>
      <c r="B818" s="741" t="s">
        <v>4563</v>
      </c>
      <c r="C818" s="741" t="s">
        <v>599</v>
      </c>
      <c r="D818" s="741" t="s">
        <v>2021</v>
      </c>
      <c r="E818" s="741" t="s">
        <v>4559</v>
      </c>
      <c r="F818" s="741" t="s">
        <v>4649</v>
      </c>
      <c r="G818" s="741" t="s">
        <v>4650</v>
      </c>
      <c r="H818" s="745">
        <v>2</v>
      </c>
      <c r="I818" s="745">
        <v>646</v>
      </c>
      <c r="J818" s="741"/>
      <c r="K818" s="741">
        <v>323</v>
      </c>
      <c r="L818" s="745"/>
      <c r="M818" s="745"/>
      <c r="N818" s="741"/>
      <c r="O818" s="741"/>
      <c r="P818" s="745"/>
      <c r="Q818" s="745"/>
      <c r="R818" s="759"/>
      <c r="S818" s="746"/>
    </row>
    <row r="819" spans="1:19" ht="14.4" customHeight="1" x14ac:dyDescent="0.3">
      <c r="A819" s="740" t="s">
        <v>4562</v>
      </c>
      <c r="B819" s="741" t="s">
        <v>4563</v>
      </c>
      <c r="C819" s="741" t="s">
        <v>599</v>
      </c>
      <c r="D819" s="741" t="s">
        <v>2021</v>
      </c>
      <c r="E819" s="741" t="s">
        <v>4559</v>
      </c>
      <c r="F819" s="741" t="s">
        <v>4651</v>
      </c>
      <c r="G819" s="741" t="s">
        <v>4652</v>
      </c>
      <c r="H819" s="745">
        <v>3</v>
      </c>
      <c r="I819" s="745">
        <v>1461</v>
      </c>
      <c r="J819" s="741">
        <v>0.42164502164502166</v>
      </c>
      <c r="K819" s="741">
        <v>487</v>
      </c>
      <c r="L819" s="745">
        <v>7</v>
      </c>
      <c r="M819" s="745">
        <v>3465</v>
      </c>
      <c r="N819" s="741">
        <v>1</v>
      </c>
      <c r="O819" s="741">
        <v>495</v>
      </c>
      <c r="P819" s="745">
        <v>1</v>
      </c>
      <c r="Q819" s="745">
        <v>495</v>
      </c>
      <c r="R819" s="759">
        <v>0.14285714285714285</v>
      </c>
      <c r="S819" s="746">
        <v>495</v>
      </c>
    </row>
    <row r="820" spans="1:19" ht="14.4" customHeight="1" x14ac:dyDescent="0.3">
      <c r="A820" s="740" t="s">
        <v>4562</v>
      </c>
      <c r="B820" s="741" t="s">
        <v>4563</v>
      </c>
      <c r="C820" s="741" t="s">
        <v>599</v>
      </c>
      <c r="D820" s="741" t="s">
        <v>2021</v>
      </c>
      <c r="E820" s="741" t="s">
        <v>4559</v>
      </c>
      <c r="F820" s="741" t="s">
        <v>4660</v>
      </c>
      <c r="G820" s="741" t="s">
        <v>4661</v>
      </c>
      <c r="H820" s="745"/>
      <c r="I820" s="745"/>
      <c r="J820" s="741"/>
      <c r="K820" s="741"/>
      <c r="L820" s="745">
        <v>3</v>
      </c>
      <c r="M820" s="745">
        <v>255</v>
      </c>
      <c r="N820" s="741">
        <v>1</v>
      </c>
      <c r="O820" s="741">
        <v>85</v>
      </c>
      <c r="P820" s="745"/>
      <c r="Q820" s="745"/>
      <c r="R820" s="759"/>
      <c r="S820" s="746"/>
    </row>
    <row r="821" spans="1:19" ht="14.4" customHeight="1" x14ac:dyDescent="0.3">
      <c r="A821" s="740" t="s">
        <v>4562</v>
      </c>
      <c r="B821" s="741" t="s">
        <v>4563</v>
      </c>
      <c r="C821" s="741" t="s">
        <v>599</v>
      </c>
      <c r="D821" s="741" t="s">
        <v>2021</v>
      </c>
      <c r="E821" s="741" t="s">
        <v>4559</v>
      </c>
      <c r="F821" s="741" t="s">
        <v>4629</v>
      </c>
      <c r="G821" s="741" t="s">
        <v>4630</v>
      </c>
      <c r="H821" s="745">
        <v>2</v>
      </c>
      <c r="I821" s="745">
        <v>228</v>
      </c>
      <c r="J821" s="741">
        <v>1.9</v>
      </c>
      <c r="K821" s="741">
        <v>114</v>
      </c>
      <c r="L821" s="745">
        <v>1</v>
      </c>
      <c r="M821" s="745">
        <v>120</v>
      </c>
      <c r="N821" s="741">
        <v>1</v>
      </c>
      <c r="O821" s="741">
        <v>120</v>
      </c>
      <c r="P821" s="745"/>
      <c r="Q821" s="745"/>
      <c r="R821" s="759"/>
      <c r="S821" s="746"/>
    </row>
    <row r="822" spans="1:19" ht="14.4" customHeight="1" x14ac:dyDescent="0.3">
      <c r="A822" s="740" t="s">
        <v>4562</v>
      </c>
      <c r="B822" s="741" t="s">
        <v>4563</v>
      </c>
      <c r="C822" s="741" t="s">
        <v>599</v>
      </c>
      <c r="D822" s="741" t="s">
        <v>2021</v>
      </c>
      <c r="E822" s="741" t="s">
        <v>4559</v>
      </c>
      <c r="F822" s="741" t="s">
        <v>4662</v>
      </c>
      <c r="G822" s="741" t="s">
        <v>4663</v>
      </c>
      <c r="H822" s="745"/>
      <c r="I822" s="745"/>
      <c r="J822" s="741"/>
      <c r="K822" s="741"/>
      <c r="L822" s="745">
        <v>1</v>
      </c>
      <c r="M822" s="745">
        <v>307</v>
      </c>
      <c r="N822" s="741">
        <v>1</v>
      </c>
      <c r="O822" s="741">
        <v>307</v>
      </c>
      <c r="P822" s="745">
        <v>2</v>
      </c>
      <c r="Q822" s="745">
        <v>614</v>
      </c>
      <c r="R822" s="759">
        <v>2</v>
      </c>
      <c r="S822" s="746">
        <v>307</v>
      </c>
    </row>
    <row r="823" spans="1:19" ht="14.4" customHeight="1" x14ac:dyDescent="0.3">
      <c r="A823" s="740" t="s">
        <v>4562</v>
      </c>
      <c r="B823" s="741" t="s">
        <v>4563</v>
      </c>
      <c r="C823" s="741" t="s">
        <v>599</v>
      </c>
      <c r="D823" s="741" t="s">
        <v>2021</v>
      </c>
      <c r="E823" s="741" t="s">
        <v>4559</v>
      </c>
      <c r="F823" s="741" t="s">
        <v>4666</v>
      </c>
      <c r="G823" s="741" t="s">
        <v>4667</v>
      </c>
      <c r="H823" s="745">
        <v>2</v>
      </c>
      <c r="I823" s="745">
        <v>544</v>
      </c>
      <c r="J823" s="741"/>
      <c r="K823" s="741">
        <v>272</v>
      </c>
      <c r="L823" s="745"/>
      <c r="M823" s="745"/>
      <c r="N823" s="741"/>
      <c r="O823" s="741"/>
      <c r="P823" s="745"/>
      <c r="Q823" s="745"/>
      <c r="R823" s="759"/>
      <c r="S823" s="746"/>
    </row>
    <row r="824" spans="1:19" ht="14.4" customHeight="1" x14ac:dyDescent="0.3">
      <c r="A824" s="740" t="s">
        <v>4562</v>
      </c>
      <c r="B824" s="741" t="s">
        <v>4563</v>
      </c>
      <c r="C824" s="741" t="s">
        <v>599</v>
      </c>
      <c r="D824" s="741" t="s">
        <v>4519</v>
      </c>
      <c r="E824" s="741" t="s">
        <v>4559</v>
      </c>
      <c r="F824" s="741" t="s">
        <v>4617</v>
      </c>
      <c r="G824" s="741" t="s">
        <v>4618</v>
      </c>
      <c r="H824" s="745"/>
      <c r="I824" s="745"/>
      <c r="J824" s="741"/>
      <c r="K824" s="741"/>
      <c r="L824" s="745"/>
      <c r="M824" s="745"/>
      <c r="N824" s="741"/>
      <c r="O824" s="741"/>
      <c r="P824" s="745">
        <v>1</v>
      </c>
      <c r="Q824" s="745">
        <v>251</v>
      </c>
      <c r="R824" s="759"/>
      <c r="S824" s="746">
        <v>251</v>
      </c>
    </row>
    <row r="825" spans="1:19" ht="14.4" customHeight="1" x14ac:dyDescent="0.3">
      <c r="A825" s="740" t="s">
        <v>4562</v>
      </c>
      <c r="B825" s="741" t="s">
        <v>4563</v>
      </c>
      <c r="C825" s="741" t="s">
        <v>599</v>
      </c>
      <c r="D825" s="741" t="s">
        <v>4519</v>
      </c>
      <c r="E825" s="741" t="s">
        <v>4559</v>
      </c>
      <c r="F825" s="741" t="s">
        <v>4647</v>
      </c>
      <c r="G825" s="741" t="s">
        <v>4648</v>
      </c>
      <c r="H825" s="745"/>
      <c r="I825" s="745"/>
      <c r="J825" s="741"/>
      <c r="K825" s="741"/>
      <c r="L825" s="745">
        <v>2</v>
      </c>
      <c r="M825" s="745">
        <v>252</v>
      </c>
      <c r="N825" s="741">
        <v>1</v>
      </c>
      <c r="O825" s="741">
        <v>126</v>
      </c>
      <c r="P825" s="745">
        <v>2</v>
      </c>
      <c r="Q825" s="745">
        <v>252</v>
      </c>
      <c r="R825" s="759">
        <v>1</v>
      </c>
      <c r="S825" s="746">
        <v>126</v>
      </c>
    </row>
    <row r="826" spans="1:19" ht="14.4" customHeight="1" x14ac:dyDescent="0.3">
      <c r="A826" s="740" t="s">
        <v>4562</v>
      </c>
      <c r="B826" s="741" t="s">
        <v>4563</v>
      </c>
      <c r="C826" s="741" t="s">
        <v>599</v>
      </c>
      <c r="D826" s="741" t="s">
        <v>4519</v>
      </c>
      <c r="E826" s="741" t="s">
        <v>4559</v>
      </c>
      <c r="F826" s="741" t="s">
        <v>4665</v>
      </c>
      <c r="G826" s="741" t="s">
        <v>4663</v>
      </c>
      <c r="H826" s="745"/>
      <c r="I826" s="745"/>
      <c r="J826" s="741"/>
      <c r="K826" s="741"/>
      <c r="L826" s="745">
        <v>2</v>
      </c>
      <c r="M826" s="745">
        <v>760</v>
      </c>
      <c r="N826" s="741">
        <v>1</v>
      </c>
      <c r="O826" s="741">
        <v>380</v>
      </c>
      <c r="P826" s="745"/>
      <c r="Q826" s="745"/>
      <c r="R826" s="759"/>
      <c r="S826" s="746"/>
    </row>
    <row r="827" spans="1:19" ht="14.4" customHeight="1" x14ac:dyDescent="0.3">
      <c r="A827" s="740" t="s">
        <v>4562</v>
      </c>
      <c r="B827" s="741" t="s">
        <v>4563</v>
      </c>
      <c r="C827" s="741" t="s">
        <v>599</v>
      </c>
      <c r="D827" s="741" t="s">
        <v>4519</v>
      </c>
      <c r="E827" s="741" t="s">
        <v>4559</v>
      </c>
      <c r="F827" s="741" t="s">
        <v>4639</v>
      </c>
      <c r="G827" s="741" t="s">
        <v>4640</v>
      </c>
      <c r="H827" s="745"/>
      <c r="I827" s="745"/>
      <c r="J827" s="741"/>
      <c r="K827" s="741"/>
      <c r="L827" s="745"/>
      <c r="M827" s="745"/>
      <c r="N827" s="741"/>
      <c r="O827" s="741"/>
      <c r="P827" s="745">
        <v>2</v>
      </c>
      <c r="Q827" s="745">
        <v>706</v>
      </c>
      <c r="R827" s="759"/>
      <c r="S827" s="746">
        <v>353</v>
      </c>
    </row>
    <row r="828" spans="1:19" ht="14.4" customHeight="1" x14ac:dyDescent="0.3">
      <c r="A828" s="740" t="s">
        <v>4562</v>
      </c>
      <c r="B828" s="741" t="s">
        <v>4563</v>
      </c>
      <c r="C828" s="741" t="s">
        <v>599</v>
      </c>
      <c r="D828" s="741" t="s">
        <v>2022</v>
      </c>
      <c r="E828" s="741" t="s">
        <v>4559</v>
      </c>
      <c r="F828" s="741" t="s">
        <v>4617</v>
      </c>
      <c r="G828" s="741" t="s">
        <v>4618</v>
      </c>
      <c r="H828" s="745">
        <v>1</v>
      </c>
      <c r="I828" s="745">
        <v>235</v>
      </c>
      <c r="J828" s="741">
        <v>0.31208499335989376</v>
      </c>
      <c r="K828" s="741">
        <v>235</v>
      </c>
      <c r="L828" s="745">
        <v>3</v>
      </c>
      <c r="M828" s="745">
        <v>753</v>
      </c>
      <c r="N828" s="741">
        <v>1</v>
      </c>
      <c r="O828" s="741">
        <v>251</v>
      </c>
      <c r="P828" s="745"/>
      <c r="Q828" s="745"/>
      <c r="R828" s="759"/>
      <c r="S828" s="746"/>
    </row>
    <row r="829" spans="1:19" ht="14.4" customHeight="1" x14ac:dyDescent="0.3">
      <c r="A829" s="740" t="s">
        <v>4562</v>
      </c>
      <c r="B829" s="741" t="s">
        <v>4563</v>
      </c>
      <c r="C829" s="741" t="s">
        <v>599</v>
      </c>
      <c r="D829" s="741" t="s">
        <v>2022</v>
      </c>
      <c r="E829" s="741" t="s">
        <v>4559</v>
      </c>
      <c r="F829" s="741" t="s">
        <v>4647</v>
      </c>
      <c r="G829" s="741" t="s">
        <v>4648</v>
      </c>
      <c r="H829" s="745">
        <v>1</v>
      </c>
      <c r="I829" s="745">
        <v>118</v>
      </c>
      <c r="J829" s="741">
        <v>0.10405643738977072</v>
      </c>
      <c r="K829" s="741">
        <v>118</v>
      </c>
      <c r="L829" s="745">
        <v>9</v>
      </c>
      <c r="M829" s="745">
        <v>1134</v>
      </c>
      <c r="N829" s="741">
        <v>1</v>
      </c>
      <c r="O829" s="741">
        <v>126</v>
      </c>
      <c r="P829" s="745">
        <v>2</v>
      </c>
      <c r="Q829" s="745">
        <v>252</v>
      </c>
      <c r="R829" s="759">
        <v>0.22222222222222221</v>
      </c>
      <c r="S829" s="746">
        <v>126</v>
      </c>
    </row>
    <row r="830" spans="1:19" ht="14.4" customHeight="1" x14ac:dyDescent="0.3">
      <c r="A830" s="740" t="s">
        <v>4562</v>
      </c>
      <c r="B830" s="741" t="s">
        <v>4563</v>
      </c>
      <c r="C830" s="741" t="s">
        <v>599</v>
      </c>
      <c r="D830" s="741" t="s">
        <v>2022</v>
      </c>
      <c r="E830" s="741" t="s">
        <v>4559</v>
      </c>
      <c r="F830" s="741" t="s">
        <v>4653</v>
      </c>
      <c r="G830" s="741" t="s">
        <v>4652</v>
      </c>
      <c r="H830" s="745"/>
      <c r="I830" s="745"/>
      <c r="J830" s="741"/>
      <c r="K830" s="741"/>
      <c r="L830" s="745"/>
      <c r="M830" s="745"/>
      <c r="N830" s="741"/>
      <c r="O830" s="741"/>
      <c r="P830" s="745">
        <v>2</v>
      </c>
      <c r="Q830" s="745">
        <v>1136</v>
      </c>
      <c r="R830" s="759"/>
      <c r="S830" s="746">
        <v>568</v>
      </c>
    </row>
    <row r="831" spans="1:19" ht="14.4" customHeight="1" x14ac:dyDescent="0.3">
      <c r="A831" s="740" t="s">
        <v>4562</v>
      </c>
      <c r="B831" s="741" t="s">
        <v>4563</v>
      </c>
      <c r="C831" s="741" t="s">
        <v>599</v>
      </c>
      <c r="D831" s="741" t="s">
        <v>2022</v>
      </c>
      <c r="E831" s="741" t="s">
        <v>4559</v>
      </c>
      <c r="F831" s="741" t="s">
        <v>4662</v>
      </c>
      <c r="G831" s="741" t="s">
        <v>4663</v>
      </c>
      <c r="H831" s="745"/>
      <c r="I831" s="745"/>
      <c r="J831" s="741"/>
      <c r="K831" s="741"/>
      <c r="L831" s="745">
        <v>1</v>
      </c>
      <c r="M831" s="745">
        <v>307</v>
      </c>
      <c r="N831" s="741">
        <v>1</v>
      </c>
      <c r="O831" s="741">
        <v>307</v>
      </c>
      <c r="P831" s="745"/>
      <c r="Q831" s="745"/>
      <c r="R831" s="759"/>
      <c r="S831" s="746"/>
    </row>
    <row r="832" spans="1:19" ht="14.4" customHeight="1" x14ac:dyDescent="0.3">
      <c r="A832" s="740" t="s">
        <v>4562</v>
      </c>
      <c r="B832" s="741" t="s">
        <v>4563</v>
      </c>
      <c r="C832" s="741" t="s">
        <v>599</v>
      </c>
      <c r="D832" s="741" t="s">
        <v>2022</v>
      </c>
      <c r="E832" s="741" t="s">
        <v>4559</v>
      </c>
      <c r="F832" s="741" t="s">
        <v>4665</v>
      </c>
      <c r="G832" s="741" t="s">
        <v>4663</v>
      </c>
      <c r="H832" s="745">
        <v>1</v>
      </c>
      <c r="I832" s="745">
        <v>371</v>
      </c>
      <c r="J832" s="741">
        <v>0.13947368421052631</v>
      </c>
      <c r="K832" s="741">
        <v>371</v>
      </c>
      <c r="L832" s="745">
        <v>7</v>
      </c>
      <c r="M832" s="745">
        <v>2660</v>
      </c>
      <c r="N832" s="741">
        <v>1</v>
      </c>
      <c r="O832" s="741">
        <v>380</v>
      </c>
      <c r="P832" s="745">
        <v>1</v>
      </c>
      <c r="Q832" s="745">
        <v>380</v>
      </c>
      <c r="R832" s="759">
        <v>0.14285714285714285</v>
      </c>
      <c r="S832" s="746">
        <v>380</v>
      </c>
    </row>
    <row r="833" spans="1:19" ht="14.4" customHeight="1" x14ac:dyDescent="0.3">
      <c r="A833" s="740" t="s">
        <v>4562</v>
      </c>
      <c r="B833" s="741" t="s">
        <v>4563</v>
      </c>
      <c r="C833" s="741" t="s">
        <v>599</v>
      </c>
      <c r="D833" s="741" t="s">
        <v>4520</v>
      </c>
      <c r="E833" s="741" t="s">
        <v>4559</v>
      </c>
      <c r="F833" s="741" t="s">
        <v>4651</v>
      </c>
      <c r="G833" s="741" t="s">
        <v>4652</v>
      </c>
      <c r="H833" s="745">
        <v>1</v>
      </c>
      <c r="I833" s="745">
        <v>487</v>
      </c>
      <c r="J833" s="741"/>
      <c r="K833" s="741">
        <v>487</v>
      </c>
      <c r="L833" s="745"/>
      <c r="M833" s="745"/>
      <c r="N833" s="741"/>
      <c r="O833" s="741"/>
      <c r="P833" s="745"/>
      <c r="Q833" s="745"/>
      <c r="R833" s="759"/>
      <c r="S833" s="746"/>
    </row>
    <row r="834" spans="1:19" ht="14.4" customHeight="1" x14ac:dyDescent="0.3">
      <c r="A834" s="740" t="s">
        <v>4562</v>
      </c>
      <c r="B834" s="741" t="s">
        <v>4563</v>
      </c>
      <c r="C834" s="741" t="s">
        <v>599</v>
      </c>
      <c r="D834" s="741" t="s">
        <v>4521</v>
      </c>
      <c r="E834" s="741" t="s">
        <v>4559</v>
      </c>
      <c r="F834" s="741" t="s">
        <v>4617</v>
      </c>
      <c r="G834" s="741" t="s">
        <v>4618</v>
      </c>
      <c r="H834" s="745"/>
      <c r="I834" s="745"/>
      <c r="J834" s="741"/>
      <c r="K834" s="741"/>
      <c r="L834" s="745">
        <v>1</v>
      </c>
      <c r="M834" s="745">
        <v>251</v>
      </c>
      <c r="N834" s="741">
        <v>1</v>
      </c>
      <c r="O834" s="741">
        <v>251</v>
      </c>
      <c r="P834" s="745"/>
      <c r="Q834" s="745"/>
      <c r="R834" s="759"/>
      <c r="S834" s="746"/>
    </row>
    <row r="835" spans="1:19" ht="14.4" customHeight="1" x14ac:dyDescent="0.3">
      <c r="A835" s="740" t="s">
        <v>4562</v>
      </c>
      <c r="B835" s="741" t="s">
        <v>4563</v>
      </c>
      <c r="C835" s="741" t="s">
        <v>599</v>
      </c>
      <c r="D835" s="741" t="s">
        <v>4521</v>
      </c>
      <c r="E835" s="741" t="s">
        <v>4559</v>
      </c>
      <c r="F835" s="741" t="s">
        <v>4653</v>
      </c>
      <c r="G835" s="741" t="s">
        <v>4652</v>
      </c>
      <c r="H835" s="745"/>
      <c r="I835" s="745"/>
      <c r="J835" s="741"/>
      <c r="K835" s="741"/>
      <c r="L835" s="745">
        <v>1</v>
      </c>
      <c r="M835" s="745">
        <v>568</v>
      </c>
      <c r="N835" s="741">
        <v>1</v>
      </c>
      <c r="O835" s="741">
        <v>568</v>
      </c>
      <c r="P835" s="745"/>
      <c r="Q835" s="745"/>
      <c r="R835" s="759"/>
      <c r="S835" s="746"/>
    </row>
    <row r="836" spans="1:19" ht="14.4" customHeight="1" x14ac:dyDescent="0.3">
      <c r="A836" s="740" t="s">
        <v>4562</v>
      </c>
      <c r="B836" s="741" t="s">
        <v>4563</v>
      </c>
      <c r="C836" s="741" t="s">
        <v>599</v>
      </c>
      <c r="D836" s="741" t="s">
        <v>2024</v>
      </c>
      <c r="E836" s="741" t="s">
        <v>4559</v>
      </c>
      <c r="F836" s="741" t="s">
        <v>4617</v>
      </c>
      <c r="G836" s="741" t="s">
        <v>4618</v>
      </c>
      <c r="H836" s="745">
        <v>2</v>
      </c>
      <c r="I836" s="745">
        <v>470</v>
      </c>
      <c r="J836" s="741">
        <v>0.62416998671978752</v>
      </c>
      <c r="K836" s="741">
        <v>235</v>
      </c>
      <c r="L836" s="745">
        <v>3</v>
      </c>
      <c r="M836" s="745">
        <v>753</v>
      </c>
      <c r="N836" s="741">
        <v>1</v>
      </c>
      <c r="O836" s="741">
        <v>251</v>
      </c>
      <c r="P836" s="745">
        <v>5</v>
      </c>
      <c r="Q836" s="745">
        <v>1255</v>
      </c>
      <c r="R836" s="759">
        <v>1.6666666666666667</v>
      </c>
      <c r="S836" s="746">
        <v>251</v>
      </c>
    </row>
    <row r="837" spans="1:19" ht="14.4" customHeight="1" x14ac:dyDescent="0.3">
      <c r="A837" s="740" t="s">
        <v>4562</v>
      </c>
      <c r="B837" s="741" t="s">
        <v>4563</v>
      </c>
      <c r="C837" s="741" t="s">
        <v>599</v>
      </c>
      <c r="D837" s="741" t="s">
        <v>2024</v>
      </c>
      <c r="E837" s="741" t="s">
        <v>4559</v>
      </c>
      <c r="F837" s="741" t="s">
        <v>4647</v>
      </c>
      <c r="G837" s="741" t="s">
        <v>4648</v>
      </c>
      <c r="H837" s="745"/>
      <c r="I837" s="745"/>
      <c r="J837" s="741"/>
      <c r="K837" s="741"/>
      <c r="L837" s="745">
        <v>2</v>
      </c>
      <c r="M837" s="745">
        <v>252</v>
      </c>
      <c r="N837" s="741">
        <v>1</v>
      </c>
      <c r="O837" s="741">
        <v>126</v>
      </c>
      <c r="P837" s="745">
        <v>6</v>
      </c>
      <c r="Q837" s="745">
        <v>756</v>
      </c>
      <c r="R837" s="759">
        <v>3</v>
      </c>
      <c r="S837" s="746">
        <v>126</v>
      </c>
    </row>
    <row r="838" spans="1:19" ht="14.4" customHeight="1" x14ac:dyDescent="0.3">
      <c r="A838" s="740" t="s">
        <v>4562</v>
      </c>
      <c r="B838" s="741" t="s">
        <v>4563</v>
      </c>
      <c r="C838" s="741" t="s">
        <v>599</v>
      </c>
      <c r="D838" s="741" t="s">
        <v>2024</v>
      </c>
      <c r="E838" s="741" t="s">
        <v>4559</v>
      </c>
      <c r="F838" s="741" t="s">
        <v>4649</v>
      </c>
      <c r="G838" s="741" t="s">
        <v>4650</v>
      </c>
      <c r="H838" s="745"/>
      <c r="I838" s="745"/>
      <c r="J838" s="741"/>
      <c r="K838" s="741"/>
      <c r="L838" s="745"/>
      <c r="M838" s="745"/>
      <c r="N838" s="741"/>
      <c r="O838" s="741"/>
      <c r="P838" s="745">
        <v>3</v>
      </c>
      <c r="Q838" s="745">
        <v>993</v>
      </c>
      <c r="R838" s="759"/>
      <c r="S838" s="746">
        <v>331</v>
      </c>
    </row>
    <row r="839" spans="1:19" ht="14.4" customHeight="1" x14ac:dyDescent="0.3">
      <c r="A839" s="740" t="s">
        <v>4562</v>
      </c>
      <c r="B839" s="741" t="s">
        <v>4563</v>
      </c>
      <c r="C839" s="741" t="s">
        <v>599</v>
      </c>
      <c r="D839" s="741" t="s">
        <v>2024</v>
      </c>
      <c r="E839" s="741" t="s">
        <v>4559</v>
      </c>
      <c r="F839" s="741" t="s">
        <v>4651</v>
      </c>
      <c r="G839" s="741" t="s">
        <v>4652</v>
      </c>
      <c r="H839" s="745">
        <v>4</v>
      </c>
      <c r="I839" s="745">
        <v>1948</v>
      </c>
      <c r="J839" s="741">
        <v>0.65589225589225586</v>
      </c>
      <c r="K839" s="741">
        <v>487</v>
      </c>
      <c r="L839" s="745">
        <v>6</v>
      </c>
      <c r="M839" s="745">
        <v>2970</v>
      </c>
      <c r="N839" s="741">
        <v>1</v>
      </c>
      <c r="O839" s="741">
        <v>495</v>
      </c>
      <c r="P839" s="745">
        <v>8</v>
      </c>
      <c r="Q839" s="745">
        <v>3960</v>
      </c>
      <c r="R839" s="759">
        <v>1.3333333333333333</v>
      </c>
      <c r="S839" s="746">
        <v>495</v>
      </c>
    </row>
    <row r="840" spans="1:19" ht="14.4" customHeight="1" x14ac:dyDescent="0.3">
      <c r="A840" s="740" t="s">
        <v>4562</v>
      </c>
      <c r="B840" s="741" t="s">
        <v>4563</v>
      </c>
      <c r="C840" s="741" t="s">
        <v>599</v>
      </c>
      <c r="D840" s="741" t="s">
        <v>2024</v>
      </c>
      <c r="E840" s="741" t="s">
        <v>4559</v>
      </c>
      <c r="F840" s="741" t="s">
        <v>4671</v>
      </c>
      <c r="G840" s="741" t="s">
        <v>4655</v>
      </c>
      <c r="H840" s="745"/>
      <c r="I840" s="745"/>
      <c r="J840" s="741"/>
      <c r="K840" s="741"/>
      <c r="L840" s="745"/>
      <c r="M840" s="745"/>
      <c r="N840" s="741"/>
      <c r="O840" s="741"/>
      <c r="P840" s="745">
        <v>2</v>
      </c>
      <c r="Q840" s="745">
        <v>1376</v>
      </c>
      <c r="R840" s="759"/>
      <c r="S840" s="746">
        <v>688</v>
      </c>
    </row>
    <row r="841" spans="1:19" ht="14.4" customHeight="1" x14ac:dyDescent="0.3">
      <c r="A841" s="740" t="s">
        <v>4562</v>
      </c>
      <c r="B841" s="741" t="s">
        <v>4563</v>
      </c>
      <c r="C841" s="741" t="s">
        <v>599</v>
      </c>
      <c r="D841" s="741" t="s">
        <v>2024</v>
      </c>
      <c r="E841" s="741" t="s">
        <v>4559</v>
      </c>
      <c r="F841" s="741" t="s">
        <v>4660</v>
      </c>
      <c r="G841" s="741" t="s">
        <v>4661</v>
      </c>
      <c r="H841" s="745"/>
      <c r="I841" s="745"/>
      <c r="J841" s="741"/>
      <c r="K841" s="741"/>
      <c r="L841" s="745"/>
      <c r="M841" s="745"/>
      <c r="N841" s="741"/>
      <c r="O841" s="741"/>
      <c r="P841" s="745">
        <v>2</v>
      </c>
      <c r="Q841" s="745">
        <v>170</v>
      </c>
      <c r="R841" s="759"/>
      <c r="S841" s="746">
        <v>85</v>
      </c>
    </row>
    <row r="842" spans="1:19" ht="14.4" customHeight="1" x14ac:dyDescent="0.3">
      <c r="A842" s="740" t="s">
        <v>4562</v>
      </c>
      <c r="B842" s="741" t="s">
        <v>4563</v>
      </c>
      <c r="C842" s="741" t="s">
        <v>599</v>
      </c>
      <c r="D842" s="741" t="s">
        <v>2024</v>
      </c>
      <c r="E842" s="741" t="s">
        <v>4559</v>
      </c>
      <c r="F842" s="741" t="s">
        <v>4662</v>
      </c>
      <c r="G842" s="741" t="s">
        <v>4663</v>
      </c>
      <c r="H842" s="745"/>
      <c r="I842" s="745"/>
      <c r="J842" s="741"/>
      <c r="K842" s="741"/>
      <c r="L842" s="745"/>
      <c r="M842" s="745"/>
      <c r="N842" s="741"/>
      <c r="O842" s="741"/>
      <c r="P842" s="745">
        <v>2</v>
      </c>
      <c r="Q842" s="745">
        <v>614</v>
      </c>
      <c r="R842" s="759"/>
      <c r="S842" s="746">
        <v>307</v>
      </c>
    </row>
    <row r="843" spans="1:19" ht="14.4" customHeight="1" x14ac:dyDescent="0.3">
      <c r="A843" s="740" t="s">
        <v>4562</v>
      </c>
      <c r="B843" s="741" t="s">
        <v>4563</v>
      </c>
      <c r="C843" s="741" t="s">
        <v>599</v>
      </c>
      <c r="D843" s="741" t="s">
        <v>2024</v>
      </c>
      <c r="E843" s="741" t="s">
        <v>4559</v>
      </c>
      <c r="F843" s="741" t="s">
        <v>4664</v>
      </c>
      <c r="G843" s="741" t="s">
        <v>4659</v>
      </c>
      <c r="H843" s="745"/>
      <c r="I843" s="745"/>
      <c r="J843" s="741"/>
      <c r="K843" s="741"/>
      <c r="L843" s="745"/>
      <c r="M843" s="745"/>
      <c r="N843" s="741"/>
      <c r="O843" s="741"/>
      <c r="P843" s="745">
        <v>1</v>
      </c>
      <c r="Q843" s="745">
        <v>178</v>
      </c>
      <c r="R843" s="759"/>
      <c r="S843" s="746">
        <v>178</v>
      </c>
    </row>
    <row r="844" spans="1:19" ht="14.4" customHeight="1" x14ac:dyDescent="0.3">
      <c r="A844" s="740" t="s">
        <v>4562</v>
      </c>
      <c r="B844" s="741" t="s">
        <v>4563</v>
      </c>
      <c r="C844" s="741" t="s">
        <v>599</v>
      </c>
      <c r="D844" s="741" t="s">
        <v>2024</v>
      </c>
      <c r="E844" s="741" t="s">
        <v>4559</v>
      </c>
      <c r="F844" s="741" t="s">
        <v>4666</v>
      </c>
      <c r="G844" s="741" t="s">
        <v>4667</v>
      </c>
      <c r="H844" s="745">
        <v>1</v>
      </c>
      <c r="I844" s="745">
        <v>272</v>
      </c>
      <c r="J844" s="741"/>
      <c r="K844" s="741">
        <v>272</v>
      </c>
      <c r="L844" s="745"/>
      <c r="M844" s="745"/>
      <c r="N844" s="741"/>
      <c r="O844" s="741"/>
      <c r="P844" s="745">
        <v>3</v>
      </c>
      <c r="Q844" s="745">
        <v>816</v>
      </c>
      <c r="R844" s="759"/>
      <c r="S844" s="746">
        <v>272</v>
      </c>
    </row>
    <row r="845" spans="1:19" ht="14.4" customHeight="1" x14ac:dyDescent="0.3">
      <c r="A845" s="740" t="s">
        <v>4562</v>
      </c>
      <c r="B845" s="741" t="s">
        <v>4563</v>
      </c>
      <c r="C845" s="741" t="s">
        <v>599</v>
      </c>
      <c r="D845" s="741" t="s">
        <v>2024</v>
      </c>
      <c r="E845" s="741" t="s">
        <v>4559</v>
      </c>
      <c r="F845" s="741" t="s">
        <v>4639</v>
      </c>
      <c r="G845" s="741" t="s">
        <v>4640</v>
      </c>
      <c r="H845" s="745">
        <v>1</v>
      </c>
      <c r="I845" s="745">
        <v>340</v>
      </c>
      <c r="J845" s="741"/>
      <c r="K845" s="741">
        <v>340</v>
      </c>
      <c r="L845" s="745"/>
      <c r="M845" s="745"/>
      <c r="N845" s="741"/>
      <c r="O845" s="741"/>
      <c r="P845" s="745"/>
      <c r="Q845" s="745"/>
      <c r="R845" s="759"/>
      <c r="S845" s="746"/>
    </row>
    <row r="846" spans="1:19" ht="14.4" customHeight="1" x14ac:dyDescent="0.3">
      <c r="A846" s="740" t="s">
        <v>4562</v>
      </c>
      <c r="B846" s="741" t="s">
        <v>4563</v>
      </c>
      <c r="C846" s="741" t="s">
        <v>599</v>
      </c>
      <c r="D846" s="741" t="s">
        <v>4522</v>
      </c>
      <c r="E846" s="741" t="s">
        <v>4559</v>
      </c>
      <c r="F846" s="741" t="s">
        <v>4617</v>
      </c>
      <c r="G846" s="741" t="s">
        <v>4618</v>
      </c>
      <c r="H846" s="745">
        <v>7</v>
      </c>
      <c r="I846" s="745">
        <v>1645</v>
      </c>
      <c r="J846" s="741"/>
      <c r="K846" s="741">
        <v>235</v>
      </c>
      <c r="L846" s="745"/>
      <c r="M846" s="745"/>
      <c r="N846" s="741"/>
      <c r="O846" s="741"/>
      <c r="P846" s="745"/>
      <c r="Q846" s="745"/>
      <c r="R846" s="759"/>
      <c r="S846" s="746"/>
    </row>
    <row r="847" spans="1:19" ht="14.4" customHeight="1" x14ac:dyDescent="0.3">
      <c r="A847" s="740" t="s">
        <v>4562</v>
      </c>
      <c r="B847" s="741" t="s">
        <v>4563</v>
      </c>
      <c r="C847" s="741" t="s">
        <v>599</v>
      </c>
      <c r="D847" s="741" t="s">
        <v>4522</v>
      </c>
      <c r="E847" s="741" t="s">
        <v>4559</v>
      </c>
      <c r="F847" s="741" t="s">
        <v>4653</v>
      </c>
      <c r="G847" s="741" t="s">
        <v>4652</v>
      </c>
      <c r="H847" s="745">
        <v>1</v>
      </c>
      <c r="I847" s="745">
        <v>559</v>
      </c>
      <c r="J847" s="741"/>
      <c r="K847" s="741">
        <v>559</v>
      </c>
      <c r="L847" s="745"/>
      <c r="M847" s="745"/>
      <c r="N847" s="741"/>
      <c r="O847" s="741"/>
      <c r="P847" s="745"/>
      <c r="Q847" s="745"/>
      <c r="R847" s="759"/>
      <c r="S847" s="746"/>
    </row>
    <row r="848" spans="1:19" ht="14.4" customHeight="1" x14ac:dyDescent="0.3">
      <c r="A848" s="740" t="s">
        <v>4562</v>
      </c>
      <c r="B848" s="741" t="s">
        <v>4563</v>
      </c>
      <c r="C848" s="741" t="s">
        <v>599</v>
      </c>
      <c r="D848" s="741" t="s">
        <v>4522</v>
      </c>
      <c r="E848" s="741" t="s">
        <v>4559</v>
      </c>
      <c r="F848" s="741" t="s">
        <v>4654</v>
      </c>
      <c r="G848" s="741" t="s">
        <v>4655</v>
      </c>
      <c r="H848" s="745">
        <v>3</v>
      </c>
      <c r="I848" s="745">
        <v>2256</v>
      </c>
      <c r="J848" s="741"/>
      <c r="K848" s="741">
        <v>752</v>
      </c>
      <c r="L848" s="745"/>
      <c r="M848" s="745"/>
      <c r="N848" s="741"/>
      <c r="O848" s="741"/>
      <c r="P848" s="745"/>
      <c r="Q848" s="745"/>
      <c r="R848" s="759"/>
      <c r="S848" s="746"/>
    </row>
    <row r="849" spans="1:19" ht="14.4" customHeight="1" x14ac:dyDescent="0.3">
      <c r="A849" s="740" t="s">
        <v>4562</v>
      </c>
      <c r="B849" s="741" t="s">
        <v>4563</v>
      </c>
      <c r="C849" s="741" t="s">
        <v>599</v>
      </c>
      <c r="D849" s="741" t="s">
        <v>4522</v>
      </c>
      <c r="E849" s="741" t="s">
        <v>4559</v>
      </c>
      <c r="F849" s="741" t="s">
        <v>4665</v>
      </c>
      <c r="G849" s="741" t="s">
        <v>4663</v>
      </c>
      <c r="H849" s="745">
        <v>1</v>
      </c>
      <c r="I849" s="745">
        <v>371</v>
      </c>
      <c r="J849" s="741"/>
      <c r="K849" s="741">
        <v>371</v>
      </c>
      <c r="L849" s="745"/>
      <c r="M849" s="745"/>
      <c r="N849" s="741"/>
      <c r="O849" s="741"/>
      <c r="P849" s="745"/>
      <c r="Q849" s="745"/>
      <c r="R849" s="759"/>
      <c r="S849" s="746"/>
    </row>
    <row r="850" spans="1:19" ht="14.4" customHeight="1" x14ac:dyDescent="0.3">
      <c r="A850" s="740" t="s">
        <v>4562</v>
      </c>
      <c r="B850" s="741" t="s">
        <v>4563</v>
      </c>
      <c r="C850" s="741" t="s">
        <v>599</v>
      </c>
      <c r="D850" s="741" t="s">
        <v>4522</v>
      </c>
      <c r="E850" s="741" t="s">
        <v>4559</v>
      </c>
      <c r="F850" s="741" t="s">
        <v>4666</v>
      </c>
      <c r="G850" s="741" t="s">
        <v>4667</v>
      </c>
      <c r="H850" s="745">
        <v>6</v>
      </c>
      <c r="I850" s="745">
        <v>1632</v>
      </c>
      <c r="J850" s="741"/>
      <c r="K850" s="741">
        <v>272</v>
      </c>
      <c r="L850" s="745"/>
      <c r="M850" s="745"/>
      <c r="N850" s="741"/>
      <c r="O850" s="741"/>
      <c r="P850" s="745"/>
      <c r="Q850" s="745"/>
      <c r="R850" s="759"/>
      <c r="S850" s="746"/>
    </row>
    <row r="851" spans="1:19" ht="14.4" customHeight="1" x14ac:dyDescent="0.3">
      <c r="A851" s="740" t="s">
        <v>4562</v>
      </c>
      <c r="B851" s="741" t="s">
        <v>4563</v>
      </c>
      <c r="C851" s="741" t="s">
        <v>599</v>
      </c>
      <c r="D851" s="741" t="s">
        <v>4522</v>
      </c>
      <c r="E851" s="741" t="s">
        <v>4559</v>
      </c>
      <c r="F851" s="741" t="s">
        <v>4668</v>
      </c>
      <c r="G851" s="741" t="s">
        <v>4650</v>
      </c>
      <c r="H851" s="745">
        <v>11</v>
      </c>
      <c r="I851" s="745">
        <v>4345</v>
      </c>
      <c r="J851" s="741"/>
      <c r="K851" s="741">
        <v>395</v>
      </c>
      <c r="L851" s="745"/>
      <c r="M851" s="745"/>
      <c r="N851" s="741"/>
      <c r="O851" s="741"/>
      <c r="P851" s="745"/>
      <c r="Q851" s="745"/>
      <c r="R851" s="759"/>
      <c r="S851" s="746"/>
    </row>
    <row r="852" spans="1:19" ht="14.4" customHeight="1" x14ac:dyDescent="0.3">
      <c r="A852" s="740" t="s">
        <v>4562</v>
      </c>
      <c r="B852" s="741" t="s">
        <v>4563</v>
      </c>
      <c r="C852" s="741" t="s">
        <v>599</v>
      </c>
      <c r="D852" s="741" t="s">
        <v>2027</v>
      </c>
      <c r="E852" s="741" t="s">
        <v>4559</v>
      </c>
      <c r="F852" s="741" t="s">
        <v>4617</v>
      </c>
      <c r="G852" s="741" t="s">
        <v>4618</v>
      </c>
      <c r="H852" s="745"/>
      <c r="I852" s="745"/>
      <c r="J852" s="741"/>
      <c r="K852" s="741"/>
      <c r="L852" s="745">
        <v>1</v>
      </c>
      <c r="M852" s="745">
        <v>251</v>
      </c>
      <c r="N852" s="741">
        <v>1</v>
      </c>
      <c r="O852" s="741">
        <v>251</v>
      </c>
      <c r="P852" s="745">
        <v>2</v>
      </c>
      <c r="Q852" s="745">
        <v>502</v>
      </c>
      <c r="R852" s="759">
        <v>2</v>
      </c>
      <c r="S852" s="746">
        <v>251</v>
      </c>
    </row>
    <row r="853" spans="1:19" ht="14.4" customHeight="1" x14ac:dyDescent="0.3">
      <c r="A853" s="740" t="s">
        <v>4562</v>
      </c>
      <c r="B853" s="741" t="s">
        <v>4563</v>
      </c>
      <c r="C853" s="741" t="s">
        <v>599</v>
      </c>
      <c r="D853" s="741" t="s">
        <v>2027</v>
      </c>
      <c r="E853" s="741" t="s">
        <v>4559</v>
      </c>
      <c r="F853" s="741" t="s">
        <v>4647</v>
      </c>
      <c r="G853" s="741" t="s">
        <v>4648</v>
      </c>
      <c r="H853" s="745"/>
      <c r="I853" s="745"/>
      <c r="J853" s="741"/>
      <c r="K853" s="741"/>
      <c r="L853" s="745">
        <v>1</v>
      </c>
      <c r="M853" s="745">
        <v>126</v>
      </c>
      <c r="N853" s="741">
        <v>1</v>
      </c>
      <c r="O853" s="741">
        <v>126</v>
      </c>
      <c r="P853" s="745">
        <v>2</v>
      </c>
      <c r="Q853" s="745">
        <v>252</v>
      </c>
      <c r="R853" s="759">
        <v>2</v>
      </c>
      <c r="S853" s="746">
        <v>126</v>
      </c>
    </row>
    <row r="854" spans="1:19" ht="14.4" customHeight="1" x14ac:dyDescent="0.3">
      <c r="A854" s="740" t="s">
        <v>4562</v>
      </c>
      <c r="B854" s="741" t="s">
        <v>4563</v>
      </c>
      <c r="C854" s="741" t="s">
        <v>599</v>
      </c>
      <c r="D854" s="741" t="s">
        <v>2027</v>
      </c>
      <c r="E854" s="741" t="s">
        <v>4559</v>
      </c>
      <c r="F854" s="741" t="s">
        <v>4649</v>
      </c>
      <c r="G854" s="741" t="s">
        <v>4650</v>
      </c>
      <c r="H854" s="745"/>
      <c r="I854" s="745"/>
      <c r="J854" s="741"/>
      <c r="K854" s="741"/>
      <c r="L854" s="745">
        <v>2</v>
      </c>
      <c r="M854" s="745">
        <v>662</v>
      </c>
      <c r="N854" s="741">
        <v>1</v>
      </c>
      <c r="O854" s="741">
        <v>331</v>
      </c>
      <c r="P854" s="745"/>
      <c r="Q854" s="745"/>
      <c r="R854" s="759"/>
      <c r="S854" s="746"/>
    </row>
    <row r="855" spans="1:19" ht="14.4" customHeight="1" x14ac:dyDescent="0.3">
      <c r="A855" s="740" t="s">
        <v>4562</v>
      </c>
      <c r="B855" s="741" t="s">
        <v>4563</v>
      </c>
      <c r="C855" s="741" t="s">
        <v>599</v>
      </c>
      <c r="D855" s="741" t="s">
        <v>2027</v>
      </c>
      <c r="E855" s="741" t="s">
        <v>4559</v>
      </c>
      <c r="F855" s="741" t="s">
        <v>4656</v>
      </c>
      <c r="G855" s="741" t="s">
        <v>4640</v>
      </c>
      <c r="H855" s="745"/>
      <c r="I855" s="745"/>
      <c r="J855" s="741"/>
      <c r="K855" s="741"/>
      <c r="L855" s="745">
        <v>1</v>
      </c>
      <c r="M855" s="745">
        <v>462</v>
      </c>
      <c r="N855" s="741">
        <v>1</v>
      </c>
      <c r="O855" s="741">
        <v>462</v>
      </c>
      <c r="P855" s="745"/>
      <c r="Q855" s="745"/>
      <c r="R855" s="759"/>
      <c r="S855" s="746"/>
    </row>
    <row r="856" spans="1:19" ht="14.4" customHeight="1" x14ac:dyDescent="0.3">
      <c r="A856" s="740" t="s">
        <v>4562</v>
      </c>
      <c r="B856" s="741" t="s">
        <v>4563</v>
      </c>
      <c r="C856" s="741" t="s">
        <v>599</v>
      </c>
      <c r="D856" s="741" t="s">
        <v>2027</v>
      </c>
      <c r="E856" s="741" t="s">
        <v>4559</v>
      </c>
      <c r="F856" s="741" t="s">
        <v>4662</v>
      </c>
      <c r="G856" s="741" t="s">
        <v>4663</v>
      </c>
      <c r="H856" s="745"/>
      <c r="I856" s="745"/>
      <c r="J856" s="741"/>
      <c r="K856" s="741"/>
      <c r="L856" s="745"/>
      <c r="M856" s="745"/>
      <c r="N856" s="741"/>
      <c r="O856" s="741"/>
      <c r="P856" s="745">
        <v>1</v>
      </c>
      <c r="Q856" s="745">
        <v>307</v>
      </c>
      <c r="R856" s="759"/>
      <c r="S856" s="746">
        <v>307</v>
      </c>
    </row>
    <row r="857" spans="1:19" ht="14.4" customHeight="1" x14ac:dyDescent="0.3">
      <c r="A857" s="740" t="s">
        <v>4562</v>
      </c>
      <c r="B857" s="741" t="s">
        <v>4563</v>
      </c>
      <c r="C857" s="741" t="s">
        <v>599</v>
      </c>
      <c r="D857" s="741" t="s">
        <v>2027</v>
      </c>
      <c r="E857" s="741" t="s">
        <v>4559</v>
      </c>
      <c r="F857" s="741" t="s">
        <v>4665</v>
      </c>
      <c r="G857" s="741" t="s">
        <v>4663</v>
      </c>
      <c r="H857" s="745"/>
      <c r="I857" s="745"/>
      <c r="J857" s="741"/>
      <c r="K857" s="741"/>
      <c r="L857" s="745"/>
      <c r="M857" s="745"/>
      <c r="N857" s="741"/>
      <c r="O857" s="741"/>
      <c r="P857" s="745">
        <v>2</v>
      </c>
      <c r="Q857" s="745">
        <v>760</v>
      </c>
      <c r="R857" s="759"/>
      <c r="S857" s="746">
        <v>380</v>
      </c>
    </row>
    <row r="858" spans="1:19" ht="14.4" customHeight="1" x14ac:dyDescent="0.3">
      <c r="A858" s="740" t="s">
        <v>4562</v>
      </c>
      <c r="B858" s="741" t="s">
        <v>4563</v>
      </c>
      <c r="C858" s="741" t="s">
        <v>599</v>
      </c>
      <c r="D858" s="741" t="s">
        <v>2027</v>
      </c>
      <c r="E858" s="741" t="s">
        <v>4559</v>
      </c>
      <c r="F858" s="741" t="s">
        <v>4639</v>
      </c>
      <c r="G858" s="741" t="s">
        <v>4640</v>
      </c>
      <c r="H858" s="745"/>
      <c r="I858" s="745"/>
      <c r="J858" s="741"/>
      <c r="K858" s="741"/>
      <c r="L858" s="745">
        <v>1</v>
      </c>
      <c r="M858" s="745">
        <v>352</v>
      </c>
      <c r="N858" s="741">
        <v>1</v>
      </c>
      <c r="O858" s="741">
        <v>352</v>
      </c>
      <c r="P858" s="745"/>
      <c r="Q858" s="745"/>
      <c r="R858" s="759"/>
      <c r="S858" s="746"/>
    </row>
    <row r="859" spans="1:19" ht="14.4" customHeight="1" x14ac:dyDescent="0.3">
      <c r="A859" s="740" t="s">
        <v>4562</v>
      </c>
      <c r="B859" s="741" t="s">
        <v>4563</v>
      </c>
      <c r="C859" s="741" t="s">
        <v>599</v>
      </c>
      <c r="D859" s="741" t="s">
        <v>2028</v>
      </c>
      <c r="E859" s="741" t="s">
        <v>4559</v>
      </c>
      <c r="F859" s="741" t="s">
        <v>4617</v>
      </c>
      <c r="G859" s="741" t="s">
        <v>4618</v>
      </c>
      <c r="H859" s="745">
        <v>1</v>
      </c>
      <c r="I859" s="745">
        <v>235</v>
      </c>
      <c r="J859" s="741"/>
      <c r="K859" s="741">
        <v>235</v>
      </c>
      <c r="L859" s="745"/>
      <c r="M859" s="745"/>
      <c r="N859" s="741"/>
      <c r="O859" s="741"/>
      <c r="P859" s="745"/>
      <c r="Q859" s="745"/>
      <c r="R859" s="759"/>
      <c r="S859" s="746"/>
    </row>
    <row r="860" spans="1:19" ht="14.4" customHeight="1" x14ac:dyDescent="0.3">
      <c r="A860" s="740" t="s">
        <v>4562</v>
      </c>
      <c r="B860" s="741" t="s">
        <v>4563</v>
      </c>
      <c r="C860" s="741" t="s">
        <v>599</v>
      </c>
      <c r="D860" s="741" t="s">
        <v>2028</v>
      </c>
      <c r="E860" s="741" t="s">
        <v>4559</v>
      </c>
      <c r="F860" s="741" t="s">
        <v>4653</v>
      </c>
      <c r="G860" s="741" t="s">
        <v>4652</v>
      </c>
      <c r="H860" s="745">
        <v>3</v>
      </c>
      <c r="I860" s="745">
        <v>1677</v>
      </c>
      <c r="J860" s="741"/>
      <c r="K860" s="741">
        <v>559</v>
      </c>
      <c r="L860" s="745"/>
      <c r="M860" s="745"/>
      <c r="N860" s="741"/>
      <c r="O860" s="741"/>
      <c r="P860" s="745"/>
      <c r="Q860" s="745"/>
      <c r="R860" s="759"/>
      <c r="S860" s="746"/>
    </row>
    <row r="861" spans="1:19" ht="14.4" customHeight="1" x14ac:dyDescent="0.3">
      <c r="A861" s="740" t="s">
        <v>4562</v>
      </c>
      <c r="B861" s="741" t="s">
        <v>4563</v>
      </c>
      <c r="C861" s="741" t="s">
        <v>599</v>
      </c>
      <c r="D861" s="741" t="s">
        <v>2028</v>
      </c>
      <c r="E861" s="741" t="s">
        <v>4559</v>
      </c>
      <c r="F861" s="741" t="s">
        <v>4660</v>
      </c>
      <c r="G861" s="741" t="s">
        <v>4661</v>
      </c>
      <c r="H861" s="745">
        <v>3</v>
      </c>
      <c r="I861" s="745">
        <v>255</v>
      </c>
      <c r="J861" s="741"/>
      <c r="K861" s="741">
        <v>85</v>
      </c>
      <c r="L861" s="745"/>
      <c r="M861" s="745"/>
      <c r="N861" s="741"/>
      <c r="O861" s="741"/>
      <c r="P861" s="745"/>
      <c r="Q861" s="745"/>
      <c r="R861" s="759"/>
      <c r="S861" s="746"/>
    </row>
    <row r="862" spans="1:19" ht="14.4" customHeight="1" x14ac:dyDescent="0.3">
      <c r="A862" s="740" t="s">
        <v>4562</v>
      </c>
      <c r="B862" s="741" t="s">
        <v>4563</v>
      </c>
      <c r="C862" s="741" t="s">
        <v>599</v>
      </c>
      <c r="D862" s="741" t="s">
        <v>2029</v>
      </c>
      <c r="E862" s="741" t="s">
        <v>4559</v>
      </c>
      <c r="F862" s="741" t="s">
        <v>4617</v>
      </c>
      <c r="G862" s="741" t="s">
        <v>4618</v>
      </c>
      <c r="H862" s="745"/>
      <c r="I862" s="745"/>
      <c r="J862" s="741"/>
      <c r="K862" s="741"/>
      <c r="L862" s="745">
        <v>1</v>
      </c>
      <c r="M862" s="745">
        <v>251</v>
      </c>
      <c r="N862" s="741">
        <v>1</v>
      </c>
      <c r="O862" s="741">
        <v>251</v>
      </c>
      <c r="P862" s="745">
        <v>1</v>
      </c>
      <c r="Q862" s="745">
        <v>251</v>
      </c>
      <c r="R862" s="759">
        <v>1</v>
      </c>
      <c r="S862" s="746">
        <v>251</v>
      </c>
    </row>
    <row r="863" spans="1:19" ht="14.4" customHeight="1" x14ac:dyDescent="0.3">
      <c r="A863" s="740" t="s">
        <v>4562</v>
      </c>
      <c r="B863" s="741" t="s">
        <v>4563</v>
      </c>
      <c r="C863" s="741" t="s">
        <v>599</v>
      </c>
      <c r="D863" s="741" t="s">
        <v>2029</v>
      </c>
      <c r="E863" s="741" t="s">
        <v>4559</v>
      </c>
      <c r="F863" s="741" t="s">
        <v>4647</v>
      </c>
      <c r="G863" s="741" t="s">
        <v>4648</v>
      </c>
      <c r="H863" s="745"/>
      <c r="I863" s="745"/>
      <c r="J863" s="741"/>
      <c r="K863" s="741"/>
      <c r="L863" s="745"/>
      <c r="M863" s="745"/>
      <c r="N863" s="741"/>
      <c r="O863" s="741"/>
      <c r="P863" s="745">
        <v>1</v>
      </c>
      <c r="Q863" s="745">
        <v>126</v>
      </c>
      <c r="R863" s="759"/>
      <c r="S863" s="746">
        <v>126</v>
      </c>
    </row>
    <row r="864" spans="1:19" ht="14.4" customHeight="1" x14ac:dyDescent="0.3">
      <c r="A864" s="740" t="s">
        <v>4562</v>
      </c>
      <c r="B864" s="741" t="s">
        <v>4563</v>
      </c>
      <c r="C864" s="741" t="s">
        <v>599</v>
      </c>
      <c r="D864" s="741" t="s">
        <v>2029</v>
      </c>
      <c r="E864" s="741" t="s">
        <v>4559</v>
      </c>
      <c r="F864" s="741" t="s">
        <v>4653</v>
      </c>
      <c r="G864" s="741" t="s">
        <v>4652</v>
      </c>
      <c r="H864" s="745"/>
      <c r="I864" s="745"/>
      <c r="J864" s="741"/>
      <c r="K864" s="741"/>
      <c r="L864" s="745">
        <v>2</v>
      </c>
      <c r="M864" s="745">
        <v>1136</v>
      </c>
      <c r="N864" s="741">
        <v>1</v>
      </c>
      <c r="O864" s="741">
        <v>568</v>
      </c>
      <c r="P864" s="745">
        <v>1</v>
      </c>
      <c r="Q864" s="745">
        <v>568</v>
      </c>
      <c r="R864" s="759">
        <v>0.5</v>
      </c>
      <c r="S864" s="746">
        <v>568</v>
      </c>
    </row>
    <row r="865" spans="1:19" ht="14.4" customHeight="1" x14ac:dyDescent="0.3">
      <c r="A865" s="740" t="s">
        <v>4562</v>
      </c>
      <c r="B865" s="741" t="s">
        <v>4563</v>
      </c>
      <c r="C865" s="741" t="s">
        <v>599</v>
      </c>
      <c r="D865" s="741" t="s">
        <v>4524</v>
      </c>
      <c r="E865" s="741" t="s">
        <v>4559</v>
      </c>
      <c r="F865" s="741" t="s">
        <v>4617</v>
      </c>
      <c r="G865" s="741" t="s">
        <v>4618</v>
      </c>
      <c r="H865" s="745">
        <v>4</v>
      </c>
      <c r="I865" s="745">
        <v>940</v>
      </c>
      <c r="J865" s="741">
        <v>3.7450199203187249</v>
      </c>
      <c r="K865" s="741">
        <v>235</v>
      </c>
      <c r="L865" s="745">
        <v>1</v>
      </c>
      <c r="M865" s="745">
        <v>251</v>
      </c>
      <c r="N865" s="741">
        <v>1</v>
      </c>
      <c r="O865" s="741">
        <v>251</v>
      </c>
      <c r="P865" s="745">
        <v>1</v>
      </c>
      <c r="Q865" s="745">
        <v>251</v>
      </c>
      <c r="R865" s="759">
        <v>1</v>
      </c>
      <c r="S865" s="746">
        <v>251</v>
      </c>
    </row>
    <row r="866" spans="1:19" ht="14.4" customHeight="1" x14ac:dyDescent="0.3">
      <c r="A866" s="740" t="s">
        <v>4562</v>
      </c>
      <c r="B866" s="741" t="s">
        <v>4563</v>
      </c>
      <c r="C866" s="741" t="s">
        <v>599</v>
      </c>
      <c r="D866" s="741" t="s">
        <v>4524</v>
      </c>
      <c r="E866" s="741" t="s">
        <v>4559</v>
      </c>
      <c r="F866" s="741" t="s">
        <v>4647</v>
      </c>
      <c r="G866" s="741" t="s">
        <v>4648</v>
      </c>
      <c r="H866" s="745">
        <v>8</v>
      </c>
      <c r="I866" s="745">
        <v>944</v>
      </c>
      <c r="J866" s="741">
        <v>7.4920634920634921</v>
      </c>
      <c r="K866" s="741">
        <v>118</v>
      </c>
      <c r="L866" s="745">
        <v>1</v>
      </c>
      <c r="M866" s="745">
        <v>126</v>
      </c>
      <c r="N866" s="741">
        <v>1</v>
      </c>
      <c r="O866" s="741">
        <v>126</v>
      </c>
      <c r="P866" s="745">
        <v>4</v>
      </c>
      <c r="Q866" s="745">
        <v>504</v>
      </c>
      <c r="R866" s="759">
        <v>4</v>
      </c>
      <c r="S866" s="746">
        <v>126</v>
      </c>
    </row>
    <row r="867" spans="1:19" ht="14.4" customHeight="1" x14ac:dyDescent="0.3">
      <c r="A867" s="740" t="s">
        <v>4562</v>
      </c>
      <c r="B867" s="741" t="s">
        <v>4563</v>
      </c>
      <c r="C867" s="741" t="s">
        <v>599</v>
      </c>
      <c r="D867" s="741" t="s">
        <v>4524</v>
      </c>
      <c r="E867" s="741" t="s">
        <v>4559</v>
      </c>
      <c r="F867" s="741" t="s">
        <v>4653</v>
      </c>
      <c r="G867" s="741" t="s">
        <v>4652</v>
      </c>
      <c r="H867" s="745">
        <v>2</v>
      </c>
      <c r="I867" s="745">
        <v>1118</v>
      </c>
      <c r="J867" s="741">
        <v>0.49207746478873238</v>
      </c>
      <c r="K867" s="741">
        <v>559</v>
      </c>
      <c r="L867" s="745">
        <v>4</v>
      </c>
      <c r="M867" s="745">
        <v>2272</v>
      </c>
      <c r="N867" s="741">
        <v>1</v>
      </c>
      <c r="O867" s="741">
        <v>568</v>
      </c>
      <c r="P867" s="745"/>
      <c r="Q867" s="745"/>
      <c r="R867" s="759"/>
      <c r="S867" s="746"/>
    </row>
    <row r="868" spans="1:19" ht="14.4" customHeight="1" x14ac:dyDescent="0.3">
      <c r="A868" s="740" t="s">
        <v>4562</v>
      </c>
      <c r="B868" s="741" t="s">
        <v>4563</v>
      </c>
      <c r="C868" s="741" t="s">
        <v>599</v>
      </c>
      <c r="D868" s="741" t="s">
        <v>4524</v>
      </c>
      <c r="E868" s="741" t="s">
        <v>4559</v>
      </c>
      <c r="F868" s="741" t="s">
        <v>4665</v>
      </c>
      <c r="G868" s="741" t="s">
        <v>4663</v>
      </c>
      <c r="H868" s="745">
        <v>6</v>
      </c>
      <c r="I868" s="745">
        <v>2226</v>
      </c>
      <c r="J868" s="741"/>
      <c r="K868" s="741">
        <v>371</v>
      </c>
      <c r="L868" s="745"/>
      <c r="M868" s="745"/>
      <c r="N868" s="741"/>
      <c r="O868" s="741"/>
      <c r="P868" s="745">
        <v>1</v>
      </c>
      <c r="Q868" s="745">
        <v>380</v>
      </c>
      <c r="R868" s="759"/>
      <c r="S868" s="746">
        <v>380</v>
      </c>
    </row>
    <row r="869" spans="1:19" ht="14.4" customHeight="1" x14ac:dyDescent="0.3">
      <c r="A869" s="740" t="s">
        <v>4562</v>
      </c>
      <c r="B869" s="741" t="s">
        <v>4563</v>
      </c>
      <c r="C869" s="741" t="s">
        <v>599</v>
      </c>
      <c r="D869" s="741" t="s">
        <v>2030</v>
      </c>
      <c r="E869" s="741" t="s">
        <v>4559</v>
      </c>
      <c r="F869" s="741" t="s">
        <v>4617</v>
      </c>
      <c r="G869" s="741" t="s">
        <v>4618</v>
      </c>
      <c r="H869" s="745">
        <v>1</v>
      </c>
      <c r="I869" s="745">
        <v>235</v>
      </c>
      <c r="J869" s="741"/>
      <c r="K869" s="741">
        <v>235</v>
      </c>
      <c r="L869" s="745"/>
      <c r="M869" s="745"/>
      <c r="N869" s="741"/>
      <c r="O869" s="741"/>
      <c r="P869" s="745"/>
      <c r="Q869" s="745"/>
      <c r="R869" s="759"/>
      <c r="S869" s="746"/>
    </row>
    <row r="870" spans="1:19" ht="14.4" customHeight="1" x14ac:dyDescent="0.3">
      <c r="A870" s="740" t="s">
        <v>4562</v>
      </c>
      <c r="B870" s="741" t="s">
        <v>4563</v>
      </c>
      <c r="C870" s="741" t="s">
        <v>599</v>
      </c>
      <c r="D870" s="741" t="s">
        <v>2030</v>
      </c>
      <c r="E870" s="741" t="s">
        <v>4559</v>
      </c>
      <c r="F870" s="741" t="s">
        <v>4647</v>
      </c>
      <c r="G870" s="741" t="s">
        <v>4648</v>
      </c>
      <c r="H870" s="745">
        <v>1</v>
      </c>
      <c r="I870" s="745">
        <v>118</v>
      </c>
      <c r="J870" s="741"/>
      <c r="K870" s="741">
        <v>118</v>
      </c>
      <c r="L870" s="745"/>
      <c r="M870" s="745"/>
      <c r="N870" s="741"/>
      <c r="O870" s="741"/>
      <c r="P870" s="745"/>
      <c r="Q870" s="745"/>
      <c r="R870" s="759"/>
      <c r="S870" s="746"/>
    </row>
    <row r="871" spans="1:19" ht="14.4" customHeight="1" x14ac:dyDescent="0.3">
      <c r="A871" s="740" t="s">
        <v>4562</v>
      </c>
      <c r="B871" s="741" t="s">
        <v>4563</v>
      </c>
      <c r="C871" s="741" t="s">
        <v>599</v>
      </c>
      <c r="D871" s="741" t="s">
        <v>2030</v>
      </c>
      <c r="E871" s="741" t="s">
        <v>4559</v>
      </c>
      <c r="F871" s="741" t="s">
        <v>4653</v>
      </c>
      <c r="G871" s="741" t="s">
        <v>4652</v>
      </c>
      <c r="H871" s="745">
        <v>2</v>
      </c>
      <c r="I871" s="745">
        <v>1118</v>
      </c>
      <c r="J871" s="741"/>
      <c r="K871" s="741">
        <v>559</v>
      </c>
      <c r="L871" s="745"/>
      <c r="M871" s="745"/>
      <c r="N871" s="741"/>
      <c r="O871" s="741"/>
      <c r="P871" s="745"/>
      <c r="Q871" s="745"/>
      <c r="R871" s="759"/>
      <c r="S871" s="746"/>
    </row>
    <row r="872" spans="1:19" ht="14.4" customHeight="1" x14ac:dyDescent="0.3">
      <c r="A872" s="740" t="s">
        <v>4562</v>
      </c>
      <c r="B872" s="741" t="s">
        <v>4563</v>
      </c>
      <c r="C872" s="741" t="s">
        <v>599</v>
      </c>
      <c r="D872" s="741" t="s">
        <v>4525</v>
      </c>
      <c r="E872" s="741" t="s">
        <v>4559</v>
      </c>
      <c r="F872" s="741" t="s">
        <v>4617</v>
      </c>
      <c r="G872" s="741" t="s">
        <v>4618</v>
      </c>
      <c r="H872" s="745">
        <v>2</v>
      </c>
      <c r="I872" s="745">
        <v>470</v>
      </c>
      <c r="J872" s="741">
        <v>0.93625498007968122</v>
      </c>
      <c r="K872" s="741">
        <v>235</v>
      </c>
      <c r="L872" s="745">
        <v>2</v>
      </c>
      <c r="M872" s="745">
        <v>502</v>
      </c>
      <c r="N872" s="741">
        <v>1</v>
      </c>
      <c r="O872" s="741">
        <v>251</v>
      </c>
      <c r="P872" s="745">
        <v>2</v>
      </c>
      <c r="Q872" s="745">
        <v>502</v>
      </c>
      <c r="R872" s="759">
        <v>1</v>
      </c>
      <c r="S872" s="746">
        <v>251</v>
      </c>
    </row>
    <row r="873" spans="1:19" ht="14.4" customHeight="1" x14ac:dyDescent="0.3">
      <c r="A873" s="740" t="s">
        <v>4562</v>
      </c>
      <c r="B873" s="741" t="s">
        <v>4563</v>
      </c>
      <c r="C873" s="741" t="s">
        <v>599</v>
      </c>
      <c r="D873" s="741" t="s">
        <v>4525</v>
      </c>
      <c r="E873" s="741" t="s">
        <v>4559</v>
      </c>
      <c r="F873" s="741" t="s">
        <v>4647</v>
      </c>
      <c r="G873" s="741" t="s">
        <v>4648</v>
      </c>
      <c r="H873" s="745">
        <v>2</v>
      </c>
      <c r="I873" s="745">
        <v>236</v>
      </c>
      <c r="J873" s="741">
        <v>0.46825396825396826</v>
      </c>
      <c r="K873" s="741">
        <v>118</v>
      </c>
      <c r="L873" s="745">
        <v>4</v>
      </c>
      <c r="M873" s="745">
        <v>504</v>
      </c>
      <c r="N873" s="741">
        <v>1</v>
      </c>
      <c r="O873" s="741">
        <v>126</v>
      </c>
      <c r="P873" s="745">
        <v>4</v>
      </c>
      <c r="Q873" s="745">
        <v>504</v>
      </c>
      <c r="R873" s="759">
        <v>1</v>
      </c>
      <c r="S873" s="746">
        <v>126</v>
      </c>
    </row>
    <row r="874" spans="1:19" ht="14.4" customHeight="1" x14ac:dyDescent="0.3">
      <c r="A874" s="740" t="s">
        <v>4562</v>
      </c>
      <c r="B874" s="741" t="s">
        <v>4563</v>
      </c>
      <c r="C874" s="741" t="s">
        <v>599</v>
      </c>
      <c r="D874" s="741" t="s">
        <v>4525</v>
      </c>
      <c r="E874" s="741" t="s">
        <v>4559</v>
      </c>
      <c r="F874" s="741" t="s">
        <v>4649</v>
      </c>
      <c r="G874" s="741" t="s">
        <v>4650</v>
      </c>
      <c r="H874" s="745">
        <v>2</v>
      </c>
      <c r="I874" s="745">
        <v>646</v>
      </c>
      <c r="J874" s="741">
        <v>0.65055387713997981</v>
      </c>
      <c r="K874" s="741">
        <v>323</v>
      </c>
      <c r="L874" s="745">
        <v>3</v>
      </c>
      <c r="M874" s="745">
        <v>993</v>
      </c>
      <c r="N874" s="741">
        <v>1</v>
      </c>
      <c r="O874" s="741">
        <v>331</v>
      </c>
      <c r="P874" s="745"/>
      <c r="Q874" s="745"/>
      <c r="R874" s="759"/>
      <c r="S874" s="746"/>
    </row>
    <row r="875" spans="1:19" ht="14.4" customHeight="1" x14ac:dyDescent="0.3">
      <c r="A875" s="740" t="s">
        <v>4562</v>
      </c>
      <c r="B875" s="741" t="s">
        <v>4563</v>
      </c>
      <c r="C875" s="741" t="s">
        <v>599</v>
      </c>
      <c r="D875" s="741" t="s">
        <v>4525</v>
      </c>
      <c r="E875" s="741" t="s">
        <v>4559</v>
      </c>
      <c r="F875" s="741" t="s">
        <v>4651</v>
      </c>
      <c r="G875" s="741" t="s">
        <v>4652</v>
      </c>
      <c r="H875" s="745">
        <v>2</v>
      </c>
      <c r="I875" s="745">
        <v>974</v>
      </c>
      <c r="J875" s="741">
        <v>0.49191919191919192</v>
      </c>
      <c r="K875" s="741">
        <v>487</v>
      </c>
      <c r="L875" s="745">
        <v>4</v>
      </c>
      <c r="M875" s="745">
        <v>1980</v>
      </c>
      <c r="N875" s="741">
        <v>1</v>
      </c>
      <c r="O875" s="741">
        <v>495</v>
      </c>
      <c r="P875" s="745">
        <v>4</v>
      </c>
      <c r="Q875" s="745">
        <v>1980</v>
      </c>
      <c r="R875" s="759">
        <v>1</v>
      </c>
      <c r="S875" s="746">
        <v>495</v>
      </c>
    </row>
    <row r="876" spans="1:19" ht="14.4" customHeight="1" x14ac:dyDescent="0.3">
      <c r="A876" s="740" t="s">
        <v>4562</v>
      </c>
      <c r="B876" s="741" t="s">
        <v>4563</v>
      </c>
      <c r="C876" s="741" t="s">
        <v>599</v>
      </c>
      <c r="D876" s="741" t="s">
        <v>4525</v>
      </c>
      <c r="E876" s="741" t="s">
        <v>4559</v>
      </c>
      <c r="F876" s="741" t="s">
        <v>4639</v>
      </c>
      <c r="G876" s="741" t="s">
        <v>4640</v>
      </c>
      <c r="H876" s="745"/>
      <c r="I876" s="745"/>
      <c r="J876" s="741"/>
      <c r="K876" s="741"/>
      <c r="L876" s="745">
        <v>1</v>
      </c>
      <c r="M876" s="745">
        <v>352</v>
      </c>
      <c r="N876" s="741">
        <v>1</v>
      </c>
      <c r="O876" s="741">
        <v>352</v>
      </c>
      <c r="P876" s="745">
        <v>2</v>
      </c>
      <c r="Q876" s="745">
        <v>706</v>
      </c>
      <c r="R876" s="759">
        <v>2.0056818181818183</v>
      </c>
      <c r="S876" s="746">
        <v>353</v>
      </c>
    </row>
    <row r="877" spans="1:19" ht="14.4" customHeight="1" x14ac:dyDescent="0.3">
      <c r="A877" s="740" t="s">
        <v>4562</v>
      </c>
      <c r="B877" s="741" t="s">
        <v>4563</v>
      </c>
      <c r="C877" s="741" t="s">
        <v>599</v>
      </c>
      <c r="D877" s="741" t="s">
        <v>4526</v>
      </c>
      <c r="E877" s="741" t="s">
        <v>4559</v>
      </c>
      <c r="F877" s="741" t="s">
        <v>4617</v>
      </c>
      <c r="G877" s="741" t="s">
        <v>4618</v>
      </c>
      <c r="H877" s="745">
        <v>3</v>
      </c>
      <c r="I877" s="745">
        <v>705</v>
      </c>
      <c r="J877" s="741">
        <v>2.808764940239044</v>
      </c>
      <c r="K877" s="741">
        <v>235</v>
      </c>
      <c r="L877" s="745">
        <v>1</v>
      </c>
      <c r="M877" s="745">
        <v>251</v>
      </c>
      <c r="N877" s="741">
        <v>1</v>
      </c>
      <c r="O877" s="741">
        <v>251</v>
      </c>
      <c r="P877" s="745"/>
      <c r="Q877" s="745"/>
      <c r="R877" s="759"/>
      <c r="S877" s="746"/>
    </row>
    <row r="878" spans="1:19" ht="14.4" customHeight="1" x14ac:dyDescent="0.3">
      <c r="A878" s="740" t="s">
        <v>4562</v>
      </c>
      <c r="B878" s="741" t="s">
        <v>4563</v>
      </c>
      <c r="C878" s="741" t="s">
        <v>599</v>
      </c>
      <c r="D878" s="741" t="s">
        <v>4526</v>
      </c>
      <c r="E878" s="741" t="s">
        <v>4559</v>
      </c>
      <c r="F878" s="741" t="s">
        <v>4647</v>
      </c>
      <c r="G878" s="741" t="s">
        <v>4648</v>
      </c>
      <c r="H878" s="745">
        <v>1</v>
      </c>
      <c r="I878" s="745">
        <v>118</v>
      </c>
      <c r="J878" s="741">
        <v>0.93650793650793651</v>
      </c>
      <c r="K878" s="741">
        <v>118</v>
      </c>
      <c r="L878" s="745">
        <v>1</v>
      </c>
      <c r="M878" s="745">
        <v>126</v>
      </c>
      <c r="N878" s="741">
        <v>1</v>
      </c>
      <c r="O878" s="741">
        <v>126</v>
      </c>
      <c r="P878" s="745"/>
      <c r="Q878" s="745"/>
      <c r="R878" s="759"/>
      <c r="S878" s="746"/>
    </row>
    <row r="879" spans="1:19" ht="14.4" customHeight="1" x14ac:dyDescent="0.3">
      <c r="A879" s="740" t="s">
        <v>4562</v>
      </c>
      <c r="B879" s="741" t="s">
        <v>4563</v>
      </c>
      <c r="C879" s="741" t="s">
        <v>599</v>
      </c>
      <c r="D879" s="741" t="s">
        <v>4526</v>
      </c>
      <c r="E879" s="741" t="s">
        <v>4559</v>
      </c>
      <c r="F879" s="741" t="s">
        <v>4662</v>
      </c>
      <c r="G879" s="741" t="s">
        <v>4663</v>
      </c>
      <c r="H879" s="745">
        <v>2</v>
      </c>
      <c r="I879" s="745">
        <v>598</v>
      </c>
      <c r="J879" s="741">
        <v>1.9478827361563518</v>
      </c>
      <c r="K879" s="741">
        <v>299</v>
      </c>
      <c r="L879" s="745">
        <v>1</v>
      </c>
      <c r="M879" s="745">
        <v>307</v>
      </c>
      <c r="N879" s="741">
        <v>1</v>
      </c>
      <c r="O879" s="741">
        <v>307</v>
      </c>
      <c r="P879" s="745"/>
      <c r="Q879" s="745"/>
      <c r="R879" s="759"/>
      <c r="S879" s="746"/>
    </row>
    <row r="880" spans="1:19" ht="14.4" customHeight="1" x14ac:dyDescent="0.3">
      <c r="A880" s="740" t="s">
        <v>4562</v>
      </c>
      <c r="B880" s="741" t="s">
        <v>4563</v>
      </c>
      <c r="C880" s="741" t="s">
        <v>599</v>
      </c>
      <c r="D880" s="741" t="s">
        <v>4526</v>
      </c>
      <c r="E880" s="741" t="s">
        <v>4559</v>
      </c>
      <c r="F880" s="741" t="s">
        <v>4665</v>
      </c>
      <c r="G880" s="741" t="s">
        <v>4663</v>
      </c>
      <c r="H880" s="745">
        <v>1</v>
      </c>
      <c r="I880" s="745">
        <v>371</v>
      </c>
      <c r="J880" s="741"/>
      <c r="K880" s="741">
        <v>371</v>
      </c>
      <c r="L880" s="745"/>
      <c r="M880" s="745"/>
      <c r="N880" s="741"/>
      <c r="O880" s="741"/>
      <c r="P880" s="745"/>
      <c r="Q880" s="745"/>
      <c r="R880" s="759"/>
      <c r="S880" s="746"/>
    </row>
    <row r="881" spans="1:19" ht="14.4" customHeight="1" x14ac:dyDescent="0.3">
      <c r="A881" s="740" t="s">
        <v>4562</v>
      </c>
      <c r="B881" s="741" t="s">
        <v>4563</v>
      </c>
      <c r="C881" s="741" t="s">
        <v>599</v>
      </c>
      <c r="D881" s="741" t="s">
        <v>2032</v>
      </c>
      <c r="E881" s="741" t="s">
        <v>4559</v>
      </c>
      <c r="F881" s="741" t="s">
        <v>4617</v>
      </c>
      <c r="G881" s="741" t="s">
        <v>4618</v>
      </c>
      <c r="H881" s="745">
        <v>3</v>
      </c>
      <c r="I881" s="745">
        <v>705</v>
      </c>
      <c r="J881" s="741">
        <v>1.404382470119522</v>
      </c>
      <c r="K881" s="741">
        <v>235</v>
      </c>
      <c r="L881" s="745">
        <v>2</v>
      </c>
      <c r="M881" s="745">
        <v>502</v>
      </c>
      <c r="N881" s="741">
        <v>1</v>
      </c>
      <c r="O881" s="741">
        <v>251</v>
      </c>
      <c r="P881" s="745">
        <v>2</v>
      </c>
      <c r="Q881" s="745">
        <v>502</v>
      </c>
      <c r="R881" s="759">
        <v>1</v>
      </c>
      <c r="S881" s="746">
        <v>251</v>
      </c>
    </row>
    <row r="882" spans="1:19" ht="14.4" customHeight="1" x14ac:dyDescent="0.3">
      <c r="A882" s="740" t="s">
        <v>4562</v>
      </c>
      <c r="B882" s="741" t="s">
        <v>4563</v>
      </c>
      <c r="C882" s="741" t="s">
        <v>599</v>
      </c>
      <c r="D882" s="741" t="s">
        <v>2032</v>
      </c>
      <c r="E882" s="741" t="s">
        <v>4559</v>
      </c>
      <c r="F882" s="741" t="s">
        <v>4647</v>
      </c>
      <c r="G882" s="741" t="s">
        <v>4648</v>
      </c>
      <c r="H882" s="745">
        <v>2</v>
      </c>
      <c r="I882" s="745">
        <v>236</v>
      </c>
      <c r="J882" s="741">
        <v>0.93650793650793651</v>
      </c>
      <c r="K882" s="741">
        <v>118</v>
      </c>
      <c r="L882" s="745">
        <v>2</v>
      </c>
      <c r="M882" s="745">
        <v>252</v>
      </c>
      <c r="N882" s="741">
        <v>1</v>
      </c>
      <c r="O882" s="741">
        <v>126</v>
      </c>
      <c r="P882" s="745">
        <v>4</v>
      </c>
      <c r="Q882" s="745">
        <v>504</v>
      </c>
      <c r="R882" s="759">
        <v>2</v>
      </c>
      <c r="S882" s="746">
        <v>126</v>
      </c>
    </row>
    <row r="883" spans="1:19" ht="14.4" customHeight="1" x14ac:dyDescent="0.3">
      <c r="A883" s="740" t="s">
        <v>4562</v>
      </c>
      <c r="B883" s="741" t="s">
        <v>4563</v>
      </c>
      <c r="C883" s="741" t="s">
        <v>599</v>
      </c>
      <c r="D883" s="741" t="s">
        <v>2032</v>
      </c>
      <c r="E883" s="741" t="s">
        <v>4559</v>
      </c>
      <c r="F883" s="741" t="s">
        <v>4658</v>
      </c>
      <c r="G883" s="741" t="s">
        <v>4659</v>
      </c>
      <c r="H883" s="745">
        <v>1</v>
      </c>
      <c r="I883" s="745">
        <v>210</v>
      </c>
      <c r="J883" s="741"/>
      <c r="K883" s="741">
        <v>210</v>
      </c>
      <c r="L883" s="745"/>
      <c r="M883" s="745"/>
      <c r="N883" s="741"/>
      <c r="O883" s="741"/>
      <c r="P883" s="745"/>
      <c r="Q883" s="745"/>
      <c r="R883" s="759"/>
      <c r="S883" s="746"/>
    </row>
    <row r="884" spans="1:19" ht="14.4" customHeight="1" x14ac:dyDescent="0.3">
      <c r="A884" s="740" t="s">
        <v>4562</v>
      </c>
      <c r="B884" s="741" t="s">
        <v>4563</v>
      </c>
      <c r="C884" s="741" t="s">
        <v>599</v>
      </c>
      <c r="D884" s="741" t="s">
        <v>2032</v>
      </c>
      <c r="E884" s="741" t="s">
        <v>4559</v>
      </c>
      <c r="F884" s="741" t="s">
        <v>4623</v>
      </c>
      <c r="G884" s="741" t="s">
        <v>4624</v>
      </c>
      <c r="H884" s="745">
        <v>1</v>
      </c>
      <c r="I884" s="745">
        <v>707</v>
      </c>
      <c r="J884" s="741"/>
      <c r="K884" s="741">
        <v>707</v>
      </c>
      <c r="L884" s="745"/>
      <c r="M884" s="745"/>
      <c r="N884" s="741"/>
      <c r="O884" s="741"/>
      <c r="P884" s="745"/>
      <c r="Q884" s="745"/>
      <c r="R884" s="759"/>
      <c r="S884" s="746"/>
    </row>
    <row r="885" spans="1:19" ht="14.4" customHeight="1" x14ac:dyDescent="0.3">
      <c r="A885" s="740" t="s">
        <v>4562</v>
      </c>
      <c r="B885" s="741" t="s">
        <v>4563</v>
      </c>
      <c r="C885" s="741" t="s">
        <v>599</v>
      </c>
      <c r="D885" s="741" t="s">
        <v>2032</v>
      </c>
      <c r="E885" s="741" t="s">
        <v>4559</v>
      </c>
      <c r="F885" s="741" t="s">
        <v>4662</v>
      </c>
      <c r="G885" s="741" t="s">
        <v>4663</v>
      </c>
      <c r="H885" s="745"/>
      <c r="I885" s="745"/>
      <c r="J885" s="741"/>
      <c r="K885" s="741"/>
      <c r="L885" s="745"/>
      <c r="M885" s="745"/>
      <c r="N885" s="741"/>
      <c r="O885" s="741"/>
      <c r="P885" s="745">
        <v>1</v>
      </c>
      <c r="Q885" s="745">
        <v>307</v>
      </c>
      <c r="R885" s="759"/>
      <c r="S885" s="746">
        <v>307</v>
      </c>
    </row>
    <row r="886" spans="1:19" ht="14.4" customHeight="1" x14ac:dyDescent="0.3">
      <c r="A886" s="740" t="s">
        <v>4562</v>
      </c>
      <c r="B886" s="741" t="s">
        <v>4563</v>
      </c>
      <c r="C886" s="741" t="s">
        <v>599</v>
      </c>
      <c r="D886" s="741" t="s">
        <v>2032</v>
      </c>
      <c r="E886" s="741" t="s">
        <v>4559</v>
      </c>
      <c r="F886" s="741" t="s">
        <v>4665</v>
      </c>
      <c r="G886" s="741" t="s">
        <v>4663</v>
      </c>
      <c r="H886" s="745">
        <v>6</v>
      </c>
      <c r="I886" s="745">
        <v>2226</v>
      </c>
      <c r="J886" s="741">
        <v>1.9526315789473685</v>
      </c>
      <c r="K886" s="741">
        <v>371</v>
      </c>
      <c r="L886" s="745">
        <v>3</v>
      </c>
      <c r="M886" s="745">
        <v>1140</v>
      </c>
      <c r="N886" s="741">
        <v>1</v>
      </c>
      <c r="O886" s="741">
        <v>380</v>
      </c>
      <c r="P886" s="745">
        <v>3</v>
      </c>
      <c r="Q886" s="745">
        <v>1140</v>
      </c>
      <c r="R886" s="759">
        <v>1</v>
      </c>
      <c r="S886" s="746">
        <v>380</v>
      </c>
    </row>
    <row r="887" spans="1:19" ht="14.4" customHeight="1" x14ac:dyDescent="0.3">
      <c r="A887" s="740" t="s">
        <v>4562</v>
      </c>
      <c r="B887" s="741" t="s">
        <v>4563</v>
      </c>
      <c r="C887" s="741" t="s">
        <v>599</v>
      </c>
      <c r="D887" s="741" t="s">
        <v>2033</v>
      </c>
      <c r="E887" s="741" t="s">
        <v>4559</v>
      </c>
      <c r="F887" s="741" t="s">
        <v>4617</v>
      </c>
      <c r="G887" s="741" t="s">
        <v>4618</v>
      </c>
      <c r="H887" s="745"/>
      <c r="I887" s="745"/>
      <c r="J887" s="741"/>
      <c r="K887" s="741"/>
      <c r="L887" s="745">
        <v>1</v>
      </c>
      <c r="M887" s="745">
        <v>251</v>
      </c>
      <c r="N887" s="741">
        <v>1</v>
      </c>
      <c r="O887" s="741">
        <v>251</v>
      </c>
      <c r="P887" s="745">
        <v>3</v>
      </c>
      <c r="Q887" s="745">
        <v>753</v>
      </c>
      <c r="R887" s="759">
        <v>3</v>
      </c>
      <c r="S887" s="746">
        <v>251</v>
      </c>
    </row>
    <row r="888" spans="1:19" ht="14.4" customHeight="1" x14ac:dyDescent="0.3">
      <c r="A888" s="740" t="s">
        <v>4562</v>
      </c>
      <c r="B888" s="741" t="s">
        <v>4563</v>
      </c>
      <c r="C888" s="741" t="s">
        <v>599</v>
      </c>
      <c r="D888" s="741" t="s">
        <v>2033</v>
      </c>
      <c r="E888" s="741" t="s">
        <v>4559</v>
      </c>
      <c r="F888" s="741" t="s">
        <v>4647</v>
      </c>
      <c r="G888" s="741" t="s">
        <v>4648</v>
      </c>
      <c r="H888" s="745"/>
      <c r="I888" s="745"/>
      <c r="J888" s="741"/>
      <c r="K888" s="741"/>
      <c r="L888" s="745">
        <v>4</v>
      </c>
      <c r="M888" s="745">
        <v>504</v>
      </c>
      <c r="N888" s="741">
        <v>1</v>
      </c>
      <c r="O888" s="741">
        <v>126</v>
      </c>
      <c r="P888" s="745">
        <v>14</v>
      </c>
      <c r="Q888" s="745">
        <v>1764</v>
      </c>
      <c r="R888" s="759">
        <v>3.5</v>
      </c>
      <c r="S888" s="746">
        <v>126</v>
      </c>
    </row>
    <row r="889" spans="1:19" ht="14.4" customHeight="1" x14ac:dyDescent="0.3">
      <c r="A889" s="740" t="s">
        <v>4562</v>
      </c>
      <c r="B889" s="741" t="s">
        <v>4563</v>
      </c>
      <c r="C889" s="741" t="s">
        <v>599</v>
      </c>
      <c r="D889" s="741" t="s">
        <v>2033</v>
      </c>
      <c r="E889" s="741" t="s">
        <v>4559</v>
      </c>
      <c r="F889" s="741" t="s">
        <v>4651</v>
      </c>
      <c r="G889" s="741" t="s">
        <v>4652</v>
      </c>
      <c r="H889" s="745"/>
      <c r="I889" s="745"/>
      <c r="J889" s="741"/>
      <c r="K889" s="741"/>
      <c r="L889" s="745"/>
      <c r="M889" s="745"/>
      <c r="N889" s="741"/>
      <c r="O889" s="741"/>
      <c r="P889" s="745">
        <v>9</v>
      </c>
      <c r="Q889" s="745">
        <v>4455</v>
      </c>
      <c r="R889" s="759"/>
      <c r="S889" s="746">
        <v>495</v>
      </c>
    </row>
    <row r="890" spans="1:19" ht="14.4" customHeight="1" x14ac:dyDescent="0.3">
      <c r="A890" s="740" t="s">
        <v>4562</v>
      </c>
      <c r="B890" s="741" t="s">
        <v>4563</v>
      </c>
      <c r="C890" s="741" t="s">
        <v>599</v>
      </c>
      <c r="D890" s="741" t="s">
        <v>2033</v>
      </c>
      <c r="E890" s="741" t="s">
        <v>4559</v>
      </c>
      <c r="F890" s="741" t="s">
        <v>4662</v>
      </c>
      <c r="G890" s="741" t="s">
        <v>4663</v>
      </c>
      <c r="H890" s="745"/>
      <c r="I890" s="745"/>
      <c r="J890" s="741"/>
      <c r="K890" s="741"/>
      <c r="L890" s="745"/>
      <c r="M890" s="745"/>
      <c r="N890" s="741"/>
      <c r="O890" s="741"/>
      <c r="P890" s="745">
        <v>2</v>
      </c>
      <c r="Q890" s="745">
        <v>614</v>
      </c>
      <c r="R890" s="759"/>
      <c r="S890" s="746">
        <v>307</v>
      </c>
    </row>
    <row r="891" spans="1:19" ht="14.4" customHeight="1" x14ac:dyDescent="0.3">
      <c r="A891" s="740" t="s">
        <v>4562</v>
      </c>
      <c r="B891" s="741" t="s">
        <v>4563</v>
      </c>
      <c r="C891" s="741" t="s">
        <v>599</v>
      </c>
      <c r="D891" s="741" t="s">
        <v>2033</v>
      </c>
      <c r="E891" s="741" t="s">
        <v>4559</v>
      </c>
      <c r="F891" s="741" t="s">
        <v>4664</v>
      </c>
      <c r="G891" s="741" t="s">
        <v>4659</v>
      </c>
      <c r="H891" s="745"/>
      <c r="I891" s="745"/>
      <c r="J891" s="741"/>
      <c r="K891" s="741"/>
      <c r="L891" s="745"/>
      <c r="M891" s="745"/>
      <c r="N891" s="741"/>
      <c r="O891" s="741"/>
      <c r="P891" s="745">
        <v>1</v>
      </c>
      <c r="Q891" s="745">
        <v>178</v>
      </c>
      <c r="R891" s="759"/>
      <c r="S891" s="746">
        <v>178</v>
      </c>
    </row>
    <row r="892" spans="1:19" ht="14.4" customHeight="1" x14ac:dyDescent="0.3">
      <c r="A892" s="740" t="s">
        <v>4562</v>
      </c>
      <c r="B892" s="741" t="s">
        <v>4563</v>
      </c>
      <c r="C892" s="741" t="s">
        <v>599</v>
      </c>
      <c r="D892" s="741" t="s">
        <v>2033</v>
      </c>
      <c r="E892" s="741" t="s">
        <v>4559</v>
      </c>
      <c r="F892" s="741" t="s">
        <v>4665</v>
      </c>
      <c r="G892" s="741" t="s">
        <v>4663</v>
      </c>
      <c r="H892" s="745"/>
      <c r="I892" s="745"/>
      <c r="J892" s="741"/>
      <c r="K892" s="741"/>
      <c r="L892" s="745">
        <v>2</v>
      </c>
      <c r="M892" s="745">
        <v>760</v>
      </c>
      <c r="N892" s="741">
        <v>1</v>
      </c>
      <c r="O892" s="741">
        <v>380</v>
      </c>
      <c r="P892" s="745"/>
      <c r="Q892" s="745"/>
      <c r="R892" s="759"/>
      <c r="S892" s="746"/>
    </row>
    <row r="893" spans="1:19" ht="14.4" customHeight="1" x14ac:dyDescent="0.3">
      <c r="A893" s="740" t="s">
        <v>4562</v>
      </c>
      <c r="B893" s="741" t="s">
        <v>4563</v>
      </c>
      <c r="C893" s="741" t="s">
        <v>599</v>
      </c>
      <c r="D893" s="741" t="s">
        <v>2034</v>
      </c>
      <c r="E893" s="741" t="s">
        <v>4559</v>
      </c>
      <c r="F893" s="741" t="s">
        <v>4617</v>
      </c>
      <c r="G893" s="741" t="s">
        <v>4618</v>
      </c>
      <c r="H893" s="745">
        <v>34</v>
      </c>
      <c r="I893" s="745">
        <v>7990</v>
      </c>
      <c r="J893" s="741">
        <v>1.3840291009873549</v>
      </c>
      <c r="K893" s="741">
        <v>235</v>
      </c>
      <c r="L893" s="745">
        <v>23</v>
      </c>
      <c r="M893" s="745">
        <v>5773</v>
      </c>
      <c r="N893" s="741">
        <v>1</v>
      </c>
      <c r="O893" s="741">
        <v>251</v>
      </c>
      <c r="P893" s="745">
        <v>6</v>
      </c>
      <c r="Q893" s="745">
        <v>1506</v>
      </c>
      <c r="R893" s="759">
        <v>0.2608695652173913</v>
      </c>
      <c r="S893" s="746">
        <v>251</v>
      </c>
    </row>
    <row r="894" spans="1:19" ht="14.4" customHeight="1" x14ac:dyDescent="0.3">
      <c r="A894" s="740" t="s">
        <v>4562</v>
      </c>
      <c r="B894" s="741" t="s">
        <v>4563</v>
      </c>
      <c r="C894" s="741" t="s">
        <v>599</v>
      </c>
      <c r="D894" s="741" t="s">
        <v>2034</v>
      </c>
      <c r="E894" s="741" t="s">
        <v>4559</v>
      </c>
      <c r="F894" s="741" t="s">
        <v>4647</v>
      </c>
      <c r="G894" s="741" t="s">
        <v>4648</v>
      </c>
      <c r="H894" s="745">
        <v>49</v>
      </c>
      <c r="I894" s="745">
        <v>5782</v>
      </c>
      <c r="J894" s="741">
        <v>1.3905723905723906</v>
      </c>
      <c r="K894" s="741">
        <v>118</v>
      </c>
      <c r="L894" s="745">
        <v>33</v>
      </c>
      <c r="M894" s="745">
        <v>4158</v>
      </c>
      <c r="N894" s="741">
        <v>1</v>
      </c>
      <c r="O894" s="741">
        <v>126</v>
      </c>
      <c r="P894" s="745">
        <v>7</v>
      </c>
      <c r="Q894" s="745">
        <v>882</v>
      </c>
      <c r="R894" s="759">
        <v>0.21212121212121213</v>
      </c>
      <c r="S894" s="746">
        <v>126</v>
      </c>
    </row>
    <row r="895" spans="1:19" ht="14.4" customHeight="1" x14ac:dyDescent="0.3">
      <c r="A895" s="740" t="s">
        <v>4562</v>
      </c>
      <c r="B895" s="741" t="s">
        <v>4563</v>
      </c>
      <c r="C895" s="741" t="s">
        <v>599</v>
      </c>
      <c r="D895" s="741" t="s">
        <v>2034</v>
      </c>
      <c r="E895" s="741" t="s">
        <v>4559</v>
      </c>
      <c r="F895" s="741" t="s">
        <v>4653</v>
      </c>
      <c r="G895" s="741" t="s">
        <v>4652</v>
      </c>
      <c r="H895" s="745">
        <v>33</v>
      </c>
      <c r="I895" s="745">
        <v>18447</v>
      </c>
      <c r="J895" s="741">
        <v>1.0149097711267605</v>
      </c>
      <c r="K895" s="741">
        <v>559</v>
      </c>
      <c r="L895" s="745">
        <v>32</v>
      </c>
      <c r="M895" s="745">
        <v>18176</v>
      </c>
      <c r="N895" s="741">
        <v>1</v>
      </c>
      <c r="O895" s="741">
        <v>568</v>
      </c>
      <c r="P895" s="745">
        <v>11</v>
      </c>
      <c r="Q895" s="745">
        <v>6248</v>
      </c>
      <c r="R895" s="759">
        <v>0.34375</v>
      </c>
      <c r="S895" s="746">
        <v>568</v>
      </c>
    </row>
    <row r="896" spans="1:19" ht="14.4" customHeight="1" x14ac:dyDescent="0.3">
      <c r="A896" s="740" t="s">
        <v>4562</v>
      </c>
      <c r="B896" s="741" t="s">
        <v>4563</v>
      </c>
      <c r="C896" s="741" t="s">
        <v>599</v>
      </c>
      <c r="D896" s="741" t="s">
        <v>2034</v>
      </c>
      <c r="E896" s="741" t="s">
        <v>4559</v>
      </c>
      <c r="F896" s="741" t="s">
        <v>4656</v>
      </c>
      <c r="G896" s="741" t="s">
        <v>4640</v>
      </c>
      <c r="H896" s="745">
        <v>7</v>
      </c>
      <c r="I896" s="745">
        <v>3143</v>
      </c>
      <c r="J896" s="741">
        <v>1.7007575757575757</v>
      </c>
      <c r="K896" s="741">
        <v>449</v>
      </c>
      <c r="L896" s="745">
        <v>4</v>
      </c>
      <c r="M896" s="745">
        <v>1848</v>
      </c>
      <c r="N896" s="741">
        <v>1</v>
      </c>
      <c r="O896" s="741">
        <v>462</v>
      </c>
      <c r="P896" s="745">
        <v>1</v>
      </c>
      <c r="Q896" s="745">
        <v>462</v>
      </c>
      <c r="R896" s="759">
        <v>0.25</v>
      </c>
      <c r="S896" s="746">
        <v>462</v>
      </c>
    </row>
    <row r="897" spans="1:19" ht="14.4" customHeight="1" x14ac:dyDescent="0.3">
      <c r="A897" s="740" t="s">
        <v>4562</v>
      </c>
      <c r="B897" s="741" t="s">
        <v>4563</v>
      </c>
      <c r="C897" s="741" t="s">
        <v>599</v>
      </c>
      <c r="D897" s="741" t="s">
        <v>2034</v>
      </c>
      <c r="E897" s="741" t="s">
        <v>4559</v>
      </c>
      <c r="F897" s="741" t="s">
        <v>4665</v>
      </c>
      <c r="G897" s="741" t="s">
        <v>4663</v>
      </c>
      <c r="H897" s="745">
        <v>14</v>
      </c>
      <c r="I897" s="745">
        <v>5194</v>
      </c>
      <c r="J897" s="741">
        <v>1.2425837320574162</v>
      </c>
      <c r="K897" s="741">
        <v>371</v>
      </c>
      <c r="L897" s="745">
        <v>11</v>
      </c>
      <c r="M897" s="745">
        <v>4180</v>
      </c>
      <c r="N897" s="741">
        <v>1</v>
      </c>
      <c r="O897" s="741">
        <v>380</v>
      </c>
      <c r="P897" s="745"/>
      <c r="Q897" s="745"/>
      <c r="R897" s="759"/>
      <c r="S897" s="746"/>
    </row>
    <row r="898" spans="1:19" ht="14.4" customHeight="1" x14ac:dyDescent="0.3">
      <c r="A898" s="740" t="s">
        <v>4562</v>
      </c>
      <c r="B898" s="741" t="s">
        <v>4563</v>
      </c>
      <c r="C898" s="741" t="s">
        <v>599</v>
      </c>
      <c r="D898" s="741" t="s">
        <v>2034</v>
      </c>
      <c r="E898" s="741" t="s">
        <v>4559</v>
      </c>
      <c r="F898" s="741" t="s">
        <v>4666</v>
      </c>
      <c r="G898" s="741" t="s">
        <v>4667</v>
      </c>
      <c r="H898" s="745">
        <v>22</v>
      </c>
      <c r="I898" s="745">
        <v>5984</v>
      </c>
      <c r="J898" s="741">
        <v>1.8333333333333333</v>
      </c>
      <c r="K898" s="741">
        <v>272</v>
      </c>
      <c r="L898" s="745">
        <v>12</v>
      </c>
      <c r="M898" s="745">
        <v>3264</v>
      </c>
      <c r="N898" s="741">
        <v>1</v>
      </c>
      <c r="O898" s="741">
        <v>272</v>
      </c>
      <c r="P898" s="745">
        <v>3</v>
      </c>
      <c r="Q898" s="745">
        <v>816</v>
      </c>
      <c r="R898" s="759">
        <v>0.25</v>
      </c>
      <c r="S898" s="746">
        <v>272</v>
      </c>
    </row>
    <row r="899" spans="1:19" ht="14.4" customHeight="1" x14ac:dyDescent="0.3">
      <c r="A899" s="740" t="s">
        <v>4562</v>
      </c>
      <c r="B899" s="741" t="s">
        <v>4563</v>
      </c>
      <c r="C899" s="741" t="s">
        <v>599</v>
      </c>
      <c r="D899" s="741" t="s">
        <v>2034</v>
      </c>
      <c r="E899" s="741" t="s">
        <v>4559</v>
      </c>
      <c r="F899" s="741" t="s">
        <v>4668</v>
      </c>
      <c r="G899" s="741" t="s">
        <v>4650</v>
      </c>
      <c r="H899" s="745">
        <v>49</v>
      </c>
      <c r="I899" s="745">
        <v>19355</v>
      </c>
      <c r="J899" s="741">
        <v>1.596947194719472</v>
      </c>
      <c r="K899" s="741">
        <v>395</v>
      </c>
      <c r="L899" s="745">
        <v>30</v>
      </c>
      <c r="M899" s="745">
        <v>12120</v>
      </c>
      <c r="N899" s="741">
        <v>1</v>
      </c>
      <c r="O899" s="741">
        <v>404</v>
      </c>
      <c r="P899" s="745">
        <v>2</v>
      </c>
      <c r="Q899" s="745">
        <v>808</v>
      </c>
      <c r="R899" s="759">
        <v>6.6666666666666666E-2</v>
      </c>
      <c r="S899" s="746">
        <v>404</v>
      </c>
    </row>
    <row r="900" spans="1:19" ht="14.4" customHeight="1" x14ac:dyDescent="0.3">
      <c r="A900" s="740" t="s">
        <v>4562</v>
      </c>
      <c r="B900" s="741" t="s">
        <v>4563</v>
      </c>
      <c r="C900" s="741" t="s">
        <v>599</v>
      </c>
      <c r="D900" s="741" t="s">
        <v>4530</v>
      </c>
      <c r="E900" s="741" t="s">
        <v>4559</v>
      </c>
      <c r="F900" s="741" t="s">
        <v>4617</v>
      </c>
      <c r="G900" s="741" t="s">
        <v>4618</v>
      </c>
      <c r="H900" s="745"/>
      <c r="I900" s="745"/>
      <c r="J900" s="741"/>
      <c r="K900" s="741"/>
      <c r="L900" s="745">
        <v>5</v>
      </c>
      <c r="M900" s="745">
        <v>1255</v>
      </c>
      <c r="N900" s="741">
        <v>1</v>
      </c>
      <c r="O900" s="741">
        <v>251</v>
      </c>
      <c r="P900" s="745">
        <v>1</v>
      </c>
      <c r="Q900" s="745">
        <v>251</v>
      </c>
      <c r="R900" s="759">
        <v>0.2</v>
      </c>
      <c r="S900" s="746">
        <v>251</v>
      </c>
    </row>
    <row r="901" spans="1:19" ht="14.4" customHeight="1" x14ac:dyDescent="0.3">
      <c r="A901" s="740" t="s">
        <v>4562</v>
      </c>
      <c r="B901" s="741" t="s">
        <v>4563</v>
      </c>
      <c r="C901" s="741" t="s">
        <v>599</v>
      </c>
      <c r="D901" s="741" t="s">
        <v>4530</v>
      </c>
      <c r="E901" s="741" t="s">
        <v>4559</v>
      </c>
      <c r="F901" s="741" t="s">
        <v>4647</v>
      </c>
      <c r="G901" s="741" t="s">
        <v>4648</v>
      </c>
      <c r="H901" s="745"/>
      <c r="I901" s="745"/>
      <c r="J901" s="741"/>
      <c r="K901" s="741"/>
      <c r="L901" s="745">
        <v>2</v>
      </c>
      <c r="M901" s="745">
        <v>252</v>
      </c>
      <c r="N901" s="741">
        <v>1</v>
      </c>
      <c r="O901" s="741">
        <v>126</v>
      </c>
      <c r="P901" s="745">
        <v>5</v>
      </c>
      <c r="Q901" s="745">
        <v>630</v>
      </c>
      <c r="R901" s="759">
        <v>2.5</v>
      </c>
      <c r="S901" s="746">
        <v>126</v>
      </c>
    </row>
    <row r="902" spans="1:19" ht="14.4" customHeight="1" x14ac:dyDescent="0.3">
      <c r="A902" s="740" t="s">
        <v>4562</v>
      </c>
      <c r="B902" s="741" t="s">
        <v>4563</v>
      </c>
      <c r="C902" s="741" t="s">
        <v>599</v>
      </c>
      <c r="D902" s="741" t="s">
        <v>4530</v>
      </c>
      <c r="E902" s="741" t="s">
        <v>4559</v>
      </c>
      <c r="F902" s="741" t="s">
        <v>4656</v>
      </c>
      <c r="G902" s="741" t="s">
        <v>4640</v>
      </c>
      <c r="H902" s="745"/>
      <c r="I902" s="745"/>
      <c r="J902" s="741"/>
      <c r="K902" s="741"/>
      <c r="L902" s="745">
        <v>3</v>
      </c>
      <c r="M902" s="745">
        <v>1386</v>
      </c>
      <c r="N902" s="741">
        <v>1</v>
      </c>
      <c r="O902" s="741">
        <v>462</v>
      </c>
      <c r="P902" s="745"/>
      <c r="Q902" s="745"/>
      <c r="R902" s="759"/>
      <c r="S902" s="746"/>
    </row>
    <row r="903" spans="1:19" ht="14.4" customHeight="1" x14ac:dyDescent="0.3">
      <c r="A903" s="740" t="s">
        <v>4562</v>
      </c>
      <c r="B903" s="741" t="s">
        <v>4563</v>
      </c>
      <c r="C903" s="741" t="s">
        <v>599</v>
      </c>
      <c r="D903" s="741" t="s">
        <v>4530</v>
      </c>
      <c r="E903" s="741" t="s">
        <v>4559</v>
      </c>
      <c r="F903" s="741" t="s">
        <v>4662</v>
      </c>
      <c r="G903" s="741" t="s">
        <v>4663</v>
      </c>
      <c r="H903" s="745"/>
      <c r="I903" s="745"/>
      <c r="J903" s="741"/>
      <c r="K903" s="741"/>
      <c r="L903" s="745">
        <v>1</v>
      </c>
      <c r="M903" s="745">
        <v>307</v>
      </c>
      <c r="N903" s="741">
        <v>1</v>
      </c>
      <c r="O903" s="741">
        <v>307</v>
      </c>
      <c r="P903" s="745"/>
      <c r="Q903" s="745"/>
      <c r="R903" s="759"/>
      <c r="S903" s="746"/>
    </row>
    <row r="904" spans="1:19" ht="14.4" customHeight="1" x14ac:dyDescent="0.3">
      <c r="A904" s="740" t="s">
        <v>4562</v>
      </c>
      <c r="B904" s="741" t="s">
        <v>4563</v>
      </c>
      <c r="C904" s="741" t="s">
        <v>599</v>
      </c>
      <c r="D904" s="741" t="s">
        <v>4530</v>
      </c>
      <c r="E904" s="741" t="s">
        <v>4559</v>
      </c>
      <c r="F904" s="741" t="s">
        <v>4665</v>
      </c>
      <c r="G904" s="741" t="s">
        <v>4663</v>
      </c>
      <c r="H904" s="745"/>
      <c r="I904" s="745"/>
      <c r="J904" s="741"/>
      <c r="K904" s="741"/>
      <c r="L904" s="745">
        <v>1</v>
      </c>
      <c r="M904" s="745">
        <v>380</v>
      </c>
      <c r="N904" s="741">
        <v>1</v>
      </c>
      <c r="O904" s="741">
        <v>380</v>
      </c>
      <c r="P904" s="745">
        <v>2</v>
      </c>
      <c r="Q904" s="745">
        <v>760</v>
      </c>
      <c r="R904" s="759">
        <v>2</v>
      </c>
      <c r="S904" s="746">
        <v>380</v>
      </c>
    </row>
    <row r="905" spans="1:19" ht="14.4" customHeight="1" x14ac:dyDescent="0.3">
      <c r="A905" s="740" t="s">
        <v>4562</v>
      </c>
      <c r="B905" s="741" t="s">
        <v>4563</v>
      </c>
      <c r="C905" s="741" t="s">
        <v>599</v>
      </c>
      <c r="D905" s="741" t="s">
        <v>4530</v>
      </c>
      <c r="E905" s="741" t="s">
        <v>4559</v>
      </c>
      <c r="F905" s="741" t="s">
        <v>4639</v>
      </c>
      <c r="G905" s="741" t="s">
        <v>4640</v>
      </c>
      <c r="H905" s="745"/>
      <c r="I905" s="745"/>
      <c r="J905" s="741"/>
      <c r="K905" s="741"/>
      <c r="L905" s="745"/>
      <c r="M905" s="745"/>
      <c r="N905" s="741"/>
      <c r="O905" s="741"/>
      <c r="P905" s="745">
        <v>4</v>
      </c>
      <c r="Q905" s="745">
        <v>1412</v>
      </c>
      <c r="R905" s="759"/>
      <c r="S905" s="746">
        <v>353</v>
      </c>
    </row>
    <row r="906" spans="1:19" ht="14.4" customHeight="1" x14ac:dyDescent="0.3">
      <c r="A906" s="740" t="s">
        <v>4562</v>
      </c>
      <c r="B906" s="741" t="s">
        <v>4563</v>
      </c>
      <c r="C906" s="741" t="s">
        <v>599</v>
      </c>
      <c r="D906" s="741" t="s">
        <v>4531</v>
      </c>
      <c r="E906" s="741" t="s">
        <v>4559</v>
      </c>
      <c r="F906" s="741" t="s">
        <v>4617</v>
      </c>
      <c r="G906" s="741" t="s">
        <v>4618</v>
      </c>
      <c r="H906" s="745">
        <v>1</v>
      </c>
      <c r="I906" s="745">
        <v>235</v>
      </c>
      <c r="J906" s="741">
        <v>0.93625498007968122</v>
      </c>
      <c r="K906" s="741">
        <v>235</v>
      </c>
      <c r="L906" s="745">
        <v>1</v>
      </c>
      <c r="M906" s="745">
        <v>251</v>
      </c>
      <c r="N906" s="741">
        <v>1</v>
      </c>
      <c r="O906" s="741">
        <v>251</v>
      </c>
      <c r="P906" s="745"/>
      <c r="Q906" s="745"/>
      <c r="R906" s="759"/>
      <c r="S906" s="746"/>
    </row>
    <row r="907" spans="1:19" ht="14.4" customHeight="1" x14ac:dyDescent="0.3">
      <c r="A907" s="740" t="s">
        <v>4562</v>
      </c>
      <c r="B907" s="741" t="s">
        <v>4563</v>
      </c>
      <c r="C907" s="741" t="s">
        <v>599</v>
      </c>
      <c r="D907" s="741" t="s">
        <v>4531</v>
      </c>
      <c r="E907" s="741" t="s">
        <v>4559</v>
      </c>
      <c r="F907" s="741" t="s">
        <v>4647</v>
      </c>
      <c r="G907" s="741" t="s">
        <v>4648</v>
      </c>
      <c r="H907" s="745">
        <v>3</v>
      </c>
      <c r="I907" s="745">
        <v>354</v>
      </c>
      <c r="J907" s="741">
        <v>2.8095238095238093</v>
      </c>
      <c r="K907" s="741">
        <v>118</v>
      </c>
      <c r="L907" s="745">
        <v>1</v>
      </c>
      <c r="M907" s="745">
        <v>126</v>
      </c>
      <c r="N907" s="741">
        <v>1</v>
      </c>
      <c r="O907" s="741">
        <v>126</v>
      </c>
      <c r="P907" s="745"/>
      <c r="Q907" s="745"/>
      <c r="R907" s="759"/>
      <c r="S907" s="746"/>
    </row>
    <row r="908" spans="1:19" ht="14.4" customHeight="1" x14ac:dyDescent="0.3">
      <c r="A908" s="740" t="s">
        <v>4562</v>
      </c>
      <c r="B908" s="741" t="s">
        <v>4563</v>
      </c>
      <c r="C908" s="741" t="s">
        <v>599</v>
      </c>
      <c r="D908" s="741" t="s">
        <v>4531</v>
      </c>
      <c r="E908" s="741" t="s">
        <v>4559</v>
      </c>
      <c r="F908" s="741" t="s">
        <v>4665</v>
      </c>
      <c r="G908" s="741" t="s">
        <v>4663</v>
      </c>
      <c r="H908" s="745">
        <v>2</v>
      </c>
      <c r="I908" s="745">
        <v>742</v>
      </c>
      <c r="J908" s="741">
        <v>1.9526315789473685</v>
      </c>
      <c r="K908" s="741">
        <v>371</v>
      </c>
      <c r="L908" s="745">
        <v>1</v>
      </c>
      <c r="M908" s="745">
        <v>380</v>
      </c>
      <c r="N908" s="741">
        <v>1</v>
      </c>
      <c r="O908" s="741">
        <v>380</v>
      </c>
      <c r="P908" s="745"/>
      <c r="Q908" s="745"/>
      <c r="R908" s="759"/>
      <c r="S908" s="746"/>
    </row>
    <row r="909" spans="1:19" ht="14.4" customHeight="1" x14ac:dyDescent="0.3">
      <c r="A909" s="740" t="s">
        <v>4562</v>
      </c>
      <c r="B909" s="741" t="s">
        <v>4563</v>
      </c>
      <c r="C909" s="741" t="s">
        <v>599</v>
      </c>
      <c r="D909" s="741" t="s">
        <v>4531</v>
      </c>
      <c r="E909" s="741" t="s">
        <v>4559</v>
      </c>
      <c r="F909" s="741" t="s">
        <v>4668</v>
      </c>
      <c r="G909" s="741" t="s">
        <v>4650</v>
      </c>
      <c r="H909" s="745">
        <v>2</v>
      </c>
      <c r="I909" s="745">
        <v>790</v>
      </c>
      <c r="J909" s="741"/>
      <c r="K909" s="741">
        <v>395</v>
      </c>
      <c r="L909" s="745"/>
      <c r="M909" s="745"/>
      <c r="N909" s="741"/>
      <c r="O909" s="741"/>
      <c r="P909" s="745"/>
      <c r="Q909" s="745"/>
      <c r="R909" s="759"/>
      <c r="S909" s="746"/>
    </row>
    <row r="910" spans="1:19" ht="14.4" customHeight="1" x14ac:dyDescent="0.3">
      <c r="A910" s="740" t="s">
        <v>4562</v>
      </c>
      <c r="B910" s="741" t="s">
        <v>4563</v>
      </c>
      <c r="C910" s="741" t="s">
        <v>599</v>
      </c>
      <c r="D910" s="741" t="s">
        <v>4532</v>
      </c>
      <c r="E910" s="741" t="s">
        <v>4559</v>
      </c>
      <c r="F910" s="741" t="s">
        <v>4617</v>
      </c>
      <c r="G910" s="741" t="s">
        <v>4618</v>
      </c>
      <c r="H910" s="745">
        <v>4</v>
      </c>
      <c r="I910" s="745">
        <v>940</v>
      </c>
      <c r="J910" s="741"/>
      <c r="K910" s="741">
        <v>235</v>
      </c>
      <c r="L910" s="745"/>
      <c r="M910" s="745"/>
      <c r="N910" s="741"/>
      <c r="O910" s="741"/>
      <c r="P910" s="745"/>
      <c r="Q910" s="745"/>
      <c r="R910" s="759"/>
      <c r="S910" s="746"/>
    </row>
    <row r="911" spans="1:19" ht="14.4" customHeight="1" x14ac:dyDescent="0.3">
      <c r="A911" s="740" t="s">
        <v>4562</v>
      </c>
      <c r="B911" s="741" t="s">
        <v>4563</v>
      </c>
      <c r="C911" s="741" t="s">
        <v>599</v>
      </c>
      <c r="D911" s="741" t="s">
        <v>4532</v>
      </c>
      <c r="E911" s="741" t="s">
        <v>4559</v>
      </c>
      <c r="F911" s="741" t="s">
        <v>4647</v>
      </c>
      <c r="G911" s="741" t="s">
        <v>4648</v>
      </c>
      <c r="H911" s="745">
        <v>8</v>
      </c>
      <c r="I911" s="745">
        <v>944</v>
      </c>
      <c r="J911" s="741"/>
      <c r="K911" s="741">
        <v>118</v>
      </c>
      <c r="L911" s="745"/>
      <c r="M911" s="745"/>
      <c r="N911" s="741"/>
      <c r="O911" s="741"/>
      <c r="P911" s="745"/>
      <c r="Q911" s="745"/>
      <c r="R911" s="759"/>
      <c r="S911" s="746"/>
    </row>
    <row r="912" spans="1:19" ht="14.4" customHeight="1" x14ac:dyDescent="0.3">
      <c r="A912" s="740" t="s">
        <v>4562</v>
      </c>
      <c r="B912" s="741" t="s">
        <v>4563</v>
      </c>
      <c r="C912" s="741" t="s">
        <v>599</v>
      </c>
      <c r="D912" s="741" t="s">
        <v>4532</v>
      </c>
      <c r="E912" s="741" t="s">
        <v>4559</v>
      </c>
      <c r="F912" s="741" t="s">
        <v>4651</v>
      </c>
      <c r="G912" s="741" t="s">
        <v>4652</v>
      </c>
      <c r="H912" s="745">
        <v>3</v>
      </c>
      <c r="I912" s="745">
        <v>1461</v>
      </c>
      <c r="J912" s="741"/>
      <c r="K912" s="741">
        <v>487</v>
      </c>
      <c r="L912" s="745"/>
      <c r="M912" s="745"/>
      <c r="N912" s="741"/>
      <c r="O912" s="741"/>
      <c r="P912" s="745"/>
      <c r="Q912" s="745"/>
      <c r="R912" s="759"/>
      <c r="S912" s="746"/>
    </row>
    <row r="913" spans="1:19" ht="14.4" customHeight="1" x14ac:dyDescent="0.3">
      <c r="A913" s="740" t="s">
        <v>4562</v>
      </c>
      <c r="B913" s="741" t="s">
        <v>4563</v>
      </c>
      <c r="C913" s="741" t="s">
        <v>599</v>
      </c>
      <c r="D913" s="741" t="s">
        <v>4532</v>
      </c>
      <c r="E913" s="741" t="s">
        <v>4559</v>
      </c>
      <c r="F913" s="741" t="s">
        <v>4662</v>
      </c>
      <c r="G913" s="741" t="s">
        <v>4663</v>
      </c>
      <c r="H913" s="745">
        <v>2</v>
      </c>
      <c r="I913" s="745">
        <v>598</v>
      </c>
      <c r="J913" s="741"/>
      <c r="K913" s="741">
        <v>299</v>
      </c>
      <c r="L913" s="745"/>
      <c r="M913" s="745"/>
      <c r="N913" s="741"/>
      <c r="O913" s="741"/>
      <c r="P913" s="745"/>
      <c r="Q913" s="745"/>
      <c r="R913" s="759"/>
      <c r="S913" s="746"/>
    </row>
    <row r="914" spans="1:19" ht="14.4" customHeight="1" x14ac:dyDescent="0.3">
      <c r="A914" s="740" t="s">
        <v>4562</v>
      </c>
      <c r="B914" s="741" t="s">
        <v>4563</v>
      </c>
      <c r="C914" s="741" t="s">
        <v>599</v>
      </c>
      <c r="D914" s="741" t="s">
        <v>4532</v>
      </c>
      <c r="E914" s="741" t="s">
        <v>4559</v>
      </c>
      <c r="F914" s="741" t="s">
        <v>4665</v>
      </c>
      <c r="G914" s="741" t="s">
        <v>4663</v>
      </c>
      <c r="H914" s="745">
        <v>9</v>
      </c>
      <c r="I914" s="745">
        <v>3339</v>
      </c>
      <c r="J914" s="741"/>
      <c r="K914" s="741">
        <v>371</v>
      </c>
      <c r="L914" s="745"/>
      <c r="M914" s="745"/>
      <c r="N914" s="741"/>
      <c r="O914" s="741"/>
      <c r="P914" s="745"/>
      <c r="Q914" s="745"/>
      <c r="R914" s="759"/>
      <c r="S914" s="746"/>
    </row>
    <row r="915" spans="1:19" ht="14.4" customHeight="1" x14ac:dyDescent="0.3">
      <c r="A915" s="740" t="s">
        <v>4562</v>
      </c>
      <c r="B915" s="741" t="s">
        <v>4563</v>
      </c>
      <c r="C915" s="741" t="s">
        <v>599</v>
      </c>
      <c r="D915" s="741" t="s">
        <v>2036</v>
      </c>
      <c r="E915" s="741" t="s">
        <v>4559</v>
      </c>
      <c r="F915" s="741" t="s">
        <v>4651</v>
      </c>
      <c r="G915" s="741" t="s">
        <v>4652</v>
      </c>
      <c r="H915" s="745"/>
      <c r="I915" s="745"/>
      <c r="J915" s="741"/>
      <c r="K915" s="741"/>
      <c r="L915" s="745"/>
      <c r="M915" s="745"/>
      <c r="N915" s="741"/>
      <c r="O915" s="741"/>
      <c r="P915" s="745">
        <v>3</v>
      </c>
      <c r="Q915" s="745">
        <v>1485</v>
      </c>
      <c r="R915" s="759"/>
      <c r="S915" s="746">
        <v>495</v>
      </c>
    </row>
    <row r="916" spans="1:19" ht="14.4" customHeight="1" x14ac:dyDescent="0.3">
      <c r="A916" s="740" t="s">
        <v>4562</v>
      </c>
      <c r="B916" s="741" t="s">
        <v>4563</v>
      </c>
      <c r="C916" s="741" t="s">
        <v>599</v>
      </c>
      <c r="D916" s="741" t="s">
        <v>4534</v>
      </c>
      <c r="E916" s="741" t="s">
        <v>4559</v>
      </c>
      <c r="F916" s="741" t="s">
        <v>4617</v>
      </c>
      <c r="G916" s="741" t="s">
        <v>4618</v>
      </c>
      <c r="H916" s="745"/>
      <c r="I916" s="745"/>
      <c r="J916" s="741"/>
      <c r="K916" s="741"/>
      <c r="L916" s="745">
        <v>2</v>
      </c>
      <c r="M916" s="745">
        <v>502</v>
      </c>
      <c r="N916" s="741">
        <v>1</v>
      </c>
      <c r="O916" s="741">
        <v>251</v>
      </c>
      <c r="P916" s="745">
        <v>8</v>
      </c>
      <c r="Q916" s="745">
        <v>2008</v>
      </c>
      <c r="R916" s="759">
        <v>4</v>
      </c>
      <c r="S916" s="746">
        <v>251</v>
      </c>
    </row>
    <row r="917" spans="1:19" ht="14.4" customHeight="1" x14ac:dyDescent="0.3">
      <c r="A917" s="740" t="s">
        <v>4562</v>
      </c>
      <c r="B917" s="741" t="s">
        <v>4563</v>
      </c>
      <c r="C917" s="741" t="s">
        <v>599</v>
      </c>
      <c r="D917" s="741" t="s">
        <v>4534</v>
      </c>
      <c r="E917" s="741" t="s">
        <v>4559</v>
      </c>
      <c r="F917" s="741" t="s">
        <v>4647</v>
      </c>
      <c r="G917" s="741" t="s">
        <v>4648</v>
      </c>
      <c r="H917" s="745"/>
      <c r="I917" s="745"/>
      <c r="J917" s="741"/>
      <c r="K917" s="741"/>
      <c r="L917" s="745"/>
      <c r="M917" s="745"/>
      <c r="N917" s="741"/>
      <c r="O917" s="741"/>
      <c r="P917" s="745">
        <v>13</v>
      </c>
      <c r="Q917" s="745">
        <v>1638</v>
      </c>
      <c r="R917" s="759"/>
      <c r="S917" s="746">
        <v>126</v>
      </c>
    </row>
    <row r="918" spans="1:19" ht="14.4" customHeight="1" x14ac:dyDescent="0.3">
      <c r="A918" s="740" t="s">
        <v>4562</v>
      </c>
      <c r="B918" s="741" t="s">
        <v>4563</v>
      </c>
      <c r="C918" s="741" t="s">
        <v>599</v>
      </c>
      <c r="D918" s="741" t="s">
        <v>4534</v>
      </c>
      <c r="E918" s="741" t="s">
        <v>4559</v>
      </c>
      <c r="F918" s="741" t="s">
        <v>4649</v>
      </c>
      <c r="G918" s="741" t="s">
        <v>4650</v>
      </c>
      <c r="H918" s="745"/>
      <c r="I918" s="745"/>
      <c r="J918" s="741"/>
      <c r="K918" s="741"/>
      <c r="L918" s="745">
        <v>4</v>
      </c>
      <c r="M918" s="745">
        <v>1324</v>
      </c>
      <c r="N918" s="741">
        <v>1</v>
      </c>
      <c r="O918" s="741">
        <v>331</v>
      </c>
      <c r="P918" s="745"/>
      <c r="Q918" s="745"/>
      <c r="R918" s="759"/>
      <c r="S918" s="746"/>
    </row>
    <row r="919" spans="1:19" ht="14.4" customHeight="1" x14ac:dyDescent="0.3">
      <c r="A919" s="740" t="s">
        <v>4562</v>
      </c>
      <c r="B919" s="741" t="s">
        <v>4563</v>
      </c>
      <c r="C919" s="741" t="s">
        <v>599</v>
      </c>
      <c r="D919" s="741" t="s">
        <v>4534</v>
      </c>
      <c r="E919" s="741" t="s">
        <v>4559</v>
      </c>
      <c r="F919" s="741" t="s">
        <v>4651</v>
      </c>
      <c r="G919" s="741" t="s">
        <v>4652</v>
      </c>
      <c r="H919" s="745"/>
      <c r="I919" s="745"/>
      <c r="J919" s="741"/>
      <c r="K919" s="741"/>
      <c r="L919" s="745"/>
      <c r="M919" s="745"/>
      <c r="N919" s="741"/>
      <c r="O919" s="741"/>
      <c r="P919" s="745">
        <v>10</v>
      </c>
      <c r="Q919" s="745">
        <v>4950</v>
      </c>
      <c r="R919" s="759"/>
      <c r="S919" s="746">
        <v>495</v>
      </c>
    </row>
    <row r="920" spans="1:19" ht="14.4" customHeight="1" x14ac:dyDescent="0.3">
      <c r="A920" s="740" t="s">
        <v>4562</v>
      </c>
      <c r="B920" s="741" t="s">
        <v>4563</v>
      </c>
      <c r="C920" s="741" t="s">
        <v>599</v>
      </c>
      <c r="D920" s="741" t="s">
        <v>4534</v>
      </c>
      <c r="E920" s="741" t="s">
        <v>4559</v>
      </c>
      <c r="F920" s="741" t="s">
        <v>4671</v>
      </c>
      <c r="G920" s="741" t="s">
        <v>4655</v>
      </c>
      <c r="H920" s="745"/>
      <c r="I920" s="745"/>
      <c r="J920" s="741"/>
      <c r="K920" s="741"/>
      <c r="L920" s="745">
        <v>2</v>
      </c>
      <c r="M920" s="745">
        <v>1376</v>
      </c>
      <c r="N920" s="741">
        <v>1</v>
      </c>
      <c r="O920" s="741">
        <v>688</v>
      </c>
      <c r="P920" s="745">
        <v>9</v>
      </c>
      <c r="Q920" s="745">
        <v>6192</v>
      </c>
      <c r="R920" s="759">
        <v>4.5</v>
      </c>
      <c r="S920" s="746">
        <v>688</v>
      </c>
    </row>
    <row r="921" spans="1:19" ht="14.4" customHeight="1" x14ac:dyDescent="0.3">
      <c r="A921" s="740" t="s">
        <v>4562</v>
      </c>
      <c r="B921" s="741" t="s">
        <v>4563</v>
      </c>
      <c r="C921" s="741" t="s">
        <v>599</v>
      </c>
      <c r="D921" s="741" t="s">
        <v>4534</v>
      </c>
      <c r="E921" s="741" t="s">
        <v>4559</v>
      </c>
      <c r="F921" s="741" t="s">
        <v>4654</v>
      </c>
      <c r="G921" s="741" t="s">
        <v>4655</v>
      </c>
      <c r="H921" s="745"/>
      <c r="I921" s="745"/>
      <c r="J921" s="741"/>
      <c r="K921" s="741"/>
      <c r="L921" s="745"/>
      <c r="M921" s="745"/>
      <c r="N921" s="741"/>
      <c r="O921" s="741"/>
      <c r="P921" s="745">
        <v>2</v>
      </c>
      <c r="Q921" s="745">
        <v>1522</v>
      </c>
      <c r="R921" s="759"/>
      <c r="S921" s="746">
        <v>761</v>
      </c>
    </row>
    <row r="922" spans="1:19" ht="14.4" customHeight="1" x14ac:dyDescent="0.3">
      <c r="A922" s="740" t="s">
        <v>4562</v>
      </c>
      <c r="B922" s="741" t="s">
        <v>4563</v>
      </c>
      <c r="C922" s="741" t="s">
        <v>599</v>
      </c>
      <c r="D922" s="741" t="s">
        <v>4534</v>
      </c>
      <c r="E922" s="741" t="s">
        <v>4559</v>
      </c>
      <c r="F922" s="741" t="s">
        <v>4660</v>
      </c>
      <c r="G922" s="741" t="s">
        <v>4661</v>
      </c>
      <c r="H922" s="745"/>
      <c r="I922" s="745"/>
      <c r="J922" s="741"/>
      <c r="K922" s="741"/>
      <c r="L922" s="745">
        <v>2</v>
      </c>
      <c r="M922" s="745">
        <v>170</v>
      </c>
      <c r="N922" s="741">
        <v>1</v>
      </c>
      <c r="O922" s="741">
        <v>85</v>
      </c>
      <c r="P922" s="745">
        <v>11</v>
      </c>
      <c r="Q922" s="745">
        <v>935</v>
      </c>
      <c r="R922" s="759">
        <v>5.5</v>
      </c>
      <c r="S922" s="746">
        <v>85</v>
      </c>
    </row>
    <row r="923" spans="1:19" ht="14.4" customHeight="1" x14ac:dyDescent="0.3">
      <c r="A923" s="740" t="s">
        <v>4562</v>
      </c>
      <c r="B923" s="741" t="s">
        <v>4563</v>
      </c>
      <c r="C923" s="741" t="s">
        <v>599</v>
      </c>
      <c r="D923" s="741" t="s">
        <v>4534</v>
      </c>
      <c r="E923" s="741" t="s">
        <v>4559</v>
      </c>
      <c r="F923" s="741" t="s">
        <v>4666</v>
      </c>
      <c r="G923" s="741" t="s">
        <v>4667</v>
      </c>
      <c r="H923" s="745"/>
      <c r="I923" s="745"/>
      <c r="J923" s="741"/>
      <c r="K923" s="741"/>
      <c r="L923" s="745">
        <v>3</v>
      </c>
      <c r="M923" s="745">
        <v>816</v>
      </c>
      <c r="N923" s="741">
        <v>1</v>
      </c>
      <c r="O923" s="741">
        <v>272</v>
      </c>
      <c r="P923" s="745"/>
      <c r="Q923" s="745"/>
      <c r="R923" s="759"/>
      <c r="S923" s="746"/>
    </row>
    <row r="924" spans="1:19" ht="14.4" customHeight="1" x14ac:dyDescent="0.3">
      <c r="A924" s="740" t="s">
        <v>4562</v>
      </c>
      <c r="B924" s="741" t="s">
        <v>4563</v>
      </c>
      <c r="C924" s="741" t="s">
        <v>599</v>
      </c>
      <c r="D924" s="741" t="s">
        <v>2037</v>
      </c>
      <c r="E924" s="741" t="s">
        <v>4559</v>
      </c>
      <c r="F924" s="741" t="s">
        <v>4617</v>
      </c>
      <c r="G924" s="741" t="s">
        <v>4618</v>
      </c>
      <c r="H924" s="745"/>
      <c r="I924" s="745"/>
      <c r="J924" s="741"/>
      <c r="K924" s="741"/>
      <c r="L924" s="745">
        <v>2</v>
      </c>
      <c r="M924" s="745">
        <v>502</v>
      </c>
      <c r="N924" s="741">
        <v>1</v>
      </c>
      <c r="O924" s="741">
        <v>251</v>
      </c>
      <c r="P924" s="745"/>
      <c r="Q924" s="745"/>
      <c r="R924" s="759"/>
      <c r="S924" s="746"/>
    </row>
    <row r="925" spans="1:19" ht="14.4" customHeight="1" x14ac:dyDescent="0.3">
      <c r="A925" s="740" t="s">
        <v>4562</v>
      </c>
      <c r="B925" s="741" t="s">
        <v>4563</v>
      </c>
      <c r="C925" s="741" t="s">
        <v>599</v>
      </c>
      <c r="D925" s="741" t="s">
        <v>2037</v>
      </c>
      <c r="E925" s="741" t="s">
        <v>4559</v>
      </c>
      <c r="F925" s="741" t="s">
        <v>4647</v>
      </c>
      <c r="G925" s="741" t="s">
        <v>4648</v>
      </c>
      <c r="H925" s="745"/>
      <c r="I925" s="745"/>
      <c r="J925" s="741"/>
      <c r="K925" s="741"/>
      <c r="L925" s="745">
        <v>8</v>
      </c>
      <c r="M925" s="745">
        <v>1008</v>
      </c>
      <c r="N925" s="741">
        <v>1</v>
      </c>
      <c r="O925" s="741">
        <v>126</v>
      </c>
      <c r="P925" s="745"/>
      <c r="Q925" s="745"/>
      <c r="R925" s="759"/>
      <c r="S925" s="746"/>
    </row>
    <row r="926" spans="1:19" ht="14.4" customHeight="1" x14ac:dyDescent="0.3">
      <c r="A926" s="740" t="s">
        <v>4562</v>
      </c>
      <c r="B926" s="741" t="s">
        <v>4563</v>
      </c>
      <c r="C926" s="741" t="s">
        <v>599</v>
      </c>
      <c r="D926" s="741" t="s">
        <v>2037</v>
      </c>
      <c r="E926" s="741" t="s">
        <v>4559</v>
      </c>
      <c r="F926" s="741" t="s">
        <v>4649</v>
      </c>
      <c r="G926" s="741" t="s">
        <v>4650</v>
      </c>
      <c r="H926" s="745"/>
      <c r="I926" s="745"/>
      <c r="J926" s="741"/>
      <c r="K926" s="741"/>
      <c r="L926" s="745">
        <v>4</v>
      </c>
      <c r="M926" s="745">
        <v>1324</v>
      </c>
      <c r="N926" s="741">
        <v>1</v>
      </c>
      <c r="O926" s="741">
        <v>331</v>
      </c>
      <c r="P926" s="745"/>
      <c r="Q926" s="745"/>
      <c r="R926" s="759"/>
      <c r="S926" s="746"/>
    </row>
    <row r="927" spans="1:19" ht="14.4" customHeight="1" x14ac:dyDescent="0.3">
      <c r="A927" s="740" t="s">
        <v>4562</v>
      </c>
      <c r="B927" s="741" t="s">
        <v>4563</v>
      </c>
      <c r="C927" s="741" t="s">
        <v>599</v>
      </c>
      <c r="D927" s="741" t="s">
        <v>2037</v>
      </c>
      <c r="E927" s="741" t="s">
        <v>4559</v>
      </c>
      <c r="F927" s="741" t="s">
        <v>4651</v>
      </c>
      <c r="G927" s="741" t="s">
        <v>4652</v>
      </c>
      <c r="H927" s="745"/>
      <c r="I927" s="745"/>
      <c r="J927" s="741"/>
      <c r="K927" s="741"/>
      <c r="L927" s="745">
        <v>1</v>
      </c>
      <c r="M927" s="745">
        <v>495</v>
      </c>
      <c r="N927" s="741">
        <v>1</v>
      </c>
      <c r="O927" s="741">
        <v>495</v>
      </c>
      <c r="P927" s="745"/>
      <c r="Q927" s="745"/>
      <c r="R927" s="759"/>
      <c r="S927" s="746"/>
    </row>
    <row r="928" spans="1:19" ht="14.4" customHeight="1" x14ac:dyDescent="0.3">
      <c r="A928" s="740" t="s">
        <v>4562</v>
      </c>
      <c r="B928" s="741" t="s">
        <v>4563</v>
      </c>
      <c r="C928" s="741" t="s">
        <v>599</v>
      </c>
      <c r="D928" s="741" t="s">
        <v>2037</v>
      </c>
      <c r="E928" s="741" t="s">
        <v>4559</v>
      </c>
      <c r="F928" s="741" t="s">
        <v>4662</v>
      </c>
      <c r="G928" s="741" t="s">
        <v>4663</v>
      </c>
      <c r="H928" s="745"/>
      <c r="I928" s="745"/>
      <c r="J928" s="741"/>
      <c r="K928" s="741"/>
      <c r="L928" s="745">
        <v>2</v>
      </c>
      <c r="M928" s="745">
        <v>614</v>
      </c>
      <c r="N928" s="741">
        <v>1</v>
      </c>
      <c r="O928" s="741">
        <v>307</v>
      </c>
      <c r="P928" s="745"/>
      <c r="Q928" s="745"/>
      <c r="R928" s="759"/>
      <c r="S928" s="746"/>
    </row>
    <row r="929" spans="1:19" ht="14.4" customHeight="1" x14ac:dyDescent="0.3">
      <c r="A929" s="740" t="s">
        <v>4562</v>
      </c>
      <c r="B929" s="741" t="s">
        <v>4563</v>
      </c>
      <c r="C929" s="741" t="s">
        <v>599</v>
      </c>
      <c r="D929" s="741" t="s">
        <v>2037</v>
      </c>
      <c r="E929" s="741" t="s">
        <v>4559</v>
      </c>
      <c r="F929" s="741" t="s">
        <v>4665</v>
      </c>
      <c r="G929" s="741" t="s">
        <v>4663</v>
      </c>
      <c r="H929" s="745"/>
      <c r="I929" s="745"/>
      <c r="J929" s="741"/>
      <c r="K929" s="741"/>
      <c r="L929" s="745">
        <v>6</v>
      </c>
      <c r="M929" s="745">
        <v>2280</v>
      </c>
      <c r="N929" s="741">
        <v>1</v>
      </c>
      <c r="O929" s="741">
        <v>380</v>
      </c>
      <c r="P929" s="745"/>
      <c r="Q929" s="745"/>
      <c r="R929" s="759"/>
      <c r="S929" s="746"/>
    </row>
    <row r="930" spans="1:19" ht="14.4" customHeight="1" x14ac:dyDescent="0.3">
      <c r="A930" s="740" t="s">
        <v>4562</v>
      </c>
      <c r="B930" s="741" t="s">
        <v>4563</v>
      </c>
      <c r="C930" s="741" t="s">
        <v>599</v>
      </c>
      <c r="D930" s="741" t="s">
        <v>2038</v>
      </c>
      <c r="E930" s="741" t="s">
        <v>4559</v>
      </c>
      <c r="F930" s="741" t="s">
        <v>4647</v>
      </c>
      <c r="G930" s="741" t="s">
        <v>4648</v>
      </c>
      <c r="H930" s="745"/>
      <c r="I930" s="745"/>
      <c r="J930" s="741"/>
      <c r="K930" s="741"/>
      <c r="L930" s="745"/>
      <c r="M930" s="745"/>
      <c r="N930" s="741"/>
      <c r="O930" s="741"/>
      <c r="P930" s="745">
        <v>4</v>
      </c>
      <c r="Q930" s="745">
        <v>504</v>
      </c>
      <c r="R930" s="759"/>
      <c r="S930" s="746">
        <v>126</v>
      </c>
    </row>
    <row r="931" spans="1:19" ht="14.4" customHeight="1" x14ac:dyDescent="0.3">
      <c r="A931" s="740" t="s">
        <v>4562</v>
      </c>
      <c r="B931" s="741" t="s">
        <v>4563</v>
      </c>
      <c r="C931" s="741" t="s">
        <v>599</v>
      </c>
      <c r="D931" s="741" t="s">
        <v>2038</v>
      </c>
      <c r="E931" s="741" t="s">
        <v>4559</v>
      </c>
      <c r="F931" s="741" t="s">
        <v>4653</v>
      </c>
      <c r="G931" s="741" t="s">
        <v>4652</v>
      </c>
      <c r="H931" s="745">
        <v>5</v>
      </c>
      <c r="I931" s="745">
        <v>2795</v>
      </c>
      <c r="J931" s="741"/>
      <c r="K931" s="741">
        <v>559</v>
      </c>
      <c r="L931" s="745"/>
      <c r="M931" s="745"/>
      <c r="N931" s="741"/>
      <c r="O931" s="741"/>
      <c r="P931" s="745">
        <v>1</v>
      </c>
      <c r="Q931" s="745">
        <v>568</v>
      </c>
      <c r="R931" s="759"/>
      <c r="S931" s="746">
        <v>568</v>
      </c>
    </row>
    <row r="932" spans="1:19" ht="14.4" customHeight="1" x14ac:dyDescent="0.3">
      <c r="A932" s="740" t="s">
        <v>4562</v>
      </c>
      <c r="B932" s="741" t="s">
        <v>4563</v>
      </c>
      <c r="C932" s="741" t="s">
        <v>599</v>
      </c>
      <c r="D932" s="741" t="s">
        <v>4538</v>
      </c>
      <c r="E932" s="741" t="s">
        <v>4559</v>
      </c>
      <c r="F932" s="741" t="s">
        <v>4647</v>
      </c>
      <c r="G932" s="741" t="s">
        <v>4648</v>
      </c>
      <c r="H932" s="745"/>
      <c r="I932" s="745"/>
      <c r="J932" s="741"/>
      <c r="K932" s="741"/>
      <c r="L932" s="745">
        <v>1</v>
      </c>
      <c r="M932" s="745">
        <v>126</v>
      </c>
      <c r="N932" s="741">
        <v>1</v>
      </c>
      <c r="O932" s="741">
        <v>126</v>
      </c>
      <c r="P932" s="745">
        <v>1</v>
      </c>
      <c r="Q932" s="745">
        <v>126</v>
      </c>
      <c r="R932" s="759">
        <v>1</v>
      </c>
      <c r="S932" s="746">
        <v>126</v>
      </c>
    </row>
    <row r="933" spans="1:19" ht="14.4" customHeight="1" x14ac:dyDescent="0.3">
      <c r="A933" s="740" t="s">
        <v>4562</v>
      </c>
      <c r="B933" s="741" t="s">
        <v>4563</v>
      </c>
      <c r="C933" s="741" t="s">
        <v>599</v>
      </c>
      <c r="D933" s="741" t="s">
        <v>4538</v>
      </c>
      <c r="E933" s="741" t="s">
        <v>4559</v>
      </c>
      <c r="F933" s="741" t="s">
        <v>4649</v>
      </c>
      <c r="G933" s="741" t="s">
        <v>4650</v>
      </c>
      <c r="H933" s="745"/>
      <c r="I933" s="745"/>
      <c r="J933" s="741"/>
      <c r="K933" s="741"/>
      <c r="L933" s="745"/>
      <c r="M933" s="745"/>
      <c r="N933" s="741"/>
      <c r="O933" s="741"/>
      <c r="P933" s="745">
        <v>3</v>
      </c>
      <c r="Q933" s="745">
        <v>993</v>
      </c>
      <c r="R933" s="759"/>
      <c r="S933" s="746">
        <v>331</v>
      </c>
    </row>
    <row r="934" spans="1:19" ht="14.4" customHeight="1" x14ac:dyDescent="0.3">
      <c r="A934" s="740" t="s">
        <v>4562</v>
      </c>
      <c r="B934" s="741" t="s">
        <v>4563</v>
      </c>
      <c r="C934" s="741" t="s">
        <v>599</v>
      </c>
      <c r="D934" s="741" t="s">
        <v>4538</v>
      </c>
      <c r="E934" s="741" t="s">
        <v>4559</v>
      </c>
      <c r="F934" s="741" t="s">
        <v>4656</v>
      </c>
      <c r="G934" s="741" t="s">
        <v>4640</v>
      </c>
      <c r="H934" s="745"/>
      <c r="I934" s="745"/>
      <c r="J934" s="741"/>
      <c r="K934" s="741"/>
      <c r="L934" s="745">
        <v>1</v>
      </c>
      <c r="M934" s="745">
        <v>462</v>
      </c>
      <c r="N934" s="741">
        <v>1</v>
      </c>
      <c r="O934" s="741">
        <v>462</v>
      </c>
      <c r="P934" s="745"/>
      <c r="Q934" s="745"/>
      <c r="R934" s="759"/>
      <c r="S934" s="746"/>
    </row>
    <row r="935" spans="1:19" ht="14.4" customHeight="1" x14ac:dyDescent="0.3">
      <c r="A935" s="740" t="s">
        <v>4562</v>
      </c>
      <c r="B935" s="741" t="s">
        <v>4563</v>
      </c>
      <c r="C935" s="741" t="s">
        <v>599</v>
      </c>
      <c r="D935" s="741" t="s">
        <v>4539</v>
      </c>
      <c r="E935" s="741" t="s">
        <v>4559</v>
      </c>
      <c r="F935" s="741" t="s">
        <v>4617</v>
      </c>
      <c r="G935" s="741" t="s">
        <v>4618</v>
      </c>
      <c r="H935" s="745">
        <v>1</v>
      </c>
      <c r="I935" s="745">
        <v>235</v>
      </c>
      <c r="J935" s="741"/>
      <c r="K935" s="741">
        <v>235</v>
      </c>
      <c r="L935" s="745"/>
      <c r="M935" s="745"/>
      <c r="N935" s="741"/>
      <c r="O935" s="741"/>
      <c r="P935" s="745"/>
      <c r="Q935" s="745"/>
      <c r="R935" s="759"/>
      <c r="S935" s="746"/>
    </row>
    <row r="936" spans="1:19" ht="14.4" customHeight="1" x14ac:dyDescent="0.3">
      <c r="A936" s="740" t="s">
        <v>4562</v>
      </c>
      <c r="B936" s="741" t="s">
        <v>4563</v>
      </c>
      <c r="C936" s="741" t="s">
        <v>599</v>
      </c>
      <c r="D936" s="741" t="s">
        <v>4539</v>
      </c>
      <c r="E936" s="741" t="s">
        <v>4559</v>
      </c>
      <c r="F936" s="741" t="s">
        <v>4653</v>
      </c>
      <c r="G936" s="741" t="s">
        <v>4652</v>
      </c>
      <c r="H936" s="745">
        <v>3</v>
      </c>
      <c r="I936" s="745">
        <v>1677</v>
      </c>
      <c r="J936" s="741"/>
      <c r="K936" s="741">
        <v>559</v>
      </c>
      <c r="L936" s="745"/>
      <c r="M936" s="745"/>
      <c r="N936" s="741"/>
      <c r="O936" s="741"/>
      <c r="P936" s="745"/>
      <c r="Q936" s="745"/>
      <c r="R936" s="759"/>
      <c r="S936" s="746"/>
    </row>
    <row r="937" spans="1:19" ht="14.4" customHeight="1" x14ac:dyDescent="0.3">
      <c r="A937" s="740" t="s">
        <v>4562</v>
      </c>
      <c r="B937" s="741" t="s">
        <v>4563</v>
      </c>
      <c r="C937" s="741" t="s">
        <v>599</v>
      </c>
      <c r="D937" s="741" t="s">
        <v>4539</v>
      </c>
      <c r="E937" s="741" t="s">
        <v>4559</v>
      </c>
      <c r="F937" s="741" t="s">
        <v>4656</v>
      </c>
      <c r="G937" s="741" t="s">
        <v>4640</v>
      </c>
      <c r="H937" s="745">
        <v>1</v>
      </c>
      <c r="I937" s="745">
        <v>449</v>
      </c>
      <c r="J937" s="741"/>
      <c r="K937" s="741">
        <v>449</v>
      </c>
      <c r="L937" s="745"/>
      <c r="M937" s="745"/>
      <c r="N937" s="741"/>
      <c r="O937" s="741"/>
      <c r="P937" s="745"/>
      <c r="Q937" s="745"/>
      <c r="R937" s="759"/>
      <c r="S937" s="746"/>
    </row>
    <row r="938" spans="1:19" ht="14.4" customHeight="1" x14ac:dyDescent="0.3">
      <c r="A938" s="740" t="s">
        <v>4562</v>
      </c>
      <c r="B938" s="741" t="s">
        <v>4563</v>
      </c>
      <c r="C938" s="741" t="s">
        <v>599</v>
      </c>
      <c r="D938" s="741" t="s">
        <v>4539</v>
      </c>
      <c r="E938" s="741" t="s">
        <v>4559</v>
      </c>
      <c r="F938" s="741" t="s">
        <v>4665</v>
      </c>
      <c r="G938" s="741" t="s">
        <v>4663</v>
      </c>
      <c r="H938" s="745">
        <v>2</v>
      </c>
      <c r="I938" s="745">
        <v>742</v>
      </c>
      <c r="J938" s="741"/>
      <c r="K938" s="741">
        <v>371</v>
      </c>
      <c r="L938" s="745"/>
      <c r="M938" s="745"/>
      <c r="N938" s="741"/>
      <c r="O938" s="741"/>
      <c r="P938" s="745"/>
      <c r="Q938" s="745"/>
      <c r="R938" s="759"/>
      <c r="S938" s="746"/>
    </row>
    <row r="939" spans="1:19" ht="14.4" customHeight="1" x14ac:dyDescent="0.3">
      <c r="A939" s="740" t="s">
        <v>4562</v>
      </c>
      <c r="B939" s="741" t="s">
        <v>4563</v>
      </c>
      <c r="C939" s="741" t="s">
        <v>599</v>
      </c>
      <c r="D939" s="741" t="s">
        <v>4541</v>
      </c>
      <c r="E939" s="741" t="s">
        <v>4559</v>
      </c>
      <c r="F939" s="741" t="s">
        <v>4617</v>
      </c>
      <c r="G939" s="741" t="s">
        <v>4618</v>
      </c>
      <c r="H939" s="745">
        <v>2</v>
      </c>
      <c r="I939" s="745">
        <v>470</v>
      </c>
      <c r="J939" s="741"/>
      <c r="K939" s="741">
        <v>235</v>
      </c>
      <c r="L939" s="745"/>
      <c r="M939" s="745"/>
      <c r="N939" s="741"/>
      <c r="O939" s="741"/>
      <c r="P939" s="745"/>
      <c r="Q939" s="745"/>
      <c r="R939" s="759"/>
      <c r="S939" s="746"/>
    </row>
    <row r="940" spans="1:19" ht="14.4" customHeight="1" x14ac:dyDescent="0.3">
      <c r="A940" s="740" t="s">
        <v>4562</v>
      </c>
      <c r="B940" s="741" t="s">
        <v>4563</v>
      </c>
      <c r="C940" s="741" t="s">
        <v>599</v>
      </c>
      <c r="D940" s="741" t="s">
        <v>4541</v>
      </c>
      <c r="E940" s="741" t="s">
        <v>4559</v>
      </c>
      <c r="F940" s="741" t="s">
        <v>4656</v>
      </c>
      <c r="G940" s="741" t="s">
        <v>4640</v>
      </c>
      <c r="H940" s="745">
        <v>1</v>
      </c>
      <c r="I940" s="745">
        <v>449</v>
      </c>
      <c r="J940" s="741"/>
      <c r="K940" s="741">
        <v>449</v>
      </c>
      <c r="L940" s="745"/>
      <c r="M940" s="745"/>
      <c r="N940" s="741"/>
      <c r="O940" s="741"/>
      <c r="P940" s="745"/>
      <c r="Q940" s="745"/>
      <c r="R940" s="759"/>
      <c r="S940" s="746"/>
    </row>
    <row r="941" spans="1:19" ht="14.4" customHeight="1" x14ac:dyDescent="0.3">
      <c r="A941" s="740" t="s">
        <v>4562</v>
      </c>
      <c r="B941" s="741" t="s">
        <v>4563</v>
      </c>
      <c r="C941" s="741" t="s">
        <v>599</v>
      </c>
      <c r="D941" s="741" t="s">
        <v>4541</v>
      </c>
      <c r="E941" s="741" t="s">
        <v>4559</v>
      </c>
      <c r="F941" s="741" t="s">
        <v>4639</v>
      </c>
      <c r="G941" s="741" t="s">
        <v>4640</v>
      </c>
      <c r="H941" s="745">
        <v>2</v>
      </c>
      <c r="I941" s="745">
        <v>680</v>
      </c>
      <c r="J941" s="741"/>
      <c r="K941" s="741">
        <v>340</v>
      </c>
      <c r="L941" s="745"/>
      <c r="M941" s="745"/>
      <c r="N941" s="741"/>
      <c r="O941" s="741"/>
      <c r="P941" s="745"/>
      <c r="Q941" s="745"/>
      <c r="R941" s="759"/>
      <c r="S941" s="746"/>
    </row>
    <row r="942" spans="1:19" ht="14.4" customHeight="1" x14ac:dyDescent="0.3">
      <c r="A942" s="740" t="s">
        <v>4562</v>
      </c>
      <c r="B942" s="741" t="s">
        <v>4563</v>
      </c>
      <c r="C942" s="741" t="s">
        <v>599</v>
      </c>
      <c r="D942" s="741" t="s">
        <v>4542</v>
      </c>
      <c r="E942" s="741" t="s">
        <v>4559</v>
      </c>
      <c r="F942" s="741" t="s">
        <v>4617</v>
      </c>
      <c r="G942" s="741" t="s">
        <v>4618</v>
      </c>
      <c r="H942" s="745">
        <v>1</v>
      </c>
      <c r="I942" s="745">
        <v>235</v>
      </c>
      <c r="J942" s="741">
        <v>0.46812749003984061</v>
      </c>
      <c r="K942" s="741">
        <v>235</v>
      </c>
      <c r="L942" s="745">
        <v>2</v>
      </c>
      <c r="M942" s="745">
        <v>502</v>
      </c>
      <c r="N942" s="741">
        <v>1</v>
      </c>
      <c r="O942" s="741">
        <v>251</v>
      </c>
      <c r="P942" s="745"/>
      <c r="Q942" s="745"/>
      <c r="R942" s="759"/>
      <c r="S942" s="746"/>
    </row>
    <row r="943" spans="1:19" ht="14.4" customHeight="1" x14ac:dyDescent="0.3">
      <c r="A943" s="740" t="s">
        <v>4562</v>
      </c>
      <c r="B943" s="741" t="s">
        <v>4563</v>
      </c>
      <c r="C943" s="741" t="s">
        <v>599</v>
      </c>
      <c r="D943" s="741" t="s">
        <v>4542</v>
      </c>
      <c r="E943" s="741" t="s">
        <v>4559</v>
      </c>
      <c r="F943" s="741" t="s">
        <v>4647</v>
      </c>
      <c r="G943" s="741" t="s">
        <v>4648</v>
      </c>
      <c r="H943" s="745">
        <v>1</v>
      </c>
      <c r="I943" s="745">
        <v>118</v>
      </c>
      <c r="J943" s="741">
        <v>0.46825396825396826</v>
      </c>
      <c r="K943" s="741">
        <v>118</v>
      </c>
      <c r="L943" s="745">
        <v>2</v>
      </c>
      <c r="M943" s="745">
        <v>252</v>
      </c>
      <c r="N943" s="741">
        <v>1</v>
      </c>
      <c r="O943" s="741">
        <v>126</v>
      </c>
      <c r="P943" s="745">
        <v>2</v>
      </c>
      <c r="Q943" s="745">
        <v>252</v>
      </c>
      <c r="R943" s="759">
        <v>1</v>
      </c>
      <c r="S943" s="746">
        <v>126</v>
      </c>
    </row>
    <row r="944" spans="1:19" ht="14.4" customHeight="1" x14ac:dyDescent="0.3">
      <c r="A944" s="740" t="s">
        <v>4562</v>
      </c>
      <c r="B944" s="741" t="s">
        <v>4563</v>
      </c>
      <c r="C944" s="741" t="s">
        <v>599</v>
      </c>
      <c r="D944" s="741" t="s">
        <v>4542</v>
      </c>
      <c r="E944" s="741" t="s">
        <v>4559</v>
      </c>
      <c r="F944" s="741" t="s">
        <v>4653</v>
      </c>
      <c r="G944" s="741" t="s">
        <v>4652</v>
      </c>
      <c r="H944" s="745"/>
      <c r="I944" s="745"/>
      <c r="J944" s="741"/>
      <c r="K944" s="741"/>
      <c r="L944" s="745"/>
      <c r="M944" s="745"/>
      <c r="N944" s="741"/>
      <c r="O944" s="741"/>
      <c r="P944" s="745">
        <v>2</v>
      </c>
      <c r="Q944" s="745">
        <v>1136</v>
      </c>
      <c r="R944" s="759"/>
      <c r="S944" s="746">
        <v>568</v>
      </c>
    </row>
    <row r="945" spans="1:19" ht="14.4" customHeight="1" x14ac:dyDescent="0.3">
      <c r="A945" s="740" t="s">
        <v>4562</v>
      </c>
      <c r="B945" s="741" t="s">
        <v>4563</v>
      </c>
      <c r="C945" s="741" t="s">
        <v>599</v>
      </c>
      <c r="D945" s="741" t="s">
        <v>4542</v>
      </c>
      <c r="E945" s="741" t="s">
        <v>4559</v>
      </c>
      <c r="F945" s="741" t="s">
        <v>4654</v>
      </c>
      <c r="G945" s="741" t="s">
        <v>4655</v>
      </c>
      <c r="H945" s="745"/>
      <c r="I945" s="745"/>
      <c r="J945" s="741"/>
      <c r="K945" s="741"/>
      <c r="L945" s="745">
        <v>2</v>
      </c>
      <c r="M945" s="745">
        <v>1522</v>
      </c>
      <c r="N945" s="741">
        <v>1</v>
      </c>
      <c r="O945" s="741">
        <v>761</v>
      </c>
      <c r="P945" s="745"/>
      <c r="Q945" s="745"/>
      <c r="R945" s="759"/>
      <c r="S945" s="746"/>
    </row>
    <row r="946" spans="1:19" ht="14.4" customHeight="1" x14ac:dyDescent="0.3">
      <c r="A946" s="740" t="s">
        <v>4562</v>
      </c>
      <c r="B946" s="741" t="s">
        <v>4563</v>
      </c>
      <c r="C946" s="741" t="s">
        <v>599</v>
      </c>
      <c r="D946" s="741" t="s">
        <v>4542</v>
      </c>
      <c r="E946" s="741" t="s">
        <v>4559</v>
      </c>
      <c r="F946" s="741" t="s">
        <v>4658</v>
      </c>
      <c r="G946" s="741" t="s">
        <v>4659</v>
      </c>
      <c r="H946" s="745"/>
      <c r="I946" s="745"/>
      <c r="J946" s="741"/>
      <c r="K946" s="741"/>
      <c r="L946" s="745">
        <v>1</v>
      </c>
      <c r="M946" s="745">
        <v>215</v>
      </c>
      <c r="N946" s="741">
        <v>1</v>
      </c>
      <c r="O946" s="741">
        <v>215</v>
      </c>
      <c r="P946" s="745"/>
      <c r="Q946" s="745"/>
      <c r="R946" s="759"/>
      <c r="S946" s="746"/>
    </row>
    <row r="947" spans="1:19" ht="14.4" customHeight="1" x14ac:dyDescent="0.3">
      <c r="A947" s="740" t="s">
        <v>4562</v>
      </c>
      <c r="B947" s="741" t="s">
        <v>4563</v>
      </c>
      <c r="C947" s="741" t="s">
        <v>599</v>
      </c>
      <c r="D947" s="741" t="s">
        <v>4542</v>
      </c>
      <c r="E947" s="741" t="s">
        <v>4559</v>
      </c>
      <c r="F947" s="741" t="s">
        <v>4660</v>
      </c>
      <c r="G947" s="741" t="s">
        <v>4661</v>
      </c>
      <c r="H947" s="745"/>
      <c r="I947" s="745"/>
      <c r="J947" s="741"/>
      <c r="K947" s="741"/>
      <c r="L947" s="745">
        <v>2</v>
      </c>
      <c r="M947" s="745">
        <v>170</v>
      </c>
      <c r="N947" s="741">
        <v>1</v>
      </c>
      <c r="O947" s="741">
        <v>85</v>
      </c>
      <c r="P947" s="745"/>
      <c r="Q947" s="745"/>
      <c r="R947" s="759"/>
      <c r="S947" s="746"/>
    </row>
    <row r="948" spans="1:19" ht="14.4" customHeight="1" x14ac:dyDescent="0.3">
      <c r="A948" s="740" t="s">
        <v>4562</v>
      </c>
      <c r="B948" s="741" t="s">
        <v>4563</v>
      </c>
      <c r="C948" s="741" t="s">
        <v>599</v>
      </c>
      <c r="D948" s="741" t="s">
        <v>4542</v>
      </c>
      <c r="E948" s="741" t="s">
        <v>4559</v>
      </c>
      <c r="F948" s="741" t="s">
        <v>4665</v>
      </c>
      <c r="G948" s="741" t="s">
        <v>4663</v>
      </c>
      <c r="H948" s="745">
        <v>1</v>
      </c>
      <c r="I948" s="745">
        <v>371</v>
      </c>
      <c r="J948" s="741">
        <v>0.97631578947368425</v>
      </c>
      <c r="K948" s="741">
        <v>371</v>
      </c>
      <c r="L948" s="745">
        <v>1</v>
      </c>
      <c r="M948" s="745">
        <v>380</v>
      </c>
      <c r="N948" s="741">
        <v>1</v>
      </c>
      <c r="O948" s="741">
        <v>380</v>
      </c>
      <c r="P948" s="745"/>
      <c r="Q948" s="745"/>
      <c r="R948" s="759"/>
      <c r="S948" s="746"/>
    </row>
    <row r="949" spans="1:19" ht="14.4" customHeight="1" x14ac:dyDescent="0.3">
      <c r="A949" s="740" t="s">
        <v>4562</v>
      </c>
      <c r="B949" s="741" t="s">
        <v>4563</v>
      </c>
      <c r="C949" s="741" t="s">
        <v>599</v>
      </c>
      <c r="D949" s="741" t="s">
        <v>2041</v>
      </c>
      <c r="E949" s="741" t="s">
        <v>4559</v>
      </c>
      <c r="F949" s="741" t="s">
        <v>4617</v>
      </c>
      <c r="G949" s="741" t="s">
        <v>4618</v>
      </c>
      <c r="H949" s="745">
        <v>10</v>
      </c>
      <c r="I949" s="745">
        <v>2350</v>
      </c>
      <c r="J949" s="741">
        <v>2.3406374501992033</v>
      </c>
      <c r="K949" s="741">
        <v>235</v>
      </c>
      <c r="L949" s="745">
        <v>4</v>
      </c>
      <c r="M949" s="745">
        <v>1004</v>
      </c>
      <c r="N949" s="741">
        <v>1</v>
      </c>
      <c r="O949" s="741">
        <v>251</v>
      </c>
      <c r="P949" s="745">
        <v>22</v>
      </c>
      <c r="Q949" s="745">
        <v>5522</v>
      </c>
      <c r="R949" s="759">
        <v>5.5</v>
      </c>
      <c r="S949" s="746">
        <v>251</v>
      </c>
    </row>
    <row r="950" spans="1:19" ht="14.4" customHeight="1" x14ac:dyDescent="0.3">
      <c r="A950" s="740" t="s">
        <v>4562</v>
      </c>
      <c r="B950" s="741" t="s">
        <v>4563</v>
      </c>
      <c r="C950" s="741" t="s">
        <v>599</v>
      </c>
      <c r="D950" s="741" t="s">
        <v>2041</v>
      </c>
      <c r="E950" s="741" t="s">
        <v>4559</v>
      </c>
      <c r="F950" s="741" t="s">
        <v>4647</v>
      </c>
      <c r="G950" s="741" t="s">
        <v>4648</v>
      </c>
      <c r="H950" s="745">
        <v>15</v>
      </c>
      <c r="I950" s="745">
        <v>1770</v>
      </c>
      <c r="J950" s="741">
        <v>1.4047619047619047</v>
      </c>
      <c r="K950" s="741">
        <v>118</v>
      </c>
      <c r="L950" s="745">
        <v>10</v>
      </c>
      <c r="M950" s="745">
        <v>1260</v>
      </c>
      <c r="N950" s="741">
        <v>1</v>
      </c>
      <c r="O950" s="741">
        <v>126</v>
      </c>
      <c r="P950" s="745">
        <v>57</v>
      </c>
      <c r="Q950" s="745">
        <v>7182</v>
      </c>
      <c r="R950" s="759">
        <v>5.7</v>
      </c>
      <c r="S950" s="746">
        <v>126</v>
      </c>
    </row>
    <row r="951" spans="1:19" ht="14.4" customHeight="1" x14ac:dyDescent="0.3">
      <c r="A951" s="740" t="s">
        <v>4562</v>
      </c>
      <c r="B951" s="741" t="s">
        <v>4563</v>
      </c>
      <c r="C951" s="741" t="s">
        <v>599</v>
      </c>
      <c r="D951" s="741" t="s">
        <v>2041</v>
      </c>
      <c r="E951" s="741" t="s">
        <v>4559</v>
      </c>
      <c r="F951" s="741" t="s">
        <v>4653</v>
      </c>
      <c r="G951" s="741" t="s">
        <v>4652</v>
      </c>
      <c r="H951" s="745">
        <v>5</v>
      </c>
      <c r="I951" s="745">
        <v>2795</v>
      </c>
      <c r="J951" s="741"/>
      <c r="K951" s="741">
        <v>559</v>
      </c>
      <c r="L951" s="745"/>
      <c r="M951" s="745"/>
      <c r="N951" s="741"/>
      <c r="O951" s="741"/>
      <c r="P951" s="745">
        <v>32</v>
      </c>
      <c r="Q951" s="745">
        <v>18176</v>
      </c>
      <c r="R951" s="759"/>
      <c r="S951" s="746">
        <v>568</v>
      </c>
    </row>
    <row r="952" spans="1:19" ht="14.4" customHeight="1" x14ac:dyDescent="0.3">
      <c r="A952" s="740" t="s">
        <v>4562</v>
      </c>
      <c r="B952" s="741" t="s">
        <v>4563</v>
      </c>
      <c r="C952" s="741" t="s">
        <v>599</v>
      </c>
      <c r="D952" s="741" t="s">
        <v>2041</v>
      </c>
      <c r="E952" s="741" t="s">
        <v>4559</v>
      </c>
      <c r="F952" s="741" t="s">
        <v>4656</v>
      </c>
      <c r="G952" s="741" t="s">
        <v>4640</v>
      </c>
      <c r="H952" s="745">
        <v>4</v>
      </c>
      <c r="I952" s="745">
        <v>1796</v>
      </c>
      <c r="J952" s="741">
        <v>1.9437229437229437</v>
      </c>
      <c r="K952" s="741">
        <v>449</v>
      </c>
      <c r="L952" s="745">
        <v>2</v>
      </c>
      <c r="M952" s="745">
        <v>924</v>
      </c>
      <c r="N952" s="741">
        <v>1</v>
      </c>
      <c r="O952" s="741">
        <v>462</v>
      </c>
      <c r="P952" s="745">
        <v>2</v>
      </c>
      <c r="Q952" s="745">
        <v>924</v>
      </c>
      <c r="R952" s="759">
        <v>1</v>
      </c>
      <c r="S952" s="746">
        <v>462</v>
      </c>
    </row>
    <row r="953" spans="1:19" ht="14.4" customHeight="1" x14ac:dyDescent="0.3">
      <c r="A953" s="740" t="s">
        <v>4562</v>
      </c>
      <c r="B953" s="741" t="s">
        <v>4563</v>
      </c>
      <c r="C953" s="741" t="s">
        <v>599</v>
      </c>
      <c r="D953" s="741" t="s">
        <v>2041</v>
      </c>
      <c r="E953" s="741" t="s">
        <v>4559</v>
      </c>
      <c r="F953" s="741" t="s">
        <v>4658</v>
      </c>
      <c r="G953" s="741" t="s">
        <v>4659</v>
      </c>
      <c r="H953" s="745"/>
      <c r="I953" s="745"/>
      <c r="J953" s="741"/>
      <c r="K953" s="741"/>
      <c r="L953" s="745"/>
      <c r="M953" s="745"/>
      <c r="N953" s="741"/>
      <c r="O953" s="741"/>
      <c r="P953" s="745">
        <v>2</v>
      </c>
      <c r="Q953" s="745">
        <v>430</v>
      </c>
      <c r="R953" s="759"/>
      <c r="S953" s="746">
        <v>215</v>
      </c>
    </row>
    <row r="954" spans="1:19" ht="14.4" customHeight="1" x14ac:dyDescent="0.3">
      <c r="A954" s="740" t="s">
        <v>4562</v>
      </c>
      <c r="B954" s="741" t="s">
        <v>4563</v>
      </c>
      <c r="C954" s="741" t="s">
        <v>599</v>
      </c>
      <c r="D954" s="741" t="s">
        <v>2041</v>
      </c>
      <c r="E954" s="741" t="s">
        <v>4559</v>
      </c>
      <c r="F954" s="741" t="s">
        <v>4660</v>
      </c>
      <c r="G954" s="741" t="s">
        <v>4661</v>
      </c>
      <c r="H954" s="745">
        <v>3</v>
      </c>
      <c r="I954" s="745">
        <v>255</v>
      </c>
      <c r="J954" s="741"/>
      <c r="K954" s="741">
        <v>85</v>
      </c>
      <c r="L954" s="745"/>
      <c r="M954" s="745"/>
      <c r="N954" s="741"/>
      <c r="O954" s="741"/>
      <c r="P954" s="745">
        <v>3</v>
      </c>
      <c r="Q954" s="745">
        <v>255</v>
      </c>
      <c r="R954" s="759"/>
      <c r="S954" s="746">
        <v>85</v>
      </c>
    </row>
    <row r="955" spans="1:19" ht="14.4" customHeight="1" x14ac:dyDescent="0.3">
      <c r="A955" s="740" t="s">
        <v>4562</v>
      </c>
      <c r="B955" s="741" t="s">
        <v>4563</v>
      </c>
      <c r="C955" s="741" t="s">
        <v>599</v>
      </c>
      <c r="D955" s="741" t="s">
        <v>2041</v>
      </c>
      <c r="E955" s="741" t="s">
        <v>4559</v>
      </c>
      <c r="F955" s="741" t="s">
        <v>4629</v>
      </c>
      <c r="G955" s="741" t="s">
        <v>4630</v>
      </c>
      <c r="H955" s="745"/>
      <c r="I955" s="745"/>
      <c r="J955" s="741"/>
      <c r="K955" s="741"/>
      <c r="L955" s="745"/>
      <c r="M955" s="745"/>
      <c r="N955" s="741"/>
      <c r="O955" s="741"/>
      <c r="P955" s="745">
        <v>5</v>
      </c>
      <c r="Q955" s="745">
        <v>600</v>
      </c>
      <c r="R955" s="759"/>
      <c r="S955" s="746">
        <v>120</v>
      </c>
    </row>
    <row r="956" spans="1:19" ht="14.4" customHeight="1" x14ac:dyDescent="0.3">
      <c r="A956" s="740" t="s">
        <v>4562</v>
      </c>
      <c r="B956" s="741" t="s">
        <v>4563</v>
      </c>
      <c r="C956" s="741" t="s">
        <v>599</v>
      </c>
      <c r="D956" s="741" t="s">
        <v>2041</v>
      </c>
      <c r="E956" s="741" t="s">
        <v>4559</v>
      </c>
      <c r="F956" s="741" t="s">
        <v>4662</v>
      </c>
      <c r="G956" s="741" t="s">
        <v>4663</v>
      </c>
      <c r="H956" s="745">
        <v>2</v>
      </c>
      <c r="I956" s="745">
        <v>598</v>
      </c>
      <c r="J956" s="741"/>
      <c r="K956" s="741">
        <v>299</v>
      </c>
      <c r="L956" s="745"/>
      <c r="M956" s="745"/>
      <c r="N956" s="741"/>
      <c r="O956" s="741"/>
      <c r="P956" s="745"/>
      <c r="Q956" s="745"/>
      <c r="R956" s="759"/>
      <c r="S956" s="746"/>
    </row>
    <row r="957" spans="1:19" ht="14.4" customHeight="1" x14ac:dyDescent="0.3">
      <c r="A957" s="740" t="s">
        <v>4562</v>
      </c>
      <c r="B957" s="741" t="s">
        <v>4563</v>
      </c>
      <c r="C957" s="741" t="s">
        <v>599</v>
      </c>
      <c r="D957" s="741" t="s">
        <v>2041</v>
      </c>
      <c r="E957" s="741" t="s">
        <v>4559</v>
      </c>
      <c r="F957" s="741" t="s">
        <v>4665</v>
      </c>
      <c r="G957" s="741" t="s">
        <v>4663</v>
      </c>
      <c r="H957" s="745">
        <v>5</v>
      </c>
      <c r="I957" s="745">
        <v>1855</v>
      </c>
      <c r="J957" s="741">
        <v>0.81359649122807021</v>
      </c>
      <c r="K957" s="741">
        <v>371</v>
      </c>
      <c r="L957" s="745">
        <v>6</v>
      </c>
      <c r="M957" s="745">
        <v>2280</v>
      </c>
      <c r="N957" s="741">
        <v>1</v>
      </c>
      <c r="O957" s="741">
        <v>380</v>
      </c>
      <c r="P957" s="745"/>
      <c r="Q957" s="745"/>
      <c r="R957" s="759"/>
      <c r="S957" s="746"/>
    </row>
    <row r="958" spans="1:19" ht="14.4" customHeight="1" x14ac:dyDescent="0.3">
      <c r="A958" s="740" t="s">
        <v>4562</v>
      </c>
      <c r="B958" s="741" t="s">
        <v>4563</v>
      </c>
      <c r="C958" s="741" t="s">
        <v>599</v>
      </c>
      <c r="D958" s="741" t="s">
        <v>2041</v>
      </c>
      <c r="E958" s="741" t="s">
        <v>4559</v>
      </c>
      <c r="F958" s="741" t="s">
        <v>4668</v>
      </c>
      <c r="G958" s="741" t="s">
        <v>4650</v>
      </c>
      <c r="H958" s="745"/>
      <c r="I958" s="745"/>
      <c r="J958" s="741"/>
      <c r="K958" s="741"/>
      <c r="L958" s="745"/>
      <c r="M958" s="745"/>
      <c r="N958" s="741"/>
      <c r="O958" s="741"/>
      <c r="P958" s="745">
        <v>8</v>
      </c>
      <c r="Q958" s="745">
        <v>3232</v>
      </c>
      <c r="R958" s="759"/>
      <c r="S958" s="746">
        <v>404</v>
      </c>
    </row>
    <row r="959" spans="1:19" ht="14.4" customHeight="1" x14ac:dyDescent="0.3">
      <c r="A959" s="740" t="s">
        <v>4562</v>
      </c>
      <c r="B959" s="741" t="s">
        <v>4563</v>
      </c>
      <c r="C959" s="741" t="s">
        <v>599</v>
      </c>
      <c r="D959" s="741" t="s">
        <v>2042</v>
      </c>
      <c r="E959" s="741" t="s">
        <v>4559</v>
      </c>
      <c r="F959" s="741" t="s">
        <v>4647</v>
      </c>
      <c r="G959" s="741" t="s">
        <v>4648</v>
      </c>
      <c r="H959" s="745"/>
      <c r="I959" s="745"/>
      <c r="J959" s="741"/>
      <c r="K959" s="741"/>
      <c r="L959" s="745"/>
      <c r="M959" s="745"/>
      <c r="N959" s="741"/>
      <c r="O959" s="741"/>
      <c r="P959" s="745">
        <v>2</v>
      </c>
      <c r="Q959" s="745">
        <v>252</v>
      </c>
      <c r="R959" s="759"/>
      <c r="S959" s="746">
        <v>126</v>
      </c>
    </row>
    <row r="960" spans="1:19" ht="14.4" customHeight="1" x14ac:dyDescent="0.3">
      <c r="A960" s="740" t="s">
        <v>4562</v>
      </c>
      <c r="B960" s="741" t="s">
        <v>4563</v>
      </c>
      <c r="C960" s="741" t="s">
        <v>599</v>
      </c>
      <c r="D960" s="741" t="s">
        <v>2042</v>
      </c>
      <c r="E960" s="741" t="s">
        <v>4559</v>
      </c>
      <c r="F960" s="741" t="s">
        <v>4662</v>
      </c>
      <c r="G960" s="741" t="s">
        <v>4663</v>
      </c>
      <c r="H960" s="745"/>
      <c r="I960" s="745"/>
      <c r="J960" s="741"/>
      <c r="K960" s="741"/>
      <c r="L960" s="745"/>
      <c r="M960" s="745"/>
      <c r="N960" s="741"/>
      <c r="O960" s="741"/>
      <c r="P960" s="745">
        <v>2</v>
      </c>
      <c r="Q960" s="745">
        <v>614</v>
      </c>
      <c r="R960" s="759"/>
      <c r="S960" s="746">
        <v>307</v>
      </c>
    </row>
    <row r="961" spans="1:19" ht="14.4" customHeight="1" x14ac:dyDescent="0.3">
      <c r="A961" s="740" t="s">
        <v>4562</v>
      </c>
      <c r="B961" s="741" t="s">
        <v>4563</v>
      </c>
      <c r="C961" s="741" t="s">
        <v>599</v>
      </c>
      <c r="D961" s="741" t="s">
        <v>2043</v>
      </c>
      <c r="E961" s="741" t="s">
        <v>4559</v>
      </c>
      <c r="F961" s="741" t="s">
        <v>4617</v>
      </c>
      <c r="G961" s="741" t="s">
        <v>4618</v>
      </c>
      <c r="H961" s="745">
        <v>2</v>
      </c>
      <c r="I961" s="745">
        <v>470</v>
      </c>
      <c r="J961" s="741">
        <v>0.37450199203187251</v>
      </c>
      <c r="K961" s="741">
        <v>235</v>
      </c>
      <c r="L961" s="745">
        <v>5</v>
      </c>
      <c r="M961" s="745">
        <v>1255</v>
      </c>
      <c r="N961" s="741">
        <v>1</v>
      </c>
      <c r="O961" s="741">
        <v>251</v>
      </c>
      <c r="P961" s="745">
        <v>12</v>
      </c>
      <c r="Q961" s="745">
        <v>3012</v>
      </c>
      <c r="R961" s="759">
        <v>2.4</v>
      </c>
      <c r="S961" s="746">
        <v>251</v>
      </c>
    </row>
    <row r="962" spans="1:19" ht="14.4" customHeight="1" x14ac:dyDescent="0.3">
      <c r="A962" s="740" t="s">
        <v>4562</v>
      </c>
      <c r="B962" s="741" t="s">
        <v>4563</v>
      </c>
      <c r="C962" s="741" t="s">
        <v>599</v>
      </c>
      <c r="D962" s="741" t="s">
        <v>2043</v>
      </c>
      <c r="E962" s="741" t="s">
        <v>4559</v>
      </c>
      <c r="F962" s="741" t="s">
        <v>4647</v>
      </c>
      <c r="G962" s="741" t="s">
        <v>4648</v>
      </c>
      <c r="H962" s="745">
        <v>2</v>
      </c>
      <c r="I962" s="745">
        <v>236</v>
      </c>
      <c r="J962" s="741">
        <v>0.26757369614512472</v>
      </c>
      <c r="K962" s="741">
        <v>118</v>
      </c>
      <c r="L962" s="745">
        <v>7</v>
      </c>
      <c r="M962" s="745">
        <v>882</v>
      </c>
      <c r="N962" s="741">
        <v>1</v>
      </c>
      <c r="O962" s="741">
        <v>126</v>
      </c>
      <c r="P962" s="745">
        <v>57</v>
      </c>
      <c r="Q962" s="745">
        <v>7182</v>
      </c>
      <c r="R962" s="759">
        <v>8.1428571428571423</v>
      </c>
      <c r="S962" s="746">
        <v>126</v>
      </c>
    </row>
    <row r="963" spans="1:19" ht="14.4" customHeight="1" x14ac:dyDescent="0.3">
      <c r="A963" s="740" t="s">
        <v>4562</v>
      </c>
      <c r="B963" s="741" t="s">
        <v>4563</v>
      </c>
      <c r="C963" s="741" t="s">
        <v>599</v>
      </c>
      <c r="D963" s="741" t="s">
        <v>2043</v>
      </c>
      <c r="E963" s="741" t="s">
        <v>4559</v>
      </c>
      <c r="F963" s="741" t="s">
        <v>4653</v>
      </c>
      <c r="G963" s="741" t="s">
        <v>4652</v>
      </c>
      <c r="H963" s="745">
        <v>2</v>
      </c>
      <c r="I963" s="745">
        <v>1118</v>
      </c>
      <c r="J963" s="741">
        <v>0.21870109546165883</v>
      </c>
      <c r="K963" s="741">
        <v>559</v>
      </c>
      <c r="L963" s="745">
        <v>9</v>
      </c>
      <c r="M963" s="745">
        <v>5112</v>
      </c>
      <c r="N963" s="741">
        <v>1</v>
      </c>
      <c r="O963" s="741">
        <v>568</v>
      </c>
      <c r="P963" s="745">
        <v>21</v>
      </c>
      <c r="Q963" s="745">
        <v>11928</v>
      </c>
      <c r="R963" s="759">
        <v>2.3333333333333335</v>
      </c>
      <c r="S963" s="746">
        <v>568</v>
      </c>
    </row>
    <row r="964" spans="1:19" ht="14.4" customHeight="1" x14ac:dyDescent="0.3">
      <c r="A964" s="740" t="s">
        <v>4562</v>
      </c>
      <c r="B964" s="741" t="s">
        <v>4563</v>
      </c>
      <c r="C964" s="741" t="s">
        <v>599</v>
      </c>
      <c r="D964" s="741" t="s">
        <v>2043</v>
      </c>
      <c r="E964" s="741" t="s">
        <v>4559</v>
      </c>
      <c r="F964" s="741" t="s">
        <v>4629</v>
      </c>
      <c r="G964" s="741" t="s">
        <v>4630</v>
      </c>
      <c r="H964" s="745"/>
      <c r="I964" s="745"/>
      <c r="J964" s="741"/>
      <c r="K964" s="741"/>
      <c r="L964" s="745">
        <v>3</v>
      </c>
      <c r="M964" s="745">
        <v>360</v>
      </c>
      <c r="N964" s="741">
        <v>1</v>
      </c>
      <c r="O964" s="741">
        <v>120</v>
      </c>
      <c r="P964" s="745"/>
      <c r="Q964" s="745"/>
      <c r="R964" s="759"/>
      <c r="S964" s="746"/>
    </row>
    <row r="965" spans="1:19" ht="14.4" customHeight="1" x14ac:dyDescent="0.3">
      <c r="A965" s="740" t="s">
        <v>4562</v>
      </c>
      <c r="B965" s="741" t="s">
        <v>4563</v>
      </c>
      <c r="C965" s="741" t="s">
        <v>599</v>
      </c>
      <c r="D965" s="741" t="s">
        <v>2043</v>
      </c>
      <c r="E965" s="741" t="s">
        <v>4559</v>
      </c>
      <c r="F965" s="741" t="s">
        <v>4665</v>
      </c>
      <c r="G965" s="741" t="s">
        <v>4663</v>
      </c>
      <c r="H965" s="745">
        <v>6</v>
      </c>
      <c r="I965" s="745">
        <v>2226</v>
      </c>
      <c r="J965" s="741">
        <v>2.9289473684210527</v>
      </c>
      <c r="K965" s="741">
        <v>371</v>
      </c>
      <c r="L965" s="745">
        <v>2</v>
      </c>
      <c r="M965" s="745">
        <v>760</v>
      </c>
      <c r="N965" s="741">
        <v>1</v>
      </c>
      <c r="O965" s="741">
        <v>380</v>
      </c>
      <c r="P965" s="745">
        <v>3</v>
      </c>
      <c r="Q965" s="745">
        <v>1140</v>
      </c>
      <c r="R965" s="759">
        <v>1.5</v>
      </c>
      <c r="S965" s="746">
        <v>380</v>
      </c>
    </row>
    <row r="966" spans="1:19" ht="14.4" customHeight="1" x14ac:dyDescent="0.3">
      <c r="A966" s="740" t="s">
        <v>4562</v>
      </c>
      <c r="B966" s="741" t="s">
        <v>4563</v>
      </c>
      <c r="C966" s="741" t="s">
        <v>599</v>
      </c>
      <c r="D966" s="741" t="s">
        <v>2043</v>
      </c>
      <c r="E966" s="741" t="s">
        <v>4559</v>
      </c>
      <c r="F966" s="741" t="s">
        <v>4666</v>
      </c>
      <c r="G966" s="741" t="s">
        <v>4667</v>
      </c>
      <c r="H966" s="745">
        <v>1</v>
      </c>
      <c r="I966" s="745">
        <v>272</v>
      </c>
      <c r="J966" s="741">
        <v>1</v>
      </c>
      <c r="K966" s="741">
        <v>272</v>
      </c>
      <c r="L966" s="745">
        <v>1</v>
      </c>
      <c r="M966" s="745">
        <v>272</v>
      </c>
      <c r="N966" s="741">
        <v>1</v>
      </c>
      <c r="O966" s="741">
        <v>272</v>
      </c>
      <c r="P966" s="745">
        <v>6</v>
      </c>
      <c r="Q966" s="745">
        <v>1632</v>
      </c>
      <c r="R966" s="759">
        <v>6</v>
      </c>
      <c r="S966" s="746">
        <v>272</v>
      </c>
    </row>
    <row r="967" spans="1:19" ht="14.4" customHeight="1" x14ac:dyDescent="0.3">
      <c r="A967" s="740" t="s">
        <v>4562</v>
      </c>
      <c r="B967" s="741" t="s">
        <v>4563</v>
      </c>
      <c r="C967" s="741" t="s">
        <v>599</v>
      </c>
      <c r="D967" s="741" t="s">
        <v>2043</v>
      </c>
      <c r="E967" s="741" t="s">
        <v>4559</v>
      </c>
      <c r="F967" s="741" t="s">
        <v>4668</v>
      </c>
      <c r="G967" s="741" t="s">
        <v>4650</v>
      </c>
      <c r="H967" s="745"/>
      <c r="I967" s="745"/>
      <c r="J967" s="741"/>
      <c r="K967" s="741"/>
      <c r="L967" s="745">
        <v>2</v>
      </c>
      <c r="M967" s="745">
        <v>808</v>
      </c>
      <c r="N967" s="741">
        <v>1</v>
      </c>
      <c r="O967" s="741">
        <v>404</v>
      </c>
      <c r="P967" s="745">
        <v>5</v>
      </c>
      <c r="Q967" s="745">
        <v>2020</v>
      </c>
      <c r="R967" s="759">
        <v>2.5</v>
      </c>
      <c r="S967" s="746">
        <v>404</v>
      </c>
    </row>
    <row r="968" spans="1:19" ht="14.4" customHeight="1" x14ac:dyDescent="0.3">
      <c r="A968" s="740" t="s">
        <v>4562</v>
      </c>
      <c r="B968" s="741" t="s">
        <v>4563</v>
      </c>
      <c r="C968" s="741" t="s">
        <v>599</v>
      </c>
      <c r="D968" s="741" t="s">
        <v>2044</v>
      </c>
      <c r="E968" s="741" t="s">
        <v>4559</v>
      </c>
      <c r="F968" s="741" t="s">
        <v>4617</v>
      </c>
      <c r="G968" s="741" t="s">
        <v>4618</v>
      </c>
      <c r="H968" s="745"/>
      <c r="I968" s="745"/>
      <c r="J968" s="741"/>
      <c r="K968" s="741"/>
      <c r="L968" s="745"/>
      <c r="M968" s="745"/>
      <c r="N968" s="741"/>
      <c r="O968" s="741"/>
      <c r="P968" s="745">
        <v>2</v>
      </c>
      <c r="Q968" s="745">
        <v>502</v>
      </c>
      <c r="R968" s="759"/>
      <c r="S968" s="746">
        <v>251</v>
      </c>
    </row>
    <row r="969" spans="1:19" ht="14.4" customHeight="1" x14ac:dyDescent="0.3">
      <c r="A969" s="740" t="s">
        <v>4562</v>
      </c>
      <c r="B969" s="741" t="s">
        <v>4563</v>
      </c>
      <c r="C969" s="741" t="s">
        <v>599</v>
      </c>
      <c r="D969" s="741" t="s">
        <v>2044</v>
      </c>
      <c r="E969" s="741" t="s">
        <v>4559</v>
      </c>
      <c r="F969" s="741" t="s">
        <v>4647</v>
      </c>
      <c r="G969" s="741" t="s">
        <v>4648</v>
      </c>
      <c r="H969" s="745"/>
      <c r="I969" s="745"/>
      <c r="J969" s="741"/>
      <c r="K969" s="741"/>
      <c r="L969" s="745"/>
      <c r="M969" s="745"/>
      <c r="N969" s="741"/>
      <c r="O969" s="741"/>
      <c r="P969" s="745">
        <v>12</v>
      </c>
      <c r="Q969" s="745">
        <v>1512</v>
      </c>
      <c r="R969" s="759"/>
      <c r="S969" s="746">
        <v>126</v>
      </c>
    </row>
    <row r="970" spans="1:19" ht="14.4" customHeight="1" x14ac:dyDescent="0.3">
      <c r="A970" s="740" t="s">
        <v>4562</v>
      </c>
      <c r="B970" s="741" t="s">
        <v>4563</v>
      </c>
      <c r="C970" s="741" t="s">
        <v>599</v>
      </c>
      <c r="D970" s="741" t="s">
        <v>2044</v>
      </c>
      <c r="E970" s="741" t="s">
        <v>4559</v>
      </c>
      <c r="F970" s="741" t="s">
        <v>4653</v>
      </c>
      <c r="G970" s="741" t="s">
        <v>4652</v>
      </c>
      <c r="H970" s="745"/>
      <c r="I970" s="745"/>
      <c r="J970" s="741"/>
      <c r="K970" s="741"/>
      <c r="L970" s="745"/>
      <c r="M970" s="745"/>
      <c r="N970" s="741"/>
      <c r="O970" s="741"/>
      <c r="P970" s="745">
        <v>3</v>
      </c>
      <c r="Q970" s="745">
        <v>1704</v>
      </c>
      <c r="R970" s="759"/>
      <c r="S970" s="746">
        <v>568</v>
      </c>
    </row>
    <row r="971" spans="1:19" ht="14.4" customHeight="1" x14ac:dyDescent="0.3">
      <c r="A971" s="740" t="s">
        <v>4562</v>
      </c>
      <c r="B971" s="741" t="s">
        <v>4563</v>
      </c>
      <c r="C971" s="741" t="s">
        <v>599</v>
      </c>
      <c r="D971" s="741" t="s">
        <v>2044</v>
      </c>
      <c r="E971" s="741" t="s">
        <v>4559</v>
      </c>
      <c r="F971" s="741" t="s">
        <v>4665</v>
      </c>
      <c r="G971" s="741" t="s">
        <v>4663</v>
      </c>
      <c r="H971" s="745"/>
      <c r="I971" s="745"/>
      <c r="J971" s="741"/>
      <c r="K971" s="741"/>
      <c r="L971" s="745"/>
      <c r="M971" s="745"/>
      <c r="N971" s="741"/>
      <c r="O971" s="741"/>
      <c r="P971" s="745">
        <v>3</v>
      </c>
      <c r="Q971" s="745">
        <v>1140</v>
      </c>
      <c r="R971" s="759"/>
      <c r="S971" s="746">
        <v>380</v>
      </c>
    </row>
    <row r="972" spans="1:19" ht="14.4" customHeight="1" x14ac:dyDescent="0.3">
      <c r="A972" s="740" t="s">
        <v>4562</v>
      </c>
      <c r="B972" s="741" t="s">
        <v>4563</v>
      </c>
      <c r="C972" s="741" t="s">
        <v>599</v>
      </c>
      <c r="D972" s="741" t="s">
        <v>2044</v>
      </c>
      <c r="E972" s="741" t="s">
        <v>4559</v>
      </c>
      <c r="F972" s="741" t="s">
        <v>4666</v>
      </c>
      <c r="G972" s="741" t="s">
        <v>4667</v>
      </c>
      <c r="H972" s="745"/>
      <c r="I972" s="745"/>
      <c r="J972" s="741"/>
      <c r="K972" s="741"/>
      <c r="L972" s="745"/>
      <c r="M972" s="745"/>
      <c r="N972" s="741"/>
      <c r="O972" s="741"/>
      <c r="P972" s="745">
        <v>2</v>
      </c>
      <c r="Q972" s="745">
        <v>544</v>
      </c>
      <c r="R972" s="759"/>
      <c r="S972" s="746">
        <v>272</v>
      </c>
    </row>
    <row r="973" spans="1:19" ht="14.4" customHeight="1" x14ac:dyDescent="0.3">
      <c r="A973" s="740" t="s">
        <v>4562</v>
      </c>
      <c r="B973" s="741" t="s">
        <v>4563</v>
      </c>
      <c r="C973" s="741" t="s">
        <v>599</v>
      </c>
      <c r="D973" s="741" t="s">
        <v>2045</v>
      </c>
      <c r="E973" s="741" t="s">
        <v>4559</v>
      </c>
      <c r="F973" s="741" t="s">
        <v>4617</v>
      </c>
      <c r="G973" s="741" t="s">
        <v>4618</v>
      </c>
      <c r="H973" s="745"/>
      <c r="I973" s="745"/>
      <c r="J973" s="741"/>
      <c r="K973" s="741"/>
      <c r="L973" s="745"/>
      <c r="M973" s="745"/>
      <c r="N973" s="741"/>
      <c r="O973" s="741"/>
      <c r="P973" s="745">
        <v>5</v>
      </c>
      <c r="Q973" s="745">
        <v>1255</v>
      </c>
      <c r="R973" s="759"/>
      <c r="S973" s="746">
        <v>251</v>
      </c>
    </row>
    <row r="974" spans="1:19" ht="14.4" customHeight="1" x14ac:dyDescent="0.3">
      <c r="A974" s="740" t="s">
        <v>4562</v>
      </c>
      <c r="B974" s="741" t="s">
        <v>4563</v>
      </c>
      <c r="C974" s="741" t="s">
        <v>599</v>
      </c>
      <c r="D974" s="741" t="s">
        <v>2045</v>
      </c>
      <c r="E974" s="741" t="s">
        <v>4559</v>
      </c>
      <c r="F974" s="741" t="s">
        <v>4647</v>
      </c>
      <c r="G974" s="741" t="s">
        <v>4648</v>
      </c>
      <c r="H974" s="745"/>
      <c r="I974" s="745"/>
      <c r="J974" s="741"/>
      <c r="K974" s="741"/>
      <c r="L974" s="745"/>
      <c r="M974" s="745"/>
      <c r="N974" s="741"/>
      <c r="O974" s="741"/>
      <c r="P974" s="745">
        <v>6</v>
      </c>
      <c r="Q974" s="745">
        <v>756</v>
      </c>
      <c r="R974" s="759"/>
      <c r="S974" s="746">
        <v>126</v>
      </c>
    </row>
    <row r="975" spans="1:19" ht="14.4" customHeight="1" x14ac:dyDescent="0.3">
      <c r="A975" s="740" t="s">
        <v>4562</v>
      </c>
      <c r="B975" s="741" t="s">
        <v>4563</v>
      </c>
      <c r="C975" s="741" t="s">
        <v>599</v>
      </c>
      <c r="D975" s="741" t="s">
        <v>2045</v>
      </c>
      <c r="E975" s="741" t="s">
        <v>4559</v>
      </c>
      <c r="F975" s="741" t="s">
        <v>4662</v>
      </c>
      <c r="G975" s="741" t="s">
        <v>4663</v>
      </c>
      <c r="H975" s="745"/>
      <c r="I975" s="745"/>
      <c r="J975" s="741"/>
      <c r="K975" s="741"/>
      <c r="L975" s="745"/>
      <c r="M975" s="745"/>
      <c r="N975" s="741"/>
      <c r="O975" s="741"/>
      <c r="P975" s="745">
        <v>1</v>
      </c>
      <c r="Q975" s="745">
        <v>307</v>
      </c>
      <c r="R975" s="759"/>
      <c r="S975" s="746">
        <v>307</v>
      </c>
    </row>
    <row r="976" spans="1:19" ht="14.4" customHeight="1" x14ac:dyDescent="0.3">
      <c r="A976" s="740" t="s">
        <v>4562</v>
      </c>
      <c r="B976" s="741" t="s">
        <v>4563</v>
      </c>
      <c r="C976" s="741" t="s">
        <v>599</v>
      </c>
      <c r="D976" s="741" t="s">
        <v>2045</v>
      </c>
      <c r="E976" s="741" t="s">
        <v>4559</v>
      </c>
      <c r="F976" s="741" t="s">
        <v>4665</v>
      </c>
      <c r="G976" s="741" t="s">
        <v>4663</v>
      </c>
      <c r="H976" s="745"/>
      <c r="I976" s="745"/>
      <c r="J976" s="741"/>
      <c r="K976" s="741"/>
      <c r="L976" s="745"/>
      <c r="M976" s="745"/>
      <c r="N976" s="741"/>
      <c r="O976" s="741"/>
      <c r="P976" s="745">
        <v>6</v>
      </c>
      <c r="Q976" s="745">
        <v>2280</v>
      </c>
      <c r="R976" s="759"/>
      <c r="S976" s="746">
        <v>380</v>
      </c>
    </row>
    <row r="977" spans="1:19" ht="14.4" customHeight="1" x14ac:dyDescent="0.3">
      <c r="A977" s="740" t="s">
        <v>4562</v>
      </c>
      <c r="B977" s="741" t="s">
        <v>4563</v>
      </c>
      <c r="C977" s="741" t="s">
        <v>599</v>
      </c>
      <c r="D977" s="741" t="s">
        <v>4544</v>
      </c>
      <c r="E977" s="741" t="s">
        <v>4559</v>
      </c>
      <c r="F977" s="741" t="s">
        <v>4617</v>
      </c>
      <c r="G977" s="741" t="s">
        <v>4618</v>
      </c>
      <c r="H977" s="745"/>
      <c r="I977" s="745"/>
      <c r="J977" s="741"/>
      <c r="K977" s="741"/>
      <c r="L977" s="745">
        <v>1</v>
      </c>
      <c r="M977" s="745">
        <v>251</v>
      </c>
      <c r="N977" s="741">
        <v>1</v>
      </c>
      <c r="O977" s="741">
        <v>251</v>
      </c>
      <c r="P977" s="745">
        <v>2</v>
      </c>
      <c r="Q977" s="745">
        <v>502</v>
      </c>
      <c r="R977" s="759">
        <v>2</v>
      </c>
      <c r="S977" s="746">
        <v>251</v>
      </c>
    </row>
    <row r="978" spans="1:19" ht="14.4" customHeight="1" x14ac:dyDescent="0.3">
      <c r="A978" s="740" t="s">
        <v>4562</v>
      </c>
      <c r="B978" s="741" t="s">
        <v>4563</v>
      </c>
      <c r="C978" s="741" t="s">
        <v>599</v>
      </c>
      <c r="D978" s="741" t="s">
        <v>4544</v>
      </c>
      <c r="E978" s="741" t="s">
        <v>4559</v>
      </c>
      <c r="F978" s="741" t="s">
        <v>4647</v>
      </c>
      <c r="G978" s="741" t="s">
        <v>4648</v>
      </c>
      <c r="H978" s="745"/>
      <c r="I978" s="745"/>
      <c r="J978" s="741"/>
      <c r="K978" s="741"/>
      <c r="L978" s="745"/>
      <c r="M978" s="745"/>
      <c r="N978" s="741"/>
      <c r="O978" s="741"/>
      <c r="P978" s="745">
        <v>1</v>
      </c>
      <c r="Q978" s="745">
        <v>126</v>
      </c>
      <c r="R978" s="759"/>
      <c r="S978" s="746">
        <v>126</v>
      </c>
    </row>
    <row r="979" spans="1:19" ht="14.4" customHeight="1" x14ac:dyDescent="0.3">
      <c r="A979" s="740" t="s">
        <v>4562</v>
      </c>
      <c r="B979" s="741" t="s">
        <v>4563</v>
      </c>
      <c r="C979" s="741" t="s">
        <v>599</v>
      </c>
      <c r="D979" s="741" t="s">
        <v>4544</v>
      </c>
      <c r="E979" s="741" t="s">
        <v>4559</v>
      </c>
      <c r="F979" s="741" t="s">
        <v>4651</v>
      </c>
      <c r="G979" s="741" t="s">
        <v>4652</v>
      </c>
      <c r="H979" s="745"/>
      <c r="I979" s="745"/>
      <c r="J979" s="741"/>
      <c r="K979" s="741"/>
      <c r="L979" s="745"/>
      <c r="M979" s="745"/>
      <c r="N979" s="741"/>
      <c r="O979" s="741"/>
      <c r="P979" s="745">
        <v>1</v>
      </c>
      <c r="Q979" s="745">
        <v>495</v>
      </c>
      <c r="R979" s="759"/>
      <c r="S979" s="746">
        <v>495</v>
      </c>
    </row>
    <row r="980" spans="1:19" ht="14.4" customHeight="1" x14ac:dyDescent="0.3">
      <c r="A980" s="740" t="s">
        <v>4562</v>
      </c>
      <c r="B980" s="741" t="s">
        <v>4563</v>
      </c>
      <c r="C980" s="741" t="s">
        <v>599</v>
      </c>
      <c r="D980" s="741" t="s">
        <v>4544</v>
      </c>
      <c r="E980" s="741" t="s">
        <v>4559</v>
      </c>
      <c r="F980" s="741" t="s">
        <v>4653</v>
      </c>
      <c r="G980" s="741" t="s">
        <v>4652</v>
      </c>
      <c r="H980" s="745"/>
      <c r="I980" s="745"/>
      <c r="J980" s="741"/>
      <c r="K980" s="741"/>
      <c r="L980" s="745"/>
      <c r="M980" s="745"/>
      <c r="N980" s="741"/>
      <c r="O980" s="741"/>
      <c r="P980" s="745">
        <v>1</v>
      </c>
      <c r="Q980" s="745">
        <v>568</v>
      </c>
      <c r="R980" s="759"/>
      <c r="S980" s="746">
        <v>568</v>
      </c>
    </row>
    <row r="981" spans="1:19" ht="14.4" customHeight="1" x14ac:dyDescent="0.3">
      <c r="A981" s="740" t="s">
        <v>4562</v>
      </c>
      <c r="B981" s="741" t="s">
        <v>4563</v>
      </c>
      <c r="C981" s="741" t="s">
        <v>599</v>
      </c>
      <c r="D981" s="741" t="s">
        <v>4544</v>
      </c>
      <c r="E981" s="741" t="s">
        <v>4559</v>
      </c>
      <c r="F981" s="741" t="s">
        <v>4629</v>
      </c>
      <c r="G981" s="741" t="s">
        <v>4630</v>
      </c>
      <c r="H981" s="745"/>
      <c r="I981" s="745"/>
      <c r="J981" s="741"/>
      <c r="K981" s="741"/>
      <c r="L981" s="745">
        <v>4</v>
      </c>
      <c r="M981" s="745">
        <v>480</v>
      </c>
      <c r="N981" s="741">
        <v>1</v>
      </c>
      <c r="O981" s="741">
        <v>120</v>
      </c>
      <c r="P981" s="745"/>
      <c r="Q981" s="745"/>
      <c r="R981" s="759"/>
      <c r="S981" s="746"/>
    </row>
    <row r="982" spans="1:19" ht="14.4" customHeight="1" x14ac:dyDescent="0.3">
      <c r="A982" s="740" t="s">
        <v>4562</v>
      </c>
      <c r="B982" s="741" t="s">
        <v>4563</v>
      </c>
      <c r="C982" s="741" t="s">
        <v>599</v>
      </c>
      <c r="D982" s="741" t="s">
        <v>4546</v>
      </c>
      <c r="E982" s="741" t="s">
        <v>4559</v>
      </c>
      <c r="F982" s="741" t="s">
        <v>4647</v>
      </c>
      <c r="G982" s="741" t="s">
        <v>4648</v>
      </c>
      <c r="H982" s="745">
        <v>3</v>
      </c>
      <c r="I982" s="745">
        <v>354</v>
      </c>
      <c r="J982" s="741"/>
      <c r="K982" s="741">
        <v>118</v>
      </c>
      <c r="L982" s="745"/>
      <c r="M982" s="745"/>
      <c r="N982" s="741"/>
      <c r="O982" s="741"/>
      <c r="P982" s="745"/>
      <c r="Q982" s="745"/>
      <c r="R982" s="759"/>
      <c r="S982" s="746"/>
    </row>
    <row r="983" spans="1:19" ht="14.4" customHeight="1" x14ac:dyDescent="0.3">
      <c r="A983" s="740" t="s">
        <v>4562</v>
      </c>
      <c r="B983" s="741" t="s">
        <v>4563</v>
      </c>
      <c r="C983" s="741" t="s">
        <v>599</v>
      </c>
      <c r="D983" s="741" t="s">
        <v>4546</v>
      </c>
      <c r="E983" s="741" t="s">
        <v>4559</v>
      </c>
      <c r="F983" s="741" t="s">
        <v>4660</v>
      </c>
      <c r="G983" s="741" t="s">
        <v>4661</v>
      </c>
      <c r="H983" s="745">
        <v>3</v>
      </c>
      <c r="I983" s="745">
        <v>255</v>
      </c>
      <c r="J983" s="741"/>
      <c r="K983" s="741">
        <v>85</v>
      </c>
      <c r="L983" s="745"/>
      <c r="M983" s="745"/>
      <c r="N983" s="741"/>
      <c r="O983" s="741"/>
      <c r="P983" s="745"/>
      <c r="Q983" s="745"/>
      <c r="R983" s="759"/>
      <c r="S983" s="746"/>
    </row>
    <row r="984" spans="1:19" ht="14.4" customHeight="1" x14ac:dyDescent="0.3">
      <c r="A984" s="740" t="s">
        <v>4562</v>
      </c>
      <c r="B984" s="741" t="s">
        <v>4563</v>
      </c>
      <c r="C984" s="741" t="s">
        <v>599</v>
      </c>
      <c r="D984" s="741" t="s">
        <v>4546</v>
      </c>
      <c r="E984" s="741" t="s">
        <v>4559</v>
      </c>
      <c r="F984" s="741" t="s">
        <v>4662</v>
      </c>
      <c r="G984" s="741" t="s">
        <v>4663</v>
      </c>
      <c r="H984" s="745">
        <v>3</v>
      </c>
      <c r="I984" s="745">
        <v>897</v>
      </c>
      <c r="J984" s="741"/>
      <c r="K984" s="741">
        <v>299</v>
      </c>
      <c r="L984" s="745"/>
      <c r="M984" s="745"/>
      <c r="N984" s="741"/>
      <c r="O984" s="741"/>
      <c r="P984" s="745"/>
      <c r="Q984" s="745"/>
      <c r="R984" s="759"/>
      <c r="S984" s="746"/>
    </row>
    <row r="985" spans="1:19" ht="14.4" customHeight="1" x14ac:dyDescent="0.3">
      <c r="A985" s="740" t="s">
        <v>4562</v>
      </c>
      <c r="B985" s="741" t="s">
        <v>4563</v>
      </c>
      <c r="C985" s="741" t="s">
        <v>599</v>
      </c>
      <c r="D985" s="741" t="s">
        <v>4547</v>
      </c>
      <c r="E985" s="741" t="s">
        <v>4559</v>
      </c>
      <c r="F985" s="741" t="s">
        <v>4617</v>
      </c>
      <c r="G985" s="741" t="s">
        <v>4618</v>
      </c>
      <c r="H985" s="745">
        <v>1</v>
      </c>
      <c r="I985" s="745">
        <v>235</v>
      </c>
      <c r="J985" s="741"/>
      <c r="K985" s="741">
        <v>235</v>
      </c>
      <c r="L985" s="745"/>
      <c r="M985" s="745"/>
      <c r="N985" s="741"/>
      <c r="O985" s="741"/>
      <c r="P985" s="745"/>
      <c r="Q985" s="745"/>
      <c r="R985" s="759"/>
      <c r="S985" s="746"/>
    </row>
    <row r="986" spans="1:19" ht="14.4" customHeight="1" x14ac:dyDescent="0.3">
      <c r="A986" s="740" t="s">
        <v>4562</v>
      </c>
      <c r="B986" s="741" t="s">
        <v>4563</v>
      </c>
      <c r="C986" s="741" t="s">
        <v>599</v>
      </c>
      <c r="D986" s="741" t="s">
        <v>4547</v>
      </c>
      <c r="E986" s="741" t="s">
        <v>4559</v>
      </c>
      <c r="F986" s="741" t="s">
        <v>4662</v>
      </c>
      <c r="G986" s="741" t="s">
        <v>4663</v>
      </c>
      <c r="H986" s="745">
        <v>1</v>
      </c>
      <c r="I986" s="745">
        <v>299</v>
      </c>
      <c r="J986" s="741"/>
      <c r="K986" s="741">
        <v>299</v>
      </c>
      <c r="L986" s="745"/>
      <c r="M986" s="745"/>
      <c r="N986" s="741"/>
      <c r="O986" s="741"/>
      <c r="P986" s="745"/>
      <c r="Q986" s="745"/>
      <c r="R986" s="759"/>
      <c r="S986" s="746"/>
    </row>
    <row r="987" spans="1:19" ht="14.4" customHeight="1" x14ac:dyDescent="0.3">
      <c r="A987" s="740" t="s">
        <v>4562</v>
      </c>
      <c r="B987" s="741" t="s">
        <v>4563</v>
      </c>
      <c r="C987" s="741" t="s">
        <v>599</v>
      </c>
      <c r="D987" s="741" t="s">
        <v>4548</v>
      </c>
      <c r="E987" s="741" t="s">
        <v>4559</v>
      </c>
      <c r="F987" s="741" t="s">
        <v>4617</v>
      </c>
      <c r="G987" s="741" t="s">
        <v>4618</v>
      </c>
      <c r="H987" s="745">
        <v>7</v>
      </c>
      <c r="I987" s="745">
        <v>1645</v>
      </c>
      <c r="J987" s="741"/>
      <c r="K987" s="741">
        <v>235</v>
      </c>
      <c r="L987" s="745"/>
      <c r="M987" s="745"/>
      <c r="N987" s="741"/>
      <c r="O987" s="741"/>
      <c r="P987" s="745">
        <v>2</v>
      </c>
      <c r="Q987" s="745">
        <v>502</v>
      </c>
      <c r="R987" s="759"/>
      <c r="S987" s="746">
        <v>251</v>
      </c>
    </row>
    <row r="988" spans="1:19" ht="14.4" customHeight="1" x14ac:dyDescent="0.3">
      <c r="A988" s="740" t="s">
        <v>4562</v>
      </c>
      <c r="B988" s="741" t="s">
        <v>4563</v>
      </c>
      <c r="C988" s="741" t="s">
        <v>599</v>
      </c>
      <c r="D988" s="741" t="s">
        <v>4548</v>
      </c>
      <c r="E988" s="741" t="s">
        <v>4559</v>
      </c>
      <c r="F988" s="741" t="s">
        <v>4647</v>
      </c>
      <c r="G988" s="741" t="s">
        <v>4648</v>
      </c>
      <c r="H988" s="745">
        <v>7</v>
      </c>
      <c r="I988" s="745">
        <v>826</v>
      </c>
      <c r="J988" s="741"/>
      <c r="K988" s="741">
        <v>118</v>
      </c>
      <c r="L988" s="745"/>
      <c r="M988" s="745"/>
      <c r="N988" s="741"/>
      <c r="O988" s="741"/>
      <c r="P988" s="745">
        <v>2</v>
      </c>
      <c r="Q988" s="745">
        <v>252</v>
      </c>
      <c r="R988" s="759"/>
      <c r="S988" s="746">
        <v>126</v>
      </c>
    </row>
    <row r="989" spans="1:19" ht="14.4" customHeight="1" x14ac:dyDescent="0.3">
      <c r="A989" s="740" t="s">
        <v>4562</v>
      </c>
      <c r="B989" s="741" t="s">
        <v>4563</v>
      </c>
      <c r="C989" s="741" t="s">
        <v>599</v>
      </c>
      <c r="D989" s="741" t="s">
        <v>4548</v>
      </c>
      <c r="E989" s="741" t="s">
        <v>4559</v>
      </c>
      <c r="F989" s="741" t="s">
        <v>4653</v>
      </c>
      <c r="G989" s="741" t="s">
        <v>4652</v>
      </c>
      <c r="H989" s="745">
        <v>8</v>
      </c>
      <c r="I989" s="745">
        <v>4472</v>
      </c>
      <c r="J989" s="741"/>
      <c r="K989" s="741">
        <v>559</v>
      </c>
      <c r="L989" s="745"/>
      <c r="M989" s="745"/>
      <c r="N989" s="741"/>
      <c r="O989" s="741"/>
      <c r="P989" s="745"/>
      <c r="Q989" s="745"/>
      <c r="R989" s="759"/>
      <c r="S989" s="746"/>
    </row>
    <row r="990" spans="1:19" ht="14.4" customHeight="1" x14ac:dyDescent="0.3">
      <c r="A990" s="740" t="s">
        <v>4562</v>
      </c>
      <c r="B990" s="741" t="s">
        <v>4563</v>
      </c>
      <c r="C990" s="741" t="s">
        <v>599</v>
      </c>
      <c r="D990" s="741" t="s">
        <v>4548</v>
      </c>
      <c r="E990" s="741" t="s">
        <v>4559</v>
      </c>
      <c r="F990" s="741" t="s">
        <v>4665</v>
      </c>
      <c r="G990" s="741" t="s">
        <v>4663</v>
      </c>
      <c r="H990" s="745"/>
      <c r="I990" s="745"/>
      <c r="J990" s="741"/>
      <c r="K990" s="741"/>
      <c r="L990" s="745"/>
      <c r="M990" s="745"/>
      <c r="N990" s="741"/>
      <c r="O990" s="741"/>
      <c r="P990" s="745">
        <v>1</v>
      </c>
      <c r="Q990" s="745">
        <v>380</v>
      </c>
      <c r="R990" s="759"/>
      <c r="S990" s="746">
        <v>380</v>
      </c>
    </row>
    <row r="991" spans="1:19" ht="14.4" customHeight="1" x14ac:dyDescent="0.3">
      <c r="A991" s="740" t="s">
        <v>4562</v>
      </c>
      <c r="B991" s="741" t="s">
        <v>4563</v>
      </c>
      <c r="C991" s="741" t="s">
        <v>599</v>
      </c>
      <c r="D991" s="741" t="s">
        <v>4548</v>
      </c>
      <c r="E991" s="741" t="s">
        <v>4559</v>
      </c>
      <c r="F991" s="741" t="s">
        <v>4666</v>
      </c>
      <c r="G991" s="741" t="s">
        <v>4667</v>
      </c>
      <c r="H991" s="745"/>
      <c r="I991" s="745"/>
      <c r="J991" s="741"/>
      <c r="K991" s="741"/>
      <c r="L991" s="745"/>
      <c r="M991" s="745"/>
      <c r="N991" s="741"/>
      <c r="O991" s="741"/>
      <c r="P991" s="745">
        <v>1</v>
      </c>
      <c r="Q991" s="745">
        <v>272</v>
      </c>
      <c r="R991" s="759"/>
      <c r="S991" s="746">
        <v>272</v>
      </c>
    </row>
    <row r="992" spans="1:19" ht="14.4" customHeight="1" x14ac:dyDescent="0.3">
      <c r="A992" s="740" t="s">
        <v>4562</v>
      </c>
      <c r="B992" s="741" t="s">
        <v>4563</v>
      </c>
      <c r="C992" s="741" t="s">
        <v>599</v>
      </c>
      <c r="D992" s="741" t="s">
        <v>4548</v>
      </c>
      <c r="E992" s="741" t="s">
        <v>4559</v>
      </c>
      <c r="F992" s="741" t="s">
        <v>4668</v>
      </c>
      <c r="G992" s="741" t="s">
        <v>4650</v>
      </c>
      <c r="H992" s="745">
        <v>2</v>
      </c>
      <c r="I992" s="745">
        <v>790</v>
      </c>
      <c r="J992" s="741"/>
      <c r="K992" s="741">
        <v>395</v>
      </c>
      <c r="L992" s="745"/>
      <c r="M992" s="745"/>
      <c r="N992" s="741"/>
      <c r="O992" s="741"/>
      <c r="P992" s="745"/>
      <c r="Q992" s="745"/>
      <c r="R992" s="759"/>
      <c r="S992" s="746"/>
    </row>
    <row r="993" spans="1:19" ht="14.4" customHeight="1" x14ac:dyDescent="0.3">
      <c r="A993" s="740" t="s">
        <v>4562</v>
      </c>
      <c r="B993" s="741" t="s">
        <v>4563</v>
      </c>
      <c r="C993" s="741" t="s">
        <v>599</v>
      </c>
      <c r="D993" s="741" t="s">
        <v>4549</v>
      </c>
      <c r="E993" s="741" t="s">
        <v>4559</v>
      </c>
      <c r="F993" s="741" t="s">
        <v>4617</v>
      </c>
      <c r="G993" s="741" t="s">
        <v>4618</v>
      </c>
      <c r="H993" s="745"/>
      <c r="I993" s="745"/>
      <c r="J993" s="741"/>
      <c r="K993" s="741"/>
      <c r="L993" s="745">
        <v>5</v>
      </c>
      <c r="M993" s="745">
        <v>1255</v>
      </c>
      <c r="N993" s="741">
        <v>1</v>
      </c>
      <c r="O993" s="741">
        <v>251</v>
      </c>
      <c r="P993" s="745">
        <v>15</v>
      </c>
      <c r="Q993" s="745">
        <v>3765</v>
      </c>
      <c r="R993" s="759">
        <v>3</v>
      </c>
      <c r="S993" s="746">
        <v>251</v>
      </c>
    </row>
    <row r="994" spans="1:19" ht="14.4" customHeight="1" x14ac:dyDescent="0.3">
      <c r="A994" s="740" t="s">
        <v>4562</v>
      </c>
      <c r="B994" s="741" t="s">
        <v>4563</v>
      </c>
      <c r="C994" s="741" t="s">
        <v>599</v>
      </c>
      <c r="D994" s="741" t="s">
        <v>4549</v>
      </c>
      <c r="E994" s="741" t="s">
        <v>4559</v>
      </c>
      <c r="F994" s="741" t="s">
        <v>4647</v>
      </c>
      <c r="G994" s="741" t="s">
        <v>4648</v>
      </c>
      <c r="H994" s="745"/>
      <c r="I994" s="745"/>
      <c r="J994" s="741"/>
      <c r="K994" s="741"/>
      <c r="L994" s="745">
        <v>8</v>
      </c>
      <c r="M994" s="745">
        <v>1008</v>
      </c>
      <c r="N994" s="741">
        <v>1</v>
      </c>
      <c r="O994" s="741">
        <v>126</v>
      </c>
      <c r="P994" s="745">
        <v>8</v>
      </c>
      <c r="Q994" s="745">
        <v>1008</v>
      </c>
      <c r="R994" s="759">
        <v>1</v>
      </c>
      <c r="S994" s="746">
        <v>126</v>
      </c>
    </row>
    <row r="995" spans="1:19" ht="14.4" customHeight="1" x14ac:dyDescent="0.3">
      <c r="A995" s="740" t="s">
        <v>4562</v>
      </c>
      <c r="B995" s="741" t="s">
        <v>4563</v>
      </c>
      <c r="C995" s="741" t="s">
        <v>599</v>
      </c>
      <c r="D995" s="741" t="s">
        <v>4549</v>
      </c>
      <c r="E995" s="741" t="s">
        <v>4559</v>
      </c>
      <c r="F995" s="741" t="s">
        <v>4651</v>
      </c>
      <c r="G995" s="741" t="s">
        <v>4652</v>
      </c>
      <c r="H995" s="745"/>
      <c r="I995" s="745"/>
      <c r="J995" s="741"/>
      <c r="K995" s="741"/>
      <c r="L995" s="745"/>
      <c r="M995" s="745"/>
      <c r="N995" s="741"/>
      <c r="O995" s="741"/>
      <c r="P995" s="745">
        <v>10</v>
      </c>
      <c r="Q995" s="745">
        <v>4950</v>
      </c>
      <c r="R995" s="759"/>
      <c r="S995" s="746">
        <v>495</v>
      </c>
    </row>
    <row r="996" spans="1:19" ht="14.4" customHeight="1" x14ac:dyDescent="0.3">
      <c r="A996" s="740" t="s">
        <v>4562</v>
      </c>
      <c r="B996" s="741" t="s">
        <v>4563</v>
      </c>
      <c r="C996" s="741" t="s">
        <v>599</v>
      </c>
      <c r="D996" s="741" t="s">
        <v>4549</v>
      </c>
      <c r="E996" s="741" t="s">
        <v>4559</v>
      </c>
      <c r="F996" s="741" t="s">
        <v>4671</v>
      </c>
      <c r="G996" s="741" t="s">
        <v>4655</v>
      </c>
      <c r="H996" s="745"/>
      <c r="I996" s="745"/>
      <c r="J996" s="741"/>
      <c r="K996" s="741"/>
      <c r="L996" s="745"/>
      <c r="M996" s="745"/>
      <c r="N996" s="741"/>
      <c r="O996" s="741"/>
      <c r="P996" s="745">
        <v>2</v>
      </c>
      <c r="Q996" s="745">
        <v>1376</v>
      </c>
      <c r="R996" s="759"/>
      <c r="S996" s="746">
        <v>688</v>
      </c>
    </row>
    <row r="997" spans="1:19" ht="14.4" customHeight="1" x14ac:dyDescent="0.3">
      <c r="A997" s="740" t="s">
        <v>4562</v>
      </c>
      <c r="B997" s="741" t="s">
        <v>4563</v>
      </c>
      <c r="C997" s="741" t="s">
        <v>599</v>
      </c>
      <c r="D997" s="741" t="s">
        <v>4549</v>
      </c>
      <c r="E997" s="741" t="s">
        <v>4559</v>
      </c>
      <c r="F997" s="741" t="s">
        <v>4654</v>
      </c>
      <c r="G997" s="741" t="s">
        <v>4655</v>
      </c>
      <c r="H997" s="745"/>
      <c r="I997" s="745"/>
      <c r="J997" s="741"/>
      <c r="K997" s="741"/>
      <c r="L997" s="745">
        <v>5</v>
      </c>
      <c r="M997" s="745">
        <v>3805</v>
      </c>
      <c r="N997" s="741">
        <v>1</v>
      </c>
      <c r="O997" s="741">
        <v>761</v>
      </c>
      <c r="P997" s="745">
        <v>2</v>
      </c>
      <c r="Q997" s="745">
        <v>1522</v>
      </c>
      <c r="R997" s="759">
        <v>0.4</v>
      </c>
      <c r="S997" s="746">
        <v>761</v>
      </c>
    </row>
    <row r="998" spans="1:19" ht="14.4" customHeight="1" x14ac:dyDescent="0.3">
      <c r="A998" s="740" t="s">
        <v>4562</v>
      </c>
      <c r="B998" s="741" t="s">
        <v>4563</v>
      </c>
      <c r="C998" s="741" t="s">
        <v>599</v>
      </c>
      <c r="D998" s="741" t="s">
        <v>4549</v>
      </c>
      <c r="E998" s="741" t="s">
        <v>4559</v>
      </c>
      <c r="F998" s="741" t="s">
        <v>4656</v>
      </c>
      <c r="G998" s="741" t="s">
        <v>4640</v>
      </c>
      <c r="H998" s="745"/>
      <c r="I998" s="745"/>
      <c r="J998" s="741"/>
      <c r="K998" s="741"/>
      <c r="L998" s="745"/>
      <c r="M998" s="745"/>
      <c r="N998" s="741"/>
      <c r="O998" s="741"/>
      <c r="P998" s="745">
        <v>1</v>
      </c>
      <c r="Q998" s="745">
        <v>462</v>
      </c>
      <c r="R998" s="759"/>
      <c r="S998" s="746">
        <v>462</v>
      </c>
    </row>
    <row r="999" spans="1:19" ht="14.4" customHeight="1" x14ac:dyDescent="0.3">
      <c r="A999" s="740" t="s">
        <v>4562</v>
      </c>
      <c r="B999" s="741" t="s">
        <v>4563</v>
      </c>
      <c r="C999" s="741" t="s">
        <v>599</v>
      </c>
      <c r="D999" s="741" t="s">
        <v>4549</v>
      </c>
      <c r="E999" s="741" t="s">
        <v>4559</v>
      </c>
      <c r="F999" s="741" t="s">
        <v>4660</v>
      </c>
      <c r="G999" s="741" t="s">
        <v>4661</v>
      </c>
      <c r="H999" s="745"/>
      <c r="I999" s="745"/>
      <c r="J999" s="741"/>
      <c r="K999" s="741"/>
      <c r="L999" s="745">
        <v>5</v>
      </c>
      <c r="M999" s="745">
        <v>425</v>
      </c>
      <c r="N999" s="741">
        <v>1</v>
      </c>
      <c r="O999" s="741">
        <v>85</v>
      </c>
      <c r="P999" s="745">
        <v>11</v>
      </c>
      <c r="Q999" s="745">
        <v>935</v>
      </c>
      <c r="R999" s="759">
        <v>2.2000000000000002</v>
      </c>
      <c r="S999" s="746">
        <v>85</v>
      </c>
    </row>
    <row r="1000" spans="1:19" ht="14.4" customHeight="1" x14ac:dyDescent="0.3">
      <c r="A1000" s="740" t="s">
        <v>4562</v>
      </c>
      <c r="B1000" s="741" t="s">
        <v>4563</v>
      </c>
      <c r="C1000" s="741" t="s">
        <v>599</v>
      </c>
      <c r="D1000" s="741" t="s">
        <v>4549</v>
      </c>
      <c r="E1000" s="741" t="s">
        <v>4559</v>
      </c>
      <c r="F1000" s="741" t="s">
        <v>4662</v>
      </c>
      <c r="G1000" s="741" t="s">
        <v>4663</v>
      </c>
      <c r="H1000" s="745">
        <v>5</v>
      </c>
      <c r="I1000" s="745">
        <v>1495</v>
      </c>
      <c r="J1000" s="741"/>
      <c r="K1000" s="741">
        <v>299</v>
      </c>
      <c r="L1000" s="745"/>
      <c r="M1000" s="745"/>
      <c r="N1000" s="741"/>
      <c r="O1000" s="741"/>
      <c r="P1000" s="745"/>
      <c r="Q1000" s="745"/>
      <c r="R1000" s="759"/>
      <c r="S1000" s="746"/>
    </row>
    <row r="1001" spans="1:19" ht="14.4" customHeight="1" x14ac:dyDescent="0.3">
      <c r="A1001" s="740" t="s">
        <v>4562</v>
      </c>
      <c r="B1001" s="741" t="s">
        <v>4563</v>
      </c>
      <c r="C1001" s="741" t="s">
        <v>599</v>
      </c>
      <c r="D1001" s="741" t="s">
        <v>4549</v>
      </c>
      <c r="E1001" s="741" t="s">
        <v>4559</v>
      </c>
      <c r="F1001" s="741" t="s">
        <v>4665</v>
      </c>
      <c r="G1001" s="741" t="s">
        <v>4663</v>
      </c>
      <c r="H1001" s="745">
        <v>2</v>
      </c>
      <c r="I1001" s="745">
        <v>742</v>
      </c>
      <c r="J1001" s="741">
        <v>0.27894736842105261</v>
      </c>
      <c r="K1001" s="741">
        <v>371</v>
      </c>
      <c r="L1001" s="745">
        <v>7</v>
      </c>
      <c r="M1001" s="745">
        <v>2660</v>
      </c>
      <c r="N1001" s="741">
        <v>1</v>
      </c>
      <c r="O1001" s="741">
        <v>380</v>
      </c>
      <c r="P1001" s="745">
        <v>22</v>
      </c>
      <c r="Q1001" s="745">
        <v>8360</v>
      </c>
      <c r="R1001" s="759">
        <v>3.1428571428571428</v>
      </c>
      <c r="S1001" s="746">
        <v>380</v>
      </c>
    </row>
    <row r="1002" spans="1:19" ht="14.4" customHeight="1" x14ac:dyDescent="0.3">
      <c r="A1002" s="740" t="s">
        <v>4562</v>
      </c>
      <c r="B1002" s="741" t="s">
        <v>4563</v>
      </c>
      <c r="C1002" s="741" t="s">
        <v>599</v>
      </c>
      <c r="D1002" s="741" t="s">
        <v>2046</v>
      </c>
      <c r="E1002" s="741" t="s">
        <v>4559</v>
      </c>
      <c r="F1002" s="741" t="s">
        <v>4617</v>
      </c>
      <c r="G1002" s="741" t="s">
        <v>4618</v>
      </c>
      <c r="H1002" s="745"/>
      <c r="I1002" s="745"/>
      <c r="J1002" s="741"/>
      <c r="K1002" s="741"/>
      <c r="L1002" s="745"/>
      <c r="M1002" s="745"/>
      <c r="N1002" s="741"/>
      <c r="O1002" s="741"/>
      <c r="P1002" s="745">
        <v>2</v>
      </c>
      <c r="Q1002" s="745">
        <v>502</v>
      </c>
      <c r="R1002" s="759"/>
      <c r="S1002" s="746">
        <v>251</v>
      </c>
    </row>
    <row r="1003" spans="1:19" ht="14.4" customHeight="1" x14ac:dyDescent="0.3">
      <c r="A1003" s="740" t="s">
        <v>4562</v>
      </c>
      <c r="B1003" s="741" t="s">
        <v>4563</v>
      </c>
      <c r="C1003" s="741" t="s">
        <v>599</v>
      </c>
      <c r="D1003" s="741" t="s">
        <v>2046</v>
      </c>
      <c r="E1003" s="741" t="s">
        <v>4559</v>
      </c>
      <c r="F1003" s="741" t="s">
        <v>4647</v>
      </c>
      <c r="G1003" s="741" t="s">
        <v>4648</v>
      </c>
      <c r="H1003" s="745"/>
      <c r="I1003" s="745"/>
      <c r="J1003" s="741"/>
      <c r="K1003" s="741"/>
      <c r="L1003" s="745"/>
      <c r="M1003" s="745"/>
      <c r="N1003" s="741"/>
      <c r="O1003" s="741"/>
      <c r="P1003" s="745">
        <v>4</v>
      </c>
      <c r="Q1003" s="745">
        <v>504</v>
      </c>
      <c r="R1003" s="759"/>
      <c r="S1003" s="746">
        <v>126</v>
      </c>
    </row>
    <row r="1004" spans="1:19" ht="14.4" customHeight="1" x14ac:dyDescent="0.3">
      <c r="A1004" s="740" t="s">
        <v>4562</v>
      </c>
      <c r="B1004" s="741" t="s">
        <v>4563</v>
      </c>
      <c r="C1004" s="741" t="s">
        <v>599</v>
      </c>
      <c r="D1004" s="741" t="s">
        <v>2046</v>
      </c>
      <c r="E1004" s="741" t="s">
        <v>4559</v>
      </c>
      <c r="F1004" s="741" t="s">
        <v>4665</v>
      </c>
      <c r="G1004" s="741" t="s">
        <v>4663</v>
      </c>
      <c r="H1004" s="745"/>
      <c r="I1004" s="745"/>
      <c r="J1004" s="741"/>
      <c r="K1004" s="741"/>
      <c r="L1004" s="745"/>
      <c r="M1004" s="745"/>
      <c r="N1004" s="741"/>
      <c r="O1004" s="741"/>
      <c r="P1004" s="745">
        <v>3</v>
      </c>
      <c r="Q1004" s="745">
        <v>1140</v>
      </c>
      <c r="R1004" s="759"/>
      <c r="S1004" s="746">
        <v>380</v>
      </c>
    </row>
    <row r="1005" spans="1:19" ht="14.4" customHeight="1" x14ac:dyDescent="0.3">
      <c r="A1005" s="740" t="s">
        <v>4562</v>
      </c>
      <c r="B1005" s="741" t="s">
        <v>4563</v>
      </c>
      <c r="C1005" s="741" t="s">
        <v>599</v>
      </c>
      <c r="D1005" s="741" t="s">
        <v>4550</v>
      </c>
      <c r="E1005" s="741" t="s">
        <v>4559</v>
      </c>
      <c r="F1005" s="741" t="s">
        <v>4617</v>
      </c>
      <c r="G1005" s="741" t="s">
        <v>4618</v>
      </c>
      <c r="H1005" s="745"/>
      <c r="I1005" s="745"/>
      <c r="J1005" s="741"/>
      <c r="K1005" s="741"/>
      <c r="L1005" s="745">
        <v>1</v>
      </c>
      <c r="M1005" s="745">
        <v>251</v>
      </c>
      <c r="N1005" s="741">
        <v>1</v>
      </c>
      <c r="O1005" s="741">
        <v>251</v>
      </c>
      <c r="P1005" s="745"/>
      <c r="Q1005" s="745"/>
      <c r="R1005" s="759"/>
      <c r="S1005" s="746"/>
    </row>
    <row r="1006" spans="1:19" ht="14.4" customHeight="1" x14ac:dyDescent="0.3">
      <c r="A1006" s="740" t="s">
        <v>4562</v>
      </c>
      <c r="B1006" s="741" t="s">
        <v>4563</v>
      </c>
      <c r="C1006" s="741" t="s">
        <v>599</v>
      </c>
      <c r="D1006" s="741" t="s">
        <v>4550</v>
      </c>
      <c r="E1006" s="741" t="s">
        <v>4559</v>
      </c>
      <c r="F1006" s="741" t="s">
        <v>4647</v>
      </c>
      <c r="G1006" s="741" t="s">
        <v>4648</v>
      </c>
      <c r="H1006" s="745">
        <v>3</v>
      </c>
      <c r="I1006" s="745">
        <v>354</v>
      </c>
      <c r="J1006" s="741">
        <v>2.8095238095238093</v>
      </c>
      <c r="K1006" s="741">
        <v>118</v>
      </c>
      <c r="L1006" s="745">
        <v>1</v>
      </c>
      <c r="M1006" s="745">
        <v>126</v>
      </c>
      <c r="N1006" s="741">
        <v>1</v>
      </c>
      <c r="O1006" s="741">
        <v>126</v>
      </c>
      <c r="P1006" s="745"/>
      <c r="Q1006" s="745"/>
      <c r="R1006" s="759"/>
      <c r="S1006" s="746"/>
    </row>
    <row r="1007" spans="1:19" ht="14.4" customHeight="1" x14ac:dyDescent="0.3">
      <c r="A1007" s="740" t="s">
        <v>4562</v>
      </c>
      <c r="B1007" s="741" t="s">
        <v>4563</v>
      </c>
      <c r="C1007" s="741" t="s">
        <v>599</v>
      </c>
      <c r="D1007" s="741" t="s">
        <v>4550</v>
      </c>
      <c r="E1007" s="741" t="s">
        <v>4559</v>
      </c>
      <c r="F1007" s="741" t="s">
        <v>4653</v>
      </c>
      <c r="G1007" s="741" t="s">
        <v>4652</v>
      </c>
      <c r="H1007" s="745">
        <v>6</v>
      </c>
      <c r="I1007" s="745">
        <v>3354</v>
      </c>
      <c r="J1007" s="741"/>
      <c r="K1007" s="741">
        <v>559</v>
      </c>
      <c r="L1007" s="745"/>
      <c r="M1007" s="745"/>
      <c r="N1007" s="741"/>
      <c r="O1007" s="741"/>
      <c r="P1007" s="745"/>
      <c r="Q1007" s="745"/>
      <c r="R1007" s="759"/>
      <c r="S1007" s="746"/>
    </row>
    <row r="1008" spans="1:19" ht="14.4" customHeight="1" x14ac:dyDescent="0.3">
      <c r="A1008" s="740" t="s">
        <v>4562</v>
      </c>
      <c r="B1008" s="741" t="s">
        <v>4563</v>
      </c>
      <c r="C1008" s="741" t="s">
        <v>599</v>
      </c>
      <c r="D1008" s="741" t="s">
        <v>4550</v>
      </c>
      <c r="E1008" s="741" t="s">
        <v>4559</v>
      </c>
      <c r="F1008" s="741" t="s">
        <v>4665</v>
      </c>
      <c r="G1008" s="741" t="s">
        <v>4663</v>
      </c>
      <c r="H1008" s="745"/>
      <c r="I1008" s="745"/>
      <c r="J1008" s="741"/>
      <c r="K1008" s="741"/>
      <c r="L1008" s="745">
        <v>1</v>
      </c>
      <c r="M1008" s="745">
        <v>380</v>
      </c>
      <c r="N1008" s="741">
        <v>1</v>
      </c>
      <c r="O1008" s="741">
        <v>380</v>
      </c>
      <c r="P1008" s="745"/>
      <c r="Q1008" s="745"/>
      <c r="R1008" s="759"/>
      <c r="S1008" s="746"/>
    </row>
    <row r="1009" spans="1:19" ht="14.4" customHeight="1" x14ac:dyDescent="0.3">
      <c r="A1009" s="740" t="s">
        <v>4562</v>
      </c>
      <c r="B1009" s="741" t="s">
        <v>4563</v>
      </c>
      <c r="C1009" s="741" t="s">
        <v>599</v>
      </c>
      <c r="D1009" s="741" t="s">
        <v>2048</v>
      </c>
      <c r="E1009" s="741" t="s">
        <v>4559</v>
      </c>
      <c r="F1009" s="741" t="s">
        <v>4617</v>
      </c>
      <c r="G1009" s="741" t="s">
        <v>4618</v>
      </c>
      <c r="H1009" s="745">
        <v>1</v>
      </c>
      <c r="I1009" s="745">
        <v>235</v>
      </c>
      <c r="J1009" s="741">
        <v>0.93625498007968122</v>
      </c>
      <c r="K1009" s="741">
        <v>235</v>
      </c>
      <c r="L1009" s="745">
        <v>1</v>
      </c>
      <c r="M1009" s="745">
        <v>251</v>
      </c>
      <c r="N1009" s="741">
        <v>1</v>
      </c>
      <c r="O1009" s="741">
        <v>251</v>
      </c>
      <c r="P1009" s="745"/>
      <c r="Q1009" s="745"/>
      <c r="R1009" s="759"/>
      <c r="S1009" s="746"/>
    </row>
    <row r="1010" spans="1:19" ht="14.4" customHeight="1" x14ac:dyDescent="0.3">
      <c r="A1010" s="740" t="s">
        <v>4562</v>
      </c>
      <c r="B1010" s="741" t="s">
        <v>4563</v>
      </c>
      <c r="C1010" s="741" t="s">
        <v>599</v>
      </c>
      <c r="D1010" s="741" t="s">
        <v>2048</v>
      </c>
      <c r="E1010" s="741" t="s">
        <v>4559</v>
      </c>
      <c r="F1010" s="741" t="s">
        <v>4647</v>
      </c>
      <c r="G1010" s="741" t="s">
        <v>4648</v>
      </c>
      <c r="H1010" s="745">
        <v>4</v>
      </c>
      <c r="I1010" s="745">
        <v>472</v>
      </c>
      <c r="J1010" s="741"/>
      <c r="K1010" s="741">
        <v>118</v>
      </c>
      <c r="L1010" s="745"/>
      <c r="M1010" s="745"/>
      <c r="N1010" s="741"/>
      <c r="O1010" s="741"/>
      <c r="P1010" s="745"/>
      <c r="Q1010" s="745"/>
      <c r="R1010" s="759"/>
      <c r="S1010" s="746"/>
    </row>
    <row r="1011" spans="1:19" ht="14.4" customHeight="1" x14ac:dyDescent="0.3">
      <c r="A1011" s="740" t="s">
        <v>4562</v>
      </c>
      <c r="B1011" s="741" t="s">
        <v>4563</v>
      </c>
      <c r="C1011" s="741" t="s">
        <v>599</v>
      </c>
      <c r="D1011" s="741" t="s">
        <v>2048</v>
      </c>
      <c r="E1011" s="741" t="s">
        <v>4559</v>
      </c>
      <c r="F1011" s="741" t="s">
        <v>4653</v>
      </c>
      <c r="G1011" s="741" t="s">
        <v>4652</v>
      </c>
      <c r="H1011" s="745">
        <v>6</v>
      </c>
      <c r="I1011" s="745">
        <v>3354</v>
      </c>
      <c r="J1011" s="741"/>
      <c r="K1011" s="741">
        <v>559</v>
      </c>
      <c r="L1011" s="745"/>
      <c r="M1011" s="745"/>
      <c r="N1011" s="741"/>
      <c r="O1011" s="741"/>
      <c r="P1011" s="745"/>
      <c r="Q1011" s="745"/>
      <c r="R1011" s="759"/>
      <c r="S1011" s="746"/>
    </row>
    <row r="1012" spans="1:19" ht="14.4" customHeight="1" x14ac:dyDescent="0.3">
      <c r="A1012" s="740" t="s">
        <v>4562</v>
      </c>
      <c r="B1012" s="741" t="s">
        <v>4563</v>
      </c>
      <c r="C1012" s="741" t="s">
        <v>599</v>
      </c>
      <c r="D1012" s="741" t="s">
        <v>2048</v>
      </c>
      <c r="E1012" s="741" t="s">
        <v>4559</v>
      </c>
      <c r="F1012" s="741" t="s">
        <v>4660</v>
      </c>
      <c r="G1012" s="741" t="s">
        <v>4661</v>
      </c>
      <c r="H1012" s="745">
        <v>4</v>
      </c>
      <c r="I1012" s="745">
        <v>340</v>
      </c>
      <c r="J1012" s="741"/>
      <c r="K1012" s="741">
        <v>85</v>
      </c>
      <c r="L1012" s="745"/>
      <c r="M1012" s="745"/>
      <c r="N1012" s="741"/>
      <c r="O1012" s="741"/>
      <c r="P1012" s="745"/>
      <c r="Q1012" s="745"/>
      <c r="R1012" s="759"/>
      <c r="S1012" s="746"/>
    </row>
    <row r="1013" spans="1:19" ht="14.4" customHeight="1" x14ac:dyDescent="0.3">
      <c r="A1013" s="740" t="s">
        <v>4562</v>
      </c>
      <c r="B1013" s="741" t="s">
        <v>4563</v>
      </c>
      <c r="C1013" s="741" t="s">
        <v>599</v>
      </c>
      <c r="D1013" s="741" t="s">
        <v>2048</v>
      </c>
      <c r="E1013" s="741" t="s">
        <v>4559</v>
      </c>
      <c r="F1013" s="741" t="s">
        <v>4668</v>
      </c>
      <c r="G1013" s="741" t="s">
        <v>4650</v>
      </c>
      <c r="H1013" s="745"/>
      <c r="I1013" s="745"/>
      <c r="J1013" s="741"/>
      <c r="K1013" s="741"/>
      <c r="L1013" s="745">
        <v>2</v>
      </c>
      <c r="M1013" s="745">
        <v>808</v>
      </c>
      <c r="N1013" s="741">
        <v>1</v>
      </c>
      <c r="O1013" s="741">
        <v>404</v>
      </c>
      <c r="P1013" s="745"/>
      <c r="Q1013" s="745"/>
      <c r="R1013" s="759"/>
      <c r="S1013" s="746"/>
    </row>
    <row r="1014" spans="1:19" ht="14.4" customHeight="1" x14ac:dyDescent="0.3">
      <c r="A1014" s="740" t="s">
        <v>4562</v>
      </c>
      <c r="B1014" s="741" t="s">
        <v>4563</v>
      </c>
      <c r="C1014" s="741" t="s">
        <v>599</v>
      </c>
      <c r="D1014" s="741" t="s">
        <v>4552</v>
      </c>
      <c r="E1014" s="741" t="s">
        <v>4559</v>
      </c>
      <c r="F1014" s="741" t="s">
        <v>4647</v>
      </c>
      <c r="G1014" s="741" t="s">
        <v>4648</v>
      </c>
      <c r="H1014" s="745">
        <v>1</v>
      </c>
      <c r="I1014" s="745">
        <v>118</v>
      </c>
      <c r="J1014" s="741">
        <v>0.93650793650793651</v>
      </c>
      <c r="K1014" s="741">
        <v>118</v>
      </c>
      <c r="L1014" s="745">
        <v>1</v>
      </c>
      <c r="M1014" s="745">
        <v>126</v>
      </c>
      <c r="N1014" s="741">
        <v>1</v>
      </c>
      <c r="O1014" s="741">
        <v>126</v>
      </c>
      <c r="P1014" s="745"/>
      <c r="Q1014" s="745"/>
      <c r="R1014" s="759"/>
      <c r="S1014" s="746"/>
    </row>
    <row r="1015" spans="1:19" ht="14.4" customHeight="1" x14ac:dyDescent="0.3">
      <c r="A1015" s="740" t="s">
        <v>4562</v>
      </c>
      <c r="B1015" s="741" t="s">
        <v>4563</v>
      </c>
      <c r="C1015" s="741" t="s">
        <v>599</v>
      </c>
      <c r="D1015" s="741" t="s">
        <v>4552</v>
      </c>
      <c r="E1015" s="741" t="s">
        <v>4559</v>
      </c>
      <c r="F1015" s="741" t="s">
        <v>4653</v>
      </c>
      <c r="G1015" s="741" t="s">
        <v>4652</v>
      </c>
      <c r="H1015" s="745">
        <v>1</v>
      </c>
      <c r="I1015" s="745">
        <v>559</v>
      </c>
      <c r="J1015" s="741"/>
      <c r="K1015" s="741">
        <v>559</v>
      </c>
      <c r="L1015" s="745"/>
      <c r="M1015" s="745"/>
      <c r="N1015" s="741"/>
      <c r="O1015" s="741"/>
      <c r="P1015" s="745"/>
      <c r="Q1015" s="745"/>
      <c r="R1015" s="759"/>
      <c r="S1015" s="746"/>
    </row>
    <row r="1016" spans="1:19" ht="14.4" customHeight="1" x14ac:dyDescent="0.3">
      <c r="A1016" s="740" t="s">
        <v>4562</v>
      </c>
      <c r="B1016" s="741" t="s">
        <v>4563</v>
      </c>
      <c r="C1016" s="741" t="s">
        <v>599</v>
      </c>
      <c r="D1016" s="741" t="s">
        <v>4552</v>
      </c>
      <c r="E1016" s="741" t="s">
        <v>4559</v>
      </c>
      <c r="F1016" s="741" t="s">
        <v>4662</v>
      </c>
      <c r="G1016" s="741" t="s">
        <v>4663</v>
      </c>
      <c r="H1016" s="745"/>
      <c r="I1016" s="745"/>
      <c r="J1016" s="741"/>
      <c r="K1016" s="741"/>
      <c r="L1016" s="745">
        <v>1</v>
      </c>
      <c r="M1016" s="745">
        <v>307</v>
      </c>
      <c r="N1016" s="741">
        <v>1</v>
      </c>
      <c r="O1016" s="741">
        <v>307</v>
      </c>
      <c r="P1016" s="745"/>
      <c r="Q1016" s="745"/>
      <c r="R1016" s="759"/>
      <c r="S1016" s="746"/>
    </row>
    <row r="1017" spans="1:19" ht="14.4" customHeight="1" x14ac:dyDescent="0.3">
      <c r="A1017" s="740" t="s">
        <v>4562</v>
      </c>
      <c r="B1017" s="741" t="s">
        <v>4563</v>
      </c>
      <c r="C1017" s="741" t="s">
        <v>599</v>
      </c>
      <c r="D1017" s="741" t="s">
        <v>4554</v>
      </c>
      <c r="E1017" s="741" t="s">
        <v>4559</v>
      </c>
      <c r="F1017" s="741" t="s">
        <v>4617</v>
      </c>
      <c r="G1017" s="741" t="s">
        <v>4618</v>
      </c>
      <c r="H1017" s="745"/>
      <c r="I1017" s="745"/>
      <c r="J1017" s="741"/>
      <c r="K1017" s="741"/>
      <c r="L1017" s="745">
        <v>1</v>
      </c>
      <c r="M1017" s="745">
        <v>251</v>
      </c>
      <c r="N1017" s="741">
        <v>1</v>
      </c>
      <c r="O1017" s="741">
        <v>251</v>
      </c>
      <c r="P1017" s="745"/>
      <c r="Q1017" s="745"/>
      <c r="R1017" s="759"/>
      <c r="S1017" s="746"/>
    </row>
    <row r="1018" spans="1:19" ht="14.4" customHeight="1" x14ac:dyDescent="0.3">
      <c r="A1018" s="740" t="s">
        <v>4562</v>
      </c>
      <c r="B1018" s="741" t="s">
        <v>4563</v>
      </c>
      <c r="C1018" s="741" t="s">
        <v>599</v>
      </c>
      <c r="D1018" s="741" t="s">
        <v>4554</v>
      </c>
      <c r="E1018" s="741" t="s">
        <v>4559</v>
      </c>
      <c r="F1018" s="741" t="s">
        <v>4647</v>
      </c>
      <c r="G1018" s="741" t="s">
        <v>4648</v>
      </c>
      <c r="H1018" s="745"/>
      <c r="I1018" s="745"/>
      <c r="J1018" s="741"/>
      <c r="K1018" s="741"/>
      <c r="L1018" s="745">
        <v>5</v>
      </c>
      <c r="M1018" s="745">
        <v>630</v>
      </c>
      <c r="N1018" s="741">
        <v>1</v>
      </c>
      <c r="O1018" s="741">
        <v>126</v>
      </c>
      <c r="P1018" s="745"/>
      <c r="Q1018" s="745"/>
      <c r="R1018" s="759"/>
      <c r="S1018" s="746"/>
    </row>
    <row r="1019" spans="1:19" ht="14.4" customHeight="1" x14ac:dyDescent="0.3">
      <c r="A1019" s="740" t="s">
        <v>4562</v>
      </c>
      <c r="B1019" s="741" t="s">
        <v>4563</v>
      </c>
      <c r="C1019" s="741" t="s">
        <v>599</v>
      </c>
      <c r="D1019" s="741" t="s">
        <v>4554</v>
      </c>
      <c r="E1019" s="741" t="s">
        <v>4559</v>
      </c>
      <c r="F1019" s="741" t="s">
        <v>4662</v>
      </c>
      <c r="G1019" s="741" t="s">
        <v>4663</v>
      </c>
      <c r="H1019" s="745"/>
      <c r="I1019" s="745"/>
      <c r="J1019" s="741"/>
      <c r="K1019" s="741"/>
      <c r="L1019" s="745">
        <v>5</v>
      </c>
      <c r="M1019" s="745">
        <v>1535</v>
      </c>
      <c r="N1019" s="741">
        <v>1</v>
      </c>
      <c r="O1019" s="741">
        <v>307</v>
      </c>
      <c r="P1019" s="745"/>
      <c r="Q1019" s="745"/>
      <c r="R1019" s="759"/>
      <c r="S1019" s="746"/>
    </row>
    <row r="1020" spans="1:19" ht="14.4" customHeight="1" x14ac:dyDescent="0.3">
      <c r="A1020" s="740" t="s">
        <v>4562</v>
      </c>
      <c r="B1020" s="741" t="s">
        <v>4563</v>
      </c>
      <c r="C1020" s="741" t="s">
        <v>599</v>
      </c>
      <c r="D1020" s="741" t="s">
        <v>2049</v>
      </c>
      <c r="E1020" s="741" t="s">
        <v>4559</v>
      </c>
      <c r="F1020" s="741" t="s">
        <v>4617</v>
      </c>
      <c r="G1020" s="741" t="s">
        <v>4618</v>
      </c>
      <c r="H1020" s="745">
        <v>4</v>
      </c>
      <c r="I1020" s="745">
        <v>940</v>
      </c>
      <c r="J1020" s="741">
        <v>1.8725099601593624</v>
      </c>
      <c r="K1020" s="741">
        <v>235</v>
      </c>
      <c r="L1020" s="745">
        <v>2</v>
      </c>
      <c r="M1020" s="745">
        <v>502</v>
      </c>
      <c r="N1020" s="741">
        <v>1</v>
      </c>
      <c r="O1020" s="741">
        <v>251</v>
      </c>
      <c r="P1020" s="745">
        <v>5</v>
      </c>
      <c r="Q1020" s="745">
        <v>1255</v>
      </c>
      <c r="R1020" s="759">
        <v>2.5</v>
      </c>
      <c r="S1020" s="746">
        <v>251</v>
      </c>
    </row>
    <row r="1021" spans="1:19" ht="14.4" customHeight="1" x14ac:dyDescent="0.3">
      <c r="A1021" s="740" t="s">
        <v>4562</v>
      </c>
      <c r="B1021" s="741" t="s">
        <v>4563</v>
      </c>
      <c r="C1021" s="741" t="s">
        <v>599</v>
      </c>
      <c r="D1021" s="741" t="s">
        <v>2049</v>
      </c>
      <c r="E1021" s="741" t="s">
        <v>4559</v>
      </c>
      <c r="F1021" s="741" t="s">
        <v>4647</v>
      </c>
      <c r="G1021" s="741" t="s">
        <v>4648</v>
      </c>
      <c r="H1021" s="745">
        <v>8</v>
      </c>
      <c r="I1021" s="745">
        <v>944</v>
      </c>
      <c r="J1021" s="741">
        <v>1.873015873015873</v>
      </c>
      <c r="K1021" s="741">
        <v>118</v>
      </c>
      <c r="L1021" s="745">
        <v>4</v>
      </c>
      <c r="M1021" s="745">
        <v>504</v>
      </c>
      <c r="N1021" s="741">
        <v>1</v>
      </c>
      <c r="O1021" s="741">
        <v>126</v>
      </c>
      <c r="P1021" s="745">
        <v>10</v>
      </c>
      <c r="Q1021" s="745">
        <v>1260</v>
      </c>
      <c r="R1021" s="759">
        <v>2.5</v>
      </c>
      <c r="S1021" s="746">
        <v>126</v>
      </c>
    </row>
    <row r="1022" spans="1:19" ht="14.4" customHeight="1" x14ac:dyDescent="0.3">
      <c r="A1022" s="740" t="s">
        <v>4562</v>
      </c>
      <c r="B1022" s="741" t="s">
        <v>4563</v>
      </c>
      <c r="C1022" s="741" t="s">
        <v>599</v>
      </c>
      <c r="D1022" s="741" t="s">
        <v>2049</v>
      </c>
      <c r="E1022" s="741" t="s">
        <v>4559</v>
      </c>
      <c r="F1022" s="741" t="s">
        <v>4651</v>
      </c>
      <c r="G1022" s="741" t="s">
        <v>4652</v>
      </c>
      <c r="H1022" s="745">
        <v>13</v>
      </c>
      <c r="I1022" s="745">
        <v>6331</v>
      </c>
      <c r="J1022" s="741">
        <v>2.5579797979797978</v>
      </c>
      <c r="K1022" s="741">
        <v>487</v>
      </c>
      <c r="L1022" s="745">
        <v>5</v>
      </c>
      <c r="M1022" s="745">
        <v>2475</v>
      </c>
      <c r="N1022" s="741">
        <v>1</v>
      </c>
      <c r="O1022" s="741">
        <v>495</v>
      </c>
      <c r="P1022" s="745">
        <v>9</v>
      </c>
      <c r="Q1022" s="745">
        <v>4455</v>
      </c>
      <c r="R1022" s="759">
        <v>1.8</v>
      </c>
      <c r="S1022" s="746">
        <v>495</v>
      </c>
    </row>
    <row r="1023" spans="1:19" ht="14.4" customHeight="1" x14ac:dyDescent="0.3">
      <c r="A1023" s="740" t="s">
        <v>4562</v>
      </c>
      <c r="B1023" s="741" t="s">
        <v>4563</v>
      </c>
      <c r="C1023" s="741" t="s">
        <v>599</v>
      </c>
      <c r="D1023" s="741" t="s">
        <v>2049</v>
      </c>
      <c r="E1023" s="741" t="s">
        <v>4559</v>
      </c>
      <c r="F1023" s="741" t="s">
        <v>4653</v>
      </c>
      <c r="G1023" s="741" t="s">
        <v>4652</v>
      </c>
      <c r="H1023" s="745"/>
      <c r="I1023" s="745"/>
      <c r="J1023" s="741"/>
      <c r="K1023" s="741"/>
      <c r="L1023" s="745">
        <v>4</v>
      </c>
      <c r="M1023" s="745">
        <v>2272</v>
      </c>
      <c r="N1023" s="741">
        <v>1</v>
      </c>
      <c r="O1023" s="741">
        <v>568</v>
      </c>
      <c r="P1023" s="745"/>
      <c r="Q1023" s="745"/>
      <c r="R1023" s="759"/>
      <c r="S1023" s="746"/>
    </row>
    <row r="1024" spans="1:19" ht="14.4" customHeight="1" x14ac:dyDescent="0.3">
      <c r="A1024" s="740" t="s">
        <v>4562</v>
      </c>
      <c r="B1024" s="741" t="s">
        <v>4563</v>
      </c>
      <c r="C1024" s="741" t="s">
        <v>599</v>
      </c>
      <c r="D1024" s="741" t="s">
        <v>2049</v>
      </c>
      <c r="E1024" s="741" t="s">
        <v>4559</v>
      </c>
      <c r="F1024" s="741" t="s">
        <v>4662</v>
      </c>
      <c r="G1024" s="741" t="s">
        <v>4663</v>
      </c>
      <c r="H1024" s="745"/>
      <c r="I1024" s="745"/>
      <c r="J1024" s="741"/>
      <c r="K1024" s="741"/>
      <c r="L1024" s="745"/>
      <c r="M1024" s="745"/>
      <c r="N1024" s="741"/>
      <c r="O1024" s="741"/>
      <c r="P1024" s="745">
        <v>2</v>
      </c>
      <c r="Q1024" s="745">
        <v>614</v>
      </c>
      <c r="R1024" s="759"/>
      <c r="S1024" s="746">
        <v>307</v>
      </c>
    </row>
    <row r="1025" spans="1:19" ht="14.4" customHeight="1" x14ac:dyDescent="0.3">
      <c r="A1025" s="740" t="s">
        <v>4562</v>
      </c>
      <c r="B1025" s="741" t="s">
        <v>4563</v>
      </c>
      <c r="C1025" s="741" t="s">
        <v>599</v>
      </c>
      <c r="D1025" s="741" t="s">
        <v>2049</v>
      </c>
      <c r="E1025" s="741" t="s">
        <v>4559</v>
      </c>
      <c r="F1025" s="741" t="s">
        <v>4666</v>
      </c>
      <c r="G1025" s="741" t="s">
        <v>4667</v>
      </c>
      <c r="H1025" s="745"/>
      <c r="I1025" s="745"/>
      <c r="J1025" s="741"/>
      <c r="K1025" s="741"/>
      <c r="L1025" s="745">
        <v>1</v>
      </c>
      <c r="M1025" s="745">
        <v>272</v>
      </c>
      <c r="N1025" s="741">
        <v>1</v>
      </c>
      <c r="O1025" s="741">
        <v>272</v>
      </c>
      <c r="P1025" s="745"/>
      <c r="Q1025" s="745"/>
      <c r="R1025" s="759"/>
      <c r="S1025" s="746"/>
    </row>
    <row r="1026" spans="1:19" ht="14.4" customHeight="1" x14ac:dyDescent="0.3">
      <c r="A1026" s="740" t="s">
        <v>4562</v>
      </c>
      <c r="B1026" s="741" t="s">
        <v>4563</v>
      </c>
      <c r="C1026" s="741" t="s">
        <v>599</v>
      </c>
      <c r="D1026" s="741" t="s">
        <v>2050</v>
      </c>
      <c r="E1026" s="741" t="s">
        <v>4559</v>
      </c>
      <c r="F1026" s="741" t="s">
        <v>4617</v>
      </c>
      <c r="G1026" s="741" t="s">
        <v>4618</v>
      </c>
      <c r="H1026" s="745"/>
      <c r="I1026" s="745"/>
      <c r="J1026" s="741"/>
      <c r="K1026" s="741"/>
      <c r="L1026" s="745"/>
      <c r="M1026" s="745"/>
      <c r="N1026" s="741"/>
      <c r="O1026" s="741"/>
      <c r="P1026" s="745">
        <v>1</v>
      </c>
      <c r="Q1026" s="745">
        <v>251</v>
      </c>
      <c r="R1026" s="759"/>
      <c r="S1026" s="746">
        <v>251</v>
      </c>
    </row>
    <row r="1027" spans="1:19" ht="14.4" customHeight="1" x14ac:dyDescent="0.3">
      <c r="A1027" s="740" t="s">
        <v>4562</v>
      </c>
      <c r="B1027" s="741" t="s">
        <v>4563</v>
      </c>
      <c r="C1027" s="741" t="s">
        <v>599</v>
      </c>
      <c r="D1027" s="741" t="s">
        <v>2050</v>
      </c>
      <c r="E1027" s="741" t="s">
        <v>4559</v>
      </c>
      <c r="F1027" s="741" t="s">
        <v>4647</v>
      </c>
      <c r="G1027" s="741" t="s">
        <v>4648</v>
      </c>
      <c r="H1027" s="745"/>
      <c r="I1027" s="745"/>
      <c r="J1027" s="741"/>
      <c r="K1027" s="741"/>
      <c r="L1027" s="745">
        <v>8</v>
      </c>
      <c r="M1027" s="745">
        <v>1008</v>
      </c>
      <c r="N1027" s="741">
        <v>1</v>
      </c>
      <c r="O1027" s="741">
        <v>126</v>
      </c>
      <c r="P1027" s="745">
        <v>12</v>
      </c>
      <c r="Q1027" s="745">
        <v>1512</v>
      </c>
      <c r="R1027" s="759">
        <v>1.5</v>
      </c>
      <c r="S1027" s="746">
        <v>126</v>
      </c>
    </row>
    <row r="1028" spans="1:19" ht="14.4" customHeight="1" x14ac:dyDescent="0.3">
      <c r="A1028" s="740" t="s">
        <v>4562</v>
      </c>
      <c r="B1028" s="741" t="s">
        <v>4563</v>
      </c>
      <c r="C1028" s="741" t="s">
        <v>599</v>
      </c>
      <c r="D1028" s="741" t="s">
        <v>2050</v>
      </c>
      <c r="E1028" s="741" t="s">
        <v>4559</v>
      </c>
      <c r="F1028" s="741" t="s">
        <v>4662</v>
      </c>
      <c r="G1028" s="741" t="s">
        <v>4663</v>
      </c>
      <c r="H1028" s="745"/>
      <c r="I1028" s="745"/>
      <c r="J1028" s="741"/>
      <c r="K1028" s="741"/>
      <c r="L1028" s="745">
        <v>2</v>
      </c>
      <c r="M1028" s="745">
        <v>614</v>
      </c>
      <c r="N1028" s="741">
        <v>1</v>
      </c>
      <c r="O1028" s="741">
        <v>307</v>
      </c>
      <c r="P1028" s="745">
        <v>2</v>
      </c>
      <c r="Q1028" s="745">
        <v>614</v>
      </c>
      <c r="R1028" s="759">
        <v>1</v>
      </c>
      <c r="S1028" s="746">
        <v>307</v>
      </c>
    </row>
    <row r="1029" spans="1:19" ht="14.4" customHeight="1" x14ac:dyDescent="0.3">
      <c r="A1029" s="740" t="s">
        <v>4562</v>
      </c>
      <c r="B1029" s="741" t="s">
        <v>4563</v>
      </c>
      <c r="C1029" s="741" t="s">
        <v>599</v>
      </c>
      <c r="D1029" s="741" t="s">
        <v>2050</v>
      </c>
      <c r="E1029" s="741" t="s">
        <v>4559</v>
      </c>
      <c r="F1029" s="741" t="s">
        <v>4665</v>
      </c>
      <c r="G1029" s="741" t="s">
        <v>4663</v>
      </c>
      <c r="H1029" s="745"/>
      <c r="I1029" s="745"/>
      <c r="J1029" s="741"/>
      <c r="K1029" s="741"/>
      <c r="L1029" s="745"/>
      <c r="M1029" s="745"/>
      <c r="N1029" s="741"/>
      <c r="O1029" s="741"/>
      <c r="P1029" s="745">
        <v>19</v>
      </c>
      <c r="Q1029" s="745">
        <v>7220</v>
      </c>
      <c r="R1029" s="759"/>
      <c r="S1029" s="746">
        <v>380</v>
      </c>
    </row>
    <row r="1030" spans="1:19" ht="14.4" customHeight="1" x14ac:dyDescent="0.3">
      <c r="A1030" s="740" t="s">
        <v>4562</v>
      </c>
      <c r="B1030" s="741" t="s">
        <v>4563</v>
      </c>
      <c r="C1030" s="741" t="s">
        <v>599</v>
      </c>
      <c r="D1030" s="741" t="s">
        <v>4556</v>
      </c>
      <c r="E1030" s="741" t="s">
        <v>4559</v>
      </c>
      <c r="F1030" s="741" t="s">
        <v>4617</v>
      </c>
      <c r="G1030" s="741" t="s">
        <v>4618</v>
      </c>
      <c r="H1030" s="745">
        <v>1</v>
      </c>
      <c r="I1030" s="745">
        <v>235</v>
      </c>
      <c r="J1030" s="741">
        <v>0.11703187250996015</v>
      </c>
      <c r="K1030" s="741">
        <v>235</v>
      </c>
      <c r="L1030" s="745">
        <v>8</v>
      </c>
      <c r="M1030" s="745">
        <v>2008</v>
      </c>
      <c r="N1030" s="741">
        <v>1</v>
      </c>
      <c r="O1030" s="741">
        <v>251</v>
      </c>
      <c r="P1030" s="745"/>
      <c r="Q1030" s="745"/>
      <c r="R1030" s="759"/>
      <c r="S1030" s="746"/>
    </row>
    <row r="1031" spans="1:19" ht="14.4" customHeight="1" x14ac:dyDescent="0.3">
      <c r="A1031" s="740" t="s">
        <v>4562</v>
      </c>
      <c r="B1031" s="741" t="s">
        <v>4563</v>
      </c>
      <c r="C1031" s="741" t="s">
        <v>599</v>
      </c>
      <c r="D1031" s="741" t="s">
        <v>4556</v>
      </c>
      <c r="E1031" s="741" t="s">
        <v>4559</v>
      </c>
      <c r="F1031" s="741" t="s">
        <v>4647</v>
      </c>
      <c r="G1031" s="741" t="s">
        <v>4648</v>
      </c>
      <c r="H1031" s="745"/>
      <c r="I1031" s="745"/>
      <c r="J1031" s="741"/>
      <c r="K1031" s="741"/>
      <c r="L1031" s="745">
        <v>11</v>
      </c>
      <c r="M1031" s="745">
        <v>1386</v>
      </c>
      <c r="N1031" s="741">
        <v>1</v>
      </c>
      <c r="O1031" s="741">
        <v>126</v>
      </c>
      <c r="P1031" s="745"/>
      <c r="Q1031" s="745"/>
      <c r="R1031" s="759"/>
      <c r="S1031" s="746"/>
    </row>
    <row r="1032" spans="1:19" ht="14.4" customHeight="1" x14ac:dyDescent="0.3">
      <c r="A1032" s="740" t="s">
        <v>4562</v>
      </c>
      <c r="B1032" s="741" t="s">
        <v>4563</v>
      </c>
      <c r="C1032" s="741" t="s">
        <v>599</v>
      </c>
      <c r="D1032" s="741" t="s">
        <v>4556</v>
      </c>
      <c r="E1032" s="741" t="s">
        <v>4559</v>
      </c>
      <c r="F1032" s="741" t="s">
        <v>4653</v>
      </c>
      <c r="G1032" s="741" t="s">
        <v>4652</v>
      </c>
      <c r="H1032" s="745"/>
      <c r="I1032" s="745"/>
      <c r="J1032" s="741"/>
      <c r="K1032" s="741"/>
      <c r="L1032" s="745">
        <v>11</v>
      </c>
      <c r="M1032" s="745">
        <v>6248</v>
      </c>
      <c r="N1032" s="741">
        <v>1</v>
      </c>
      <c r="O1032" s="741">
        <v>568</v>
      </c>
      <c r="P1032" s="745"/>
      <c r="Q1032" s="745"/>
      <c r="R1032" s="759"/>
      <c r="S1032" s="746"/>
    </row>
    <row r="1033" spans="1:19" ht="14.4" customHeight="1" x14ac:dyDescent="0.3">
      <c r="A1033" s="740" t="s">
        <v>4562</v>
      </c>
      <c r="B1033" s="741" t="s">
        <v>4563</v>
      </c>
      <c r="C1033" s="741" t="s">
        <v>599</v>
      </c>
      <c r="D1033" s="741" t="s">
        <v>4556</v>
      </c>
      <c r="E1033" s="741" t="s">
        <v>4559</v>
      </c>
      <c r="F1033" s="741" t="s">
        <v>4656</v>
      </c>
      <c r="G1033" s="741" t="s">
        <v>4640</v>
      </c>
      <c r="H1033" s="745"/>
      <c r="I1033" s="745"/>
      <c r="J1033" s="741"/>
      <c r="K1033" s="741"/>
      <c r="L1033" s="745">
        <v>3</v>
      </c>
      <c r="M1033" s="745">
        <v>1386</v>
      </c>
      <c r="N1033" s="741">
        <v>1</v>
      </c>
      <c r="O1033" s="741">
        <v>462</v>
      </c>
      <c r="P1033" s="745"/>
      <c r="Q1033" s="745"/>
      <c r="R1033" s="759"/>
      <c r="S1033" s="746"/>
    </row>
    <row r="1034" spans="1:19" ht="14.4" customHeight="1" x14ac:dyDescent="0.3">
      <c r="A1034" s="740" t="s">
        <v>4562</v>
      </c>
      <c r="B1034" s="741" t="s">
        <v>4563</v>
      </c>
      <c r="C1034" s="741" t="s">
        <v>599</v>
      </c>
      <c r="D1034" s="741" t="s">
        <v>4556</v>
      </c>
      <c r="E1034" s="741" t="s">
        <v>4559</v>
      </c>
      <c r="F1034" s="741" t="s">
        <v>4672</v>
      </c>
      <c r="G1034" s="741" t="s">
        <v>4673</v>
      </c>
      <c r="H1034" s="745"/>
      <c r="I1034" s="745"/>
      <c r="J1034" s="741"/>
      <c r="K1034" s="741"/>
      <c r="L1034" s="745">
        <v>3</v>
      </c>
      <c r="M1034" s="745">
        <v>2499</v>
      </c>
      <c r="N1034" s="741">
        <v>1</v>
      </c>
      <c r="O1034" s="741">
        <v>833</v>
      </c>
      <c r="P1034" s="745"/>
      <c r="Q1034" s="745"/>
      <c r="R1034" s="759"/>
      <c r="S1034" s="746"/>
    </row>
    <row r="1035" spans="1:19" ht="14.4" customHeight="1" x14ac:dyDescent="0.3">
      <c r="A1035" s="740" t="s">
        <v>4562</v>
      </c>
      <c r="B1035" s="741" t="s">
        <v>4563</v>
      </c>
      <c r="C1035" s="741" t="s">
        <v>599</v>
      </c>
      <c r="D1035" s="741" t="s">
        <v>4556</v>
      </c>
      <c r="E1035" s="741" t="s">
        <v>4559</v>
      </c>
      <c r="F1035" s="741" t="s">
        <v>4660</v>
      </c>
      <c r="G1035" s="741" t="s">
        <v>4661</v>
      </c>
      <c r="H1035" s="745"/>
      <c r="I1035" s="745"/>
      <c r="J1035" s="741"/>
      <c r="K1035" s="741"/>
      <c r="L1035" s="745">
        <v>11</v>
      </c>
      <c r="M1035" s="745">
        <v>935</v>
      </c>
      <c r="N1035" s="741">
        <v>1</v>
      </c>
      <c r="O1035" s="741">
        <v>85</v>
      </c>
      <c r="P1035" s="745"/>
      <c r="Q1035" s="745"/>
      <c r="R1035" s="759"/>
      <c r="S1035" s="746"/>
    </row>
    <row r="1036" spans="1:19" ht="14.4" customHeight="1" x14ac:dyDescent="0.3">
      <c r="A1036" s="740" t="s">
        <v>4562</v>
      </c>
      <c r="B1036" s="741" t="s">
        <v>4563</v>
      </c>
      <c r="C1036" s="741" t="s">
        <v>599</v>
      </c>
      <c r="D1036" s="741" t="s">
        <v>4556</v>
      </c>
      <c r="E1036" s="741" t="s">
        <v>4559</v>
      </c>
      <c r="F1036" s="741" t="s">
        <v>4665</v>
      </c>
      <c r="G1036" s="741" t="s">
        <v>4663</v>
      </c>
      <c r="H1036" s="745"/>
      <c r="I1036" s="745"/>
      <c r="J1036" s="741"/>
      <c r="K1036" s="741"/>
      <c r="L1036" s="745">
        <v>4</v>
      </c>
      <c r="M1036" s="745">
        <v>1520</v>
      </c>
      <c r="N1036" s="741">
        <v>1</v>
      </c>
      <c r="O1036" s="741">
        <v>380</v>
      </c>
      <c r="P1036" s="745"/>
      <c r="Q1036" s="745"/>
      <c r="R1036" s="759"/>
      <c r="S1036" s="746"/>
    </row>
    <row r="1037" spans="1:19" ht="14.4" customHeight="1" x14ac:dyDescent="0.3">
      <c r="A1037" s="740" t="s">
        <v>4562</v>
      </c>
      <c r="B1037" s="741" t="s">
        <v>4563</v>
      </c>
      <c r="C1037" s="741" t="s">
        <v>599</v>
      </c>
      <c r="D1037" s="741" t="s">
        <v>4556</v>
      </c>
      <c r="E1037" s="741" t="s">
        <v>4559</v>
      </c>
      <c r="F1037" s="741" t="s">
        <v>4666</v>
      </c>
      <c r="G1037" s="741" t="s">
        <v>4667</v>
      </c>
      <c r="H1037" s="745"/>
      <c r="I1037" s="745"/>
      <c r="J1037" s="741"/>
      <c r="K1037" s="741"/>
      <c r="L1037" s="745">
        <v>3</v>
      </c>
      <c r="M1037" s="745">
        <v>816</v>
      </c>
      <c r="N1037" s="741">
        <v>1</v>
      </c>
      <c r="O1037" s="741">
        <v>272</v>
      </c>
      <c r="P1037" s="745"/>
      <c r="Q1037" s="745"/>
      <c r="R1037" s="759"/>
      <c r="S1037" s="746"/>
    </row>
    <row r="1038" spans="1:19" ht="14.4" customHeight="1" x14ac:dyDescent="0.3">
      <c r="A1038" s="740" t="s">
        <v>4562</v>
      </c>
      <c r="B1038" s="741" t="s">
        <v>4563</v>
      </c>
      <c r="C1038" s="741" t="s">
        <v>599</v>
      </c>
      <c r="D1038" s="741" t="s">
        <v>4556</v>
      </c>
      <c r="E1038" s="741" t="s">
        <v>4559</v>
      </c>
      <c r="F1038" s="741" t="s">
        <v>4674</v>
      </c>
      <c r="G1038" s="741" t="s">
        <v>4675</v>
      </c>
      <c r="H1038" s="745">
        <v>1</v>
      </c>
      <c r="I1038" s="745">
        <v>611</v>
      </c>
      <c r="J1038" s="741"/>
      <c r="K1038" s="741">
        <v>611</v>
      </c>
      <c r="L1038" s="745"/>
      <c r="M1038" s="745"/>
      <c r="N1038" s="741"/>
      <c r="O1038" s="741"/>
      <c r="P1038" s="745"/>
      <c r="Q1038" s="745"/>
      <c r="R1038" s="759"/>
      <c r="S1038" s="746"/>
    </row>
    <row r="1039" spans="1:19" ht="14.4" customHeight="1" x14ac:dyDescent="0.3">
      <c r="A1039" s="740" t="s">
        <v>4562</v>
      </c>
      <c r="B1039" s="741" t="s">
        <v>4563</v>
      </c>
      <c r="C1039" s="741" t="s">
        <v>599</v>
      </c>
      <c r="D1039" s="741" t="s">
        <v>4551</v>
      </c>
      <c r="E1039" s="741" t="s">
        <v>4559</v>
      </c>
      <c r="F1039" s="741" t="s">
        <v>4617</v>
      </c>
      <c r="G1039" s="741" t="s">
        <v>4618</v>
      </c>
      <c r="H1039" s="745">
        <v>1</v>
      </c>
      <c r="I1039" s="745">
        <v>235</v>
      </c>
      <c r="J1039" s="741"/>
      <c r="K1039" s="741">
        <v>235</v>
      </c>
      <c r="L1039" s="745"/>
      <c r="M1039" s="745"/>
      <c r="N1039" s="741"/>
      <c r="O1039" s="741"/>
      <c r="P1039" s="745"/>
      <c r="Q1039" s="745"/>
      <c r="R1039" s="759"/>
      <c r="S1039" s="746"/>
    </row>
    <row r="1040" spans="1:19" ht="14.4" customHeight="1" x14ac:dyDescent="0.3">
      <c r="A1040" s="740" t="s">
        <v>4562</v>
      </c>
      <c r="B1040" s="741" t="s">
        <v>4563</v>
      </c>
      <c r="C1040" s="741" t="s">
        <v>599</v>
      </c>
      <c r="D1040" s="741" t="s">
        <v>4551</v>
      </c>
      <c r="E1040" s="741" t="s">
        <v>4559</v>
      </c>
      <c r="F1040" s="741" t="s">
        <v>4647</v>
      </c>
      <c r="G1040" s="741" t="s">
        <v>4648</v>
      </c>
      <c r="H1040" s="745">
        <v>2</v>
      </c>
      <c r="I1040" s="745">
        <v>236</v>
      </c>
      <c r="J1040" s="741">
        <v>0.31216931216931215</v>
      </c>
      <c r="K1040" s="741">
        <v>118</v>
      </c>
      <c r="L1040" s="745">
        <v>6</v>
      </c>
      <c r="M1040" s="745">
        <v>756</v>
      </c>
      <c r="N1040" s="741">
        <v>1</v>
      </c>
      <c r="O1040" s="741">
        <v>126</v>
      </c>
      <c r="P1040" s="745"/>
      <c r="Q1040" s="745"/>
      <c r="R1040" s="759"/>
      <c r="S1040" s="746"/>
    </row>
    <row r="1041" spans="1:19" ht="14.4" customHeight="1" x14ac:dyDescent="0.3">
      <c r="A1041" s="740" t="s">
        <v>4562</v>
      </c>
      <c r="B1041" s="741" t="s">
        <v>4563</v>
      </c>
      <c r="C1041" s="741" t="s">
        <v>599</v>
      </c>
      <c r="D1041" s="741" t="s">
        <v>4551</v>
      </c>
      <c r="E1041" s="741" t="s">
        <v>4559</v>
      </c>
      <c r="F1041" s="741" t="s">
        <v>4653</v>
      </c>
      <c r="G1041" s="741" t="s">
        <v>4652</v>
      </c>
      <c r="H1041" s="745"/>
      <c r="I1041" s="745"/>
      <c r="J1041" s="741"/>
      <c r="K1041" s="741"/>
      <c r="L1041" s="745">
        <v>1</v>
      </c>
      <c r="M1041" s="745">
        <v>568</v>
      </c>
      <c r="N1041" s="741">
        <v>1</v>
      </c>
      <c r="O1041" s="741">
        <v>568</v>
      </c>
      <c r="P1041" s="745"/>
      <c r="Q1041" s="745"/>
      <c r="R1041" s="759"/>
      <c r="S1041" s="746"/>
    </row>
    <row r="1042" spans="1:19" ht="14.4" customHeight="1" x14ac:dyDescent="0.3">
      <c r="A1042" s="740" t="s">
        <v>4562</v>
      </c>
      <c r="B1042" s="741" t="s">
        <v>4563</v>
      </c>
      <c r="C1042" s="741" t="s">
        <v>599</v>
      </c>
      <c r="D1042" s="741" t="s">
        <v>4551</v>
      </c>
      <c r="E1042" s="741" t="s">
        <v>4559</v>
      </c>
      <c r="F1042" s="741" t="s">
        <v>4656</v>
      </c>
      <c r="G1042" s="741" t="s">
        <v>4640</v>
      </c>
      <c r="H1042" s="745">
        <v>1</v>
      </c>
      <c r="I1042" s="745">
        <v>449</v>
      </c>
      <c r="J1042" s="741"/>
      <c r="K1042" s="741">
        <v>449</v>
      </c>
      <c r="L1042" s="745"/>
      <c r="M1042" s="745"/>
      <c r="N1042" s="741"/>
      <c r="O1042" s="741"/>
      <c r="P1042" s="745"/>
      <c r="Q1042" s="745"/>
      <c r="R1042" s="759"/>
      <c r="S1042" s="746"/>
    </row>
    <row r="1043" spans="1:19" ht="14.4" customHeight="1" x14ac:dyDescent="0.3">
      <c r="A1043" s="740" t="s">
        <v>4562</v>
      </c>
      <c r="B1043" s="741" t="s">
        <v>4563</v>
      </c>
      <c r="C1043" s="741" t="s">
        <v>599</v>
      </c>
      <c r="D1043" s="741" t="s">
        <v>4551</v>
      </c>
      <c r="E1043" s="741" t="s">
        <v>4559</v>
      </c>
      <c r="F1043" s="741" t="s">
        <v>4662</v>
      </c>
      <c r="G1043" s="741" t="s">
        <v>4663</v>
      </c>
      <c r="H1043" s="745">
        <v>1</v>
      </c>
      <c r="I1043" s="745">
        <v>299</v>
      </c>
      <c r="J1043" s="741">
        <v>0.97394136807817588</v>
      </c>
      <c r="K1043" s="741">
        <v>299</v>
      </c>
      <c r="L1043" s="745">
        <v>1</v>
      </c>
      <c r="M1043" s="745">
        <v>307</v>
      </c>
      <c r="N1043" s="741">
        <v>1</v>
      </c>
      <c r="O1043" s="741">
        <v>307</v>
      </c>
      <c r="P1043" s="745"/>
      <c r="Q1043" s="745"/>
      <c r="R1043" s="759"/>
      <c r="S1043" s="746"/>
    </row>
    <row r="1044" spans="1:19" ht="14.4" customHeight="1" thickBot="1" x14ac:dyDescent="0.35">
      <c r="A1044" s="747" t="s">
        <v>4562</v>
      </c>
      <c r="B1044" s="748" t="s">
        <v>4563</v>
      </c>
      <c r="C1044" s="748" t="s">
        <v>599</v>
      </c>
      <c r="D1044" s="748" t="s">
        <v>4551</v>
      </c>
      <c r="E1044" s="748" t="s">
        <v>4559</v>
      </c>
      <c r="F1044" s="748" t="s">
        <v>4665</v>
      </c>
      <c r="G1044" s="748" t="s">
        <v>4663</v>
      </c>
      <c r="H1044" s="752"/>
      <c r="I1044" s="752"/>
      <c r="J1044" s="748"/>
      <c r="K1044" s="748"/>
      <c r="L1044" s="752">
        <v>4</v>
      </c>
      <c r="M1044" s="752">
        <v>1520</v>
      </c>
      <c r="N1044" s="748">
        <v>1</v>
      </c>
      <c r="O1044" s="748">
        <v>380</v>
      </c>
      <c r="P1044" s="752"/>
      <c r="Q1044" s="752"/>
      <c r="R1044" s="760"/>
      <c r="S1044" s="7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2" t="s">
        <v>157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95540046.329999998</v>
      </c>
      <c r="C3" s="344">
        <f t="shared" ref="C3:R3" si="0">SUBTOTAL(9,C6:C1048576)</f>
        <v>26.313691901576078</v>
      </c>
      <c r="D3" s="344">
        <f t="shared" si="0"/>
        <v>101820905</v>
      </c>
      <c r="E3" s="344">
        <f t="shared" si="0"/>
        <v>26</v>
      </c>
      <c r="F3" s="344">
        <f t="shared" si="0"/>
        <v>102383103</v>
      </c>
      <c r="G3" s="347">
        <f>IF(D3&lt;&gt;0,F3/D3,"")</f>
        <v>1.0055214398261338</v>
      </c>
      <c r="H3" s="343">
        <f t="shared" si="0"/>
        <v>8627884.2000000011</v>
      </c>
      <c r="I3" s="344">
        <f t="shared" si="0"/>
        <v>22.448179507627071</v>
      </c>
      <c r="J3" s="344">
        <f t="shared" si="0"/>
        <v>10373245.789999997</v>
      </c>
      <c r="K3" s="344">
        <f t="shared" si="0"/>
        <v>21</v>
      </c>
      <c r="L3" s="344">
        <f t="shared" si="0"/>
        <v>10880915.760000004</v>
      </c>
      <c r="M3" s="345">
        <f>IF(J3&lt;&gt;0,L3/J3,"")</f>
        <v>1.0489403201541228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6" t="s">
        <v>129</v>
      </c>
      <c r="B4" s="617" t="s">
        <v>123</v>
      </c>
      <c r="C4" s="618"/>
      <c r="D4" s="618"/>
      <c r="E4" s="618"/>
      <c r="F4" s="618"/>
      <c r="G4" s="620"/>
      <c r="H4" s="617" t="s">
        <v>124</v>
      </c>
      <c r="I4" s="618"/>
      <c r="J4" s="618"/>
      <c r="K4" s="618"/>
      <c r="L4" s="618"/>
      <c r="M4" s="620"/>
      <c r="N4" s="617" t="s">
        <v>125</v>
      </c>
      <c r="O4" s="618"/>
      <c r="P4" s="618"/>
      <c r="Q4" s="618"/>
      <c r="R4" s="618"/>
      <c r="S4" s="620"/>
    </row>
    <row r="5" spans="1:19" ht="14.4" customHeight="1" thickBot="1" x14ac:dyDescent="0.35">
      <c r="A5" s="837"/>
      <c r="B5" s="838">
        <v>2015</v>
      </c>
      <c r="C5" s="839"/>
      <c r="D5" s="839">
        <v>2016</v>
      </c>
      <c r="E5" s="839"/>
      <c r="F5" s="839">
        <v>2017</v>
      </c>
      <c r="G5" s="877" t="s">
        <v>2</v>
      </c>
      <c r="H5" s="838">
        <v>2015</v>
      </c>
      <c r="I5" s="839"/>
      <c r="J5" s="839">
        <v>2016</v>
      </c>
      <c r="K5" s="839"/>
      <c r="L5" s="839">
        <v>2017</v>
      </c>
      <c r="M5" s="877" t="s">
        <v>2</v>
      </c>
      <c r="N5" s="838">
        <v>2015</v>
      </c>
      <c r="O5" s="839"/>
      <c r="P5" s="839">
        <v>2016</v>
      </c>
      <c r="Q5" s="839"/>
      <c r="R5" s="839">
        <v>2017</v>
      </c>
      <c r="S5" s="877" t="s">
        <v>2</v>
      </c>
    </row>
    <row r="6" spans="1:19" ht="14.4" customHeight="1" x14ac:dyDescent="0.3">
      <c r="A6" s="832" t="s">
        <v>4678</v>
      </c>
      <c r="B6" s="859">
        <v>654392</v>
      </c>
      <c r="C6" s="818">
        <v>0.66673730799483233</v>
      </c>
      <c r="D6" s="859">
        <v>981484</v>
      </c>
      <c r="E6" s="818">
        <v>1</v>
      </c>
      <c r="F6" s="859">
        <v>1461136</v>
      </c>
      <c r="G6" s="823">
        <v>1.4887007837111965</v>
      </c>
      <c r="H6" s="859">
        <v>7238</v>
      </c>
      <c r="I6" s="818">
        <v>0.53333333333333333</v>
      </c>
      <c r="J6" s="859">
        <v>13571.25</v>
      </c>
      <c r="K6" s="818">
        <v>1</v>
      </c>
      <c r="L6" s="859">
        <v>31004.14</v>
      </c>
      <c r="M6" s="823">
        <v>2.2845456387584049</v>
      </c>
      <c r="N6" s="859"/>
      <c r="O6" s="818"/>
      <c r="P6" s="859"/>
      <c r="Q6" s="818"/>
      <c r="R6" s="859"/>
      <c r="S6" s="231"/>
    </row>
    <row r="7" spans="1:19" ht="14.4" customHeight="1" x14ac:dyDescent="0.3">
      <c r="A7" s="769" t="s">
        <v>4679</v>
      </c>
      <c r="B7" s="861">
        <v>140221</v>
      </c>
      <c r="C7" s="741">
        <v>0.62657682012967575</v>
      </c>
      <c r="D7" s="861">
        <v>223789</v>
      </c>
      <c r="E7" s="741">
        <v>1</v>
      </c>
      <c r="F7" s="861">
        <v>195159</v>
      </c>
      <c r="G7" s="759">
        <v>0.87206699167519408</v>
      </c>
      <c r="H7" s="861">
        <v>904.75</v>
      </c>
      <c r="I7" s="741">
        <v>1</v>
      </c>
      <c r="J7" s="861">
        <v>904.75</v>
      </c>
      <c r="K7" s="741">
        <v>1</v>
      </c>
      <c r="L7" s="861"/>
      <c r="M7" s="759"/>
      <c r="N7" s="861"/>
      <c r="O7" s="741"/>
      <c r="P7" s="861"/>
      <c r="Q7" s="741"/>
      <c r="R7" s="861"/>
      <c r="S7" s="782"/>
    </row>
    <row r="8" spans="1:19" ht="14.4" customHeight="1" x14ac:dyDescent="0.3">
      <c r="A8" s="769" t="s">
        <v>4680</v>
      </c>
      <c r="B8" s="861">
        <v>42232</v>
      </c>
      <c r="C8" s="741">
        <v>0.66970076592505667</v>
      </c>
      <c r="D8" s="861">
        <v>63061</v>
      </c>
      <c r="E8" s="741">
        <v>1</v>
      </c>
      <c r="F8" s="861">
        <v>39231</v>
      </c>
      <c r="G8" s="759">
        <v>0.62211192337577903</v>
      </c>
      <c r="H8" s="861"/>
      <c r="I8" s="741"/>
      <c r="J8" s="861">
        <v>485.28</v>
      </c>
      <c r="K8" s="741">
        <v>1</v>
      </c>
      <c r="L8" s="861"/>
      <c r="M8" s="759"/>
      <c r="N8" s="861"/>
      <c r="O8" s="741"/>
      <c r="P8" s="861"/>
      <c r="Q8" s="741"/>
      <c r="R8" s="861"/>
      <c r="S8" s="782"/>
    </row>
    <row r="9" spans="1:19" ht="14.4" customHeight="1" x14ac:dyDescent="0.3">
      <c r="A9" s="769" t="s">
        <v>4681</v>
      </c>
      <c r="B9" s="861">
        <v>8886892.3300000001</v>
      </c>
      <c r="C9" s="741">
        <v>0.98130878717620251</v>
      </c>
      <c r="D9" s="861">
        <v>9056163</v>
      </c>
      <c r="E9" s="741">
        <v>1</v>
      </c>
      <c r="F9" s="861">
        <v>8686714</v>
      </c>
      <c r="G9" s="759">
        <v>0.95920468745979948</v>
      </c>
      <c r="H9" s="861">
        <v>577138.7300000001</v>
      </c>
      <c r="I9" s="741">
        <v>1.18803947468177</v>
      </c>
      <c r="J9" s="861">
        <v>485790.87000000011</v>
      </c>
      <c r="K9" s="741">
        <v>1</v>
      </c>
      <c r="L9" s="861">
        <v>512042.21000000008</v>
      </c>
      <c r="M9" s="759">
        <v>1.0540383560522657</v>
      </c>
      <c r="N9" s="861"/>
      <c r="O9" s="741"/>
      <c r="P9" s="861"/>
      <c r="Q9" s="741"/>
      <c r="R9" s="861"/>
      <c r="S9" s="782"/>
    </row>
    <row r="10" spans="1:19" ht="14.4" customHeight="1" x14ac:dyDescent="0.3">
      <c r="A10" s="769" t="s">
        <v>4682</v>
      </c>
      <c r="B10" s="861">
        <v>2920515</v>
      </c>
      <c r="C10" s="741">
        <v>0.93952156545589482</v>
      </c>
      <c r="D10" s="861">
        <v>3108513</v>
      </c>
      <c r="E10" s="741">
        <v>1</v>
      </c>
      <c r="F10" s="861">
        <v>2919261</v>
      </c>
      <c r="G10" s="759">
        <v>0.93911815713815572</v>
      </c>
      <c r="H10" s="861">
        <v>168108.70000000004</v>
      </c>
      <c r="I10" s="741">
        <v>1.0495292876874363</v>
      </c>
      <c r="J10" s="861">
        <v>160175.32999999999</v>
      </c>
      <c r="K10" s="741">
        <v>1</v>
      </c>
      <c r="L10" s="861">
        <v>144551.03</v>
      </c>
      <c r="M10" s="759">
        <v>0.90245501601276557</v>
      </c>
      <c r="N10" s="861"/>
      <c r="O10" s="741"/>
      <c r="P10" s="861"/>
      <c r="Q10" s="741"/>
      <c r="R10" s="861"/>
      <c r="S10" s="782"/>
    </row>
    <row r="11" spans="1:19" ht="14.4" customHeight="1" x14ac:dyDescent="0.3">
      <c r="A11" s="769" t="s">
        <v>4683</v>
      </c>
      <c r="B11" s="861">
        <v>6347107</v>
      </c>
      <c r="C11" s="741">
        <v>0.93593999114064497</v>
      </c>
      <c r="D11" s="861">
        <v>6781532</v>
      </c>
      <c r="E11" s="741">
        <v>1</v>
      </c>
      <c r="F11" s="861">
        <v>6402050</v>
      </c>
      <c r="G11" s="759">
        <v>0.94404184777127054</v>
      </c>
      <c r="H11" s="861">
        <v>539489.76000000013</v>
      </c>
      <c r="I11" s="741">
        <v>1.2913364400996421</v>
      </c>
      <c r="J11" s="861">
        <v>417776.30000000005</v>
      </c>
      <c r="K11" s="741">
        <v>1</v>
      </c>
      <c r="L11" s="861">
        <v>462393.96000000014</v>
      </c>
      <c r="M11" s="759">
        <v>1.1067979681949409</v>
      </c>
      <c r="N11" s="861"/>
      <c r="O11" s="741"/>
      <c r="P11" s="861"/>
      <c r="Q11" s="741"/>
      <c r="R11" s="861"/>
      <c r="S11" s="782"/>
    </row>
    <row r="12" spans="1:19" ht="14.4" customHeight="1" x14ac:dyDescent="0.3">
      <c r="A12" s="769" t="s">
        <v>1993</v>
      </c>
      <c r="B12" s="861">
        <v>42216715</v>
      </c>
      <c r="C12" s="741">
        <v>0.96935695864399596</v>
      </c>
      <c r="D12" s="861">
        <v>43551258</v>
      </c>
      <c r="E12" s="741">
        <v>1</v>
      </c>
      <c r="F12" s="861">
        <v>45032318</v>
      </c>
      <c r="G12" s="759">
        <v>1.0340072840146202</v>
      </c>
      <c r="H12" s="861">
        <v>6032308.8700000001</v>
      </c>
      <c r="I12" s="741">
        <v>0.74454501484856195</v>
      </c>
      <c r="J12" s="861">
        <v>8102006.9299999978</v>
      </c>
      <c r="K12" s="741">
        <v>1</v>
      </c>
      <c r="L12" s="861">
        <v>8520667.8600000013</v>
      </c>
      <c r="M12" s="759">
        <v>1.0516737314121261</v>
      </c>
      <c r="N12" s="861"/>
      <c r="O12" s="741"/>
      <c r="P12" s="861"/>
      <c r="Q12" s="741"/>
      <c r="R12" s="861"/>
      <c r="S12" s="782"/>
    </row>
    <row r="13" spans="1:19" ht="14.4" customHeight="1" x14ac:dyDescent="0.3">
      <c r="A13" s="769" t="s">
        <v>4684</v>
      </c>
      <c r="B13" s="861">
        <v>5470298</v>
      </c>
      <c r="C13" s="741">
        <v>0.86204895194267983</v>
      </c>
      <c r="D13" s="861">
        <v>6345693</v>
      </c>
      <c r="E13" s="741">
        <v>1</v>
      </c>
      <c r="F13" s="861">
        <v>5780791</v>
      </c>
      <c r="G13" s="759">
        <v>0.91097867482716233</v>
      </c>
      <c r="H13" s="861">
        <v>198140.25</v>
      </c>
      <c r="I13" s="741">
        <v>0.8545735021994435</v>
      </c>
      <c r="J13" s="861">
        <v>231858.64</v>
      </c>
      <c r="K13" s="741">
        <v>1</v>
      </c>
      <c r="L13" s="861">
        <v>189335.39</v>
      </c>
      <c r="M13" s="759">
        <v>0.81659838080651215</v>
      </c>
      <c r="N13" s="861"/>
      <c r="O13" s="741"/>
      <c r="P13" s="861"/>
      <c r="Q13" s="741"/>
      <c r="R13" s="861"/>
      <c r="S13" s="782"/>
    </row>
    <row r="14" spans="1:19" ht="14.4" customHeight="1" x14ac:dyDescent="0.3">
      <c r="A14" s="769" t="s">
        <v>4685</v>
      </c>
      <c r="B14" s="861">
        <v>110295</v>
      </c>
      <c r="C14" s="741">
        <v>1.0855059198677257</v>
      </c>
      <c r="D14" s="861">
        <v>101607</v>
      </c>
      <c r="E14" s="741">
        <v>1</v>
      </c>
      <c r="F14" s="861">
        <v>135020</v>
      </c>
      <c r="G14" s="759">
        <v>1.3288454535612704</v>
      </c>
      <c r="H14" s="861">
        <v>5428.5</v>
      </c>
      <c r="I14" s="741">
        <v>2</v>
      </c>
      <c r="J14" s="861">
        <v>2714.25</v>
      </c>
      <c r="K14" s="741">
        <v>1</v>
      </c>
      <c r="L14" s="861">
        <v>4523.75</v>
      </c>
      <c r="M14" s="759">
        <v>1.6666666666666667</v>
      </c>
      <c r="N14" s="861"/>
      <c r="O14" s="741"/>
      <c r="P14" s="861"/>
      <c r="Q14" s="741"/>
      <c r="R14" s="861"/>
      <c r="S14" s="782"/>
    </row>
    <row r="15" spans="1:19" ht="14.4" customHeight="1" x14ac:dyDescent="0.3">
      <c r="A15" s="769" t="s">
        <v>4686</v>
      </c>
      <c r="B15" s="861">
        <v>4600624</v>
      </c>
      <c r="C15" s="741">
        <v>0.87749554016162423</v>
      </c>
      <c r="D15" s="861">
        <v>5242903</v>
      </c>
      <c r="E15" s="741">
        <v>1</v>
      </c>
      <c r="F15" s="861">
        <v>4750049</v>
      </c>
      <c r="G15" s="759">
        <v>0.90599597207882732</v>
      </c>
      <c r="H15" s="861">
        <v>59794.53</v>
      </c>
      <c r="I15" s="741">
        <v>0.897639742116636</v>
      </c>
      <c r="J15" s="861">
        <v>66613.06</v>
      </c>
      <c r="K15" s="741">
        <v>1</v>
      </c>
      <c r="L15" s="861">
        <v>75417.919999999998</v>
      </c>
      <c r="M15" s="759">
        <v>1.132179185282886</v>
      </c>
      <c r="N15" s="861"/>
      <c r="O15" s="741"/>
      <c r="P15" s="861"/>
      <c r="Q15" s="741"/>
      <c r="R15" s="861"/>
      <c r="S15" s="782"/>
    </row>
    <row r="16" spans="1:19" ht="14.4" customHeight="1" x14ac:dyDescent="0.3">
      <c r="A16" s="769" t="s">
        <v>4687</v>
      </c>
      <c r="B16" s="861">
        <v>6586264</v>
      </c>
      <c r="C16" s="741">
        <v>0.98493363180242055</v>
      </c>
      <c r="D16" s="861">
        <v>6687013</v>
      </c>
      <c r="E16" s="741">
        <v>1</v>
      </c>
      <c r="F16" s="861">
        <v>6698030</v>
      </c>
      <c r="G16" s="759">
        <v>1.001647521845703</v>
      </c>
      <c r="H16" s="861">
        <v>451853.78000000009</v>
      </c>
      <c r="I16" s="741">
        <v>1.4123641988097035</v>
      </c>
      <c r="J16" s="861">
        <v>319927.24000000022</v>
      </c>
      <c r="K16" s="741">
        <v>1</v>
      </c>
      <c r="L16" s="861">
        <v>351869.91000000044</v>
      </c>
      <c r="M16" s="759">
        <v>1.0998435456761988</v>
      </c>
      <c r="N16" s="861"/>
      <c r="O16" s="741"/>
      <c r="P16" s="861"/>
      <c r="Q16" s="741"/>
      <c r="R16" s="861"/>
      <c r="S16" s="782"/>
    </row>
    <row r="17" spans="1:19" ht="14.4" customHeight="1" x14ac:dyDescent="0.3">
      <c r="A17" s="769" t="s">
        <v>4688</v>
      </c>
      <c r="B17" s="861">
        <v>3157996</v>
      </c>
      <c r="C17" s="741">
        <v>0.88680127454677737</v>
      </c>
      <c r="D17" s="861">
        <v>3561109</v>
      </c>
      <c r="E17" s="741">
        <v>1</v>
      </c>
      <c r="F17" s="861">
        <v>3767050</v>
      </c>
      <c r="G17" s="759">
        <v>1.0578305803051802</v>
      </c>
      <c r="H17" s="861">
        <v>127569.75</v>
      </c>
      <c r="I17" s="741">
        <v>0.94</v>
      </c>
      <c r="J17" s="861">
        <v>135712.5</v>
      </c>
      <c r="K17" s="741">
        <v>1</v>
      </c>
      <c r="L17" s="861">
        <v>167378.75</v>
      </c>
      <c r="M17" s="759">
        <v>1.2333333333333334</v>
      </c>
      <c r="N17" s="861"/>
      <c r="O17" s="741"/>
      <c r="P17" s="861"/>
      <c r="Q17" s="741"/>
      <c r="R17" s="861"/>
      <c r="S17" s="782"/>
    </row>
    <row r="18" spans="1:19" ht="14.4" customHeight="1" x14ac:dyDescent="0.3">
      <c r="A18" s="769" t="s">
        <v>4689</v>
      </c>
      <c r="B18" s="861">
        <v>2124676</v>
      </c>
      <c r="C18" s="741">
        <v>1.004504174410408</v>
      </c>
      <c r="D18" s="861">
        <v>2115149</v>
      </c>
      <c r="E18" s="741">
        <v>1</v>
      </c>
      <c r="F18" s="861">
        <v>2659319</v>
      </c>
      <c r="G18" s="759">
        <v>1.2572726554961375</v>
      </c>
      <c r="H18" s="861">
        <v>13571.25</v>
      </c>
      <c r="I18" s="741">
        <v>0.75</v>
      </c>
      <c r="J18" s="861">
        <v>18095</v>
      </c>
      <c r="K18" s="741">
        <v>1</v>
      </c>
      <c r="L18" s="861">
        <v>4523.75</v>
      </c>
      <c r="M18" s="759">
        <v>0.25</v>
      </c>
      <c r="N18" s="861"/>
      <c r="O18" s="741"/>
      <c r="P18" s="861"/>
      <c r="Q18" s="741"/>
      <c r="R18" s="861"/>
      <c r="S18" s="782"/>
    </row>
    <row r="19" spans="1:19" ht="14.4" customHeight="1" x14ac:dyDescent="0.3">
      <c r="A19" s="769" t="s">
        <v>4690</v>
      </c>
      <c r="B19" s="861">
        <v>531057</v>
      </c>
      <c r="C19" s="741">
        <v>1.0909836082412807</v>
      </c>
      <c r="D19" s="861">
        <v>486769</v>
      </c>
      <c r="E19" s="741">
        <v>1</v>
      </c>
      <c r="F19" s="861">
        <v>524899</v>
      </c>
      <c r="G19" s="759">
        <v>1.0783328437102608</v>
      </c>
      <c r="H19" s="861">
        <v>30761.5</v>
      </c>
      <c r="I19" s="741">
        <v>1.4166666666666667</v>
      </c>
      <c r="J19" s="861">
        <v>21714</v>
      </c>
      <c r="K19" s="741">
        <v>1</v>
      </c>
      <c r="L19" s="861">
        <v>10857</v>
      </c>
      <c r="M19" s="759">
        <v>0.5</v>
      </c>
      <c r="N19" s="861"/>
      <c r="O19" s="741"/>
      <c r="P19" s="861"/>
      <c r="Q19" s="741"/>
      <c r="R19" s="861"/>
      <c r="S19" s="782"/>
    </row>
    <row r="20" spans="1:19" ht="14.4" customHeight="1" x14ac:dyDescent="0.3">
      <c r="A20" s="769" t="s">
        <v>4691</v>
      </c>
      <c r="B20" s="861">
        <v>402009</v>
      </c>
      <c r="C20" s="741">
        <v>0.86224728355289404</v>
      </c>
      <c r="D20" s="861">
        <v>466234</v>
      </c>
      <c r="E20" s="741">
        <v>1</v>
      </c>
      <c r="F20" s="861">
        <v>567505</v>
      </c>
      <c r="G20" s="759">
        <v>1.2172106710364323</v>
      </c>
      <c r="H20" s="861">
        <v>14476</v>
      </c>
      <c r="I20" s="741">
        <v>1.7570093457943925</v>
      </c>
      <c r="J20" s="861">
        <v>8239</v>
      </c>
      <c r="K20" s="741">
        <v>1</v>
      </c>
      <c r="L20" s="861">
        <v>4119.5</v>
      </c>
      <c r="M20" s="759">
        <v>0.5</v>
      </c>
      <c r="N20" s="861"/>
      <c r="O20" s="741"/>
      <c r="P20" s="861"/>
      <c r="Q20" s="741"/>
      <c r="R20" s="861"/>
      <c r="S20" s="782"/>
    </row>
    <row r="21" spans="1:19" ht="14.4" customHeight="1" x14ac:dyDescent="0.3">
      <c r="A21" s="769" t="s">
        <v>4692</v>
      </c>
      <c r="B21" s="861">
        <v>280204</v>
      </c>
      <c r="C21" s="741">
        <v>0.69856275631676701</v>
      </c>
      <c r="D21" s="861">
        <v>401115</v>
      </c>
      <c r="E21" s="741">
        <v>1</v>
      </c>
      <c r="F21" s="861">
        <v>355293</v>
      </c>
      <c r="G21" s="759">
        <v>0.88576343442653604</v>
      </c>
      <c r="H21" s="861">
        <v>6575.8899999999994</v>
      </c>
      <c r="I21" s="741">
        <v>0.44677293554295777</v>
      </c>
      <c r="J21" s="861">
        <v>14718.64</v>
      </c>
      <c r="K21" s="741">
        <v>1</v>
      </c>
      <c r="L21" s="861">
        <v>9224.5</v>
      </c>
      <c r="M21" s="759">
        <v>0.62672230586521582</v>
      </c>
      <c r="N21" s="861"/>
      <c r="O21" s="741"/>
      <c r="P21" s="861"/>
      <c r="Q21" s="741"/>
      <c r="R21" s="861"/>
      <c r="S21" s="782"/>
    </row>
    <row r="22" spans="1:19" ht="14.4" customHeight="1" x14ac:dyDescent="0.3">
      <c r="A22" s="769" t="s">
        <v>4693</v>
      </c>
      <c r="B22" s="861">
        <v>56999</v>
      </c>
      <c r="C22" s="741">
        <v>1.7674656578498558</v>
      </c>
      <c r="D22" s="861">
        <v>32249</v>
      </c>
      <c r="E22" s="741">
        <v>1</v>
      </c>
      <c r="F22" s="861">
        <v>70131</v>
      </c>
      <c r="G22" s="759">
        <v>2.1746720828552824</v>
      </c>
      <c r="H22" s="861"/>
      <c r="I22" s="741"/>
      <c r="J22" s="861"/>
      <c r="K22" s="741"/>
      <c r="L22" s="861"/>
      <c r="M22" s="759"/>
      <c r="N22" s="861"/>
      <c r="O22" s="741"/>
      <c r="P22" s="861"/>
      <c r="Q22" s="741"/>
      <c r="R22" s="861"/>
      <c r="S22" s="782"/>
    </row>
    <row r="23" spans="1:19" ht="14.4" customHeight="1" x14ac:dyDescent="0.3">
      <c r="A23" s="769" t="s">
        <v>4694</v>
      </c>
      <c r="B23" s="861">
        <v>235</v>
      </c>
      <c r="C23" s="741">
        <v>9.5412099066179458E-3</v>
      </c>
      <c r="D23" s="861">
        <v>24630</v>
      </c>
      <c r="E23" s="741">
        <v>1</v>
      </c>
      <c r="F23" s="861">
        <v>7897</v>
      </c>
      <c r="G23" s="759">
        <v>0.3206252537555826</v>
      </c>
      <c r="H23" s="861"/>
      <c r="I23" s="741"/>
      <c r="J23" s="861"/>
      <c r="K23" s="741"/>
      <c r="L23" s="861"/>
      <c r="M23" s="759"/>
      <c r="N23" s="861"/>
      <c r="O23" s="741"/>
      <c r="P23" s="861"/>
      <c r="Q23" s="741"/>
      <c r="R23" s="861"/>
      <c r="S23" s="782"/>
    </row>
    <row r="24" spans="1:19" ht="14.4" customHeight="1" x14ac:dyDescent="0.3">
      <c r="A24" s="769" t="s">
        <v>4695</v>
      </c>
      <c r="B24" s="861">
        <v>47292</v>
      </c>
      <c r="C24" s="741">
        <v>0.61744545846226151</v>
      </c>
      <c r="D24" s="861">
        <v>76593</v>
      </c>
      <c r="E24" s="741">
        <v>1</v>
      </c>
      <c r="F24" s="861">
        <v>56099</v>
      </c>
      <c r="G24" s="759">
        <v>0.73242985651430292</v>
      </c>
      <c r="H24" s="861"/>
      <c r="I24" s="741"/>
      <c r="J24" s="861"/>
      <c r="K24" s="741"/>
      <c r="L24" s="861"/>
      <c r="M24" s="759"/>
      <c r="N24" s="861"/>
      <c r="O24" s="741"/>
      <c r="P24" s="861"/>
      <c r="Q24" s="741"/>
      <c r="R24" s="861"/>
      <c r="S24" s="782"/>
    </row>
    <row r="25" spans="1:19" ht="14.4" customHeight="1" x14ac:dyDescent="0.3">
      <c r="A25" s="769" t="s">
        <v>4696</v>
      </c>
      <c r="B25" s="861">
        <v>829292</v>
      </c>
      <c r="C25" s="741">
        <v>0.78243140096481623</v>
      </c>
      <c r="D25" s="861">
        <v>1059891</v>
      </c>
      <c r="E25" s="741">
        <v>1</v>
      </c>
      <c r="F25" s="861">
        <v>931920</v>
      </c>
      <c r="G25" s="759">
        <v>0.87926022581567354</v>
      </c>
      <c r="H25" s="861">
        <v>12666.5</v>
      </c>
      <c r="I25" s="741">
        <v>1.4</v>
      </c>
      <c r="J25" s="861">
        <v>9047.5</v>
      </c>
      <c r="K25" s="741">
        <v>1</v>
      </c>
      <c r="L25" s="861">
        <v>5428.5</v>
      </c>
      <c r="M25" s="759">
        <v>0.6</v>
      </c>
      <c r="N25" s="861"/>
      <c r="O25" s="741"/>
      <c r="P25" s="861"/>
      <c r="Q25" s="741"/>
      <c r="R25" s="861"/>
      <c r="S25" s="782"/>
    </row>
    <row r="26" spans="1:19" ht="14.4" customHeight="1" x14ac:dyDescent="0.3">
      <c r="A26" s="769" t="s">
        <v>4697</v>
      </c>
      <c r="B26" s="861">
        <v>68759</v>
      </c>
      <c r="C26" s="741">
        <v>2.6731591633621026</v>
      </c>
      <c r="D26" s="861">
        <v>25722</v>
      </c>
      <c r="E26" s="741">
        <v>1</v>
      </c>
      <c r="F26" s="861">
        <v>48247</v>
      </c>
      <c r="G26" s="759">
        <v>1.8757095093694114</v>
      </c>
      <c r="H26" s="861">
        <v>32271.119999999999</v>
      </c>
      <c r="I26" s="741">
        <v>1.9553075942916938</v>
      </c>
      <c r="J26" s="861">
        <v>16504.37</v>
      </c>
      <c r="K26" s="741">
        <v>1</v>
      </c>
      <c r="L26" s="861">
        <v>20467.96</v>
      </c>
      <c r="M26" s="759">
        <v>1.2401539713421355</v>
      </c>
      <c r="N26" s="861"/>
      <c r="O26" s="741"/>
      <c r="P26" s="861"/>
      <c r="Q26" s="741"/>
      <c r="R26" s="861"/>
      <c r="S26" s="782"/>
    </row>
    <row r="27" spans="1:19" ht="14.4" customHeight="1" x14ac:dyDescent="0.3">
      <c r="A27" s="769" t="s">
        <v>4698</v>
      </c>
      <c r="B27" s="861">
        <v>8054</v>
      </c>
      <c r="C27" s="741">
        <v>1.5110694183864914</v>
      </c>
      <c r="D27" s="861">
        <v>5330</v>
      </c>
      <c r="E27" s="741">
        <v>1</v>
      </c>
      <c r="F27" s="861">
        <v>21055</v>
      </c>
      <c r="G27" s="759">
        <v>3.9502814258911818</v>
      </c>
      <c r="H27" s="861"/>
      <c r="I27" s="741"/>
      <c r="J27" s="861"/>
      <c r="K27" s="741"/>
      <c r="L27" s="861"/>
      <c r="M27" s="759"/>
      <c r="N27" s="861"/>
      <c r="O27" s="741"/>
      <c r="P27" s="861"/>
      <c r="Q27" s="741"/>
      <c r="R27" s="861"/>
      <c r="S27" s="782"/>
    </row>
    <row r="28" spans="1:19" ht="14.4" customHeight="1" x14ac:dyDescent="0.3">
      <c r="A28" s="769" t="s">
        <v>4699</v>
      </c>
      <c r="B28" s="861">
        <v>4270615</v>
      </c>
      <c r="C28" s="741">
        <v>0.94490743895714946</v>
      </c>
      <c r="D28" s="861">
        <v>4519612</v>
      </c>
      <c r="E28" s="741">
        <v>1</v>
      </c>
      <c r="F28" s="861">
        <v>4473651</v>
      </c>
      <c r="G28" s="759">
        <v>0.98983076423374394</v>
      </c>
      <c r="H28" s="861">
        <v>61733.009999999987</v>
      </c>
      <c r="I28" s="741">
        <v>1.3545931700937617</v>
      </c>
      <c r="J28" s="861">
        <v>45573.099999999984</v>
      </c>
      <c r="K28" s="741">
        <v>1</v>
      </c>
      <c r="L28" s="861">
        <v>49237.959999999977</v>
      </c>
      <c r="M28" s="759">
        <v>1.0804171759217607</v>
      </c>
      <c r="N28" s="861"/>
      <c r="O28" s="741"/>
      <c r="P28" s="861"/>
      <c r="Q28" s="741"/>
      <c r="R28" s="861"/>
      <c r="S28" s="782"/>
    </row>
    <row r="29" spans="1:19" ht="14.4" customHeight="1" x14ac:dyDescent="0.3">
      <c r="A29" s="769" t="s">
        <v>4700</v>
      </c>
      <c r="B29" s="861">
        <v>9823</v>
      </c>
      <c r="C29" s="741">
        <v>1.1633112269066792</v>
      </c>
      <c r="D29" s="861">
        <v>8444</v>
      </c>
      <c r="E29" s="741">
        <v>1</v>
      </c>
      <c r="F29" s="861">
        <v>21499</v>
      </c>
      <c r="G29" s="759">
        <v>2.5460682141165325</v>
      </c>
      <c r="H29" s="861"/>
      <c r="I29" s="741"/>
      <c r="J29" s="861"/>
      <c r="K29" s="741"/>
      <c r="L29" s="861"/>
      <c r="M29" s="759"/>
      <c r="N29" s="861"/>
      <c r="O29" s="741"/>
      <c r="P29" s="861"/>
      <c r="Q29" s="741"/>
      <c r="R29" s="861"/>
      <c r="S29" s="782"/>
    </row>
    <row r="30" spans="1:19" ht="14.4" customHeight="1" x14ac:dyDescent="0.3">
      <c r="A30" s="769" t="s">
        <v>4701</v>
      </c>
      <c r="B30" s="861">
        <v>77358</v>
      </c>
      <c r="C30" s="741">
        <v>1.8704482808646452</v>
      </c>
      <c r="D30" s="861">
        <v>41358</v>
      </c>
      <c r="E30" s="741">
        <v>1</v>
      </c>
      <c r="F30" s="861">
        <v>36609</v>
      </c>
      <c r="G30" s="759">
        <v>0.88517336428260551</v>
      </c>
      <c r="H30" s="861">
        <v>904.75</v>
      </c>
      <c r="I30" s="741">
        <v>0.5</v>
      </c>
      <c r="J30" s="861">
        <v>1809.5</v>
      </c>
      <c r="K30" s="741">
        <v>1</v>
      </c>
      <c r="L30" s="861">
        <v>1809.5</v>
      </c>
      <c r="M30" s="759">
        <v>1</v>
      </c>
      <c r="N30" s="861"/>
      <c r="O30" s="741"/>
      <c r="P30" s="861"/>
      <c r="Q30" s="741"/>
      <c r="R30" s="861"/>
      <c r="S30" s="782"/>
    </row>
    <row r="31" spans="1:19" ht="14.4" customHeight="1" thickBot="1" x14ac:dyDescent="0.35">
      <c r="A31" s="865" t="s">
        <v>4702</v>
      </c>
      <c r="B31" s="863">
        <v>5700122</v>
      </c>
      <c r="C31" s="748">
        <v>0.83168730860658302</v>
      </c>
      <c r="D31" s="863">
        <v>6853684</v>
      </c>
      <c r="E31" s="748">
        <v>1</v>
      </c>
      <c r="F31" s="863">
        <v>6742170</v>
      </c>
      <c r="G31" s="760">
        <v>0.98372933447179645</v>
      </c>
      <c r="H31" s="863">
        <v>286948.56</v>
      </c>
      <c r="I31" s="748">
        <v>0.95646880146107971</v>
      </c>
      <c r="J31" s="863">
        <v>300008.27999999997</v>
      </c>
      <c r="K31" s="748">
        <v>1</v>
      </c>
      <c r="L31" s="863">
        <v>316062.17000000004</v>
      </c>
      <c r="M31" s="760">
        <v>1.0535114897495499</v>
      </c>
      <c r="N31" s="863"/>
      <c r="O31" s="748"/>
      <c r="P31" s="863"/>
      <c r="Q31" s="748"/>
      <c r="R31" s="863"/>
      <c r="S31" s="7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5542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146744.03</v>
      </c>
      <c r="G3" s="208">
        <f t="shared" si="0"/>
        <v>104167930.53000003</v>
      </c>
      <c r="H3" s="208"/>
      <c r="I3" s="208"/>
      <c r="J3" s="208">
        <f t="shared" si="0"/>
        <v>157088.99000000002</v>
      </c>
      <c r="K3" s="208">
        <f t="shared" si="0"/>
        <v>112194150.79000004</v>
      </c>
      <c r="L3" s="208"/>
      <c r="M3" s="208"/>
      <c r="N3" s="208">
        <f t="shared" si="0"/>
        <v>158765.30000000002</v>
      </c>
      <c r="O3" s="208">
        <f t="shared" si="0"/>
        <v>113264018.76000005</v>
      </c>
      <c r="P3" s="79">
        <f>IF(K3=0,0,O3/K3)</f>
        <v>1.0095358622750534</v>
      </c>
      <c r="Q3" s="209">
        <f>IF(N3=0,0,O3/N3)</f>
        <v>713.40537737150396</v>
      </c>
    </row>
    <row r="4" spans="1:17" ht="14.4" customHeight="1" x14ac:dyDescent="0.3">
      <c r="A4" s="625" t="s">
        <v>74</v>
      </c>
      <c r="B4" s="623" t="s">
        <v>119</v>
      </c>
      <c r="C4" s="625" t="s">
        <v>120</v>
      </c>
      <c r="D4" s="634" t="s">
        <v>121</v>
      </c>
      <c r="E4" s="626" t="s">
        <v>81</v>
      </c>
      <c r="F4" s="632">
        <v>2015</v>
      </c>
      <c r="G4" s="633"/>
      <c r="H4" s="210"/>
      <c r="I4" s="210"/>
      <c r="J4" s="632">
        <v>2016</v>
      </c>
      <c r="K4" s="633"/>
      <c r="L4" s="210"/>
      <c r="M4" s="210"/>
      <c r="N4" s="632">
        <v>2017</v>
      </c>
      <c r="O4" s="633"/>
      <c r="P4" s="635" t="s">
        <v>2</v>
      </c>
      <c r="Q4" s="624" t="s">
        <v>122</v>
      </c>
    </row>
    <row r="5" spans="1:17" ht="14.4" customHeight="1" thickBot="1" x14ac:dyDescent="0.35">
      <c r="A5" s="868"/>
      <c r="B5" s="866"/>
      <c r="C5" s="868"/>
      <c r="D5" s="878"/>
      <c r="E5" s="870"/>
      <c r="F5" s="879" t="s">
        <v>91</v>
      </c>
      <c r="G5" s="880" t="s">
        <v>14</v>
      </c>
      <c r="H5" s="881"/>
      <c r="I5" s="881"/>
      <c r="J5" s="879" t="s">
        <v>91</v>
      </c>
      <c r="K5" s="880" t="s">
        <v>14</v>
      </c>
      <c r="L5" s="881"/>
      <c r="M5" s="881"/>
      <c r="N5" s="879" t="s">
        <v>91</v>
      </c>
      <c r="O5" s="880" t="s">
        <v>14</v>
      </c>
      <c r="P5" s="882"/>
      <c r="Q5" s="875"/>
    </row>
    <row r="6" spans="1:17" ht="14.4" customHeight="1" x14ac:dyDescent="0.3">
      <c r="A6" s="817" t="s">
        <v>4703</v>
      </c>
      <c r="B6" s="818" t="s">
        <v>4563</v>
      </c>
      <c r="C6" s="818" t="s">
        <v>4596</v>
      </c>
      <c r="D6" s="818" t="s">
        <v>4704</v>
      </c>
      <c r="E6" s="818" t="s">
        <v>4705</v>
      </c>
      <c r="F6" s="225">
        <v>8</v>
      </c>
      <c r="G6" s="225">
        <v>7238</v>
      </c>
      <c r="H6" s="225">
        <v>0.53333333333333333</v>
      </c>
      <c r="I6" s="225">
        <v>904.75</v>
      </c>
      <c r="J6" s="225">
        <v>15</v>
      </c>
      <c r="K6" s="225">
        <v>13571.25</v>
      </c>
      <c r="L6" s="225">
        <v>1</v>
      </c>
      <c r="M6" s="225">
        <v>904.75</v>
      </c>
      <c r="N6" s="225">
        <v>34</v>
      </c>
      <c r="O6" s="225">
        <v>30761.5</v>
      </c>
      <c r="P6" s="823">
        <v>2.2666666666666666</v>
      </c>
      <c r="Q6" s="831">
        <v>904.75</v>
      </c>
    </row>
    <row r="7" spans="1:17" ht="14.4" customHeight="1" x14ac:dyDescent="0.3">
      <c r="A7" s="740" t="s">
        <v>4703</v>
      </c>
      <c r="B7" s="741" t="s">
        <v>4563</v>
      </c>
      <c r="C7" s="741" t="s">
        <v>4596</v>
      </c>
      <c r="D7" s="741" t="s">
        <v>4599</v>
      </c>
      <c r="E7" s="741" t="s">
        <v>4600</v>
      </c>
      <c r="F7" s="745"/>
      <c r="G7" s="745"/>
      <c r="H7" s="745"/>
      <c r="I7" s="745"/>
      <c r="J7" s="745"/>
      <c r="K7" s="745"/>
      <c r="L7" s="745"/>
      <c r="M7" s="745"/>
      <c r="N7" s="745">
        <v>1</v>
      </c>
      <c r="O7" s="745">
        <v>242.64</v>
      </c>
      <c r="P7" s="759"/>
      <c r="Q7" s="746">
        <v>242.64</v>
      </c>
    </row>
    <row r="8" spans="1:17" ht="14.4" customHeight="1" x14ac:dyDescent="0.3">
      <c r="A8" s="740" t="s">
        <v>4703</v>
      </c>
      <c r="B8" s="741" t="s">
        <v>4563</v>
      </c>
      <c r="C8" s="741" t="s">
        <v>4559</v>
      </c>
      <c r="D8" s="741" t="s">
        <v>4706</v>
      </c>
      <c r="E8" s="741" t="s">
        <v>4707</v>
      </c>
      <c r="F8" s="745"/>
      <c r="G8" s="745"/>
      <c r="H8" s="745"/>
      <c r="I8" s="745"/>
      <c r="J8" s="745">
        <v>1</v>
      </c>
      <c r="K8" s="745">
        <v>195</v>
      </c>
      <c r="L8" s="745">
        <v>1</v>
      </c>
      <c r="M8" s="745">
        <v>195</v>
      </c>
      <c r="N8" s="745"/>
      <c r="O8" s="745"/>
      <c r="P8" s="759"/>
      <c r="Q8" s="746"/>
    </row>
    <row r="9" spans="1:17" ht="14.4" customHeight="1" x14ac:dyDescent="0.3">
      <c r="A9" s="740" t="s">
        <v>4703</v>
      </c>
      <c r="B9" s="741" t="s">
        <v>4563</v>
      </c>
      <c r="C9" s="741" t="s">
        <v>4559</v>
      </c>
      <c r="D9" s="741" t="s">
        <v>4708</v>
      </c>
      <c r="E9" s="741" t="s">
        <v>4709</v>
      </c>
      <c r="F9" s="745"/>
      <c r="G9" s="745"/>
      <c r="H9" s="745"/>
      <c r="I9" s="745"/>
      <c r="J9" s="745">
        <v>2</v>
      </c>
      <c r="K9" s="745">
        <v>2316</v>
      </c>
      <c r="L9" s="745">
        <v>1</v>
      </c>
      <c r="M9" s="745">
        <v>1158</v>
      </c>
      <c r="N9" s="745">
        <v>3</v>
      </c>
      <c r="O9" s="745">
        <v>3477</v>
      </c>
      <c r="P9" s="759">
        <v>1.5012953367875648</v>
      </c>
      <c r="Q9" s="746">
        <v>1159</v>
      </c>
    </row>
    <row r="10" spans="1:17" ht="14.4" customHeight="1" x14ac:dyDescent="0.3">
      <c r="A10" s="740" t="s">
        <v>4703</v>
      </c>
      <c r="B10" s="741" t="s">
        <v>4563</v>
      </c>
      <c r="C10" s="741" t="s">
        <v>4559</v>
      </c>
      <c r="D10" s="741" t="s">
        <v>4617</v>
      </c>
      <c r="E10" s="741" t="s">
        <v>4618</v>
      </c>
      <c r="F10" s="745">
        <v>137</v>
      </c>
      <c r="G10" s="745">
        <v>32195</v>
      </c>
      <c r="H10" s="745">
        <v>0.59937818818185207</v>
      </c>
      <c r="I10" s="745">
        <v>235</v>
      </c>
      <c r="J10" s="745">
        <v>214</v>
      </c>
      <c r="K10" s="745">
        <v>53714</v>
      </c>
      <c r="L10" s="745">
        <v>1</v>
      </c>
      <c r="M10" s="745">
        <v>251</v>
      </c>
      <c r="N10" s="745">
        <v>319</v>
      </c>
      <c r="O10" s="745">
        <v>80069</v>
      </c>
      <c r="P10" s="759">
        <v>1.4906542056074767</v>
      </c>
      <c r="Q10" s="746">
        <v>251</v>
      </c>
    </row>
    <row r="11" spans="1:17" ht="14.4" customHeight="1" x14ac:dyDescent="0.3">
      <c r="A11" s="740" t="s">
        <v>4703</v>
      </c>
      <c r="B11" s="741" t="s">
        <v>4563</v>
      </c>
      <c r="C11" s="741" t="s">
        <v>4559</v>
      </c>
      <c r="D11" s="741" t="s">
        <v>4647</v>
      </c>
      <c r="E11" s="741" t="s">
        <v>4648</v>
      </c>
      <c r="F11" s="745">
        <v>171</v>
      </c>
      <c r="G11" s="745">
        <v>20178</v>
      </c>
      <c r="H11" s="745">
        <v>0.5267857142857143</v>
      </c>
      <c r="I11" s="745">
        <v>118</v>
      </c>
      <c r="J11" s="745">
        <v>304</v>
      </c>
      <c r="K11" s="745">
        <v>38304</v>
      </c>
      <c r="L11" s="745">
        <v>1</v>
      </c>
      <c r="M11" s="745">
        <v>126</v>
      </c>
      <c r="N11" s="745">
        <v>437</v>
      </c>
      <c r="O11" s="745">
        <v>55062</v>
      </c>
      <c r="P11" s="759">
        <v>1.4375</v>
      </c>
      <c r="Q11" s="746">
        <v>126</v>
      </c>
    </row>
    <row r="12" spans="1:17" ht="14.4" customHeight="1" x14ac:dyDescent="0.3">
      <c r="A12" s="740" t="s">
        <v>4703</v>
      </c>
      <c r="B12" s="741" t="s">
        <v>4563</v>
      </c>
      <c r="C12" s="741" t="s">
        <v>4559</v>
      </c>
      <c r="D12" s="741" t="s">
        <v>4651</v>
      </c>
      <c r="E12" s="741" t="s">
        <v>4652</v>
      </c>
      <c r="F12" s="745"/>
      <c r="G12" s="745"/>
      <c r="H12" s="745"/>
      <c r="I12" s="745"/>
      <c r="J12" s="745"/>
      <c r="K12" s="745"/>
      <c r="L12" s="745"/>
      <c r="M12" s="745"/>
      <c r="N12" s="745">
        <v>1</v>
      </c>
      <c r="O12" s="745">
        <v>495</v>
      </c>
      <c r="P12" s="759"/>
      <c r="Q12" s="746">
        <v>495</v>
      </c>
    </row>
    <row r="13" spans="1:17" ht="14.4" customHeight="1" x14ac:dyDescent="0.3">
      <c r="A13" s="740" t="s">
        <v>4703</v>
      </c>
      <c r="B13" s="741" t="s">
        <v>4563</v>
      </c>
      <c r="C13" s="741" t="s">
        <v>4559</v>
      </c>
      <c r="D13" s="741" t="s">
        <v>4671</v>
      </c>
      <c r="E13" s="741" t="s">
        <v>4655</v>
      </c>
      <c r="F13" s="745">
        <v>73</v>
      </c>
      <c r="G13" s="745">
        <v>49640</v>
      </c>
      <c r="H13" s="745">
        <v>2.5768272425249168</v>
      </c>
      <c r="I13" s="745">
        <v>680</v>
      </c>
      <c r="J13" s="745">
        <v>28</v>
      </c>
      <c r="K13" s="745">
        <v>19264</v>
      </c>
      <c r="L13" s="745">
        <v>1</v>
      </c>
      <c r="M13" s="745">
        <v>688</v>
      </c>
      <c r="N13" s="745">
        <v>3</v>
      </c>
      <c r="O13" s="745">
        <v>2064</v>
      </c>
      <c r="P13" s="759">
        <v>0.10714285714285714</v>
      </c>
      <c r="Q13" s="746">
        <v>688</v>
      </c>
    </row>
    <row r="14" spans="1:17" ht="14.4" customHeight="1" x14ac:dyDescent="0.3">
      <c r="A14" s="740" t="s">
        <v>4703</v>
      </c>
      <c r="B14" s="741" t="s">
        <v>4563</v>
      </c>
      <c r="C14" s="741" t="s">
        <v>4559</v>
      </c>
      <c r="D14" s="741" t="s">
        <v>4653</v>
      </c>
      <c r="E14" s="741" t="s">
        <v>4652</v>
      </c>
      <c r="F14" s="745">
        <v>1</v>
      </c>
      <c r="G14" s="745">
        <v>559</v>
      </c>
      <c r="H14" s="745"/>
      <c r="I14" s="745">
        <v>559</v>
      </c>
      <c r="J14" s="745"/>
      <c r="K14" s="745"/>
      <c r="L14" s="745"/>
      <c r="M14" s="745"/>
      <c r="N14" s="745">
        <v>4</v>
      </c>
      <c r="O14" s="745">
        <v>2272</v>
      </c>
      <c r="P14" s="759"/>
      <c r="Q14" s="746">
        <v>568</v>
      </c>
    </row>
    <row r="15" spans="1:17" ht="14.4" customHeight="1" x14ac:dyDescent="0.3">
      <c r="A15" s="740" t="s">
        <v>4703</v>
      </c>
      <c r="B15" s="741" t="s">
        <v>4563</v>
      </c>
      <c r="C15" s="741" t="s">
        <v>4559</v>
      </c>
      <c r="D15" s="741" t="s">
        <v>4654</v>
      </c>
      <c r="E15" s="741" t="s">
        <v>4655</v>
      </c>
      <c r="F15" s="745">
        <v>9</v>
      </c>
      <c r="G15" s="745">
        <v>6768</v>
      </c>
      <c r="H15" s="745"/>
      <c r="I15" s="745">
        <v>752</v>
      </c>
      <c r="J15" s="745"/>
      <c r="K15" s="745"/>
      <c r="L15" s="745"/>
      <c r="M15" s="745"/>
      <c r="N15" s="745">
        <v>10</v>
      </c>
      <c r="O15" s="745">
        <v>7610</v>
      </c>
      <c r="P15" s="759"/>
      <c r="Q15" s="746">
        <v>761</v>
      </c>
    </row>
    <row r="16" spans="1:17" ht="14.4" customHeight="1" x14ac:dyDescent="0.3">
      <c r="A16" s="740" t="s">
        <v>4703</v>
      </c>
      <c r="B16" s="741" t="s">
        <v>4563</v>
      </c>
      <c r="C16" s="741" t="s">
        <v>4559</v>
      </c>
      <c r="D16" s="741" t="s">
        <v>4710</v>
      </c>
      <c r="E16" s="741" t="s">
        <v>4711</v>
      </c>
      <c r="F16" s="745">
        <v>418</v>
      </c>
      <c r="G16" s="745">
        <v>338162</v>
      </c>
      <c r="H16" s="745">
        <v>0.70426060987241912</v>
      </c>
      <c r="I16" s="745">
        <v>809</v>
      </c>
      <c r="J16" s="745">
        <v>587</v>
      </c>
      <c r="K16" s="745">
        <v>480166</v>
      </c>
      <c r="L16" s="745">
        <v>1</v>
      </c>
      <c r="M16" s="745">
        <v>818</v>
      </c>
      <c r="N16" s="745">
        <v>927</v>
      </c>
      <c r="O16" s="745">
        <v>758286</v>
      </c>
      <c r="P16" s="759">
        <v>1.5792163543441227</v>
      </c>
      <c r="Q16" s="746">
        <v>818</v>
      </c>
    </row>
    <row r="17" spans="1:17" ht="14.4" customHeight="1" x14ac:dyDescent="0.3">
      <c r="A17" s="740" t="s">
        <v>4703</v>
      </c>
      <c r="B17" s="741" t="s">
        <v>4563</v>
      </c>
      <c r="C17" s="741" t="s">
        <v>4559</v>
      </c>
      <c r="D17" s="741" t="s">
        <v>4656</v>
      </c>
      <c r="E17" s="741" t="s">
        <v>4640</v>
      </c>
      <c r="F17" s="745"/>
      <c r="G17" s="745"/>
      <c r="H17" s="745"/>
      <c r="I17" s="745"/>
      <c r="J17" s="745">
        <v>2</v>
      </c>
      <c r="K17" s="745">
        <v>924</v>
      </c>
      <c r="L17" s="745">
        <v>1</v>
      </c>
      <c r="M17" s="745">
        <v>462</v>
      </c>
      <c r="N17" s="745">
        <v>3</v>
      </c>
      <c r="O17" s="745">
        <v>1386</v>
      </c>
      <c r="P17" s="759">
        <v>1.5</v>
      </c>
      <c r="Q17" s="746">
        <v>462</v>
      </c>
    </row>
    <row r="18" spans="1:17" ht="14.4" customHeight="1" x14ac:dyDescent="0.3">
      <c r="A18" s="740" t="s">
        <v>4703</v>
      </c>
      <c r="B18" s="741" t="s">
        <v>4563</v>
      </c>
      <c r="C18" s="741" t="s">
        <v>4559</v>
      </c>
      <c r="D18" s="741" t="s">
        <v>4657</v>
      </c>
      <c r="E18" s="741" t="s">
        <v>4642</v>
      </c>
      <c r="F18" s="745"/>
      <c r="G18" s="745"/>
      <c r="H18" s="745"/>
      <c r="I18" s="745"/>
      <c r="J18" s="745"/>
      <c r="K18" s="745"/>
      <c r="L18" s="745"/>
      <c r="M18" s="745"/>
      <c r="N18" s="745">
        <v>1</v>
      </c>
      <c r="O18" s="745">
        <v>446</v>
      </c>
      <c r="P18" s="759"/>
      <c r="Q18" s="746">
        <v>446</v>
      </c>
    </row>
    <row r="19" spans="1:17" ht="14.4" customHeight="1" x14ac:dyDescent="0.3">
      <c r="A19" s="740" t="s">
        <v>4703</v>
      </c>
      <c r="B19" s="741" t="s">
        <v>4563</v>
      </c>
      <c r="C19" s="741" t="s">
        <v>4559</v>
      </c>
      <c r="D19" s="741" t="s">
        <v>4658</v>
      </c>
      <c r="E19" s="741" t="s">
        <v>4659</v>
      </c>
      <c r="F19" s="745">
        <v>42</v>
      </c>
      <c r="G19" s="745">
        <v>8820</v>
      </c>
      <c r="H19" s="745">
        <v>0.56976744186046513</v>
      </c>
      <c r="I19" s="745">
        <v>210</v>
      </c>
      <c r="J19" s="745">
        <v>72</v>
      </c>
      <c r="K19" s="745">
        <v>15480</v>
      </c>
      <c r="L19" s="745">
        <v>1</v>
      </c>
      <c r="M19" s="745">
        <v>215</v>
      </c>
      <c r="N19" s="745">
        <v>131</v>
      </c>
      <c r="O19" s="745">
        <v>28165</v>
      </c>
      <c r="P19" s="759">
        <v>1.8194444444444444</v>
      </c>
      <c r="Q19" s="746">
        <v>215</v>
      </c>
    </row>
    <row r="20" spans="1:17" ht="14.4" customHeight="1" x14ac:dyDescent="0.3">
      <c r="A20" s="740" t="s">
        <v>4703</v>
      </c>
      <c r="B20" s="741" t="s">
        <v>4563</v>
      </c>
      <c r="C20" s="741" t="s">
        <v>4559</v>
      </c>
      <c r="D20" s="741" t="s">
        <v>4621</v>
      </c>
      <c r="E20" s="741" t="s">
        <v>4622</v>
      </c>
      <c r="F20" s="745">
        <v>2</v>
      </c>
      <c r="G20" s="745">
        <v>662</v>
      </c>
      <c r="H20" s="745"/>
      <c r="I20" s="745">
        <v>331</v>
      </c>
      <c r="J20" s="745"/>
      <c r="K20" s="745"/>
      <c r="L20" s="745"/>
      <c r="M20" s="745"/>
      <c r="N20" s="745">
        <v>1</v>
      </c>
      <c r="O20" s="745">
        <v>355</v>
      </c>
      <c r="P20" s="759"/>
      <c r="Q20" s="746">
        <v>355</v>
      </c>
    </row>
    <row r="21" spans="1:17" ht="14.4" customHeight="1" x14ac:dyDescent="0.3">
      <c r="A21" s="740" t="s">
        <v>4703</v>
      </c>
      <c r="B21" s="741" t="s">
        <v>4563</v>
      </c>
      <c r="C21" s="741" t="s">
        <v>4559</v>
      </c>
      <c r="D21" s="741" t="s">
        <v>4660</v>
      </c>
      <c r="E21" s="741" t="s">
        <v>4661</v>
      </c>
      <c r="F21" s="745">
        <v>616</v>
      </c>
      <c r="G21" s="745">
        <v>52360</v>
      </c>
      <c r="H21" s="745">
        <v>0.70723306544202069</v>
      </c>
      <c r="I21" s="745">
        <v>85</v>
      </c>
      <c r="J21" s="745">
        <v>871</v>
      </c>
      <c r="K21" s="745">
        <v>74035</v>
      </c>
      <c r="L21" s="745">
        <v>1</v>
      </c>
      <c r="M21" s="745">
        <v>85</v>
      </c>
      <c r="N21" s="745">
        <v>1328</v>
      </c>
      <c r="O21" s="745">
        <v>112880</v>
      </c>
      <c r="P21" s="759">
        <v>1.5246842709529276</v>
      </c>
      <c r="Q21" s="746">
        <v>85</v>
      </c>
    </row>
    <row r="22" spans="1:17" ht="14.4" customHeight="1" x14ac:dyDescent="0.3">
      <c r="A22" s="740" t="s">
        <v>4703</v>
      </c>
      <c r="B22" s="741" t="s">
        <v>4563</v>
      </c>
      <c r="C22" s="741" t="s">
        <v>4559</v>
      </c>
      <c r="D22" s="741" t="s">
        <v>4623</v>
      </c>
      <c r="E22" s="741" t="s">
        <v>4624</v>
      </c>
      <c r="F22" s="745"/>
      <c r="G22" s="745"/>
      <c r="H22" s="745"/>
      <c r="I22" s="745"/>
      <c r="J22" s="745"/>
      <c r="K22" s="745"/>
      <c r="L22" s="745"/>
      <c r="M22" s="745"/>
      <c r="N22" s="745">
        <v>1</v>
      </c>
      <c r="O22" s="745">
        <v>720</v>
      </c>
      <c r="P22" s="759"/>
      <c r="Q22" s="746">
        <v>720</v>
      </c>
    </row>
    <row r="23" spans="1:17" ht="14.4" customHeight="1" x14ac:dyDescent="0.3">
      <c r="A23" s="740" t="s">
        <v>4703</v>
      </c>
      <c r="B23" s="741" t="s">
        <v>4563</v>
      </c>
      <c r="C23" s="741" t="s">
        <v>4559</v>
      </c>
      <c r="D23" s="741" t="s">
        <v>4712</v>
      </c>
      <c r="E23" s="741" t="s">
        <v>4711</v>
      </c>
      <c r="F23" s="745">
        <v>73</v>
      </c>
      <c r="G23" s="745">
        <v>68255</v>
      </c>
      <c r="H23" s="745">
        <v>0.59747023809523814</v>
      </c>
      <c r="I23" s="745">
        <v>935</v>
      </c>
      <c r="J23" s="745">
        <v>120</v>
      </c>
      <c r="K23" s="745">
        <v>114240</v>
      </c>
      <c r="L23" s="745">
        <v>1</v>
      </c>
      <c r="M23" s="745">
        <v>952</v>
      </c>
      <c r="N23" s="745">
        <v>177</v>
      </c>
      <c r="O23" s="745">
        <v>168504</v>
      </c>
      <c r="P23" s="759">
        <v>1.4750000000000001</v>
      </c>
      <c r="Q23" s="746">
        <v>952</v>
      </c>
    </row>
    <row r="24" spans="1:17" ht="14.4" customHeight="1" x14ac:dyDescent="0.3">
      <c r="A24" s="740" t="s">
        <v>4703</v>
      </c>
      <c r="B24" s="741" t="s">
        <v>4563</v>
      </c>
      <c r="C24" s="741" t="s">
        <v>4559</v>
      </c>
      <c r="D24" s="741" t="s">
        <v>4629</v>
      </c>
      <c r="E24" s="741" t="s">
        <v>4630</v>
      </c>
      <c r="F24" s="745">
        <v>10</v>
      </c>
      <c r="G24" s="745">
        <v>1140</v>
      </c>
      <c r="H24" s="745">
        <v>0.6785714285714286</v>
      </c>
      <c r="I24" s="745">
        <v>114</v>
      </c>
      <c r="J24" s="745">
        <v>14</v>
      </c>
      <c r="K24" s="745">
        <v>1680</v>
      </c>
      <c r="L24" s="745">
        <v>1</v>
      </c>
      <c r="M24" s="745">
        <v>120</v>
      </c>
      <c r="N24" s="745">
        <v>19</v>
      </c>
      <c r="O24" s="745">
        <v>2280</v>
      </c>
      <c r="P24" s="759">
        <v>1.3571428571428572</v>
      </c>
      <c r="Q24" s="746">
        <v>120</v>
      </c>
    </row>
    <row r="25" spans="1:17" ht="14.4" customHeight="1" x14ac:dyDescent="0.3">
      <c r="A25" s="740" t="s">
        <v>4703</v>
      </c>
      <c r="B25" s="741" t="s">
        <v>4563</v>
      </c>
      <c r="C25" s="741" t="s">
        <v>4559</v>
      </c>
      <c r="D25" s="741" t="s">
        <v>4713</v>
      </c>
      <c r="E25" s="741" t="s">
        <v>4711</v>
      </c>
      <c r="F25" s="745">
        <v>48</v>
      </c>
      <c r="G25" s="745">
        <v>35376</v>
      </c>
      <c r="H25" s="745">
        <v>0.27289979171488082</v>
      </c>
      <c r="I25" s="745">
        <v>737</v>
      </c>
      <c r="J25" s="745">
        <v>174</v>
      </c>
      <c r="K25" s="745">
        <v>129630</v>
      </c>
      <c r="L25" s="745">
        <v>1</v>
      </c>
      <c r="M25" s="745">
        <v>745</v>
      </c>
      <c r="N25" s="745">
        <v>127</v>
      </c>
      <c r="O25" s="745">
        <v>94615</v>
      </c>
      <c r="P25" s="759">
        <v>0.72988505747126442</v>
      </c>
      <c r="Q25" s="746">
        <v>745</v>
      </c>
    </row>
    <row r="26" spans="1:17" ht="14.4" customHeight="1" x14ac:dyDescent="0.3">
      <c r="A26" s="740" t="s">
        <v>4703</v>
      </c>
      <c r="B26" s="741" t="s">
        <v>4563</v>
      </c>
      <c r="C26" s="741" t="s">
        <v>4559</v>
      </c>
      <c r="D26" s="741" t="s">
        <v>4714</v>
      </c>
      <c r="E26" s="741" t="s">
        <v>4715</v>
      </c>
      <c r="F26" s="745"/>
      <c r="G26" s="745"/>
      <c r="H26" s="745"/>
      <c r="I26" s="745"/>
      <c r="J26" s="745">
        <v>1</v>
      </c>
      <c r="K26" s="745">
        <v>58</v>
      </c>
      <c r="L26" s="745">
        <v>1</v>
      </c>
      <c r="M26" s="745">
        <v>58</v>
      </c>
      <c r="N26" s="745">
        <v>1</v>
      </c>
      <c r="O26" s="745">
        <v>58</v>
      </c>
      <c r="P26" s="759">
        <v>1</v>
      </c>
      <c r="Q26" s="746">
        <v>58</v>
      </c>
    </row>
    <row r="27" spans="1:17" ht="14.4" customHeight="1" x14ac:dyDescent="0.3">
      <c r="A27" s="740" t="s">
        <v>4703</v>
      </c>
      <c r="B27" s="741" t="s">
        <v>4563</v>
      </c>
      <c r="C27" s="741" t="s">
        <v>4559</v>
      </c>
      <c r="D27" s="741" t="s">
        <v>4716</v>
      </c>
      <c r="E27" s="741" t="s">
        <v>4717</v>
      </c>
      <c r="F27" s="745">
        <v>34</v>
      </c>
      <c r="G27" s="745">
        <v>17918</v>
      </c>
      <c r="H27" s="745">
        <v>0.5789150592872605</v>
      </c>
      <c r="I27" s="745">
        <v>527</v>
      </c>
      <c r="J27" s="745">
        <v>57</v>
      </c>
      <c r="K27" s="745">
        <v>30951</v>
      </c>
      <c r="L27" s="745">
        <v>1</v>
      </c>
      <c r="M27" s="745">
        <v>543</v>
      </c>
      <c r="N27" s="745">
        <v>39</v>
      </c>
      <c r="O27" s="745">
        <v>21177</v>
      </c>
      <c r="P27" s="759">
        <v>0.68421052631578949</v>
      </c>
      <c r="Q27" s="746">
        <v>543</v>
      </c>
    </row>
    <row r="28" spans="1:17" ht="14.4" customHeight="1" x14ac:dyDescent="0.3">
      <c r="A28" s="740" t="s">
        <v>4703</v>
      </c>
      <c r="B28" s="741" t="s">
        <v>4563</v>
      </c>
      <c r="C28" s="741" t="s">
        <v>4559</v>
      </c>
      <c r="D28" s="741" t="s">
        <v>4662</v>
      </c>
      <c r="E28" s="741" t="s">
        <v>4663</v>
      </c>
      <c r="F28" s="745">
        <v>4</v>
      </c>
      <c r="G28" s="745">
        <v>1196</v>
      </c>
      <c r="H28" s="745">
        <v>0.77915309446254066</v>
      </c>
      <c r="I28" s="745">
        <v>299</v>
      </c>
      <c r="J28" s="745">
        <v>5</v>
      </c>
      <c r="K28" s="745">
        <v>1535</v>
      </c>
      <c r="L28" s="745">
        <v>1</v>
      </c>
      <c r="M28" s="745">
        <v>307</v>
      </c>
      <c r="N28" s="745">
        <v>7</v>
      </c>
      <c r="O28" s="745">
        <v>2149</v>
      </c>
      <c r="P28" s="759">
        <v>1.4</v>
      </c>
      <c r="Q28" s="746">
        <v>307</v>
      </c>
    </row>
    <row r="29" spans="1:17" ht="14.4" customHeight="1" x14ac:dyDescent="0.3">
      <c r="A29" s="740" t="s">
        <v>4703</v>
      </c>
      <c r="B29" s="741" t="s">
        <v>4563</v>
      </c>
      <c r="C29" s="741" t="s">
        <v>4559</v>
      </c>
      <c r="D29" s="741" t="s">
        <v>4664</v>
      </c>
      <c r="E29" s="741" t="s">
        <v>4659</v>
      </c>
      <c r="F29" s="745">
        <v>10</v>
      </c>
      <c r="G29" s="745">
        <v>1740</v>
      </c>
      <c r="H29" s="745">
        <v>0.4887640449438202</v>
      </c>
      <c r="I29" s="745">
        <v>174</v>
      </c>
      <c r="J29" s="745">
        <v>20</v>
      </c>
      <c r="K29" s="745">
        <v>3560</v>
      </c>
      <c r="L29" s="745">
        <v>1</v>
      </c>
      <c r="M29" s="745">
        <v>178</v>
      </c>
      <c r="N29" s="745">
        <v>16</v>
      </c>
      <c r="O29" s="745">
        <v>2848</v>
      </c>
      <c r="P29" s="759">
        <v>0.8</v>
      </c>
      <c r="Q29" s="746">
        <v>178</v>
      </c>
    </row>
    <row r="30" spans="1:17" ht="14.4" customHeight="1" x14ac:dyDescent="0.3">
      <c r="A30" s="740" t="s">
        <v>4703</v>
      </c>
      <c r="B30" s="741" t="s">
        <v>4563</v>
      </c>
      <c r="C30" s="741" t="s">
        <v>4559</v>
      </c>
      <c r="D30" s="741" t="s">
        <v>4665</v>
      </c>
      <c r="E30" s="741" t="s">
        <v>4663</v>
      </c>
      <c r="F30" s="745">
        <v>12</v>
      </c>
      <c r="G30" s="745">
        <v>4452</v>
      </c>
      <c r="H30" s="745">
        <v>0.90121457489878543</v>
      </c>
      <c r="I30" s="745">
        <v>371</v>
      </c>
      <c r="J30" s="745">
        <v>13</v>
      </c>
      <c r="K30" s="745">
        <v>4940</v>
      </c>
      <c r="L30" s="745">
        <v>1</v>
      </c>
      <c r="M30" s="745">
        <v>380</v>
      </c>
      <c r="N30" s="745">
        <v>10</v>
      </c>
      <c r="O30" s="745">
        <v>3800</v>
      </c>
      <c r="P30" s="759">
        <v>0.76923076923076927</v>
      </c>
      <c r="Q30" s="746">
        <v>380</v>
      </c>
    </row>
    <row r="31" spans="1:17" ht="14.4" customHeight="1" x14ac:dyDescent="0.3">
      <c r="A31" s="740" t="s">
        <v>4703</v>
      </c>
      <c r="B31" s="741" t="s">
        <v>4563</v>
      </c>
      <c r="C31" s="741" t="s">
        <v>4559</v>
      </c>
      <c r="D31" s="741" t="s">
        <v>4718</v>
      </c>
      <c r="E31" s="741" t="s">
        <v>4719</v>
      </c>
      <c r="F31" s="745">
        <v>3</v>
      </c>
      <c r="G31" s="745">
        <v>300</v>
      </c>
      <c r="H31" s="745">
        <v>1.5</v>
      </c>
      <c r="I31" s="745">
        <v>100</v>
      </c>
      <c r="J31" s="745">
        <v>2</v>
      </c>
      <c r="K31" s="745">
        <v>200</v>
      </c>
      <c r="L31" s="745">
        <v>1</v>
      </c>
      <c r="M31" s="745">
        <v>100</v>
      </c>
      <c r="N31" s="745">
        <v>1</v>
      </c>
      <c r="O31" s="745">
        <v>100</v>
      </c>
      <c r="P31" s="759">
        <v>0.5</v>
      </c>
      <c r="Q31" s="746">
        <v>100</v>
      </c>
    </row>
    <row r="32" spans="1:17" ht="14.4" customHeight="1" x14ac:dyDescent="0.3">
      <c r="A32" s="740" t="s">
        <v>4703</v>
      </c>
      <c r="B32" s="741" t="s">
        <v>4563</v>
      </c>
      <c r="C32" s="741" t="s">
        <v>4559</v>
      </c>
      <c r="D32" s="741" t="s">
        <v>4720</v>
      </c>
      <c r="E32" s="741" t="s">
        <v>4711</v>
      </c>
      <c r="F32" s="745"/>
      <c r="G32" s="745"/>
      <c r="H32" s="745"/>
      <c r="I32" s="745"/>
      <c r="J32" s="745"/>
      <c r="K32" s="745"/>
      <c r="L32" s="745"/>
      <c r="M32" s="745"/>
      <c r="N32" s="745">
        <v>108</v>
      </c>
      <c r="O32" s="745">
        <v>111780</v>
      </c>
      <c r="P32" s="759"/>
      <c r="Q32" s="746">
        <v>1035</v>
      </c>
    </row>
    <row r="33" spans="1:17" ht="14.4" customHeight="1" x14ac:dyDescent="0.3">
      <c r="A33" s="740" t="s">
        <v>4703</v>
      </c>
      <c r="B33" s="741" t="s">
        <v>4563</v>
      </c>
      <c r="C33" s="741" t="s">
        <v>4559</v>
      </c>
      <c r="D33" s="741" t="s">
        <v>4721</v>
      </c>
      <c r="E33" s="741" t="s">
        <v>4711</v>
      </c>
      <c r="F33" s="745">
        <v>17</v>
      </c>
      <c r="G33" s="745">
        <v>14671</v>
      </c>
      <c r="H33" s="745">
        <v>1.5173234046954183</v>
      </c>
      <c r="I33" s="745">
        <v>863</v>
      </c>
      <c r="J33" s="745">
        <v>11</v>
      </c>
      <c r="K33" s="745">
        <v>9669</v>
      </c>
      <c r="L33" s="745">
        <v>1</v>
      </c>
      <c r="M33" s="745">
        <v>879</v>
      </c>
      <c r="N33" s="745"/>
      <c r="O33" s="745"/>
      <c r="P33" s="759"/>
      <c r="Q33" s="746"/>
    </row>
    <row r="34" spans="1:17" ht="14.4" customHeight="1" x14ac:dyDescent="0.3">
      <c r="A34" s="740" t="s">
        <v>4703</v>
      </c>
      <c r="B34" s="741" t="s">
        <v>4563</v>
      </c>
      <c r="C34" s="741" t="s">
        <v>4559</v>
      </c>
      <c r="D34" s="741" t="s">
        <v>4674</v>
      </c>
      <c r="E34" s="741" t="s">
        <v>4675</v>
      </c>
      <c r="F34" s="745"/>
      <c r="G34" s="745"/>
      <c r="H34" s="745"/>
      <c r="I34" s="745"/>
      <c r="J34" s="745">
        <v>1</v>
      </c>
      <c r="K34" s="745">
        <v>623</v>
      </c>
      <c r="L34" s="745">
        <v>1</v>
      </c>
      <c r="M34" s="745">
        <v>623</v>
      </c>
      <c r="N34" s="745"/>
      <c r="O34" s="745"/>
      <c r="P34" s="759"/>
      <c r="Q34" s="746"/>
    </row>
    <row r="35" spans="1:17" ht="14.4" customHeight="1" x14ac:dyDescent="0.3">
      <c r="A35" s="740" t="s">
        <v>4703</v>
      </c>
      <c r="B35" s="741" t="s">
        <v>4563</v>
      </c>
      <c r="C35" s="741" t="s">
        <v>4559</v>
      </c>
      <c r="D35" s="741" t="s">
        <v>4722</v>
      </c>
      <c r="E35" s="741" t="s">
        <v>4675</v>
      </c>
      <c r="F35" s="745"/>
      <c r="G35" s="745"/>
      <c r="H35" s="745"/>
      <c r="I35" s="745"/>
      <c r="J35" s="745"/>
      <c r="K35" s="745"/>
      <c r="L35" s="745"/>
      <c r="M35" s="745"/>
      <c r="N35" s="745">
        <v>1</v>
      </c>
      <c r="O35" s="745">
        <v>538</v>
      </c>
      <c r="P35" s="759"/>
      <c r="Q35" s="746">
        <v>538</v>
      </c>
    </row>
    <row r="36" spans="1:17" ht="14.4" customHeight="1" x14ac:dyDescent="0.3">
      <c r="A36" s="740" t="s">
        <v>4723</v>
      </c>
      <c r="B36" s="741" t="s">
        <v>4563</v>
      </c>
      <c r="C36" s="741" t="s">
        <v>4596</v>
      </c>
      <c r="D36" s="741" t="s">
        <v>4704</v>
      </c>
      <c r="E36" s="741" t="s">
        <v>4705</v>
      </c>
      <c r="F36" s="745">
        <v>1</v>
      </c>
      <c r="G36" s="745">
        <v>904.75</v>
      </c>
      <c r="H36" s="745">
        <v>1</v>
      </c>
      <c r="I36" s="745">
        <v>904.75</v>
      </c>
      <c r="J36" s="745">
        <v>1</v>
      </c>
      <c r="K36" s="745">
        <v>904.75</v>
      </c>
      <c r="L36" s="745">
        <v>1</v>
      </c>
      <c r="M36" s="745">
        <v>904.75</v>
      </c>
      <c r="N36" s="745"/>
      <c r="O36" s="745"/>
      <c r="P36" s="759"/>
      <c r="Q36" s="746"/>
    </row>
    <row r="37" spans="1:17" ht="14.4" customHeight="1" x14ac:dyDescent="0.3">
      <c r="A37" s="740" t="s">
        <v>4723</v>
      </c>
      <c r="B37" s="741" t="s">
        <v>4563</v>
      </c>
      <c r="C37" s="741" t="s">
        <v>4559</v>
      </c>
      <c r="D37" s="741" t="s">
        <v>4706</v>
      </c>
      <c r="E37" s="741" t="s">
        <v>4707</v>
      </c>
      <c r="F37" s="745"/>
      <c r="G37" s="745"/>
      <c r="H37" s="745"/>
      <c r="I37" s="745"/>
      <c r="J37" s="745">
        <v>4</v>
      </c>
      <c r="K37" s="745">
        <v>780</v>
      </c>
      <c r="L37" s="745">
        <v>1</v>
      </c>
      <c r="M37" s="745">
        <v>195</v>
      </c>
      <c r="N37" s="745">
        <v>2</v>
      </c>
      <c r="O37" s="745">
        <v>392</v>
      </c>
      <c r="P37" s="759">
        <v>0.50256410256410255</v>
      </c>
      <c r="Q37" s="746">
        <v>196</v>
      </c>
    </row>
    <row r="38" spans="1:17" ht="14.4" customHeight="1" x14ac:dyDescent="0.3">
      <c r="A38" s="740" t="s">
        <v>4723</v>
      </c>
      <c r="B38" s="741" t="s">
        <v>4563</v>
      </c>
      <c r="C38" s="741" t="s">
        <v>4559</v>
      </c>
      <c r="D38" s="741" t="s">
        <v>4708</v>
      </c>
      <c r="E38" s="741" t="s">
        <v>4709</v>
      </c>
      <c r="F38" s="745"/>
      <c r="G38" s="745"/>
      <c r="H38" s="745"/>
      <c r="I38" s="745"/>
      <c r="J38" s="745">
        <v>1</v>
      </c>
      <c r="K38" s="745">
        <v>1158</v>
      </c>
      <c r="L38" s="745">
        <v>1</v>
      </c>
      <c r="M38" s="745">
        <v>1158</v>
      </c>
      <c r="N38" s="745"/>
      <c r="O38" s="745"/>
      <c r="P38" s="759"/>
      <c r="Q38" s="746"/>
    </row>
    <row r="39" spans="1:17" ht="14.4" customHeight="1" x14ac:dyDescent="0.3">
      <c r="A39" s="740" t="s">
        <v>4723</v>
      </c>
      <c r="B39" s="741" t="s">
        <v>4563</v>
      </c>
      <c r="C39" s="741" t="s">
        <v>4559</v>
      </c>
      <c r="D39" s="741" t="s">
        <v>4611</v>
      </c>
      <c r="E39" s="741" t="s">
        <v>4612</v>
      </c>
      <c r="F39" s="745">
        <v>1</v>
      </c>
      <c r="G39" s="745">
        <v>35</v>
      </c>
      <c r="H39" s="745">
        <v>0.94594594594594594</v>
      </c>
      <c r="I39" s="745">
        <v>35</v>
      </c>
      <c r="J39" s="745">
        <v>1</v>
      </c>
      <c r="K39" s="745">
        <v>37</v>
      </c>
      <c r="L39" s="745">
        <v>1</v>
      </c>
      <c r="M39" s="745">
        <v>37</v>
      </c>
      <c r="N39" s="745">
        <v>6</v>
      </c>
      <c r="O39" s="745">
        <v>222</v>
      </c>
      <c r="P39" s="759">
        <v>6</v>
      </c>
      <c r="Q39" s="746">
        <v>37</v>
      </c>
    </row>
    <row r="40" spans="1:17" ht="14.4" customHeight="1" x14ac:dyDescent="0.3">
      <c r="A40" s="740" t="s">
        <v>4723</v>
      </c>
      <c r="B40" s="741" t="s">
        <v>4563</v>
      </c>
      <c r="C40" s="741" t="s">
        <v>4559</v>
      </c>
      <c r="D40" s="741" t="s">
        <v>4617</v>
      </c>
      <c r="E40" s="741" t="s">
        <v>4618</v>
      </c>
      <c r="F40" s="745">
        <v>185</v>
      </c>
      <c r="G40" s="745">
        <v>43475</v>
      </c>
      <c r="H40" s="745">
        <v>0.97307399615023049</v>
      </c>
      <c r="I40" s="745">
        <v>235</v>
      </c>
      <c r="J40" s="745">
        <v>178</v>
      </c>
      <c r="K40" s="745">
        <v>44678</v>
      </c>
      <c r="L40" s="745">
        <v>1</v>
      </c>
      <c r="M40" s="745">
        <v>251</v>
      </c>
      <c r="N40" s="745">
        <v>179</v>
      </c>
      <c r="O40" s="745">
        <v>44929</v>
      </c>
      <c r="P40" s="759">
        <v>1.0056179775280898</v>
      </c>
      <c r="Q40" s="746">
        <v>251</v>
      </c>
    </row>
    <row r="41" spans="1:17" ht="14.4" customHeight="1" x14ac:dyDescent="0.3">
      <c r="A41" s="740" t="s">
        <v>4723</v>
      </c>
      <c r="B41" s="741" t="s">
        <v>4563</v>
      </c>
      <c r="C41" s="741" t="s">
        <v>4559</v>
      </c>
      <c r="D41" s="741" t="s">
        <v>4647</v>
      </c>
      <c r="E41" s="741" t="s">
        <v>4648</v>
      </c>
      <c r="F41" s="745">
        <v>78</v>
      </c>
      <c r="G41" s="745">
        <v>9204</v>
      </c>
      <c r="H41" s="745">
        <v>0.76091269841269837</v>
      </c>
      <c r="I41" s="745">
        <v>118</v>
      </c>
      <c r="J41" s="745">
        <v>96</v>
      </c>
      <c r="K41" s="745">
        <v>12096</v>
      </c>
      <c r="L41" s="745">
        <v>1</v>
      </c>
      <c r="M41" s="745">
        <v>126</v>
      </c>
      <c r="N41" s="745">
        <v>202</v>
      </c>
      <c r="O41" s="745">
        <v>25452</v>
      </c>
      <c r="P41" s="759">
        <v>2.1041666666666665</v>
      </c>
      <c r="Q41" s="746">
        <v>126</v>
      </c>
    </row>
    <row r="42" spans="1:17" ht="14.4" customHeight="1" x14ac:dyDescent="0.3">
      <c r="A42" s="740" t="s">
        <v>4723</v>
      </c>
      <c r="B42" s="741" t="s">
        <v>4563</v>
      </c>
      <c r="C42" s="741" t="s">
        <v>4559</v>
      </c>
      <c r="D42" s="741" t="s">
        <v>4649</v>
      </c>
      <c r="E42" s="741" t="s">
        <v>4650</v>
      </c>
      <c r="F42" s="745">
        <v>1</v>
      </c>
      <c r="G42" s="745">
        <v>323</v>
      </c>
      <c r="H42" s="745"/>
      <c r="I42" s="745">
        <v>323</v>
      </c>
      <c r="J42" s="745"/>
      <c r="K42" s="745"/>
      <c r="L42" s="745"/>
      <c r="M42" s="745"/>
      <c r="N42" s="745">
        <v>1</v>
      </c>
      <c r="O42" s="745">
        <v>331</v>
      </c>
      <c r="P42" s="759"/>
      <c r="Q42" s="746">
        <v>331</v>
      </c>
    </row>
    <row r="43" spans="1:17" ht="14.4" customHeight="1" x14ac:dyDescent="0.3">
      <c r="A43" s="740" t="s">
        <v>4723</v>
      </c>
      <c r="B43" s="741" t="s">
        <v>4563</v>
      </c>
      <c r="C43" s="741" t="s">
        <v>4559</v>
      </c>
      <c r="D43" s="741" t="s">
        <v>4651</v>
      </c>
      <c r="E43" s="741" t="s">
        <v>4652</v>
      </c>
      <c r="F43" s="745">
        <v>15</v>
      </c>
      <c r="G43" s="745">
        <v>7305</v>
      </c>
      <c r="H43" s="745">
        <v>0.5465768799102132</v>
      </c>
      <c r="I43" s="745">
        <v>487</v>
      </c>
      <c r="J43" s="745">
        <v>27</v>
      </c>
      <c r="K43" s="745">
        <v>13365</v>
      </c>
      <c r="L43" s="745">
        <v>1</v>
      </c>
      <c r="M43" s="745">
        <v>495</v>
      </c>
      <c r="N43" s="745">
        <v>37</v>
      </c>
      <c r="O43" s="745">
        <v>18315</v>
      </c>
      <c r="P43" s="759">
        <v>1.3703703703703705</v>
      </c>
      <c r="Q43" s="746">
        <v>495</v>
      </c>
    </row>
    <row r="44" spans="1:17" ht="14.4" customHeight="1" x14ac:dyDescent="0.3">
      <c r="A44" s="740" t="s">
        <v>4723</v>
      </c>
      <c r="B44" s="741" t="s">
        <v>4563</v>
      </c>
      <c r="C44" s="741" t="s">
        <v>4559</v>
      </c>
      <c r="D44" s="741" t="s">
        <v>4671</v>
      </c>
      <c r="E44" s="741" t="s">
        <v>4655</v>
      </c>
      <c r="F44" s="745"/>
      <c r="G44" s="745"/>
      <c r="H44" s="745"/>
      <c r="I44" s="745"/>
      <c r="J44" s="745">
        <v>2</v>
      </c>
      <c r="K44" s="745">
        <v>1376</v>
      </c>
      <c r="L44" s="745">
        <v>1</v>
      </c>
      <c r="M44" s="745">
        <v>688</v>
      </c>
      <c r="N44" s="745"/>
      <c r="O44" s="745"/>
      <c r="P44" s="759"/>
      <c r="Q44" s="746"/>
    </row>
    <row r="45" spans="1:17" ht="14.4" customHeight="1" x14ac:dyDescent="0.3">
      <c r="A45" s="740" t="s">
        <v>4723</v>
      </c>
      <c r="B45" s="741" t="s">
        <v>4563</v>
      </c>
      <c r="C45" s="741" t="s">
        <v>4559</v>
      </c>
      <c r="D45" s="741" t="s">
        <v>4653</v>
      </c>
      <c r="E45" s="741" t="s">
        <v>4652</v>
      </c>
      <c r="F45" s="745">
        <v>10</v>
      </c>
      <c r="G45" s="745">
        <v>5590</v>
      </c>
      <c r="H45" s="745">
        <v>0.49207746478873238</v>
      </c>
      <c r="I45" s="745">
        <v>559</v>
      </c>
      <c r="J45" s="745">
        <v>20</v>
      </c>
      <c r="K45" s="745">
        <v>11360</v>
      </c>
      <c r="L45" s="745">
        <v>1</v>
      </c>
      <c r="M45" s="745">
        <v>568</v>
      </c>
      <c r="N45" s="745">
        <v>10</v>
      </c>
      <c r="O45" s="745">
        <v>5680</v>
      </c>
      <c r="P45" s="759">
        <v>0.5</v>
      </c>
      <c r="Q45" s="746">
        <v>568</v>
      </c>
    </row>
    <row r="46" spans="1:17" ht="14.4" customHeight="1" x14ac:dyDescent="0.3">
      <c r="A46" s="740" t="s">
        <v>4723</v>
      </c>
      <c r="B46" s="741" t="s">
        <v>4563</v>
      </c>
      <c r="C46" s="741" t="s">
        <v>4559</v>
      </c>
      <c r="D46" s="741" t="s">
        <v>4654</v>
      </c>
      <c r="E46" s="741" t="s">
        <v>4655</v>
      </c>
      <c r="F46" s="745"/>
      <c r="G46" s="745"/>
      <c r="H46" s="745"/>
      <c r="I46" s="745"/>
      <c r="J46" s="745">
        <v>3</v>
      </c>
      <c r="K46" s="745">
        <v>2283</v>
      </c>
      <c r="L46" s="745">
        <v>1</v>
      </c>
      <c r="M46" s="745">
        <v>761</v>
      </c>
      <c r="N46" s="745">
        <v>2</v>
      </c>
      <c r="O46" s="745">
        <v>1522</v>
      </c>
      <c r="P46" s="759">
        <v>0.66666666666666663</v>
      </c>
      <c r="Q46" s="746">
        <v>761</v>
      </c>
    </row>
    <row r="47" spans="1:17" ht="14.4" customHeight="1" x14ac:dyDescent="0.3">
      <c r="A47" s="740" t="s">
        <v>4723</v>
      </c>
      <c r="B47" s="741" t="s">
        <v>4563</v>
      </c>
      <c r="C47" s="741" t="s">
        <v>4559</v>
      </c>
      <c r="D47" s="741" t="s">
        <v>4710</v>
      </c>
      <c r="E47" s="741" t="s">
        <v>4711</v>
      </c>
      <c r="F47" s="745">
        <v>11</v>
      </c>
      <c r="G47" s="745">
        <v>8899</v>
      </c>
      <c r="H47" s="745">
        <v>0.32966585167074164</v>
      </c>
      <c r="I47" s="745">
        <v>809</v>
      </c>
      <c r="J47" s="745">
        <v>33</v>
      </c>
      <c r="K47" s="745">
        <v>26994</v>
      </c>
      <c r="L47" s="745">
        <v>1</v>
      </c>
      <c r="M47" s="745">
        <v>818</v>
      </c>
      <c r="N47" s="745">
        <v>39</v>
      </c>
      <c r="O47" s="745">
        <v>31902</v>
      </c>
      <c r="P47" s="759">
        <v>1.1818181818181819</v>
      </c>
      <c r="Q47" s="746">
        <v>818</v>
      </c>
    </row>
    <row r="48" spans="1:17" ht="14.4" customHeight="1" x14ac:dyDescent="0.3">
      <c r="A48" s="740" t="s">
        <v>4723</v>
      </c>
      <c r="B48" s="741" t="s">
        <v>4563</v>
      </c>
      <c r="C48" s="741" t="s">
        <v>4559</v>
      </c>
      <c r="D48" s="741" t="s">
        <v>4656</v>
      </c>
      <c r="E48" s="741" t="s">
        <v>4640</v>
      </c>
      <c r="F48" s="745">
        <v>19</v>
      </c>
      <c r="G48" s="745">
        <v>8531</v>
      </c>
      <c r="H48" s="745">
        <v>1.5387806637806638</v>
      </c>
      <c r="I48" s="745">
        <v>449</v>
      </c>
      <c r="J48" s="745">
        <v>12</v>
      </c>
      <c r="K48" s="745">
        <v>5544</v>
      </c>
      <c r="L48" s="745">
        <v>1</v>
      </c>
      <c r="M48" s="745">
        <v>462</v>
      </c>
      <c r="N48" s="745">
        <v>8</v>
      </c>
      <c r="O48" s="745">
        <v>3696</v>
      </c>
      <c r="P48" s="759">
        <v>0.66666666666666663</v>
      </c>
      <c r="Q48" s="746">
        <v>462</v>
      </c>
    </row>
    <row r="49" spans="1:17" ht="14.4" customHeight="1" x14ac:dyDescent="0.3">
      <c r="A49" s="740" t="s">
        <v>4723</v>
      </c>
      <c r="B49" s="741" t="s">
        <v>4563</v>
      </c>
      <c r="C49" s="741" t="s">
        <v>4559</v>
      </c>
      <c r="D49" s="741" t="s">
        <v>4658</v>
      </c>
      <c r="E49" s="741" t="s">
        <v>4659</v>
      </c>
      <c r="F49" s="745">
        <v>5</v>
      </c>
      <c r="G49" s="745">
        <v>1050</v>
      </c>
      <c r="H49" s="745">
        <v>0.44397463002114163</v>
      </c>
      <c r="I49" s="745">
        <v>210</v>
      </c>
      <c r="J49" s="745">
        <v>11</v>
      </c>
      <c r="K49" s="745">
        <v>2365</v>
      </c>
      <c r="L49" s="745">
        <v>1</v>
      </c>
      <c r="M49" s="745">
        <v>215</v>
      </c>
      <c r="N49" s="745">
        <v>9</v>
      </c>
      <c r="O49" s="745">
        <v>1935</v>
      </c>
      <c r="P49" s="759">
        <v>0.81818181818181823</v>
      </c>
      <c r="Q49" s="746">
        <v>215</v>
      </c>
    </row>
    <row r="50" spans="1:17" ht="14.4" customHeight="1" x14ac:dyDescent="0.3">
      <c r="A50" s="740" t="s">
        <v>4723</v>
      </c>
      <c r="B50" s="741" t="s">
        <v>4563</v>
      </c>
      <c r="C50" s="741" t="s">
        <v>4559</v>
      </c>
      <c r="D50" s="741" t="s">
        <v>4621</v>
      </c>
      <c r="E50" s="741" t="s">
        <v>4622</v>
      </c>
      <c r="F50" s="745">
        <v>13</v>
      </c>
      <c r="G50" s="745">
        <v>4303</v>
      </c>
      <c r="H50" s="745">
        <v>4.0517890772128062</v>
      </c>
      <c r="I50" s="745">
        <v>331</v>
      </c>
      <c r="J50" s="745">
        <v>3</v>
      </c>
      <c r="K50" s="745">
        <v>1062</v>
      </c>
      <c r="L50" s="745">
        <v>1</v>
      </c>
      <c r="M50" s="745">
        <v>354</v>
      </c>
      <c r="N50" s="745">
        <v>8</v>
      </c>
      <c r="O50" s="745">
        <v>2840</v>
      </c>
      <c r="P50" s="759">
        <v>2.6741996233521657</v>
      </c>
      <c r="Q50" s="746">
        <v>355</v>
      </c>
    </row>
    <row r="51" spans="1:17" ht="14.4" customHeight="1" x14ac:dyDescent="0.3">
      <c r="A51" s="740" t="s">
        <v>4723</v>
      </c>
      <c r="B51" s="741" t="s">
        <v>4563</v>
      </c>
      <c r="C51" s="741" t="s">
        <v>4559</v>
      </c>
      <c r="D51" s="741" t="s">
        <v>4660</v>
      </c>
      <c r="E51" s="741" t="s">
        <v>4661</v>
      </c>
      <c r="F51" s="745">
        <v>30</v>
      </c>
      <c r="G51" s="745">
        <v>2550</v>
      </c>
      <c r="H51" s="745">
        <v>0.6</v>
      </c>
      <c r="I51" s="745">
        <v>85</v>
      </c>
      <c r="J51" s="745">
        <v>50</v>
      </c>
      <c r="K51" s="745">
        <v>4250</v>
      </c>
      <c r="L51" s="745">
        <v>1</v>
      </c>
      <c r="M51" s="745">
        <v>85</v>
      </c>
      <c r="N51" s="745">
        <v>36</v>
      </c>
      <c r="O51" s="745">
        <v>3060</v>
      </c>
      <c r="P51" s="759">
        <v>0.72</v>
      </c>
      <c r="Q51" s="746">
        <v>85</v>
      </c>
    </row>
    <row r="52" spans="1:17" ht="14.4" customHeight="1" x14ac:dyDescent="0.3">
      <c r="A52" s="740" t="s">
        <v>4723</v>
      </c>
      <c r="B52" s="741" t="s">
        <v>4563</v>
      </c>
      <c r="C52" s="741" t="s">
        <v>4559</v>
      </c>
      <c r="D52" s="741" t="s">
        <v>4623</v>
      </c>
      <c r="E52" s="741" t="s">
        <v>4624</v>
      </c>
      <c r="F52" s="745">
        <v>5</v>
      </c>
      <c r="G52" s="745">
        <v>3535</v>
      </c>
      <c r="H52" s="745">
        <v>0.5462834183279246</v>
      </c>
      <c r="I52" s="745">
        <v>707</v>
      </c>
      <c r="J52" s="745">
        <v>9</v>
      </c>
      <c r="K52" s="745">
        <v>6471</v>
      </c>
      <c r="L52" s="745">
        <v>1</v>
      </c>
      <c r="M52" s="745">
        <v>719</v>
      </c>
      <c r="N52" s="745">
        <v>11</v>
      </c>
      <c r="O52" s="745">
        <v>7920</v>
      </c>
      <c r="P52" s="759">
        <v>1.2239221140472878</v>
      </c>
      <c r="Q52" s="746">
        <v>720</v>
      </c>
    </row>
    <row r="53" spans="1:17" ht="14.4" customHeight="1" x14ac:dyDescent="0.3">
      <c r="A53" s="740" t="s">
        <v>4723</v>
      </c>
      <c r="B53" s="741" t="s">
        <v>4563</v>
      </c>
      <c r="C53" s="741" t="s">
        <v>4559</v>
      </c>
      <c r="D53" s="741" t="s">
        <v>4712</v>
      </c>
      <c r="E53" s="741" t="s">
        <v>4711</v>
      </c>
      <c r="F53" s="745">
        <v>3</v>
      </c>
      <c r="G53" s="745">
        <v>2805</v>
      </c>
      <c r="H53" s="745">
        <v>0.49107142857142855</v>
      </c>
      <c r="I53" s="745">
        <v>935</v>
      </c>
      <c r="J53" s="745">
        <v>6</v>
      </c>
      <c r="K53" s="745">
        <v>5712</v>
      </c>
      <c r="L53" s="745">
        <v>1</v>
      </c>
      <c r="M53" s="745">
        <v>952</v>
      </c>
      <c r="N53" s="745"/>
      <c r="O53" s="745"/>
      <c r="P53" s="759"/>
      <c r="Q53" s="746"/>
    </row>
    <row r="54" spans="1:17" ht="14.4" customHeight="1" x14ac:dyDescent="0.3">
      <c r="A54" s="740" t="s">
        <v>4723</v>
      </c>
      <c r="B54" s="741" t="s">
        <v>4563</v>
      </c>
      <c r="C54" s="741" t="s">
        <v>4559</v>
      </c>
      <c r="D54" s="741" t="s">
        <v>4629</v>
      </c>
      <c r="E54" s="741" t="s">
        <v>4630</v>
      </c>
      <c r="F54" s="745">
        <v>11</v>
      </c>
      <c r="G54" s="745">
        <v>1254</v>
      </c>
      <c r="H54" s="745">
        <v>1.3062499999999999</v>
      </c>
      <c r="I54" s="745">
        <v>114</v>
      </c>
      <c r="J54" s="745">
        <v>8</v>
      </c>
      <c r="K54" s="745">
        <v>960</v>
      </c>
      <c r="L54" s="745">
        <v>1</v>
      </c>
      <c r="M54" s="745">
        <v>120</v>
      </c>
      <c r="N54" s="745">
        <v>7</v>
      </c>
      <c r="O54" s="745">
        <v>840</v>
      </c>
      <c r="P54" s="759">
        <v>0.875</v>
      </c>
      <c r="Q54" s="746">
        <v>120</v>
      </c>
    </row>
    <row r="55" spans="1:17" ht="14.4" customHeight="1" x14ac:dyDescent="0.3">
      <c r="A55" s="740" t="s">
        <v>4723</v>
      </c>
      <c r="B55" s="741" t="s">
        <v>4563</v>
      </c>
      <c r="C55" s="741" t="s">
        <v>4559</v>
      </c>
      <c r="D55" s="741" t="s">
        <v>4713</v>
      </c>
      <c r="E55" s="741" t="s">
        <v>4711</v>
      </c>
      <c r="F55" s="745">
        <v>3</v>
      </c>
      <c r="G55" s="745">
        <v>2211</v>
      </c>
      <c r="H55" s="745">
        <v>0.49463087248322146</v>
      </c>
      <c r="I55" s="745">
        <v>737</v>
      </c>
      <c r="J55" s="745">
        <v>6</v>
      </c>
      <c r="K55" s="745">
        <v>4470</v>
      </c>
      <c r="L55" s="745">
        <v>1</v>
      </c>
      <c r="M55" s="745">
        <v>745</v>
      </c>
      <c r="N55" s="745">
        <v>2</v>
      </c>
      <c r="O55" s="745">
        <v>1490</v>
      </c>
      <c r="P55" s="759">
        <v>0.33333333333333331</v>
      </c>
      <c r="Q55" s="746">
        <v>745</v>
      </c>
    </row>
    <row r="56" spans="1:17" ht="14.4" customHeight="1" x14ac:dyDescent="0.3">
      <c r="A56" s="740" t="s">
        <v>4723</v>
      </c>
      <c r="B56" s="741" t="s">
        <v>4563</v>
      </c>
      <c r="C56" s="741" t="s">
        <v>4559</v>
      </c>
      <c r="D56" s="741" t="s">
        <v>4716</v>
      </c>
      <c r="E56" s="741" t="s">
        <v>4717</v>
      </c>
      <c r="F56" s="745">
        <v>5</v>
      </c>
      <c r="G56" s="745">
        <v>2635</v>
      </c>
      <c r="H56" s="745">
        <v>0.10783711888684265</v>
      </c>
      <c r="I56" s="745">
        <v>527</v>
      </c>
      <c r="J56" s="745">
        <v>45</v>
      </c>
      <c r="K56" s="745">
        <v>24435</v>
      </c>
      <c r="L56" s="745">
        <v>1</v>
      </c>
      <c r="M56" s="745">
        <v>543</v>
      </c>
      <c r="N56" s="745">
        <v>29</v>
      </c>
      <c r="O56" s="745">
        <v>15747</v>
      </c>
      <c r="P56" s="759">
        <v>0.64444444444444449</v>
      </c>
      <c r="Q56" s="746">
        <v>543</v>
      </c>
    </row>
    <row r="57" spans="1:17" ht="14.4" customHeight="1" x14ac:dyDescent="0.3">
      <c r="A57" s="740" t="s">
        <v>4723</v>
      </c>
      <c r="B57" s="741" t="s">
        <v>4563</v>
      </c>
      <c r="C57" s="741" t="s">
        <v>4559</v>
      </c>
      <c r="D57" s="741" t="s">
        <v>4662</v>
      </c>
      <c r="E57" s="741" t="s">
        <v>4663</v>
      </c>
      <c r="F57" s="745">
        <v>26</v>
      </c>
      <c r="G57" s="745">
        <v>7774</v>
      </c>
      <c r="H57" s="745">
        <v>0.79132736156351791</v>
      </c>
      <c r="I57" s="745">
        <v>299</v>
      </c>
      <c r="J57" s="745">
        <v>32</v>
      </c>
      <c r="K57" s="745">
        <v>9824</v>
      </c>
      <c r="L57" s="745">
        <v>1</v>
      </c>
      <c r="M57" s="745">
        <v>307</v>
      </c>
      <c r="N57" s="745">
        <v>22</v>
      </c>
      <c r="O57" s="745">
        <v>6754</v>
      </c>
      <c r="P57" s="759">
        <v>0.6875</v>
      </c>
      <c r="Q57" s="746">
        <v>307</v>
      </c>
    </row>
    <row r="58" spans="1:17" ht="14.4" customHeight="1" x14ac:dyDescent="0.3">
      <c r="A58" s="740" t="s">
        <v>4723</v>
      </c>
      <c r="B58" s="741" t="s">
        <v>4563</v>
      </c>
      <c r="C58" s="741" t="s">
        <v>4559</v>
      </c>
      <c r="D58" s="741" t="s">
        <v>4664</v>
      </c>
      <c r="E58" s="741" t="s">
        <v>4659</v>
      </c>
      <c r="F58" s="745">
        <v>1</v>
      </c>
      <c r="G58" s="745">
        <v>174</v>
      </c>
      <c r="H58" s="745">
        <v>0.4887640449438202</v>
      </c>
      <c r="I58" s="745">
        <v>174</v>
      </c>
      <c r="J58" s="745">
        <v>2</v>
      </c>
      <c r="K58" s="745">
        <v>356</v>
      </c>
      <c r="L58" s="745">
        <v>1</v>
      </c>
      <c r="M58" s="745">
        <v>178</v>
      </c>
      <c r="N58" s="745">
        <v>1</v>
      </c>
      <c r="O58" s="745">
        <v>178</v>
      </c>
      <c r="P58" s="759">
        <v>0.5</v>
      </c>
      <c r="Q58" s="746">
        <v>178</v>
      </c>
    </row>
    <row r="59" spans="1:17" ht="14.4" customHeight="1" x14ac:dyDescent="0.3">
      <c r="A59" s="740" t="s">
        <v>4723</v>
      </c>
      <c r="B59" s="741" t="s">
        <v>4563</v>
      </c>
      <c r="C59" s="741" t="s">
        <v>4559</v>
      </c>
      <c r="D59" s="741" t="s">
        <v>4665</v>
      </c>
      <c r="E59" s="741" t="s">
        <v>4663</v>
      </c>
      <c r="F59" s="745">
        <v>65</v>
      </c>
      <c r="G59" s="745">
        <v>24115</v>
      </c>
      <c r="H59" s="745">
        <v>0.59308903098868671</v>
      </c>
      <c r="I59" s="745">
        <v>371</v>
      </c>
      <c r="J59" s="745">
        <v>107</v>
      </c>
      <c r="K59" s="745">
        <v>40660</v>
      </c>
      <c r="L59" s="745">
        <v>1</v>
      </c>
      <c r="M59" s="745">
        <v>380</v>
      </c>
      <c r="N59" s="745">
        <v>51</v>
      </c>
      <c r="O59" s="745">
        <v>19380</v>
      </c>
      <c r="P59" s="759">
        <v>0.47663551401869159</v>
      </c>
      <c r="Q59" s="746">
        <v>380</v>
      </c>
    </row>
    <row r="60" spans="1:17" ht="14.4" customHeight="1" x14ac:dyDescent="0.3">
      <c r="A60" s="740" t="s">
        <v>4723</v>
      </c>
      <c r="B60" s="741" t="s">
        <v>4563</v>
      </c>
      <c r="C60" s="741" t="s">
        <v>4559</v>
      </c>
      <c r="D60" s="741" t="s">
        <v>4639</v>
      </c>
      <c r="E60" s="741" t="s">
        <v>4640</v>
      </c>
      <c r="F60" s="745">
        <v>5</v>
      </c>
      <c r="G60" s="745">
        <v>1700</v>
      </c>
      <c r="H60" s="745">
        <v>1.6098484848484849</v>
      </c>
      <c r="I60" s="745">
        <v>340</v>
      </c>
      <c r="J60" s="745">
        <v>3</v>
      </c>
      <c r="K60" s="745">
        <v>1056</v>
      </c>
      <c r="L60" s="745">
        <v>1</v>
      </c>
      <c r="M60" s="745">
        <v>352</v>
      </c>
      <c r="N60" s="745">
        <v>4</v>
      </c>
      <c r="O60" s="745">
        <v>1412</v>
      </c>
      <c r="P60" s="759">
        <v>1.3371212121212122</v>
      </c>
      <c r="Q60" s="746">
        <v>353</v>
      </c>
    </row>
    <row r="61" spans="1:17" ht="14.4" customHeight="1" x14ac:dyDescent="0.3">
      <c r="A61" s="740" t="s">
        <v>4723</v>
      </c>
      <c r="B61" s="741" t="s">
        <v>4563</v>
      </c>
      <c r="C61" s="741" t="s">
        <v>4559</v>
      </c>
      <c r="D61" s="741" t="s">
        <v>4643</v>
      </c>
      <c r="E61" s="741" t="s">
        <v>4644</v>
      </c>
      <c r="F61" s="745"/>
      <c r="G61" s="745"/>
      <c r="H61" s="745"/>
      <c r="I61" s="745"/>
      <c r="J61" s="745">
        <v>1</v>
      </c>
      <c r="K61" s="745">
        <v>177</v>
      </c>
      <c r="L61" s="745">
        <v>1</v>
      </c>
      <c r="M61" s="745">
        <v>177</v>
      </c>
      <c r="N61" s="745"/>
      <c r="O61" s="745"/>
      <c r="P61" s="759"/>
      <c r="Q61" s="746"/>
    </row>
    <row r="62" spans="1:17" ht="14.4" customHeight="1" x14ac:dyDescent="0.3">
      <c r="A62" s="740" t="s">
        <v>4723</v>
      </c>
      <c r="B62" s="741" t="s">
        <v>4563</v>
      </c>
      <c r="C62" s="741" t="s">
        <v>4559</v>
      </c>
      <c r="D62" s="741" t="s">
        <v>4668</v>
      </c>
      <c r="E62" s="741" t="s">
        <v>4650</v>
      </c>
      <c r="F62" s="745">
        <v>1</v>
      </c>
      <c r="G62" s="745">
        <v>395</v>
      </c>
      <c r="H62" s="745"/>
      <c r="I62" s="745">
        <v>395</v>
      </c>
      <c r="J62" s="745"/>
      <c r="K62" s="745"/>
      <c r="L62" s="745"/>
      <c r="M62" s="745"/>
      <c r="N62" s="745"/>
      <c r="O62" s="745"/>
      <c r="P62" s="759"/>
      <c r="Q62" s="746"/>
    </row>
    <row r="63" spans="1:17" ht="14.4" customHeight="1" x14ac:dyDescent="0.3">
      <c r="A63" s="740" t="s">
        <v>4723</v>
      </c>
      <c r="B63" s="741" t="s">
        <v>4563</v>
      </c>
      <c r="C63" s="741" t="s">
        <v>4559</v>
      </c>
      <c r="D63" s="741" t="s">
        <v>4674</v>
      </c>
      <c r="E63" s="741" t="s">
        <v>4675</v>
      </c>
      <c r="F63" s="745">
        <v>3</v>
      </c>
      <c r="G63" s="745">
        <v>1833</v>
      </c>
      <c r="H63" s="745">
        <v>1.471107544141252</v>
      </c>
      <c r="I63" s="745">
        <v>611</v>
      </c>
      <c r="J63" s="745">
        <v>2</v>
      </c>
      <c r="K63" s="745">
        <v>1246</v>
      </c>
      <c r="L63" s="745">
        <v>1</v>
      </c>
      <c r="M63" s="745">
        <v>623</v>
      </c>
      <c r="N63" s="745">
        <v>1</v>
      </c>
      <c r="O63" s="745">
        <v>624</v>
      </c>
      <c r="P63" s="759">
        <v>0.5008025682182986</v>
      </c>
      <c r="Q63" s="746">
        <v>624</v>
      </c>
    </row>
    <row r="64" spans="1:17" ht="14.4" customHeight="1" x14ac:dyDescent="0.3">
      <c r="A64" s="740" t="s">
        <v>4723</v>
      </c>
      <c r="B64" s="741" t="s">
        <v>4563</v>
      </c>
      <c r="C64" s="741" t="s">
        <v>4559</v>
      </c>
      <c r="D64" s="741" t="s">
        <v>4722</v>
      </c>
      <c r="E64" s="741" t="s">
        <v>4675</v>
      </c>
      <c r="F64" s="745">
        <v>1</v>
      </c>
      <c r="G64" s="745">
        <v>525</v>
      </c>
      <c r="H64" s="745">
        <v>0.48882681564245811</v>
      </c>
      <c r="I64" s="745">
        <v>525</v>
      </c>
      <c r="J64" s="745">
        <v>2</v>
      </c>
      <c r="K64" s="745">
        <v>1074</v>
      </c>
      <c r="L64" s="745">
        <v>1</v>
      </c>
      <c r="M64" s="745">
        <v>537</v>
      </c>
      <c r="N64" s="745">
        <v>1</v>
      </c>
      <c r="O64" s="745">
        <v>538</v>
      </c>
      <c r="P64" s="759">
        <v>0.5009310986964618</v>
      </c>
      <c r="Q64" s="746">
        <v>538</v>
      </c>
    </row>
    <row r="65" spans="1:17" ht="14.4" customHeight="1" x14ac:dyDescent="0.3">
      <c r="A65" s="740" t="s">
        <v>4724</v>
      </c>
      <c r="B65" s="741" t="s">
        <v>4563</v>
      </c>
      <c r="C65" s="741" t="s">
        <v>4596</v>
      </c>
      <c r="D65" s="741" t="s">
        <v>4601</v>
      </c>
      <c r="E65" s="741" t="s">
        <v>4602</v>
      </c>
      <c r="F65" s="745"/>
      <c r="G65" s="745"/>
      <c r="H65" s="745"/>
      <c r="I65" s="745"/>
      <c r="J65" s="745">
        <v>2</v>
      </c>
      <c r="K65" s="745">
        <v>485.28</v>
      </c>
      <c r="L65" s="745">
        <v>1</v>
      </c>
      <c r="M65" s="745">
        <v>242.64</v>
      </c>
      <c r="N65" s="745"/>
      <c r="O65" s="745"/>
      <c r="P65" s="759"/>
      <c r="Q65" s="746"/>
    </row>
    <row r="66" spans="1:17" ht="14.4" customHeight="1" x14ac:dyDescent="0.3">
      <c r="A66" s="740" t="s">
        <v>4724</v>
      </c>
      <c r="B66" s="741" t="s">
        <v>4563</v>
      </c>
      <c r="C66" s="741" t="s">
        <v>4559</v>
      </c>
      <c r="D66" s="741" t="s">
        <v>4706</v>
      </c>
      <c r="E66" s="741" t="s">
        <v>4707</v>
      </c>
      <c r="F66" s="745"/>
      <c r="G66" s="745"/>
      <c r="H66" s="745"/>
      <c r="I66" s="745"/>
      <c r="J66" s="745"/>
      <c r="K66" s="745"/>
      <c r="L66" s="745"/>
      <c r="M66" s="745"/>
      <c r="N66" s="745">
        <v>1</v>
      </c>
      <c r="O66" s="745">
        <v>196</v>
      </c>
      <c r="P66" s="759"/>
      <c r="Q66" s="746">
        <v>196</v>
      </c>
    </row>
    <row r="67" spans="1:17" ht="14.4" customHeight="1" x14ac:dyDescent="0.3">
      <c r="A67" s="740" t="s">
        <v>4724</v>
      </c>
      <c r="B67" s="741" t="s">
        <v>4563</v>
      </c>
      <c r="C67" s="741" t="s">
        <v>4559</v>
      </c>
      <c r="D67" s="741" t="s">
        <v>4708</v>
      </c>
      <c r="E67" s="741" t="s">
        <v>4709</v>
      </c>
      <c r="F67" s="745"/>
      <c r="G67" s="745"/>
      <c r="H67" s="745"/>
      <c r="I67" s="745"/>
      <c r="J67" s="745"/>
      <c r="K67" s="745"/>
      <c r="L67" s="745"/>
      <c r="M67" s="745"/>
      <c r="N67" s="745">
        <v>1</v>
      </c>
      <c r="O67" s="745">
        <v>1159</v>
      </c>
      <c r="P67" s="759"/>
      <c r="Q67" s="746">
        <v>1159</v>
      </c>
    </row>
    <row r="68" spans="1:17" ht="14.4" customHeight="1" x14ac:dyDescent="0.3">
      <c r="A68" s="740" t="s">
        <v>4724</v>
      </c>
      <c r="B68" s="741" t="s">
        <v>4563</v>
      </c>
      <c r="C68" s="741" t="s">
        <v>4559</v>
      </c>
      <c r="D68" s="741" t="s">
        <v>4611</v>
      </c>
      <c r="E68" s="741" t="s">
        <v>4612</v>
      </c>
      <c r="F68" s="745">
        <v>2</v>
      </c>
      <c r="G68" s="745">
        <v>70</v>
      </c>
      <c r="H68" s="745">
        <v>1.8918918918918919</v>
      </c>
      <c r="I68" s="745">
        <v>35</v>
      </c>
      <c r="J68" s="745">
        <v>1</v>
      </c>
      <c r="K68" s="745">
        <v>37</v>
      </c>
      <c r="L68" s="745">
        <v>1</v>
      </c>
      <c r="M68" s="745">
        <v>37</v>
      </c>
      <c r="N68" s="745"/>
      <c r="O68" s="745"/>
      <c r="P68" s="759"/>
      <c r="Q68" s="746"/>
    </row>
    <row r="69" spans="1:17" ht="14.4" customHeight="1" x14ac:dyDescent="0.3">
      <c r="A69" s="740" t="s">
        <v>4724</v>
      </c>
      <c r="B69" s="741" t="s">
        <v>4563</v>
      </c>
      <c r="C69" s="741" t="s">
        <v>4559</v>
      </c>
      <c r="D69" s="741" t="s">
        <v>4617</v>
      </c>
      <c r="E69" s="741" t="s">
        <v>4618</v>
      </c>
      <c r="F69" s="745">
        <v>65</v>
      </c>
      <c r="G69" s="745">
        <v>15275</v>
      </c>
      <c r="H69" s="745">
        <v>0.6915519739224919</v>
      </c>
      <c r="I69" s="745">
        <v>235</v>
      </c>
      <c r="J69" s="745">
        <v>88</v>
      </c>
      <c r="K69" s="745">
        <v>22088</v>
      </c>
      <c r="L69" s="745">
        <v>1</v>
      </c>
      <c r="M69" s="745">
        <v>251</v>
      </c>
      <c r="N69" s="745">
        <v>76</v>
      </c>
      <c r="O69" s="745">
        <v>19076</v>
      </c>
      <c r="P69" s="759">
        <v>0.86363636363636365</v>
      </c>
      <c r="Q69" s="746">
        <v>251</v>
      </c>
    </row>
    <row r="70" spans="1:17" ht="14.4" customHeight="1" x14ac:dyDescent="0.3">
      <c r="A70" s="740" t="s">
        <v>4724</v>
      </c>
      <c r="B70" s="741" t="s">
        <v>4563</v>
      </c>
      <c r="C70" s="741" t="s">
        <v>4559</v>
      </c>
      <c r="D70" s="741" t="s">
        <v>4647</v>
      </c>
      <c r="E70" s="741" t="s">
        <v>4648</v>
      </c>
      <c r="F70" s="745">
        <v>12</v>
      </c>
      <c r="G70" s="745">
        <v>1416</v>
      </c>
      <c r="H70" s="745">
        <v>0.38752052545155996</v>
      </c>
      <c r="I70" s="745">
        <v>118</v>
      </c>
      <c r="J70" s="745">
        <v>29</v>
      </c>
      <c r="K70" s="745">
        <v>3654</v>
      </c>
      <c r="L70" s="745">
        <v>1</v>
      </c>
      <c r="M70" s="745">
        <v>126</v>
      </c>
      <c r="N70" s="745">
        <v>28</v>
      </c>
      <c r="O70" s="745">
        <v>3528</v>
      </c>
      <c r="P70" s="759">
        <v>0.96551724137931039</v>
      </c>
      <c r="Q70" s="746">
        <v>126</v>
      </c>
    </row>
    <row r="71" spans="1:17" ht="14.4" customHeight="1" x14ac:dyDescent="0.3">
      <c r="A71" s="740" t="s">
        <v>4724</v>
      </c>
      <c r="B71" s="741" t="s">
        <v>4563</v>
      </c>
      <c r="C71" s="741" t="s">
        <v>4559</v>
      </c>
      <c r="D71" s="741" t="s">
        <v>4649</v>
      </c>
      <c r="E71" s="741" t="s">
        <v>4650</v>
      </c>
      <c r="F71" s="745">
        <v>1</v>
      </c>
      <c r="G71" s="745">
        <v>323</v>
      </c>
      <c r="H71" s="745"/>
      <c r="I71" s="745">
        <v>323</v>
      </c>
      <c r="J71" s="745"/>
      <c r="K71" s="745"/>
      <c r="L71" s="745"/>
      <c r="M71" s="745"/>
      <c r="N71" s="745"/>
      <c r="O71" s="745"/>
      <c r="P71" s="759"/>
      <c r="Q71" s="746"/>
    </row>
    <row r="72" spans="1:17" ht="14.4" customHeight="1" x14ac:dyDescent="0.3">
      <c r="A72" s="740" t="s">
        <v>4724</v>
      </c>
      <c r="B72" s="741" t="s">
        <v>4563</v>
      </c>
      <c r="C72" s="741" t="s">
        <v>4559</v>
      </c>
      <c r="D72" s="741" t="s">
        <v>4651</v>
      </c>
      <c r="E72" s="741" t="s">
        <v>4652</v>
      </c>
      <c r="F72" s="745">
        <v>2</v>
      </c>
      <c r="G72" s="745">
        <v>974</v>
      </c>
      <c r="H72" s="745">
        <v>1.9676767676767677</v>
      </c>
      <c r="I72" s="745">
        <v>487</v>
      </c>
      <c r="J72" s="745">
        <v>1</v>
      </c>
      <c r="K72" s="745">
        <v>495</v>
      </c>
      <c r="L72" s="745">
        <v>1</v>
      </c>
      <c r="M72" s="745">
        <v>495</v>
      </c>
      <c r="N72" s="745">
        <v>1</v>
      </c>
      <c r="O72" s="745">
        <v>495</v>
      </c>
      <c r="P72" s="759">
        <v>1</v>
      </c>
      <c r="Q72" s="746">
        <v>495</v>
      </c>
    </row>
    <row r="73" spans="1:17" ht="14.4" customHeight="1" x14ac:dyDescent="0.3">
      <c r="A73" s="740" t="s">
        <v>4724</v>
      </c>
      <c r="B73" s="741" t="s">
        <v>4563</v>
      </c>
      <c r="C73" s="741" t="s">
        <v>4559</v>
      </c>
      <c r="D73" s="741" t="s">
        <v>4653</v>
      </c>
      <c r="E73" s="741" t="s">
        <v>4652</v>
      </c>
      <c r="F73" s="745">
        <v>2</v>
      </c>
      <c r="G73" s="745">
        <v>1118</v>
      </c>
      <c r="H73" s="745"/>
      <c r="I73" s="745">
        <v>559</v>
      </c>
      <c r="J73" s="745"/>
      <c r="K73" s="745"/>
      <c r="L73" s="745"/>
      <c r="M73" s="745"/>
      <c r="N73" s="745">
        <v>1</v>
      </c>
      <c r="O73" s="745">
        <v>568</v>
      </c>
      <c r="P73" s="759"/>
      <c r="Q73" s="746">
        <v>568</v>
      </c>
    </row>
    <row r="74" spans="1:17" ht="14.4" customHeight="1" x14ac:dyDescent="0.3">
      <c r="A74" s="740" t="s">
        <v>4724</v>
      </c>
      <c r="B74" s="741" t="s">
        <v>4563</v>
      </c>
      <c r="C74" s="741" t="s">
        <v>4559</v>
      </c>
      <c r="D74" s="741" t="s">
        <v>4654</v>
      </c>
      <c r="E74" s="741" t="s">
        <v>4655</v>
      </c>
      <c r="F74" s="745">
        <v>7</v>
      </c>
      <c r="G74" s="745">
        <v>5264</v>
      </c>
      <c r="H74" s="745">
        <v>0.8646517739816032</v>
      </c>
      <c r="I74" s="745">
        <v>752</v>
      </c>
      <c r="J74" s="745">
        <v>8</v>
      </c>
      <c r="K74" s="745">
        <v>6088</v>
      </c>
      <c r="L74" s="745">
        <v>1</v>
      </c>
      <c r="M74" s="745">
        <v>761</v>
      </c>
      <c r="N74" s="745"/>
      <c r="O74" s="745"/>
      <c r="P74" s="759"/>
      <c r="Q74" s="746"/>
    </row>
    <row r="75" spans="1:17" ht="14.4" customHeight="1" x14ac:dyDescent="0.3">
      <c r="A75" s="740" t="s">
        <v>4724</v>
      </c>
      <c r="B75" s="741" t="s">
        <v>4563</v>
      </c>
      <c r="C75" s="741" t="s">
        <v>4559</v>
      </c>
      <c r="D75" s="741" t="s">
        <v>4710</v>
      </c>
      <c r="E75" s="741" t="s">
        <v>4711</v>
      </c>
      <c r="F75" s="745">
        <v>4</v>
      </c>
      <c r="G75" s="745">
        <v>3236</v>
      </c>
      <c r="H75" s="745">
        <v>0.23270530706169998</v>
      </c>
      <c r="I75" s="745">
        <v>809</v>
      </c>
      <c r="J75" s="745">
        <v>17</v>
      </c>
      <c r="K75" s="745">
        <v>13906</v>
      </c>
      <c r="L75" s="745">
        <v>1</v>
      </c>
      <c r="M75" s="745">
        <v>818</v>
      </c>
      <c r="N75" s="745">
        <v>3</v>
      </c>
      <c r="O75" s="745">
        <v>2454</v>
      </c>
      <c r="P75" s="759">
        <v>0.17647058823529413</v>
      </c>
      <c r="Q75" s="746">
        <v>818</v>
      </c>
    </row>
    <row r="76" spans="1:17" ht="14.4" customHeight="1" x14ac:dyDescent="0.3">
      <c r="A76" s="740" t="s">
        <v>4724</v>
      </c>
      <c r="B76" s="741" t="s">
        <v>4563</v>
      </c>
      <c r="C76" s="741" t="s">
        <v>4559</v>
      </c>
      <c r="D76" s="741" t="s">
        <v>4656</v>
      </c>
      <c r="E76" s="741" t="s">
        <v>4640</v>
      </c>
      <c r="F76" s="745"/>
      <c r="G76" s="745"/>
      <c r="H76" s="745"/>
      <c r="I76" s="745"/>
      <c r="J76" s="745">
        <v>2</v>
      </c>
      <c r="K76" s="745">
        <v>924</v>
      </c>
      <c r="L76" s="745">
        <v>1</v>
      </c>
      <c r="M76" s="745">
        <v>462</v>
      </c>
      <c r="N76" s="745"/>
      <c r="O76" s="745"/>
      <c r="P76" s="759"/>
      <c r="Q76" s="746"/>
    </row>
    <row r="77" spans="1:17" ht="14.4" customHeight="1" x14ac:dyDescent="0.3">
      <c r="A77" s="740" t="s">
        <v>4724</v>
      </c>
      <c r="B77" s="741" t="s">
        <v>4563</v>
      </c>
      <c r="C77" s="741" t="s">
        <v>4559</v>
      </c>
      <c r="D77" s="741" t="s">
        <v>4657</v>
      </c>
      <c r="E77" s="741" t="s">
        <v>4642</v>
      </c>
      <c r="F77" s="745"/>
      <c r="G77" s="745"/>
      <c r="H77" s="745"/>
      <c r="I77" s="745"/>
      <c r="J77" s="745">
        <v>3</v>
      </c>
      <c r="K77" s="745">
        <v>1338</v>
      </c>
      <c r="L77" s="745">
        <v>1</v>
      </c>
      <c r="M77" s="745">
        <v>446</v>
      </c>
      <c r="N77" s="745"/>
      <c r="O77" s="745"/>
      <c r="P77" s="759"/>
      <c r="Q77" s="746"/>
    </row>
    <row r="78" spans="1:17" ht="14.4" customHeight="1" x14ac:dyDescent="0.3">
      <c r="A78" s="740" t="s">
        <v>4724</v>
      </c>
      <c r="B78" s="741" t="s">
        <v>4563</v>
      </c>
      <c r="C78" s="741" t="s">
        <v>4559</v>
      </c>
      <c r="D78" s="741" t="s">
        <v>4725</v>
      </c>
      <c r="E78" s="741" t="s">
        <v>4638</v>
      </c>
      <c r="F78" s="745"/>
      <c r="G78" s="745"/>
      <c r="H78" s="745"/>
      <c r="I78" s="745"/>
      <c r="J78" s="745">
        <v>1</v>
      </c>
      <c r="K78" s="745">
        <v>728</v>
      </c>
      <c r="L78" s="745">
        <v>1</v>
      </c>
      <c r="M78" s="745">
        <v>728</v>
      </c>
      <c r="N78" s="745"/>
      <c r="O78" s="745"/>
      <c r="P78" s="759"/>
      <c r="Q78" s="746"/>
    </row>
    <row r="79" spans="1:17" ht="14.4" customHeight="1" x14ac:dyDescent="0.3">
      <c r="A79" s="740" t="s">
        <v>4724</v>
      </c>
      <c r="B79" s="741" t="s">
        <v>4563</v>
      </c>
      <c r="C79" s="741" t="s">
        <v>4559</v>
      </c>
      <c r="D79" s="741" t="s">
        <v>4658</v>
      </c>
      <c r="E79" s="741" t="s">
        <v>4659</v>
      </c>
      <c r="F79" s="745">
        <v>1</v>
      </c>
      <c r="G79" s="745">
        <v>210</v>
      </c>
      <c r="H79" s="745">
        <v>0.19534883720930232</v>
      </c>
      <c r="I79" s="745">
        <v>210</v>
      </c>
      <c r="J79" s="745">
        <v>5</v>
      </c>
      <c r="K79" s="745">
        <v>1075</v>
      </c>
      <c r="L79" s="745">
        <v>1</v>
      </c>
      <c r="M79" s="745">
        <v>215</v>
      </c>
      <c r="N79" s="745">
        <v>1</v>
      </c>
      <c r="O79" s="745">
        <v>215</v>
      </c>
      <c r="P79" s="759">
        <v>0.2</v>
      </c>
      <c r="Q79" s="746">
        <v>215</v>
      </c>
    </row>
    <row r="80" spans="1:17" ht="14.4" customHeight="1" x14ac:dyDescent="0.3">
      <c r="A80" s="740" t="s">
        <v>4724</v>
      </c>
      <c r="B80" s="741" t="s">
        <v>4563</v>
      </c>
      <c r="C80" s="741" t="s">
        <v>4559</v>
      </c>
      <c r="D80" s="741" t="s">
        <v>4619</v>
      </c>
      <c r="E80" s="741" t="s">
        <v>4620</v>
      </c>
      <c r="F80" s="745"/>
      <c r="G80" s="745"/>
      <c r="H80" s="745"/>
      <c r="I80" s="745"/>
      <c r="J80" s="745">
        <v>1</v>
      </c>
      <c r="K80" s="745">
        <v>701</v>
      </c>
      <c r="L80" s="745">
        <v>1</v>
      </c>
      <c r="M80" s="745">
        <v>701</v>
      </c>
      <c r="N80" s="745"/>
      <c r="O80" s="745"/>
      <c r="P80" s="759"/>
      <c r="Q80" s="746"/>
    </row>
    <row r="81" spans="1:17" ht="14.4" customHeight="1" x14ac:dyDescent="0.3">
      <c r="A81" s="740" t="s">
        <v>4724</v>
      </c>
      <c r="B81" s="741" t="s">
        <v>4563</v>
      </c>
      <c r="C81" s="741" t="s">
        <v>4559</v>
      </c>
      <c r="D81" s="741" t="s">
        <v>4621</v>
      </c>
      <c r="E81" s="741" t="s">
        <v>4622</v>
      </c>
      <c r="F81" s="745">
        <v>3</v>
      </c>
      <c r="G81" s="745">
        <v>993</v>
      </c>
      <c r="H81" s="745">
        <v>0.93502824858757061</v>
      </c>
      <c r="I81" s="745">
        <v>331</v>
      </c>
      <c r="J81" s="745">
        <v>3</v>
      </c>
      <c r="K81" s="745">
        <v>1062</v>
      </c>
      <c r="L81" s="745">
        <v>1</v>
      </c>
      <c r="M81" s="745">
        <v>354</v>
      </c>
      <c r="N81" s="745">
        <v>2</v>
      </c>
      <c r="O81" s="745">
        <v>710</v>
      </c>
      <c r="P81" s="759">
        <v>0.66854990583804141</v>
      </c>
      <c r="Q81" s="746">
        <v>355</v>
      </c>
    </row>
    <row r="82" spans="1:17" ht="14.4" customHeight="1" x14ac:dyDescent="0.3">
      <c r="A82" s="740" t="s">
        <v>4724</v>
      </c>
      <c r="B82" s="741" t="s">
        <v>4563</v>
      </c>
      <c r="C82" s="741" t="s">
        <v>4559</v>
      </c>
      <c r="D82" s="741" t="s">
        <v>4660</v>
      </c>
      <c r="E82" s="741" t="s">
        <v>4661</v>
      </c>
      <c r="F82" s="745">
        <v>16</v>
      </c>
      <c r="G82" s="745">
        <v>1360</v>
      </c>
      <c r="H82" s="745">
        <v>0.64</v>
      </c>
      <c r="I82" s="745">
        <v>85</v>
      </c>
      <c r="J82" s="745">
        <v>25</v>
      </c>
      <c r="K82" s="745">
        <v>2125</v>
      </c>
      <c r="L82" s="745">
        <v>1</v>
      </c>
      <c r="M82" s="745">
        <v>85</v>
      </c>
      <c r="N82" s="745">
        <v>10</v>
      </c>
      <c r="O82" s="745">
        <v>850</v>
      </c>
      <c r="P82" s="759">
        <v>0.4</v>
      </c>
      <c r="Q82" s="746">
        <v>85</v>
      </c>
    </row>
    <row r="83" spans="1:17" ht="14.4" customHeight="1" x14ac:dyDescent="0.3">
      <c r="A83" s="740" t="s">
        <v>4724</v>
      </c>
      <c r="B83" s="741" t="s">
        <v>4563</v>
      </c>
      <c r="C83" s="741" t="s">
        <v>4559</v>
      </c>
      <c r="D83" s="741" t="s">
        <v>4629</v>
      </c>
      <c r="E83" s="741" t="s">
        <v>4630</v>
      </c>
      <c r="F83" s="745"/>
      <c r="G83" s="745"/>
      <c r="H83" s="745"/>
      <c r="I83" s="745"/>
      <c r="J83" s="745">
        <v>2</v>
      </c>
      <c r="K83" s="745">
        <v>240</v>
      </c>
      <c r="L83" s="745">
        <v>1</v>
      </c>
      <c r="M83" s="745">
        <v>120</v>
      </c>
      <c r="N83" s="745">
        <v>3</v>
      </c>
      <c r="O83" s="745">
        <v>360</v>
      </c>
      <c r="P83" s="759">
        <v>1.5</v>
      </c>
      <c r="Q83" s="746">
        <v>120</v>
      </c>
    </row>
    <row r="84" spans="1:17" ht="14.4" customHeight="1" x14ac:dyDescent="0.3">
      <c r="A84" s="740" t="s">
        <v>4724</v>
      </c>
      <c r="B84" s="741" t="s">
        <v>4563</v>
      </c>
      <c r="C84" s="741" t="s">
        <v>4559</v>
      </c>
      <c r="D84" s="741" t="s">
        <v>4713</v>
      </c>
      <c r="E84" s="741" t="s">
        <v>4711</v>
      </c>
      <c r="F84" s="745">
        <v>3</v>
      </c>
      <c r="G84" s="745">
        <v>2211</v>
      </c>
      <c r="H84" s="745"/>
      <c r="I84" s="745">
        <v>737</v>
      </c>
      <c r="J84" s="745"/>
      <c r="K84" s="745"/>
      <c r="L84" s="745"/>
      <c r="M84" s="745"/>
      <c r="N84" s="745">
        <v>7</v>
      </c>
      <c r="O84" s="745">
        <v>5215</v>
      </c>
      <c r="P84" s="759"/>
      <c r="Q84" s="746">
        <v>745</v>
      </c>
    </row>
    <row r="85" spans="1:17" ht="14.4" customHeight="1" x14ac:dyDescent="0.3">
      <c r="A85" s="740" t="s">
        <v>4724</v>
      </c>
      <c r="B85" s="741" t="s">
        <v>4563</v>
      </c>
      <c r="C85" s="741" t="s">
        <v>4559</v>
      </c>
      <c r="D85" s="741" t="s">
        <v>4714</v>
      </c>
      <c r="E85" s="741" t="s">
        <v>4715</v>
      </c>
      <c r="F85" s="745"/>
      <c r="G85" s="745"/>
      <c r="H85" s="745"/>
      <c r="I85" s="745"/>
      <c r="J85" s="745">
        <v>1</v>
      </c>
      <c r="K85" s="745">
        <v>58</v>
      </c>
      <c r="L85" s="745">
        <v>1</v>
      </c>
      <c r="M85" s="745">
        <v>58</v>
      </c>
      <c r="N85" s="745"/>
      <c r="O85" s="745"/>
      <c r="P85" s="759"/>
      <c r="Q85" s="746"/>
    </row>
    <row r="86" spans="1:17" ht="14.4" customHeight="1" x14ac:dyDescent="0.3">
      <c r="A86" s="740" t="s">
        <v>4724</v>
      </c>
      <c r="B86" s="741" t="s">
        <v>4563</v>
      </c>
      <c r="C86" s="741" t="s">
        <v>4559</v>
      </c>
      <c r="D86" s="741" t="s">
        <v>4716</v>
      </c>
      <c r="E86" s="741" t="s">
        <v>4717</v>
      </c>
      <c r="F86" s="745">
        <v>10</v>
      </c>
      <c r="G86" s="745">
        <v>5270</v>
      </c>
      <c r="H86" s="745">
        <v>4.8526703499079193</v>
      </c>
      <c r="I86" s="745">
        <v>527</v>
      </c>
      <c r="J86" s="745">
        <v>2</v>
      </c>
      <c r="K86" s="745">
        <v>1086</v>
      </c>
      <c r="L86" s="745">
        <v>1</v>
      </c>
      <c r="M86" s="745">
        <v>543</v>
      </c>
      <c r="N86" s="745">
        <v>3</v>
      </c>
      <c r="O86" s="745">
        <v>1629</v>
      </c>
      <c r="P86" s="759">
        <v>1.5</v>
      </c>
      <c r="Q86" s="746">
        <v>543</v>
      </c>
    </row>
    <row r="87" spans="1:17" ht="14.4" customHeight="1" x14ac:dyDescent="0.3">
      <c r="A87" s="740" t="s">
        <v>4724</v>
      </c>
      <c r="B87" s="741" t="s">
        <v>4563</v>
      </c>
      <c r="C87" s="741" t="s">
        <v>4559</v>
      </c>
      <c r="D87" s="741" t="s">
        <v>4662</v>
      </c>
      <c r="E87" s="741" t="s">
        <v>4663</v>
      </c>
      <c r="F87" s="745">
        <v>4</v>
      </c>
      <c r="G87" s="745">
        <v>1196</v>
      </c>
      <c r="H87" s="745">
        <v>0.48697068403908794</v>
      </c>
      <c r="I87" s="745">
        <v>299</v>
      </c>
      <c r="J87" s="745">
        <v>8</v>
      </c>
      <c r="K87" s="745">
        <v>2456</v>
      </c>
      <c r="L87" s="745">
        <v>1</v>
      </c>
      <c r="M87" s="745">
        <v>307</v>
      </c>
      <c r="N87" s="745">
        <v>2</v>
      </c>
      <c r="O87" s="745">
        <v>614</v>
      </c>
      <c r="P87" s="759">
        <v>0.25</v>
      </c>
      <c r="Q87" s="746">
        <v>307</v>
      </c>
    </row>
    <row r="88" spans="1:17" ht="14.4" customHeight="1" x14ac:dyDescent="0.3">
      <c r="A88" s="740" t="s">
        <v>4724</v>
      </c>
      <c r="B88" s="741" t="s">
        <v>4563</v>
      </c>
      <c r="C88" s="741" t="s">
        <v>4559</v>
      </c>
      <c r="D88" s="741" t="s">
        <v>4664</v>
      </c>
      <c r="E88" s="741" t="s">
        <v>4659</v>
      </c>
      <c r="F88" s="745">
        <v>2</v>
      </c>
      <c r="G88" s="745">
        <v>348</v>
      </c>
      <c r="H88" s="745"/>
      <c r="I88" s="745">
        <v>174</v>
      </c>
      <c r="J88" s="745"/>
      <c r="K88" s="745"/>
      <c r="L88" s="745"/>
      <c r="M88" s="745"/>
      <c r="N88" s="745">
        <v>3</v>
      </c>
      <c r="O88" s="745">
        <v>534</v>
      </c>
      <c r="P88" s="759"/>
      <c r="Q88" s="746">
        <v>178</v>
      </c>
    </row>
    <row r="89" spans="1:17" ht="14.4" customHeight="1" x14ac:dyDescent="0.3">
      <c r="A89" s="740" t="s">
        <v>4724</v>
      </c>
      <c r="B89" s="741" t="s">
        <v>4563</v>
      </c>
      <c r="C89" s="741" t="s">
        <v>4559</v>
      </c>
      <c r="D89" s="741" t="s">
        <v>4665</v>
      </c>
      <c r="E89" s="741" t="s">
        <v>4663</v>
      </c>
      <c r="F89" s="745">
        <v>8</v>
      </c>
      <c r="G89" s="745">
        <v>2968</v>
      </c>
      <c r="H89" s="745">
        <v>1.3017543859649123</v>
      </c>
      <c r="I89" s="745">
        <v>371</v>
      </c>
      <c r="J89" s="745">
        <v>6</v>
      </c>
      <c r="K89" s="745">
        <v>2280</v>
      </c>
      <c r="L89" s="745">
        <v>1</v>
      </c>
      <c r="M89" s="745">
        <v>380</v>
      </c>
      <c r="N89" s="745">
        <v>1</v>
      </c>
      <c r="O89" s="745">
        <v>380</v>
      </c>
      <c r="P89" s="759">
        <v>0.16666666666666666</v>
      </c>
      <c r="Q89" s="746">
        <v>380</v>
      </c>
    </row>
    <row r="90" spans="1:17" ht="14.4" customHeight="1" x14ac:dyDescent="0.3">
      <c r="A90" s="740" t="s">
        <v>4724</v>
      </c>
      <c r="B90" s="741" t="s">
        <v>4563</v>
      </c>
      <c r="C90" s="741" t="s">
        <v>4559</v>
      </c>
      <c r="D90" s="741" t="s">
        <v>4639</v>
      </c>
      <c r="E90" s="741" t="s">
        <v>4640</v>
      </c>
      <c r="F90" s="745"/>
      <c r="G90" s="745"/>
      <c r="H90" s="745"/>
      <c r="I90" s="745"/>
      <c r="J90" s="745">
        <v>1</v>
      </c>
      <c r="K90" s="745">
        <v>352</v>
      </c>
      <c r="L90" s="745">
        <v>1</v>
      </c>
      <c r="M90" s="745">
        <v>352</v>
      </c>
      <c r="N90" s="745"/>
      <c r="O90" s="745"/>
      <c r="P90" s="759"/>
      <c r="Q90" s="746"/>
    </row>
    <row r="91" spans="1:17" ht="14.4" customHeight="1" x14ac:dyDescent="0.3">
      <c r="A91" s="740" t="s">
        <v>4724</v>
      </c>
      <c r="B91" s="741" t="s">
        <v>4563</v>
      </c>
      <c r="C91" s="741" t="s">
        <v>4559</v>
      </c>
      <c r="D91" s="741" t="s">
        <v>4726</v>
      </c>
      <c r="E91" s="741" t="s">
        <v>4727</v>
      </c>
      <c r="F91" s="745"/>
      <c r="G91" s="745"/>
      <c r="H91" s="745"/>
      <c r="I91" s="745"/>
      <c r="J91" s="745">
        <v>2</v>
      </c>
      <c r="K91" s="745">
        <v>1208</v>
      </c>
      <c r="L91" s="745">
        <v>1</v>
      </c>
      <c r="M91" s="745">
        <v>604</v>
      </c>
      <c r="N91" s="745"/>
      <c r="O91" s="745"/>
      <c r="P91" s="759"/>
      <c r="Q91" s="746"/>
    </row>
    <row r="92" spans="1:17" ht="14.4" customHeight="1" x14ac:dyDescent="0.3">
      <c r="A92" s="740" t="s">
        <v>4724</v>
      </c>
      <c r="B92" s="741" t="s">
        <v>4563</v>
      </c>
      <c r="C92" s="741" t="s">
        <v>4559</v>
      </c>
      <c r="D92" s="741" t="s">
        <v>4674</v>
      </c>
      <c r="E92" s="741" t="s">
        <v>4675</v>
      </c>
      <c r="F92" s="745"/>
      <c r="G92" s="745"/>
      <c r="H92" s="745"/>
      <c r="I92" s="745"/>
      <c r="J92" s="745">
        <v>1</v>
      </c>
      <c r="K92" s="745">
        <v>623</v>
      </c>
      <c r="L92" s="745">
        <v>1</v>
      </c>
      <c r="M92" s="745">
        <v>623</v>
      </c>
      <c r="N92" s="745">
        <v>2</v>
      </c>
      <c r="O92" s="745">
        <v>1248</v>
      </c>
      <c r="P92" s="759">
        <v>2.0032102728731944</v>
      </c>
      <c r="Q92" s="746">
        <v>624</v>
      </c>
    </row>
    <row r="93" spans="1:17" ht="14.4" customHeight="1" x14ac:dyDescent="0.3">
      <c r="A93" s="740" t="s">
        <v>4724</v>
      </c>
      <c r="B93" s="741" t="s">
        <v>4563</v>
      </c>
      <c r="C93" s="741" t="s">
        <v>4559</v>
      </c>
      <c r="D93" s="741" t="s">
        <v>4722</v>
      </c>
      <c r="E93" s="741" t="s">
        <v>4675</v>
      </c>
      <c r="F93" s="745"/>
      <c r="G93" s="745"/>
      <c r="H93" s="745"/>
      <c r="I93" s="745"/>
      <c r="J93" s="745">
        <v>1</v>
      </c>
      <c r="K93" s="745">
        <v>537</v>
      </c>
      <c r="L93" s="745">
        <v>1</v>
      </c>
      <c r="M93" s="745">
        <v>537</v>
      </c>
      <c r="N93" s="745"/>
      <c r="O93" s="745"/>
      <c r="P93" s="759"/>
      <c r="Q93" s="746"/>
    </row>
    <row r="94" spans="1:17" ht="14.4" customHeight="1" x14ac:dyDescent="0.3">
      <c r="A94" s="740" t="s">
        <v>4728</v>
      </c>
      <c r="B94" s="741" t="s">
        <v>4563</v>
      </c>
      <c r="C94" s="741" t="s">
        <v>4596</v>
      </c>
      <c r="D94" s="741" t="s">
        <v>4729</v>
      </c>
      <c r="E94" s="741" t="s">
        <v>4730</v>
      </c>
      <c r="F94" s="745">
        <v>62</v>
      </c>
      <c r="G94" s="745">
        <v>143220</v>
      </c>
      <c r="H94" s="745">
        <v>1.261187957689178</v>
      </c>
      <c r="I94" s="745">
        <v>2310</v>
      </c>
      <c r="J94" s="745">
        <v>49.16</v>
      </c>
      <c r="K94" s="745">
        <v>113559.6</v>
      </c>
      <c r="L94" s="745">
        <v>1</v>
      </c>
      <c r="M94" s="745">
        <v>2310.0000000000005</v>
      </c>
      <c r="N94" s="745">
        <v>58</v>
      </c>
      <c r="O94" s="745">
        <v>133980</v>
      </c>
      <c r="P94" s="759">
        <v>1.1798209926769732</v>
      </c>
      <c r="Q94" s="746">
        <v>2310</v>
      </c>
    </row>
    <row r="95" spans="1:17" ht="14.4" customHeight="1" x14ac:dyDescent="0.3">
      <c r="A95" s="740" t="s">
        <v>4728</v>
      </c>
      <c r="B95" s="741" t="s">
        <v>4563</v>
      </c>
      <c r="C95" s="741" t="s">
        <v>4596</v>
      </c>
      <c r="D95" s="741" t="s">
        <v>4731</v>
      </c>
      <c r="E95" s="741" t="s">
        <v>4732</v>
      </c>
      <c r="F95" s="745">
        <v>23</v>
      </c>
      <c r="G95" s="745">
        <v>53130</v>
      </c>
      <c r="H95" s="745">
        <v>1.1454183266932272</v>
      </c>
      <c r="I95" s="745">
        <v>2310</v>
      </c>
      <c r="J95" s="745">
        <v>20.080000000000002</v>
      </c>
      <c r="K95" s="745">
        <v>46384.799999999996</v>
      </c>
      <c r="L95" s="745">
        <v>1</v>
      </c>
      <c r="M95" s="745">
        <v>2309.9999999999995</v>
      </c>
      <c r="N95" s="745">
        <v>23</v>
      </c>
      <c r="O95" s="745">
        <v>53130</v>
      </c>
      <c r="P95" s="759">
        <v>1.1454183266932272</v>
      </c>
      <c r="Q95" s="746">
        <v>2310</v>
      </c>
    </row>
    <row r="96" spans="1:17" ht="14.4" customHeight="1" x14ac:dyDescent="0.3">
      <c r="A96" s="740" t="s">
        <v>4728</v>
      </c>
      <c r="B96" s="741" t="s">
        <v>4563</v>
      </c>
      <c r="C96" s="741" t="s">
        <v>4596</v>
      </c>
      <c r="D96" s="741" t="s">
        <v>4704</v>
      </c>
      <c r="E96" s="741" t="s">
        <v>4705</v>
      </c>
      <c r="F96" s="745">
        <v>419</v>
      </c>
      <c r="G96" s="745">
        <v>379090.25</v>
      </c>
      <c r="H96" s="745">
        <v>1.1703910614525139</v>
      </c>
      <c r="I96" s="745">
        <v>904.75</v>
      </c>
      <c r="J96" s="745">
        <v>358</v>
      </c>
      <c r="K96" s="745">
        <v>323900.5</v>
      </c>
      <c r="L96" s="745">
        <v>1</v>
      </c>
      <c r="M96" s="745">
        <v>904.75</v>
      </c>
      <c r="N96" s="745">
        <v>352</v>
      </c>
      <c r="O96" s="745">
        <v>318472</v>
      </c>
      <c r="P96" s="759">
        <v>0.98324022346368711</v>
      </c>
      <c r="Q96" s="746">
        <v>904.75</v>
      </c>
    </row>
    <row r="97" spans="1:17" ht="14.4" customHeight="1" x14ac:dyDescent="0.3">
      <c r="A97" s="740" t="s">
        <v>4728</v>
      </c>
      <c r="B97" s="741" t="s">
        <v>4563</v>
      </c>
      <c r="C97" s="741" t="s">
        <v>4596</v>
      </c>
      <c r="D97" s="741" t="s">
        <v>4597</v>
      </c>
      <c r="E97" s="741" t="s">
        <v>4598</v>
      </c>
      <c r="F97" s="745"/>
      <c r="G97" s="745"/>
      <c r="H97" s="745"/>
      <c r="I97" s="745"/>
      <c r="J97" s="745">
        <v>1</v>
      </c>
      <c r="K97" s="745">
        <v>242.64</v>
      </c>
      <c r="L97" s="745">
        <v>1</v>
      </c>
      <c r="M97" s="745">
        <v>242.64</v>
      </c>
      <c r="N97" s="745"/>
      <c r="O97" s="745"/>
      <c r="P97" s="759"/>
      <c r="Q97" s="746"/>
    </row>
    <row r="98" spans="1:17" ht="14.4" customHeight="1" x14ac:dyDescent="0.3">
      <c r="A98" s="740" t="s">
        <v>4728</v>
      </c>
      <c r="B98" s="741" t="s">
        <v>4563</v>
      </c>
      <c r="C98" s="741" t="s">
        <v>4596</v>
      </c>
      <c r="D98" s="741" t="s">
        <v>4599</v>
      </c>
      <c r="E98" s="741" t="s">
        <v>4600</v>
      </c>
      <c r="F98" s="745">
        <v>7</v>
      </c>
      <c r="G98" s="745">
        <v>1698.48</v>
      </c>
      <c r="H98" s="745">
        <v>1.162792926630565</v>
      </c>
      <c r="I98" s="745">
        <v>242.64000000000001</v>
      </c>
      <c r="J98" s="745">
        <v>6.02</v>
      </c>
      <c r="K98" s="745">
        <v>1460.69</v>
      </c>
      <c r="L98" s="745">
        <v>1</v>
      </c>
      <c r="M98" s="745">
        <v>242.63953488372096</v>
      </c>
      <c r="N98" s="745">
        <v>12</v>
      </c>
      <c r="O98" s="745">
        <v>2911.6799999999994</v>
      </c>
      <c r="P98" s="759">
        <v>1.9933593027952539</v>
      </c>
      <c r="Q98" s="746">
        <v>242.63999999999996</v>
      </c>
    </row>
    <row r="99" spans="1:17" ht="14.4" customHeight="1" x14ac:dyDescent="0.3">
      <c r="A99" s="740" t="s">
        <v>4728</v>
      </c>
      <c r="B99" s="741" t="s">
        <v>4563</v>
      </c>
      <c r="C99" s="741" t="s">
        <v>4596</v>
      </c>
      <c r="D99" s="741" t="s">
        <v>4601</v>
      </c>
      <c r="E99" s="741" t="s">
        <v>4602</v>
      </c>
      <c r="F99" s="745"/>
      <c r="G99" s="745"/>
      <c r="H99" s="745"/>
      <c r="I99" s="745"/>
      <c r="J99" s="745">
        <v>1</v>
      </c>
      <c r="K99" s="745">
        <v>242.64</v>
      </c>
      <c r="L99" s="745">
        <v>1</v>
      </c>
      <c r="M99" s="745">
        <v>242.64</v>
      </c>
      <c r="N99" s="745">
        <v>2</v>
      </c>
      <c r="O99" s="745">
        <v>485.28</v>
      </c>
      <c r="P99" s="759">
        <v>2</v>
      </c>
      <c r="Q99" s="746">
        <v>242.64</v>
      </c>
    </row>
    <row r="100" spans="1:17" ht="14.4" customHeight="1" x14ac:dyDescent="0.3">
      <c r="A100" s="740" t="s">
        <v>4728</v>
      </c>
      <c r="B100" s="741" t="s">
        <v>4563</v>
      </c>
      <c r="C100" s="741" t="s">
        <v>4596</v>
      </c>
      <c r="D100" s="741" t="s">
        <v>4733</v>
      </c>
      <c r="E100" s="741" t="s">
        <v>4734</v>
      </c>
      <c r="F100" s="745"/>
      <c r="G100" s="745"/>
      <c r="H100" s="745"/>
      <c r="I100" s="745"/>
      <c r="J100" s="745"/>
      <c r="K100" s="745"/>
      <c r="L100" s="745"/>
      <c r="M100" s="745"/>
      <c r="N100" s="745">
        <v>1</v>
      </c>
      <c r="O100" s="745">
        <v>92</v>
      </c>
      <c r="P100" s="759"/>
      <c r="Q100" s="746">
        <v>92</v>
      </c>
    </row>
    <row r="101" spans="1:17" ht="14.4" customHeight="1" x14ac:dyDescent="0.3">
      <c r="A101" s="740" t="s">
        <v>4728</v>
      </c>
      <c r="B101" s="741" t="s">
        <v>4563</v>
      </c>
      <c r="C101" s="741" t="s">
        <v>4596</v>
      </c>
      <c r="D101" s="741" t="s">
        <v>4735</v>
      </c>
      <c r="E101" s="741" t="s">
        <v>4736</v>
      </c>
      <c r="F101" s="745"/>
      <c r="G101" s="745"/>
      <c r="H101" s="745"/>
      <c r="I101" s="745"/>
      <c r="J101" s="745"/>
      <c r="K101" s="745"/>
      <c r="L101" s="745"/>
      <c r="M101" s="745"/>
      <c r="N101" s="745">
        <v>1</v>
      </c>
      <c r="O101" s="745">
        <v>2971.25</v>
      </c>
      <c r="P101" s="759"/>
      <c r="Q101" s="746">
        <v>2971.25</v>
      </c>
    </row>
    <row r="102" spans="1:17" ht="14.4" customHeight="1" x14ac:dyDescent="0.3">
      <c r="A102" s="740" t="s">
        <v>4728</v>
      </c>
      <c r="B102" s="741" t="s">
        <v>4563</v>
      </c>
      <c r="C102" s="741" t="s">
        <v>4559</v>
      </c>
      <c r="D102" s="741" t="s">
        <v>4706</v>
      </c>
      <c r="E102" s="741" t="s">
        <v>4707</v>
      </c>
      <c r="F102" s="745">
        <v>19</v>
      </c>
      <c r="G102" s="745">
        <v>3591</v>
      </c>
      <c r="H102" s="745">
        <v>1.5346153846153847</v>
      </c>
      <c r="I102" s="745">
        <v>189</v>
      </c>
      <c r="J102" s="745">
        <v>12</v>
      </c>
      <c r="K102" s="745">
        <v>2340</v>
      </c>
      <c r="L102" s="745">
        <v>1</v>
      </c>
      <c r="M102" s="745">
        <v>195</v>
      </c>
      <c r="N102" s="745">
        <v>7</v>
      </c>
      <c r="O102" s="745">
        <v>1372</v>
      </c>
      <c r="P102" s="759">
        <v>0.58632478632478635</v>
      </c>
      <c r="Q102" s="746">
        <v>196</v>
      </c>
    </row>
    <row r="103" spans="1:17" ht="14.4" customHeight="1" x14ac:dyDescent="0.3">
      <c r="A103" s="740" t="s">
        <v>4728</v>
      </c>
      <c r="B103" s="741" t="s">
        <v>4563</v>
      </c>
      <c r="C103" s="741" t="s">
        <v>4559</v>
      </c>
      <c r="D103" s="741" t="s">
        <v>4708</v>
      </c>
      <c r="E103" s="741" t="s">
        <v>4709</v>
      </c>
      <c r="F103" s="745"/>
      <c r="G103" s="745"/>
      <c r="H103" s="745"/>
      <c r="I103" s="745"/>
      <c r="J103" s="745">
        <v>2</v>
      </c>
      <c r="K103" s="745">
        <v>2316</v>
      </c>
      <c r="L103" s="745">
        <v>1</v>
      </c>
      <c r="M103" s="745">
        <v>1158</v>
      </c>
      <c r="N103" s="745">
        <v>5</v>
      </c>
      <c r="O103" s="745">
        <v>5795</v>
      </c>
      <c r="P103" s="759">
        <v>2.5021588946459414</v>
      </c>
      <c r="Q103" s="746">
        <v>1159</v>
      </c>
    </row>
    <row r="104" spans="1:17" ht="14.4" customHeight="1" x14ac:dyDescent="0.3">
      <c r="A104" s="740" t="s">
        <v>4728</v>
      </c>
      <c r="B104" s="741" t="s">
        <v>4563</v>
      </c>
      <c r="C104" s="741" t="s">
        <v>4559</v>
      </c>
      <c r="D104" s="741" t="s">
        <v>4611</v>
      </c>
      <c r="E104" s="741" t="s">
        <v>4612</v>
      </c>
      <c r="F104" s="745">
        <v>6</v>
      </c>
      <c r="G104" s="745">
        <v>210</v>
      </c>
      <c r="H104" s="745">
        <v>1.1351351351351351</v>
      </c>
      <c r="I104" s="745">
        <v>35</v>
      </c>
      <c r="J104" s="745">
        <v>5</v>
      </c>
      <c r="K104" s="745">
        <v>185</v>
      </c>
      <c r="L104" s="745">
        <v>1</v>
      </c>
      <c r="M104" s="745">
        <v>37</v>
      </c>
      <c r="N104" s="745">
        <v>5</v>
      </c>
      <c r="O104" s="745">
        <v>185</v>
      </c>
      <c r="P104" s="759">
        <v>1</v>
      </c>
      <c r="Q104" s="746">
        <v>37</v>
      </c>
    </row>
    <row r="105" spans="1:17" ht="14.4" customHeight="1" x14ac:dyDescent="0.3">
      <c r="A105" s="740" t="s">
        <v>4728</v>
      </c>
      <c r="B105" s="741" t="s">
        <v>4563</v>
      </c>
      <c r="C105" s="741" t="s">
        <v>4559</v>
      </c>
      <c r="D105" s="741" t="s">
        <v>4617</v>
      </c>
      <c r="E105" s="741" t="s">
        <v>4618</v>
      </c>
      <c r="F105" s="745">
        <v>2608</v>
      </c>
      <c r="G105" s="745">
        <v>612880</v>
      </c>
      <c r="H105" s="745">
        <v>0.93410596329296436</v>
      </c>
      <c r="I105" s="745">
        <v>235</v>
      </c>
      <c r="J105" s="745">
        <v>2614</v>
      </c>
      <c r="K105" s="745">
        <v>656114</v>
      </c>
      <c r="L105" s="745">
        <v>1</v>
      </c>
      <c r="M105" s="745">
        <v>251</v>
      </c>
      <c r="N105" s="745">
        <v>2607</v>
      </c>
      <c r="O105" s="745">
        <v>654357</v>
      </c>
      <c r="P105" s="759">
        <v>0.99732211170619745</v>
      </c>
      <c r="Q105" s="746">
        <v>251</v>
      </c>
    </row>
    <row r="106" spans="1:17" ht="14.4" customHeight="1" x14ac:dyDescent="0.3">
      <c r="A106" s="740" t="s">
        <v>4728</v>
      </c>
      <c r="B106" s="741" t="s">
        <v>4563</v>
      </c>
      <c r="C106" s="741" t="s">
        <v>4559</v>
      </c>
      <c r="D106" s="741" t="s">
        <v>4647</v>
      </c>
      <c r="E106" s="741" t="s">
        <v>4648</v>
      </c>
      <c r="F106" s="745">
        <v>3972</v>
      </c>
      <c r="G106" s="745">
        <v>468696</v>
      </c>
      <c r="H106" s="745">
        <v>0.94100923951670223</v>
      </c>
      <c r="I106" s="745">
        <v>118</v>
      </c>
      <c r="J106" s="745">
        <v>3953</v>
      </c>
      <c r="K106" s="745">
        <v>498078</v>
      </c>
      <c r="L106" s="745">
        <v>1</v>
      </c>
      <c r="M106" s="745">
        <v>126</v>
      </c>
      <c r="N106" s="745">
        <v>3994</v>
      </c>
      <c r="O106" s="745">
        <v>503244</v>
      </c>
      <c r="P106" s="759">
        <v>1.0103718694662283</v>
      </c>
      <c r="Q106" s="746">
        <v>126</v>
      </c>
    </row>
    <row r="107" spans="1:17" ht="14.4" customHeight="1" x14ac:dyDescent="0.3">
      <c r="A107" s="740" t="s">
        <v>4728</v>
      </c>
      <c r="B107" s="741" t="s">
        <v>4563</v>
      </c>
      <c r="C107" s="741" t="s">
        <v>4559</v>
      </c>
      <c r="D107" s="741" t="s">
        <v>4649</v>
      </c>
      <c r="E107" s="741" t="s">
        <v>4650</v>
      </c>
      <c r="F107" s="745">
        <v>2</v>
      </c>
      <c r="G107" s="745">
        <v>646</v>
      </c>
      <c r="H107" s="745"/>
      <c r="I107" s="745">
        <v>323</v>
      </c>
      <c r="J107" s="745"/>
      <c r="K107" s="745"/>
      <c r="L107" s="745"/>
      <c r="M107" s="745"/>
      <c r="N107" s="745"/>
      <c r="O107" s="745"/>
      <c r="P107" s="759"/>
      <c r="Q107" s="746"/>
    </row>
    <row r="108" spans="1:17" ht="14.4" customHeight="1" x14ac:dyDescent="0.3">
      <c r="A108" s="740" t="s">
        <v>4728</v>
      </c>
      <c r="B108" s="741" t="s">
        <v>4563</v>
      </c>
      <c r="C108" s="741" t="s">
        <v>4559</v>
      </c>
      <c r="D108" s="741" t="s">
        <v>4651</v>
      </c>
      <c r="E108" s="741" t="s">
        <v>4652</v>
      </c>
      <c r="F108" s="745">
        <v>23</v>
      </c>
      <c r="G108" s="745">
        <v>11201</v>
      </c>
      <c r="H108" s="745">
        <v>4.5256565656565657</v>
      </c>
      <c r="I108" s="745">
        <v>487</v>
      </c>
      <c r="J108" s="745">
        <v>5</v>
      </c>
      <c r="K108" s="745">
        <v>2475</v>
      </c>
      <c r="L108" s="745">
        <v>1</v>
      </c>
      <c r="M108" s="745">
        <v>495</v>
      </c>
      <c r="N108" s="745"/>
      <c r="O108" s="745"/>
      <c r="P108" s="759"/>
      <c r="Q108" s="746"/>
    </row>
    <row r="109" spans="1:17" ht="14.4" customHeight="1" x14ac:dyDescent="0.3">
      <c r="A109" s="740" t="s">
        <v>4728</v>
      </c>
      <c r="B109" s="741" t="s">
        <v>4563</v>
      </c>
      <c r="C109" s="741" t="s">
        <v>4559</v>
      </c>
      <c r="D109" s="741" t="s">
        <v>4671</v>
      </c>
      <c r="E109" s="741" t="s">
        <v>4655</v>
      </c>
      <c r="F109" s="745">
        <v>33</v>
      </c>
      <c r="G109" s="745">
        <v>22440</v>
      </c>
      <c r="H109" s="745">
        <v>1.3046511627906976</v>
      </c>
      <c r="I109" s="745">
        <v>680</v>
      </c>
      <c r="J109" s="745">
        <v>25</v>
      </c>
      <c r="K109" s="745">
        <v>17200</v>
      </c>
      <c r="L109" s="745">
        <v>1</v>
      </c>
      <c r="M109" s="745">
        <v>688</v>
      </c>
      <c r="N109" s="745">
        <v>73</v>
      </c>
      <c r="O109" s="745">
        <v>50224</v>
      </c>
      <c r="P109" s="759">
        <v>2.92</v>
      </c>
      <c r="Q109" s="746">
        <v>688</v>
      </c>
    </row>
    <row r="110" spans="1:17" ht="14.4" customHeight="1" x14ac:dyDescent="0.3">
      <c r="A110" s="740" t="s">
        <v>4728</v>
      </c>
      <c r="B110" s="741" t="s">
        <v>4563</v>
      </c>
      <c r="C110" s="741" t="s">
        <v>4559</v>
      </c>
      <c r="D110" s="741" t="s">
        <v>4737</v>
      </c>
      <c r="E110" s="741" t="s">
        <v>4673</v>
      </c>
      <c r="F110" s="745">
        <v>2</v>
      </c>
      <c r="G110" s="745">
        <v>1504</v>
      </c>
      <c r="H110" s="745"/>
      <c r="I110" s="745">
        <v>752</v>
      </c>
      <c r="J110" s="745"/>
      <c r="K110" s="745"/>
      <c r="L110" s="745"/>
      <c r="M110" s="745"/>
      <c r="N110" s="745">
        <v>2</v>
      </c>
      <c r="O110" s="745">
        <v>1520</v>
      </c>
      <c r="P110" s="759"/>
      <c r="Q110" s="746">
        <v>760</v>
      </c>
    </row>
    <row r="111" spans="1:17" ht="14.4" customHeight="1" x14ac:dyDescent="0.3">
      <c r="A111" s="740" t="s">
        <v>4728</v>
      </c>
      <c r="B111" s="741" t="s">
        <v>4563</v>
      </c>
      <c r="C111" s="741" t="s">
        <v>4559</v>
      </c>
      <c r="D111" s="741" t="s">
        <v>4653</v>
      </c>
      <c r="E111" s="741" t="s">
        <v>4652</v>
      </c>
      <c r="F111" s="745">
        <v>85</v>
      </c>
      <c r="G111" s="745">
        <v>47515</v>
      </c>
      <c r="H111" s="745">
        <v>1.2123647683200653</v>
      </c>
      <c r="I111" s="745">
        <v>559</v>
      </c>
      <c r="J111" s="745">
        <v>69</v>
      </c>
      <c r="K111" s="745">
        <v>39192</v>
      </c>
      <c r="L111" s="745">
        <v>1</v>
      </c>
      <c r="M111" s="745">
        <v>568</v>
      </c>
      <c r="N111" s="745">
        <v>38</v>
      </c>
      <c r="O111" s="745">
        <v>21584</v>
      </c>
      <c r="P111" s="759">
        <v>0.55072463768115942</v>
      </c>
      <c r="Q111" s="746">
        <v>568</v>
      </c>
    </row>
    <row r="112" spans="1:17" ht="14.4" customHeight="1" x14ac:dyDescent="0.3">
      <c r="A112" s="740" t="s">
        <v>4728</v>
      </c>
      <c r="B112" s="741" t="s">
        <v>4563</v>
      </c>
      <c r="C112" s="741" t="s">
        <v>4559</v>
      </c>
      <c r="D112" s="741" t="s">
        <v>4654</v>
      </c>
      <c r="E112" s="741" t="s">
        <v>4655</v>
      </c>
      <c r="F112" s="745">
        <v>414</v>
      </c>
      <c r="G112" s="745">
        <v>311328</v>
      </c>
      <c r="H112" s="745">
        <v>1.0076448541263441</v>
      </c>
      <c r="I112" s="745">
        <v>752</v>
      </c>
      <c r="J112" s="745">
        <v>406</v>
      </c>
      <c r="K112" s="745">
        <v>308966</v>
      </c>
      <c r="L112" s="745">
        <v>1</v>
      </c>
      <c r="M112" s="745">
        <v>761</v>
      </c>
      <c r="N112" s="745">
        <v>468</v>
      </c>
      <c r="O112" s="745">
        <v>356148</v>
      </c>
      <c r="P112" s="759">
        <v>1.1527093596059113</v>
      </c>
      <c r="Q112" s="746">
        <v>761</v>
      </c>
    </row>
    <row r="113" spans="1:17" ht="14.4" customHeight="1" x14ac:dyDescent="0.3">
      <c r="A113" s="740" t="s">
        <v>4728</v>
      </c>
      <c r="B113" s="741" t="s">
        <v>4563</v>
      </c>
      <c r="C113" s="741" t="s">
        <v>4559</v>
      </c>
      <c r="D113" s="741" t="s">
        <v>4710</v>
      </c>
      <c r="E113" s="741" t="s">
        <v>4711</v>
      </c>
      <c r="F113" s="745">
        <v>4212</v>
      </c>
      <c r="G113" s="745">
        <v>3407508</v>
      </c>
      <c r="H113" s="745">
        <v>0.91492591735372097</v>
      </c>
      <c r="I113" s="745">
        <v>809</v>
      </c>
      <c r="J113" s="745">
        <v>4553</v>
      </c>
      <c r="K113" s="745">
        <v>3724354</v>
      </c>
      <c r="L113" s="745">
        <v>1</v>
      </c>
      <c r="M113" s="745">
        <v>818</v>
      </c>
      <c r="N113" s="745">
        <v>4406</v>
      </c>
      <c r="O113" s="745">
        <v>3604108</v>
      </c>
      <c r="P113" s="759">
        <v>0.96771359543158353</v>
      </c>
      <c r="Q113" s="746">
        <v>818</v>
      </c>
    </row>
    <row r="114" spans="1:17" ht="14.4" customHeight="1" x14ac:dyDescent="0.3">
      <c r="A114" s="740" t="s">
        <v>4728</v>
      </c>
      <c r="B114" s="741" t="s">
        <v>4563</v>
      </c>
      <c r="C114" s="741" t="s">
        <v>4559</v>
      </c>
      <c r="D114" s="741" t="s">
        <v>4656</v>
      </c>
      <c r="E114" s="741" t="s">
        <v>4640</v>
      </c>
      <c r="F114" s="745">
        <v>19</v>
      </c>
      <c r="G114" s="745">
        <v>8531</v>
      </c>
      <c r="H114" s="745">
        <v>3.693073593073593</v>
      </c>
      <c r="I114" s="745">
        <v>449</v>
      </c>
      <c r="J114" s="745">
        <v>5</v>
      </c>
      <c r="K114" s="745">
        <v>2310</v>
      </c>
      <c r="L114" s="745">
        <v>1</v>
      </c>
      <c r="M114" s="745">
        <v>462</v>
      </c>
      <c r="N114" s="745">
        <v>15</v>
      </c>
      <c r="O114" s="745">
        <v>6930</v>
      </c>
      <c r="P114" s="759">
        <v>3</v>
      </c>
      <c r="Q114" s="746">
        <v>462</v>
      </c>
    </row>
    <row r="115" spans="1:17" ht="14.4" customHeight="1" x14ac:dyDescent="0.3">
      <c r="A115" s="740" t="s">
        <v>4728</v>
      </c>
      <c r="B115" s="741" t="s">
        <v>4563</v>
      </c>
      <c r="C115" s="741" t="s">
        <v>4559</v>
      </c>
      <c r="D115" s="741" t="s">
        <v>4657</v>
      </c>
      <c r="E115" s="741" t="s">
        <v>4642</v>
      </c>
      <c r="F115" s="745">
        <v>6</v>
      </c>
      <c r="G115" s="745">
        <v>2622</v>
      </c>
      <c r="H115" s="745">
        <v>0.73486547085201792</v>
      </c>
      <c r="I115" s="745">
        <v>437</v>
      </c>
      <c r="J115" s="745">
        <v>8</v>
      </c>
      <c r="K115" s="745">
        <v>3568</v>
      </c>
      <c r="L115" s="745">
        <v>1</v>
      </c>
      <c r="M115" s="745">
        <v>446</v>
      </c>
      <c r="N115" s="745">
        <v>11</v>
      </c>
      <c r="O115" s="745">
        <v>4906</v>
      </c>
      <c r="P115" s="759">
        <v>1.375</v>
      </c>
      <c r="Q115" s="746">
        <v>446</v>
      </c>
    </row>
    <row r="116" spans="1:17" ht="14.4" customHeight="1" x14ac:dyDescent="0.3">
      <c r="A116" s="740" t="s">
        <v>4728</v>
      </c>
      <c r="B116" s="741" t="s">
        <v>4563</v>
      </c>
      <c r="C116" s="741" t="s">
        <v>4559</v>
      </c>
      <c r="D116" s="741" t="s">
        <v>4725</v>
      </c>
      <c r="E116" s="741" t="s">
        <v>4638</v>
      </c>
      <c r="F116" s="745">
        <v>136</v>
      </c>
      <c r="G116" s="745">
        <v>97240</v>
      </c>
      <c r="H116" s="745">
        <v>0.97497393117831077</v>
      </c>
      <c r="I116" s="745">
        <v>715</v>
      </c>
      <c r="J116" s="745">
        <v>137</v>
      </c>
      <c r="K116" s="745">
        <v>99736</v>
      </c>
      <c r="L116" s="745">
        <v>1</v>
      </c>
      <c r="M116" s="745">
        <v>728</v>
      </c>
      <c r="N116" s="745">
        <v>60</v>
      </c>
      <c r="O116" s="745">
        <v>43680</v>
      </c>
      <c r="P116" s="759">
        <v>0.43795620437956206</v>
      </c>
      <c r="Q116" s="746">
        <v>728</v>
      </c>
    </row>
    <row r="117" spans="1:17" ht="14.4" customHeight="1" x14ac:dyDescent="0.3">
      <c r="A117" s="740" t="s">
        <v>4728</v>
      </c>
      <c r="B117" s="741" t="s">
        <v>4563</v>
      </c>
      <c r="C117" s="741" t="s">
        <v>4559</v>
      </c>
      <c r="D117" s="741" t="s">
        <v>4672</v>
      </c>
      <c r="E117" s="741" t="s">
        <v>4673</v>
      </c>
      <c r="F117" s="745">
        <v>129</v>
      </c>
      <c r="G117" s="745">
        <v>106296</v>
      </c>
      <c r="H117" s="745">
        <v>1.0047735629684944</v>
      </c>
      <c r="I117" s="745">
        <v>824</v>
      </c>
      <c r="J117" s="745">
        <v>127</v>
      </c>
      <c r="K117" s="745">
        <v>105791</v>
      </c>
      <c r="L117" s="745">
        <v>1</v>
      </c>
      <c r="M117" s="745">
        <v>833</v>
      </c>
      <c r="N117" s="745">
        <v>52</v>
      </c>
      <c r="O117" s="745">
        <v>43316</v>
      </c>
      <c r="P117" s="759">
        <v>0.40944881889763779</v>
      </c>
      <c r="Q117" s="746">
        <v>833</v>
      </c>
    </row>
    <row r="118" spans="1:17" ht="14.4" customHeight="1" x14ac:dyDescent="0.3">
      <c r="A118" s="740" t="s">
        <v>4728</v>
      </c>
      <c r="B118" s="741" t="s">
        <v>4563</v>
      </c>
      <c r="C118" s="741" t="s">
        <v>4559</v>
      </c>
      <c r="D118" s="741" t="s">
        <v>4658</v>
      </c>
      <c r="E118" s="741" t="s">
        <v>4659</v>
      </c>
      <c r="F118" s="745">
        <v>1322</v>
      </c>
      <c r="G118" s="745">
        <v>277620</v>
      </c>
      <c r="H118" s="745">
        <v>0.95507086830879317</v>
      </c>
      <c r="I118" s="745">
        <v>210</v>
      </c>
      <c r="J118" s="745">
        <v>1352</v>
      </c>
      <c r="K118" s="745">
        <v>290680</v>
      </c>
      <c r="L118" s="745">
        <v>1</v>
      </c>
      <c r="M118" s="745">
        <v>215</v>
      </c>
      <c r="N118" s="745">
        <v>1347</v>
      </c>
      <c r="O118" s="745">
        <v>289605</v>
      </c>
      <c r="P118" s="759">
        <v>0.99630177514792895</v>
      </c>
      <c r="Q118" s="746">
        <v>215</v>
      </c>
    </row>
    <row r="119" spans="1:17" ht="14.4" customHeight="1" x14ac:dyDescent="0.3">
      <c r="A119" s="740" t="s">
        <v>4728</v>
      </c>
      <c r="B119" s="741" t="s">
        <v>4563</v>
      </c>
      <c r="C119" s="741" t="s">
        <v>4559</v>
      </c>
      <c r="D119" s="741" t="s">
        <v>4619</v>
      </c>
      <c r="E119" s="741" t="s">
        <v>4620</v>
      </c>
      <c r="F119" s="745">
        <v>1</v>
      </c>
      <c r="G119" s="745">
        <v>653</v>
      </c>
      <c r="H119" s="745">
        <v>0.31050879695672851</v>
      </c>
      <c r="I119" s="745">
        <v>653</v>
      </c>
      <c r="J119" s="745">
        <v>3</v>
      </c>
      <c r="K119" s="745">
        <v>2103</v>
      </c>
      <c r="L119" s="745">
        <v>1</v>
      </c>
      <c r="M119" s="745">
        <v>701</v>
      </c>
      <c r="N119" s="745"/>
      <c r="O119" s="745"/>
      <c r="P119" s="759"/>
      <c r="Q119" s="746"/>
    </row>
    <row r="120" spans="1:17" ht="14.4" customHeight="1" x14ac:dyDescent="0.3">
      <c r="A120" s="740" t="s">
        <v>4728</v>
      </c>
      <c r="B120" s="741" t="s">
        <v>4563</v>
      </c>
      <c r="C120" s="741" t="s">
        <v>4559</v>
      </c>
      <c r="D120" s="741" t="s">
        <v>4621</v>
      </c>
      <c r="E120" s="741" t="s">
        <v>4622</v>
      </c>
      <c r="F120" s="745">
        <v>20</v>
      </c>
      <c r="G120" s="745">
        <v>6620</v>
      </c>
      <c r="H120" s="745">
        <v>1.3357546408393866</v>
      </c>
      <c r="I120" s="745">
        <v>331</v>
      </c>
      <c r="J120" s="745">
        <v>14</v>
      </c>
      <c r="K120" s="745">
        <v>4956</v>
      </c>
      <c r="L120" s="745">
        <v>1</v>
      </c>
      <c r="M120" s="745">
        <v>354</v>
      </c>
      <c r="N120" s="745">
        <v>15</v>
      </c>
      <c r="O120" s="745">
        <v>5325</v>
      </c>
      <c r="P120" s="759">
        <v>1.0744552058111381</v>
      </c>
      <c r="Q120" s="746">
        <v>355</v>
      </c>
    </row>
    <row r="121" spans="1:17" ht="14.4" customHeight="1" x14ac:dyDescent="0.3">
      <c r="A121" s="740" t="s">
        <v>4728</v>
      </c>
      <c r="B121" s="741" t="s">
        <v>4563</v>
      </c>
      <c r="C121" s="741" t="s">
        <v>4559</v>
      </c>
      <c r="D121" s="741" t="s">
        <v>4660</v>
      </c>
      <c r="E121" s="741" t="s">
        <v>4661</v>
      </c>
      <c r="F121" s="745">
        <v>7478</v>
      </c>
      <c r="G121" s="745">
        <v>635630</v>
      </c>
      <c r="H121" s="745">
        <v>0.99587162072180047</v>
      </c>
      <c r="I121" s="745">
        <v>85</v>
      </c>
      <c r="J121" s="745">
        <v>7509</v>
      </c>
      <c r="K121" s="745">
        <v>638265</v>
      </c>
      <c r="L121" s="745">
        <v>1</v>
      </c>
      <c r="M121" s="745">
        <v>85</v>
      </c>
      <c r="N121" s="745">
        <v>7295</v>
      </c>
      <c r="O121" s="745">
        <v>620075</v>
      </c>
      <c r="P121" s="759">
        <v>0.97150086562791316</v>
      </c>
      <c r="Q121" s="746">
        <v>85</v>
      </c>
    </row>
    <row r="122" spans="1:17" ht="14.4" customHeight="1" x14ac:dyDescent="0.3">
      <c r="A122" s="740" t="s">
        <v>4728</v>
      </c>
      <c r="B122" s="741" t="s">
        <v>4563</v>
      </c>
      <c r="C122" s="741" t="s">
        <v>4559</v>
      </c>
      <c r="D122" s="741" t="s">
        <v>4623</v>
      </c>
      <c r="E122" s="741" t="s">
        <v>4624</v>
      </c>
      <c r="F122" s="745">
        <v>63</v>
      </c>
      <c r="G122" s="745">
        <v>44541</v>
      </c>
      <c r="H122" s="745">
        <v>0.82598052851182202</v>
      </c>
      <c r="I122" s="745">
        <v>707</v>
      </c>
      <c r="J122" s="745">
        <v>75</v>
      </c>
      <c r="K122" s="745">
        <v>53925</v>
      </c>
      <c r="L122" s="745">
        <v>1</v>
      </c>
      <c r="M122" s="745">
        <v>719</v>
      </c>
      <c r="N122" s="745">
        <v>92</v>
      </c>
      <c r="O122" s="745">
        <v>66240</v>
      </c>
      <c r="P122" s="759">
        <v>1.2283727399165507</v>
      </c>
      <c r="Q122" s="746">
        <v>720</v>
      </c>
    </row>
    <row r="123" spans="1:17" ht="14.4" customHeight="1" x14ac:dyDescent="0.3">
      <c r="A123" s="740" t="s">
        <v>4728</v>
      </c>
      <c r="B123" s="741" t="s">
        <v>4563</v>
      </c>
      <c r="C123" s="741" t="s">
        <v>4559</v>
      </c>
      <c r="D123" s="741" t="s">
        <v>4625</v>
      </c>
      <c r="E123" s="741" t="s">
        <v>4626</v>
      </c>
      <c r="F123" s="745">
        <v>3</v>
      </c>
      <c r="G123" s="745">
        <v>33.33</v>
      </c>
      <c r="H123" s="745"/>
      <c r="I123" s="745">
        <v>11.11</v>
      </c>
      <c r="J123" s="745"/>
      <c r="K123" s="745"/>
      <c r="L123" s="745"/>
      <c r="M123" s="745"/>
      <c r="N123" s="745"/>
      <c r="O123" s="745"/>
      <c r="P123" s="759"/>
      <c r="Q123" s="746"/>
    </row>
    <row r="124" spans="1:17" ht="14.4" customHeight="1" x14ac:dyDescent="0.3">
      <c r="A124" s="740" t="s">
        <v>4728</v>
      </c>
      <c r="B124" s="741" t="s">
        <v>4563</v>
      </c>
      <c r="C124" s="741" t="s">
        <v>4559</v>
      </c>
      <c r="D124" s="741" t="s">
        <v>4712</v>
      </c>
      <c r="E124" s="741" t="s">
        <v>4711</v>
      </c>
      <c r="F124" s="745">
        <v>2642</v>
      </c>
      <c r="G124" s="745">
        <v>2470270</v>
      </c>
      <c r="H124" s="745">
        <v>1.1107968444227005</v>
      </c>
      <c r="I124" s="745">
        <v>935</v>
      </c>
      <c r="J124" s="745">
        <v>2336</v>
      </c>
      <c r="K124" s="745">
        <v>2223872</v>
      </c>
      <c r="L124" s="745">
        <v>1</v>
      </c>
      <c r="M124" s="745">
        <v>952</v>
      </c>
      <c r="N124" s="745">
        <v>2211</v>
      </c>
      <c r="O124" s="745">
        <v>2104872</v>
      </c>
      <c r="P124" s="759">
        <v>0.94648972602739723</v>
      </c>
      <c r="Q124" s="746">
        <v>952</v>
      </c>
    </row>
    <row r="125" spans="1:17" ht="14.4" customHeight="1" x14ac:dyDescent="0.3">
      <c r="A125" s="740" t="s">
        <v>4728</v>
      </c>
      <c r="B125" s="741" t="s">
        <v>4563</v>
      </c>
      <c r="C125" s="741" t="s">
        <v>4559</v>
      </c>
      <c r="D125" s="741" t="s">
        <v>4629</v>
      </c>
      <c r="E125" s="741" t="s">
        <v>4630</v>
      </c>
      <c r="F125" s="745">
        <v>8</v>
      </c>
      <c r="G125" s="745">
        <v>912</v>
      </c>
      <c r="H125" s="745">
        <v>0.54285714285714282</v>
      </c>
      <c r="I125" s="745">
        <v>114</v>
      </c>
      <c r="J125" s="745">
        <v>14</v>
      </c>
      <c r="K125" s="745">
        <v>1680</v>
      </c>
      <c r="L125" s="745">
        <v>1</v>
      </c>
      <c r="M125" s="745">
        <v>120</v>
      </c>
      <c r="N125" s="745">
        <v>21</v>
      </c>
      <c r="O125" s="745">
        <v>2520</v>
      </c>
      <c r="P125" s="759">
        <v>1.5</v>
      </c>
      <c r="Q125" s="746">
        <v>120</v>
      </c>
    </row>
    <row r="126" spans="1:17" ht="14.4" customHeight="1" x14ac:dyDescent="0.3">
      <c r="A126" s="740" t="s">
        <v>4728</v>
      </c>
      <c r="B126" s="741" t="s">
        <v>4563</v>
      </c>
      <c r="C126" s="741" t="s">
        <v>4559</v>
      </c>
      <c r="D126" s="741" t="s">
        <v>4713</v>
      </c>
      <c r="E126" s="741" t="s">
        <v>4711</v>
      </c>
      <c r="F126" s="745">
        <v>135</v>
      </c>
      <c r="G126" s="745">
        <v>99495</v>
      </c>
      <c r="H126" s="745">
        <v>0.77196725763277341</v>
      </c>
      <c r="I126" s="745">
        <v>737</v>
      </c>
      <c r="J126" s="745">
        <v>173</v>
      </c>
      <c r="K126" s="745">
        <v>128885</v>
      </c>
      <c r="L126" s="745">
        <v>1</v>
      </c>
      <c r="M126" s="745">
        <v>745</v>
      </c>
      <c r="N126" s="745">
        <v>174</v>
      </c>
      <c r="O126" s="745">
        <v>129630</v>
      </c>
      <c r="P126" s="759">
        <v>1.0057803468208093</v>
      </c>
      <c r="Q126" s="746">
        <v>745</v>
      </c>
    </row>
    <row r="127" spans="1:17" ht="14.4" customHeight="1" x14ac:dyDescent="0.3">
      <c r="A127" s="740" t="s">
        <v>4728</v>
      </c>
      <c r="B127" s="741" t="s">
        <v>4563</v>
      </c>
      <c r="C127" s="741" t="s">
        <v>4559</v>
      </c>
      <c r="D127" s="741" t="s">
        <v>4714</v>
      </c>
      <c r="E127" s="741" t="s">
        <v>4715</v>
      </c>
      <c r="F127" s="745">
        <v>7</v>
      </c>
      <c r="G127" s="745">
        <v>399</v>
      </c>
      <c r="H127" s="745">
        <v>0.49137931034482757</v>
      </c>
      <c r="I127" s="745">
        <v>57</v>
      </c>
      <c r="J127" s="745">
        <v>14</v>
      </c>
      <c r="K127" s="745">
        <v>812</v>
      </c>
      <c r="L127" s="745">
        <v>1</v>
      </c>
      <c r="M127" s="745">
        <v>58</v>
      </c>
      <c r="N127" s="745">
        <v>14</v>
      </c>
      <c r="O127" s="745">
        <v>812</v>
      </c>
      <c r="P127" s="759">
        <v>1</v>
      </c>
      <c r="Q127" s="746">
        <v>58</v>
      </c>
    </row>
    <row r="128" spans="1:17" ht="14.4" customHeight="1" x14ac:dyDescent="0.3">
      <c r="A128" s="740" t="s">
        <v>4728</v>
      </c>
      <c r="B128" s="741" t="s">
        <v>4563</v>
      </c>
      <c r="C128" s="741" t="s">
        <v>4559</v>
      </c>
      <c r="D128" s="741" t="s">
        <v>4716</v>
      </c>
      <c r="E128" s="741" t="s">
        <v>4717</v>
      </c>
      <c r="F128" s="745">
        <v>97</v>
      </c>
      <c r="G128" s="745">
        <v>51119</v>
      </c>
      <c r="H128" s="745">
        <v>0.96063066110422068</v>
      </c>
      <c r="I128" s="745">
        <v>527</v>
      </c>
      <c r="J128" s="745">
        <v>98</v>
      </c>
      <c r="K128" s="745">
        <v>53214</v>
      </c>
      <c r="L128" s="745">
        <v>1</v>
      </c>
      <c r="M128" s="745">
        <v>543</v>
      </c>
      <c r="N128" s="745">
        <v>116</v>
      </c>
      <c r="O128" s="745">
        <v>62988</v>
      </c>
      <c r="P128" s="759">
        <v>1.1836734693877551</v>
      </c>
      <c r="Q128" s="746">
        <v>543</v>
      </c>
    </row>
    <row r="129" spans="1:17" ht="14.4" customHeight="1" x14ac:dyDescent="0.3">
      <c r="A129" s="740" t="s">
        <v>4728</v>
      </c>
      <c r="B129" s="741" t="s">
        <v>4563</v>
      </c>
      <c r="C129" s="741" t="s">
        <v>4559</v>
      </c>
      <c r="D129" s="741" t="s">
        <v>4662</v>
      </c>
      <c r="E129" s="741" t="s">
        <v>4663</v>
      </c>
      <c r="F129" s="745">
        <v>10</v>
      </c>
      <c r="G129" s="745">
        <v>2990</v>
      </c>
      <c r="H129" s="745">
        <v>0.97394136807817588</v>
      </c>
      <c r="I129" s="745">
        <v>299</v>
      </c>
      <c r="J129" s="745">
        <v>10</v>
      </c>
      <c r="K129" s="745">
        <v>3070</v>
      </c>
      <c r="L129" s="745">
        <v>1</v>
      </c>
      <c r="M129" s="745">
        <v>307</v>
      </c>
      <c r="N129" s="745">
        <v>13</v>
      </c>
      <c r="O129" s="745">
        <v>3991</v>
      </c>
      <c r="P129" s="759">
        <v>1.3</v>
      </c>
      <c r="Q129" s="746">
        <v>307</v>
      </c>
    </row>
    <row r="130" spans="1:17" ht="14.4" customHeight="1" x14ac:dyDescent="0.3">
      <c r="A130" s="740" t="s">
        <v>4728</v>
      </c>
      <c r="B130" s="741" t="s">
        <v>4563</v>
      </c>
      <c r="C130" s="741" t="s">
        <v>4559</v>
      </c>
      <c r="D130" s="741" t="s">
        <v>4664</v>
      </c>
      <c r="E130" s="741" t="s">
        <v>4659</v>
      </c>
      <c r="F130" s="745">
        <v>44</v>
      </c>
      <c r="G130" s="745">
        <v>7656</v>
      </c>
      <c r="H130" s="745">
        <v>1.0002613012803763</v>
      </c>
      <c r="I130" s="745">
        <v>174</v>
      </c>
      <c r="J130" s="745">
        <v>43</v>
      </c>
      <c r="K130" s="745">
        <v>7654</v>
      </c>
      <c r="L130" s="745">
        <v>1</v>
      </c>
      <c r="M130" s="745">
        <v>178</v>
      </c>
      <c r="N130" s="745">
        <v>71</v>
      </c>
      <c r="O130" s="745">
        <v>12638</v>
      </c>
      <c r="P130" s="759">
        <v>1.6511627906976745</v>
      </c>
      <c r="Q130" s="746">
        <v>178</v>
      </c>
    </row>
    <row r="131" spans="1:17" ht="14.4" customHeight="1" x14ac:dyDescent="0.3">
      <c r="A131" s="740" t="s">
        <v>4728</v>
      </c>
      <c r="B131" s="741" t="s">
        <v>4563</v>
      </c>
      <c r="C131" s="741" t="s">
        <v>4559</v>
      </c>
      <c r="D131" s="741" t="s">
        <v>4665</v>
      </c>
      <c r="E131" s="741" t="s">
        <v>4663</v>
      </c>
      <c r="F131" s="745">
        <v>35</v>
      </c>
      <c r="G131" s="745">
        <v>12985</v>
      </c>
      <c r="H131" s="745">
        <v>1.2655945419103314</v>
      </c>
      <c r="I131" s="745">
        <v>371</v>
      </c>
      <c r="J131" s="745">
        <v>27</v>
      </c>
      <c r="K131" s="745">
        <v>10260</v>
      </c>
      <c r="L131" s="745">
        <v>1</v>
      </c>
      <c r="M131" s="745">
        <v>380</v>
      </c>
      <c r="N131" s="745">
        <v>47</v>
      </c>
      <c r="O131" s="745">
        <v>17860</v>
      </c>
      <c r="P131" s="759">
        <v>1.7407407407407407</v>
      </c>
      <c r="Q131" s="746">
        <v>380</v>
      </c>
    </row>
    <row r="132" spans="1:17" ht="14.4" customHeight="1" x14ac:dyDescent="0.3">
      <c r="A132" s="740" t="s">
        <v>4728</v>
      </c>
      <c r="B132" s="741" t="s">
        <v>4563</v>
      </c>
      <c r="C132" s="741" t="s">
        <v>4559</v>
      </c>
      <c r="D132" s="741" t="s">
        <v>4637</v>
      </c>
      <c r="E132" s="741" t="s">
        <v>4638</v>
      </c>
      <c r="F132" s="745">
        <v>3</v>
      </c>
      <c r="G132" s="745">
        <v>1818</v>
      </c>
      <c r="H132" s="745"/>
      <c r="I132" s="745">
        <v>606</v>
      </c>
      <c r="J132" s="745"/>
      <c r="K132" s="745"/>
      <c r="L132" s="745"/>
      <c r="M132" s="745"/>
      <c r="N132" s="745">
        <v>3</v>
      </c>
      <c r="O132" s="745">
        <v>1857</v>
      </c>
      <c r="P132" s="759"/>
      <c r="Q132" s="746">
        <v>619</v>
      </c>
    </row>
    <row r="133" spans="1:17" ht="14.4" customHeight="1" x14ac:dyDescent="0.3">
      <c r="A133" s="740" t="s">
        <v>4728</v>
      </c>
      <c r="B133" s="741" t="s">
        <v>4563</v>
      </c>
      <c r="C133" s="741" t="s">
        <v>4559</v>
      </c>
      <c r="D133" s="741" t="s">
        <v>4718</v>
      </c>
      <c r="E133" s="741" t="s">
        <v>4719</v>
      </c>
      <c r="F133" s="745">
        <v>19</v>
      </c>
      <c r="G133" s="745">
        <v>1900</v>
      </c>
      <c r="H133" s="745">
        <v>1.9</v>
      </c>
      <c r="I133" s="745">
        <v>100</v>
      </c>
      <c r="J133" s="745">
        <v>10</v>
      </c>
      <c r="K133" s="745">
        <v>1000</v>
      </c>
      <c r="L133" s="745">
        <v>1</v>
      </c>
      <c r="M133" s="745">
        <v>100</v>
      </c>
      <c r="N133" s="745">
        <v>13</v>
      </c>
      <c r="O133" s="745">
        <v>1300</v>
      </c>
      <c r="P133" s="759">
        <v>1.3</v>
      </c>
      <c r="Q133" s="746">
        <v>100</v>
      </c>
    </row>
    <row r="134" spans="1:17" ht="14.4" customHeight="1" x14ac:dyDescent="0.3">
      <c r="A134" s="740" t="s">
        <v>4728</v>
      </c>
      <c r="B134" s="741" t="s">
        <v>4563</v>
      </c>
      <c r="C134" s="741" t="s">
        <v>4559</v>
      </c>
      <c r="D134" s="741" t="s">
        <v>4720</v>
      </c>
      <c r="E134" s="741" t="s">
        <v>4711</v>
      </c>
      <c r="F134" s="745">
        <v>60</v>
      </c>
      <c r="G134" s="745">
        <v>61080</v>
      </c>
      <c r="H134" s="745">
        <v>0.88081332468094309</v>
      </c>
      <c r="I134" s="745">
        <v>1018</v>
      </c>
      <c r="J134" s="745">
        <v>67</v>
      </c>
      <c r="K134" s="745">
        <v>69345</v>
      </c>
      <c r="L134" s="745">
        <v>1</v>
      </c>
      <c r="M134" s="745">
        <v>1035</v>
      </c>
      <c r="N134" s="745">
        <v>22</v>
      </c>
      <c r="O134" s="745">
        <v>22770</v>
      </c>
      <c r="P134" s="759">
        <v>0.32835820895522388</v>
      </c>
      <c r="Q134" s="746">
        <v>1035</v>
      </c>
    </row>
    <row r="135" spans="1:17" ht="14.4" customHeight="1" x14ac:dyDescent="0.3">
      <c r="A135" s="740" t="s">
        <v>4728</v>
      </c>
      <c r="B135" s="741" t="s">
        <v>4563</v>
      </c>
      <c r="C135" s="741" t="s">
        <v>4559</v>
      </c>
      <c r="D135" s="741" t="s">
        <v>4639</v>
      </c>
      <c r="E135" s="741" t="s">
        <v>4640</v>
      </c>
      <c r="F135" s="745">
        <v>2</v>
      </c>
      <c r="G135" s="745">
        <v>680</v>
      </c>
      <c r="H135" s="745">
        <v>0.48295454545454547</v>
      </c>
      <c r="I135" s="745">
        <v>340</v>
      </c>
      <c r="J135" s="745">
        <v>4</v>
      </c>
      <c r="K135" s="745">
        <v>1408</v>
      </c>
      <c r="L135" s="745">
        <v>1</v>
      </c>
      <c r="M135" s="745">
        <v>352</v>
      </c>
      <c r="N135" s="745">
        <v>1</v>
      </c>
      <c r="O135" s="745">
        <v>353</v>
      </c>
      <c r="P135" s="759">
        <v>0.25071022727272729</v>
      </c>
      <c r="Q135" s="746">
        <v>353</v>
      </c>
    </row>
    <row r="136" spans="1:17" ht="14.4" customHeight="1" x14ac:dyDescent="0.3">
      <c r="A136" s="740" t="s">
        <v>4728</v>
      </c>
      <c r="B136" s="741" t="s">
        <v>4563</v>
      </c>
      <c r="C136" s="741" t="s">
        <v>4559</v>
      </c>
      <c r="D136" s="741" t="s">
        <v>4641</v>
      </c>
      <c r="E136" s="741" t="s">
        <v>4642</v>
      </c>
      <c r="F136" s="745">
        <v>2</v>
      </c>
      <c r="G136" s="745">
        <v>730</v>
      </c>
      <c r="H136" s="745">
        <v>0.48927613941018766</v>
      </c>
      <c r="I136" s="745">
        <v>365</v>
      </c>
      <c r="J136" s="745">
        <v>4</v>
      </c>
      <c r="K136" s="745">
        <v>1492</v>
      </c>
      <c r="L136" s="745">
        <v>1</v>
      </c>
      <c r="M136" s="745">
        <v>373</v>
      </c>
      <c r="N136" s="745">
        <v>3</v>
      </c>
      <c r="O136" s="745">
        <v>1119</v>
      </c>
      <c r="P136" s="759">
        <v>0.75</v>
      </c>
      <c r="Q136" s="746">
        <v>373</v>
      </c>
    </row>
    <row r="137" spans="1:17" ht="14.4" customHeight="1" x14ac:dyDescent="0.3">
      <c r="A137" s="740" t="s">
        <v>4728</v>
      </c>
      <c r="B137" s="741" t="s">
        <v>4563</v>
      </c>
      <c r="C137" s="741" t="s">
        <v>4559</v>
      </c>
      <c r="D137" s="741" t="s">
        <v>4721</v>
      </c>
      <c r="E137" s="741" t="s">
        <v>4711</v>
      </c>
      <c r="F137" s="745">
        <v>39</v>
      </c>
      <c r="G137" s="745">
        <v>33657</v>
      </c>
      <c r="H137" s="745">
        <v>2.552673492605233</v>
      </c>
      <c r="I137" s="745">
        <v>863</v>
      </c>
      <c r="J137" s="745">
        <v>15</v>
      </c>
      <c r="K137" s="745">
        <v>13185</v>
      </c>
      <c r="L137" s="745">
        <v>1</v>
      </c>
      <c r="M137" s="745">
        <v>879</v>
      </c>
      <c r="N137" s="745">
        <v>12</v>
      </c>
      <c r="O137" s="745">
        <v>10548</v>
      </c>
      <c r="P137" s="759">
        <v>0.8</v>
      </c>
      <c r="Q137" s="746">
        <v>879</v>
      </c>
    </row>
    <row r="138" spans="1:17" ht="14.4" customHeight="1" x14ac:dyDescent="0.3">
      <c r="A138" s="740" t="s">
        <v>4728</v>
      </c>
      <c r="B138" s="741" t="s">
        <v>4563</v>
      </c>
      <c r="C138" s="741" t="s">
        <v>4559</v>
      </c>
      <c r="D138" s="741" t="s">
        <v>4738</v>
      </c>
      <c r="E138" s="741" t="s">
        <v>4727</v>
      </c>
      <c r="F138" s="745">
        <v>4</v>
      </c>
      <c r="G138" s="745">
        <v>2092</v>
      </c>
      <c r="H138" s="745"/>
      <c r="I138" s="745">
        <v>523</v>
      </c>
      <c r="J138" s="745"/>
      <c r="K138" s="745"/>
      <c r="L138" s="745"/>
      <c r="M138" s="745"/>
      <c r="N138" s="745">
        <v>16</v>
      </c>
      <c r="O138" s="745">
        <v>8496</v>
      </c>
      <c r="P138" s="759"/>
      <c r="Q138" s="746">
        <v>531</v>
      </c>
    </row>
    <row r="139" spans="1:17" ht="14.4" customHeight="1" x14ac:dyDescent="0.3">
      <c r="A139" s="740" t="s">
        <v>4728</v>
      </c>
      <c r="B139" s="741" t="s">
        <v>4563</v>
      </c>
      <c r="C139" s="741" t="s">
        <v>4559</v>
      </c>
      <c r="D139" s="741" t="s">
        <v>4739</v>
      </c>
      <c r="E139" s="741" t="s">
        <v>4727</v>
      </c>
      <c r="F139" s="745">
        <v>37</v>
      </c>
      <c r="G139" s="745">
        <v>29859</v>
      </c>
      <c r="H139" s="745">
        <v>1.2941660887656032</v>
      </c>
      <c r="I139" s="745">
        <v>807</v>
      </c>
      <c r="J139" s="745">
        <v>28</v>
      </c>
      <c r="K139" s="745">
        <v>23072</v>
      </c>
      <c r="L139" s="745">
        <v>1</v>
      </c>
      <c r="M139" s="745">
        <v>824</v>
      </c>
      <c r="N139" s="745">
        <v>2</v>
      </c>
      <c r="O139" s="745">
        <v>1648</v>
      </c>
      <c r="P139" s="759">
        <v>7.1428571428571425E-2</v>
      </c>
      <c r="Q139" s="746">
        <v>824</v>
      </c>
    </row>
    <row r="140" spans="1:17" ht="14.4" customHeight="1" x14ac:dyDescent="0.3">
      <c r="A140" s="740" t="s">
        <v>4728</v>
      </c>
      <c r="B140" s="741" t="s">
        <v>4563</v>
      </c>
      <c r="C140" s="741" t="s">
        <v>4559</v>
      </c>
      <c r="D140" s="741" t="s">
        <v>4726</v>
      </c>
      <c r="E140" s="741" t="s">
        <v>4727</v>
      </c>
      <c r="F140" s="745">
        <v>44</v>
      </c>
      <c r="G140" s="745">
        <v>26180</v>
      </c>
      <c r="H140" s="745">
        <v>0.42915218674185301</v>
      </c>
      <c r="I140" s="745">
        <v>595</v>
      </c>
      <c r="J140" s="745">
        <v>101</v>
      </c>
      <c r="K140" s="745">
        <v>61004</v>
      </c>
      <c r="L140" s="745">
        <v>1</v>
      </c>
      <c r="M140" s="745">
        <v>604</v>
      </c>
      <c r="N140" s="745">
        <v>33</v>
      </c>
      <c r="O140" s="745">
        <v>19932</v>
      </c>
      <c r="P140" s="759">
        <v>0.32673267326732675</v>
      </c>
      <c r="Q140" s="746">
        <v>604</v>
      </c>
    </row>
    <row r="141" spans="1:17" ht="14.4" customHeight="1" x14ac:dyDescent="0.3">
      <c r="A141" s="740" t="s">
        <v>4728</v>
      </c>
      <c r="B141" s="741" t="s">
        <v>4563</v>
      </c>
      <c r="C141" s="741" t="s">
        <v>4559</v>
      </c>
      <c r="D141" s="741" t="s">
        <v>4643</v>
      </c>
      <c r="E141" s="741" t="s">
        <v>4644</v>
      </c>
      <c r="F141" s="745">
        <v>3</v>
      </c>
      <c r="G141" s="745">
        <v>495</v>
      </c>
      <c r="H141" s="745">
        <v>1.3983050847457628</v>
      </c>
      <c r="I141" s="745">
        <v>165</v>
      </c>
      <c r="J141" s="745">
        <v>2</v>
      </c>
      <c r="K141" s="745">
        <v>354</v>
      </c>
      <c r="L141" s="745">
        <v>1</v>
      </c>
      <c r="M141" s="745">
        <v>177</v>
      </c>
      <c r="N141" s="745">
        <v>2</v>
      </c>
      <c r="O141" s="745">
        <v>354</v>
      </c>
      <c r="P141" s="759">
        <v>1</v>
      </c>
      <c r="Q141" s="746">
        <v>177</v>
      </c>
    </row>
    <row r="142" spans="1:17" ht="14.4" customHeight="1" x14ac:dyDescent="0.3">
      <c r="A142" s="740" t="s">
        <v>4728</v>
      </c>
      <c r="B142" s="741" t="s">
        <v>4563</v>
      </c>
      <c r="C142" s="741" t="s">
        <v>4559</v>
      </c>
      <c r="D142" s="741" t="s">
        <v>4674</v>
      </c>
      <c r="E142" s="741" t="s">
        <v>4675</v>
      </c>
      <c r="F142" s="745"/>
      <c r="G142" s="745"/>
      <c r="H142" s="745"/>
      <c r="I142" s="745"/>
      <c r="J142" s="745">
        <v>1</v>
      </c>
      <c r="K142" s="745">
        <v>623</v>
      </c>
      <c r="L142" s="745">
        <v>1</v>
      </c>
      <c r="M142" s="745">
        <v>623</v>
      </c>
      <c r="N142" s="745"/>
      <c r="O142" s="745"/>
      <c r="P142" s="759"/>
      <c r="Q142" s="746"/>
    </row>
    <row r="143" spans="1:17" ht="14.4" customHeight="1" x14ac:dyDescent="0.3">
      <c r="A143" s="740" t="s">
        <v>4728</v>
      </c>
      <c r="B143" s="741" t="s">
        <v>4563</v>
      </c>
      <c r="C143" s="741" t="s">
        <v>4559</v>
      </c>
      <c r="D143" s="741" t="s">
        <v>4722</v>
      </c>
      <c r="E143" s="741" t="s">
        <v>4675</v>
      </c>
      <c r="F143" s="745"/>
      <c r="G143" s="745"/>
      <c r="H143" s="745"/>
      <c r="I143" s="745"/>
      <c r="J143" s="745">
        <v>1</v>
      </c>
      <c r="K143" s="745">
        <v>537</v>
      </c>
      <c r="L143" s="745">
        <v>1</v>
      </c>
      <c r="M143" s="745">
        <v>537</v>
      </c>
      <c r="N143" s="745"/>
      <c r="O143" s="745"/>
      <c r="P143" s="759"/>
      <c r="Q143" s="746"/>
    </row>
    <row r="144" spans="1:17" ht="14.4" customHeight="1" x14ac:dyDescent="0.3">
      <c r="A144" s="740" t="s">
        <v>4728</v>
      </c>
      <c r="B144" s="741" t="s">
        <v>4563</v>
      </c>
      <c r="C144" s="741" t="s">
        <v>4559</v>
      </c>
      <c r="D144" s="741" t="s">
        <v>4740</v>
      </c>
      <c r="E144" s="741" t="s">
        <v>4727</v>
      </c>
      <c r="F144" s="745">
        <v>15</v>
      </c>
      <c r="G144" s="745">
        <v>12855</v>
      </c>
      <c r="H144" s="745"/>
      <c r="I144" s="745">
        <v>857</v>
      </c>
      <c r="J144" s="745"/>
      <c r="K144" s="745"/>
      <c r="L144" s="745"/>
      <c r="M144" s="745"/>
      <c r="N144" s="745">
        <v>3</v>
      </c>
      <c r="O144" s="745">
        <v>2622</v>
      </c>
      <c r="P144" s="759"/>
      <c r="Q144" s="746">
        <v>874</v>
      </c>
    </row>
    <row r="145" spans="1:17" ht="14.4" customHeight="1" x14ac:dyDescent="0.3">
      <c r="A145" s="740" t="s">
        <v>4728</v>
      </c>
      <c r="B145" s="741" t="s">
        <v>4563</v>
      </c>
      <c r="C145" s="741" t="s">
        <v>4559</v>
      </c>
      <c r="D145" s="741" t="s">
        <v>4741</v>
      </c>
      <c r="E145" s="741" t="s">
        <v>4742</v>
      </c>
      <c r="F145" s="745">
        <v>7</v>
      </c>
      <c r="G145" s="745">
        <v>2415</v>
      </c>
      <c r="H145" s="745">
        <v>1.1274509803921569</v>
      </c>
      <c r="I145" s="745">
        <v>345</v>
      </c>
      <c r="J145" s="745">
        <v>6</v>
      </c>
      <c r="K145" s="745">
        <v>2142</v>
      </c>
      <c r="L145" s="745">
        <v>1</v>
      </c>
      <c r="M145" s="745">
        <v>357</v>
      </c>
      <c r="N145" s="745">
        <v>5</v>
      </c>
      <c r="O145" s="745">
        <v>1790</v>
      </c>
      <c r="P145" s="759">
        <v>0.83566760037348276</v>
      </c>
      <c r="Q145" s="746">
        <v>358</v>
      </c>
    </row>
    <row r="146" spans="1:17" ht="14.4" customHeight="1" x14ac:dyDescent="0.3">
      <c r="A146" s="740" t="s">
        <v>4743</v>
      </c>
      <c r="B146" s="741" t="s">
        <v>4563</v>
      </c>
      <c r="C146" s="741" t="s">
        <v>4596</v>
      </c>
      <c r="D146" s="741" t="s">
        <v>4729</v>
      </c>
      <c r="E146" s="741" t="s">
        <v>4730</v>
      </c>
      <c r="F146" s="745">
        <v>3</v>
      </c>
      <c r="G146" s="745">
        <v>6930</v>
      </c>
      <c r="H146" s="745"/>
      <c r="I146" s="745">
        <v>2310</v>
      </c>
      <c r="J146" s="745"/>
      <c r="K146" s="745"/>
      <c r="L146" s="745"/>
      <c r="M146" s="745"/>
      <c r="N146" s="745">
        <v>3</v>
      </c>
      <c r="O146" s="745">
        <v>6930</v>
      </c>
      <c r="P146" s="759"/>
      <c r="Q146" s="746">
        <v>2310</v>
      </c>
    </row>
    <row r="147" spans="1:17" ht="14.4" customHeight="1" x14ac:dyDescent="0.3">
      <c r="A147" s="740" t="s">
        <v>4743</v>
      </c>
      <c r="B147" s="741" t="s">
        <v>4563</v>
      </c>
      <c r="C147" s="741" t="s">
        <v>4596</v>
      </c>
      <c r="D147" s="741" t="s">
        <v>4704</v>
      </c>
      <c r="E147" s="741" t="s">
        <v>4705</v>
      </c>
      <c r="F147" s="745">
        <v>170</v>
      </c>
      <c r="G147" s="745">
        <v>153807.5</v>
      </c>
      <c r="H147" s="745">
        <v>1.0759493670886076</v>
      </c>
      <c r="I147" s="745">
        <v>904.75</v>
      </c>
      <c r="J147" s="745">
        <v>158</v>
      </c>
      <c r="K147" s="745">
        <v>142950.5</v>
      </c>
      <c r="L147" s="745">
        <v>1</v>
      </c>
      <c r="M147" s="745">
        <v>904.75</v>
      </c>
      <c r="N147" s="745">
        <v>141</v>
      </c>
      <c r="O147" s="745">
        <v>127569.75</v>
      </c>
      <c r="P147" s="759">
        <v>0.89240506329113922</v>
      </c>
      <c r="Q147" s="746">
        <v>904.75</v>
      </c>
    </row>
    <row r="148" spans="1:17" ht="14.4" customHeight="1" x14ac:dyDescent="0.3">
      <c r="A148" s="740" t="s">
        <v>4743</v>
      </c>
      <c r="B148" s="741" t="s">
        <v>4563</v>
      </c>
      <c r="C148" s="741" t="s">
        <v>4596</v>
      </c>
      <c r="D148" s="741" t="s">
        <v>4599</v>
      </c>
      <c r="E148" s="741" t="s">
        <v>4600</v>
      </c>
      <c r="F148" s="745">
        <v>30</v>
      </c>
      <c r="G148" s="745">
        <v>7279.2000000000007</v>
      </c>
      <c r="H148" s="745">
        <v>0.72921873857339925</v>
      </c>
      <c r="I148" s="745">
        <v>242.64000000000001</v>
      </c>
      <c r="J148" s="745">
        <v>41.14</v>
      </c>
      <c r="K148" s="745">
        <v>9982.19</v>
      </c>
      <c r="L148" s="745">
        <v>1</v>
      </c>
      <c r="M148" s="745">
        <v>242.63952357802626</v>
      </c>
      <c r="N148" s="745">
        <v>25</v>
      </c>
      <c r="O148" s="745">
        <v>6066.0000000000009</v>
      </c>
      <c r="P148" s="759">
        <v>0.60768228214449937</v>
      </c>
      <c r="Q148" s="746">
        <v>242.64000000000004</v>
      </c>
    </row>
    <row r="149" spans="1:17" ht="14.4" customHeight="1" x14ac:dyDescent="0.3">
      <c r="A149" s="740" t="s">
        <v>4743</v>
      </c>
      <c r="B149" s="741" t="s">
        <v>4563</v>
      </c>
      <c r="C149" s="741" t="s">
        <v>4596</v>
      </c>
      <c r="D149" s="741" t="s">
        <v>4601</v>
      </c>
      <c r="E149" s="741" t="s">
        <v>4602</v>
      </c>
      <c r="F149" s="745"/>
      <c r="G149" s="745"/>
      <c r="H149" s="745"/>
      <c r="I149" s="745"/>
      <c r="J149" s="745">
        <v>1</v>
      </c>
      <c r="K149" s="745">
        <v>242.64</v>
      </c>
      <c r="L149" s="745">
        <v>1</v>
      </c>
      <c r="M149" s="745">
        <v>242.64</v>
      </c>
      <c r="N149" s="745">
        <v>2</v>
      </c>
      <c r="O149" s="745">
        <v>485.28</v>
      </c>
      <c r="P149" s="759">
        <v>2</v>
      </c>
      <c r="Q149" s="746">
        <v>242.64</v>
      </c>
    </row>
    <row r="150" spans="1:17" ht="14.4" customHeight="1" x14ac:dyDescent="0.3">
      <c r="A150" s="740" t="s">
        <v>4743</v>
      </c>
      <c r="B150" s="741" t="s">
        <v>4563</v>
      </c>
      <c r="C150" s="741" t="s">
        <v>4596</v>
      </c>
      <c r="D150" s="741" t="s">
        <v>4606</v>
      </c>
      <c r="E150" s="741" t="s">
        <v>4604</v>
      </c>
      <c r="F150" s="745"/>
      <c r="G150" s="745"/>
      <c r="H150" s="745"/>
      <c r="I150" s="745"/>
      <c r="J150" s="745">
        <v>14</v>
      </c>
      <c r="K150" s="745">
        <v>7000</v>
      </c>
      <c r="L150" s="745">
        <v>1</v>
      </c>
      <c r="M150" s="745">
        <v>500</v>
      </c>
      <c r="N150" s="745">
        <v>7</v>
      </c>
      <c r="O150" s="745">
        <v>3500</v>
      </c>
      <c r="P150" s="759">
        <v>0.5</v>
      </c>
      <c r="Q150" s="746">
        <v>500</v>
      </c>
    </row>
    <row r="151" spans="1:17" ht="14.4" customHeight="1" x14ac:dyDescent="0.3">
      <c r="A151" s="740" t="s">
        <v>4743</v>
      </c>
      <c r="B151" s="741" t="s">
        <v>4563</v>
      </c>
      <c r="C151" s="741" t="s">
        <v>4596</v>
      </c>
      <c r="D151" s="741" t="s">
        <v>4733</v>
      </c>
      <c r="E151" s="741" t="s">
        <v>4734</v>
      </c>
      <c r="F151" s="745">
        <v>1</v>
      </c>
      <c r="G151" s="745">
        <v>92</v>
      </c>
      <c r="H151" s="745"/>
      <c r="I151" s="745">
        <v>92</v>
      </c>
      <c r="J151" s="745"/>
      <c r="K151" s="745"/>
      <c r="L151" s="745"/>
      <c r="M151" s="745"/>
      <c r="N151" s="745"/>
      <c r="O151" s="745"/>
      <c r="P151" s="759"/>
      <c r="Q151" s="746"/>
    </row>
    <row r="152" spans="1:17" ht="14.4" customHeight="1" x14ac:dyDescent="0.3">
      <c r="A152" s="740" t="s">
        <v>4743</v>
      </c>
      <c r="B152" s="741" t="s">
        <v>4563</v>
      </c>
      <c r="C152" s="741" t="s">
        <v>4559</v>
      </c>
      <c r="D152" s="741" t="s">
        <v>4706</v>
      </c>
      <c r="E152" s="741" t="s">
        <v>4707</v>
      </c>
      <c r="F152" s="745">
        <v>20</v>
      </c>
      <c r="G152" s="745">
        <v>3780</v>
      </c>
      <c r="H152" s="745">
        <v>1.0769230769230769</v>
      </c>
      <c r="I152" s="745">
        <v>189</v>
      </c>
      <c r="J152" s="745">
        <v>18</v>
      </c>
      <c r="K152" s="745">
        <v>3510</v>
      </c>
      <c r="L152" s="745">
        <v>1</v>
      </c>
      <c r="M152" s="745">
        <v>195</v>
      </c>
      <c r="N152" s="745">
        <v>22</v>
      </c>
      <c r="O152" s="745">
        <v>4312</v>
      </c>
      <c r="P152" s="759">
        <v>1.2284900284900284</v>
      </c>
      <c r="Q152" s="746">
        <v>196</v>
      </c>
    </row>
    <row r="153" spans="1:17" ht="14.4" customHeight="1" x14ac:dyDescent="0.3">
      <c r="A153" s="740" t="s">
        <v>4743</v>
      </c>
      <c r="B153" s="741" t="s">
        <v>4563</v>
      </c>
      <c r="C153" s="741" t="s">
        <v>4559</v>
      </c>
      <c r="D153" s="741" t="s">
        <v>4708</v>
      </c>
      <c r="E153" s="741" t="s">
        <v>4709</v>
      </c>
      <c r="F153" s="745">
        <v>6</v>
      </c>
      <c r="G153" s="745">
        <v>6840</v>
      </c>
      <c r="H153" s="745">
        <v>1.1813471502590673</v>
      </c>
      <c r="I153" s="745">
        <v>1140</v>
      </c>
      <c r="J153" s="745">
        <v>5</v>
      </c>
      <c r="K153" s="745">
        <v>5790</v>
      </c>
      <c r="L153" s="745">
        <v>1</v>
      </c>
      <c r="M153" s="745">
        <v>1158</v>
      </c>
      <c r="N153" s="745">
        <v>7</v>
      </c>
      <c r="O153" s="745">
        <v>8113</v>
      </c>
      <c r="P153" s="759">
        <v>1.4012089810017272</v>
      </c>
      <c r="Q153" s="746">
        <v>1159</v>
      </c>
    </row>
    <row r="154" spans="1:17" ht="14.4" customHeight="1" x14ac:dyDescent="0.3">
      <c r="A154" s="740" t="s">
        <v>4743</v>
      </c>
      <c r="B154" s="741" t="s">
        <v>4563</v>
      </c>
      <c r="C154" s="741" t="s">
        <v>4559</v>
      </c>
      <c r="D154" s="741" t="s">
        <v>4611</v>
      </c>
      <c r="E154" s="741" t="s">
        <v>4612</v>
      </c>
      <c r="F154" s="745"/>
      <c r="G154" s="745"/>
      <c r="H154" s="745"/>
      <c r="I154" s="745"/>
      <c r="J154" s="745">
        <v>2</v>
      </c>
      <c r="K154" s="745">
        <v>74</v>
      </c>
      <c r="L154" s="745">
        <v>1</v>
      </c>
      <c r="M154" s="745">
        <v>37</v>
      </c>
      <c r="N154" s="745"/>
      <c r="O154" s="745"/>
      <c r="P154" s="759"/>
      <c r="Q154" s="746"/>
    </row>
    <row r="155" spans="1:17" ht="14.4" customHeight="1" x14ac:dyDescent="0.3">
      <c r="A155" s="740" t="s">
        <v>4743</v>
      </c>
      <c r="B155" s="741" t="s">
        <v>4563</v>
      </c>
      <c r="C155" s="741" t="s">
        <v>4559</v>
      </c>
      <c r="D155" s="741" t="s">
        <v>4617</v>
      </c>
      <c r="E155" s="741" t="s">
        <v>4618</v>
      </c>
      <c r="F155" s="745">
        <v>882</v>
      </c>
      <c r="G155" s="745">
        <v>207270</v>
      </c>
      <c r="H155" s="745">
        <v>0.8747636572354649</v>
      </c>
      <c r="I155" s="745">
        <v>235</v>
      </c>
      <c r="J155" s="745">
        <v>944</v>
      </c>
      <c r="K155" s="745">
        <v>236944</v>
      </c>
      <c r="L155" s="745">
        <v>1</v>
      </c>
      <c r="M155" s="745">
        <v>251</v>
      </c>
      <c r="N155" s="745">
        <v>871</v>
      </c>
      <c r="O155" s="745">
        <v>218621</v>
      </c>
      <c r="P155" s="759">
        <v>0.92266949152542377</v>
      </c>
      <c r="Q155" s="746">
        <v>251</v>
      </c>
    </row>
    <row r="156" spans="1:17" ht="14.4" customHeight="1" x14ac:dyDescent="0.3">
      <c r="A156" s="740" t="s">
        <v>4743</v>
      </c>
      <c r="B156" s="741" t="s">
        <v>4563</v>
      </c>
      <c r="C156" s="741" t="s">
        <v>4559</v>
      </c>
      <c r="D156" s="741" t="s">
        <v>4647</v>
      </c>
      <c r="E156" s="741" t="s">
        <v>4648</v>
      </c>
      <c r="F156" s="745">
        <v>1104</v>
      </c>
      <c r="G156" s="745">
        <v>130272</v>
      </c>
      <c r="H156" s="745">
        <v>0.86591688601738848</v>
      </c>
      <c r="I156" s="745">
        <v>118</v>
      </c>
      <c r="J156" s="745">
        <v>1194</v>
      </c>
      <c r="K156" s="745">
        <v>150444</v>
      </c>
      <c r="L156" s="745">
        <v>1</v>
      </c>
      <c r="M156" s="745">
        <v>126</v>
      </c>
      <c r="N156" s="745">
        <v>1171</v>
      </c>
      <c r="O156" s="745">
        <v>147546</v>
      </c>
      <c r="P156" s="759">
        <v>0.98073701842546068</v>
      </c>
      <c r="Q156" s="746">
        <v>126</v>
      </c>
    </row>
    <row r="157" spans="1:17" ht="14.4" customHeight="1" x14ac:dyDescent="0.3">
      <c r="A157" s="740" t="s">
        <v>4743</v>
      </c>
      <c r="B157" s="741" t="s">
        <v>4563</v>
      </c>
      <c r="C157" s="741" t="s">
        <v>4559</v>
      </c>
      <c r="D157" s="741" t="s">
        <v>4651</v>
      </c>
      <c r="E157" s="741" t="s">
        <v>4652</v>
      </c>
      <c r="F157" s="745">
        <v>48</v>
      </c>
      <c r="G157" s="745">
        <v>23376</v>
      </c>
      <c r="H157" s="745"/>
      <c r="I157" s="745">
        <v>487</v>
      </c>
      <c r="J157" s="745"/>
      <c r="K157" s="745"/>
      <c r="L157" s="745"/>
      <c r="M157" s="745"/>
      <c r="N157" s="745"/>
      <c r="O157" s="745"/>
      <c r="P157" s="759"/>
      <c r="Q157" s="746"/>
    </row>
    <row r="158" spans="1:17" ht="14.4" customHeight="1" x14ac:dyDescent="0.3">
      <c r="A158" s="740" t="s">
        <v>4743</v>
      </c>
      <c r="B158" s="741" t="s">
        <v>4563</v>
      </c>
      <c r="C158" s="741" t="s">
        <v>4559</v>
      </c>
      <c r="D158" s="741" t="s">
        <v>4671</v>
      </c>
      <c r="E158" s="741" t="s">
        <v>4655</v>
      </c>
      <c r="F158" s="745">
        <v>82</v>
      </c>
      <c r="G158" s="745">
        <v>55760</v>
      </c>
      <c r="H158" s="745">
        <v>2.8945182724252492</v>
      </c>
      <c r="I158" s="745">
        <v>680</v>
      </c>
      <c r="J158" s="745">
        <v>28</v>
      </c>
      <c r="K158" s="745">
        <v>19264</v>
      </c>
      <c r="L158" s="745">
        <v>1</v>
      </c>
      <c r="M158" s="745">
        <v>688</v>
      </c>
      <c r="N158" s="745">
        <v>15</v>
      </c>
      <c r="O158" s="745">
        <v>10320</v>
      </c>
      <c r="P158" s="759">
        <v>0.5357142857142857</v>
      </c>
      <c r="Q158" s="746">
        <v>688</v>
      </c>
    </row>
    <row r="159" spans="1:17" ht="14.4" customHeight="1" x14ac:dyDescent="0.3">
      <c r="A159" s="740" t="s">
        <v>4743</v>
      </c>
      <c r="B159" s="741" t="s">
        <v>4563</v>
      </c>
      <c r="C159" s="741" t="s">
        <v>4559</v>
      </c>
      <c r="D159" s="741" t="s">
        <v>4653</v>
      </c>
      <c r="E159" s="741" t="s">
        <v>4652</v>
      </c>
      <c r="F159" s="745">
        <v>9</v>
      </c>
      <c r="G159" s="745">
        <v>5031</v>
      </c>
      <c r="H159" s="745">
        <v>0.42178068410462777</v>
      </c>
      <c r="I159" s="745">
        <v>559</v>
      </c>
      <c r="J159" s="745">
        <v>21</v>
      </c>
      <c r="K159" s="745">
        <v>11928</v>
      </c>
      <c r="L159" s="745">
        <v>1</v>
      </c>
      <c r="M159" s="745">
        <v>568</v>
      </c>
      <c r="N159" s="745">
        <v>16</v>
      </c>
      <c r="O159" s="745">
        <v>9088</v>
      </c>
      <c r="P159" s="759">
        <v>0.76190476190476186</v>
      </c>
      <c r="Q159" s="746">
        <v>568</v>
      </c>
    </row>
    <row r="160" spans="1:17" ht="14.4" customHeight="1" x14ac:dyDescent="0.3">
      <c r="A160" s="740" t="s">
        <v>4743</v>
      </c>
      <c r="B160" s="741" t="s">
        <v>4563</v>
      </c>
      <c r="C160" s="741" t="s">
        <v>4559</v>
      </c>
      <c r="D160" s="741" t="s">
        <v>4654</v>
      </c>
      <c r="E160" s="741" t="s">
        <v>4655</v>
      </c>
      <c r="F160" s="745">
        <v>120</v>
      </c>
      <c r="G160" s="745">
        <v>90240</v>
      </c>
      <c r="H160" s="745">
        <v>0.87837640531464445</v>
      </c>
      <c r="I160" s="745">
        <v>752</v>
      </c>
      <c r="J160" s="745">
        <v>135</v>
      </c>
      <c r="K160" s="745">
        <v>102735</v>
      </c>
      <c r="L160" s="745">
        <v>1</v>
      </c>
      <c r="M160" s="745">
        <v>761</v>
      </c>
      <c r="N160" s="745">
        <v>167</v>
      </c>
      <c r="O160" s="745">
        <v>127087</v>
      </c>
      <c r="P160" s="759">
        <v>1.2370370370370369</v>
      </c>
      <c r="Q160" s="746">
        <v>761</v>
      </c>
    </row>
    <row r="161" spans="1:17" ht="14.4" customHeight="1" x14ac:dyDescent="0.3">
      <c r="A161" s="740" t="s">
        <v>4743</v>
      </c>
      <c r="B161" s="741" t="s">
        <v>4563</v>
      </c>
      <c r="C161" s="741" t="s">
        <v>4559</v>
      </c>
      <c r="D161" s="741" t="s">
        <v>4710</v>
      </c>
      <c r="E161" s="741" t="s">
        <v>4711</v>
      </c>
      <c r="F161" s="745">
        <v>936</v>
      </c>
      <c r="G161" s="745">
        <v>757224</v>
      </c>
      <c r="H161" s="745">
        <v>0.80495800999255873</v>
      </c>
      <c r="I161" s="745">
        <v>809</v>
      </c>
      <c r="J161" s="745">
        <v>1150</v>
      </c>
      <c r="K161" s="745">
        <v>940700</v>
      </c>
      <c r="L161" s="745">
        <v>1</v>
      </c>
      <c r="M161" s="745">
        <v>818</v>
      </c>
      <c r="N161" s="745">
        <v>1022</v>
      </c>
      <c r="O161" s="745">
        <v>835996</v>
      </c>
      <c r="P161" s="759">
        <v>0.888695652173913</v>
      </c>
      <c r="Q161" s="746">
        <v>818</v>
      </c>
    </row>
    <row r="162" spans="1:17" ht="14.4" customHeight="1" x14ac:dyDescent="0.3">
      <c r="A162" s="740" t="s">
        <v>4743</v>
      </c>
      <c r="B162" s="741" t="s">
        <v>4563</v>
      </c>
      <c r="C162" s="741" t="s">
        <v>4559</v>
      </c>
      <c r="D162" s="741" t="s">
        <v>4656</v>
      </c>
      <c r="E162" s="741" t="s">
        <v>4640</v>
      </c>
      <c r="F162" s="745">
        <v>10</v>
      </c>
      <c r="G162" s="745">
        <v>4490</v>
      </c>
      <c r="H162" s="745">
        <v>0.46279117707689138</v>
      </c>
      <c r="I162" s="745">
        <v>449</v>
      </c>
      <c r="J162" s="745">
        <v>21</v>
      </c>
      <c r="K162" s="745">
        <v>9702</v>
      </c>
      <c r="L162" s="745">
        <v>1</v>
      </c>
      <c r="M162" s="745">
        <v>462</v>
      </c>
      <c r="N162" s="745">
        <v>2</v>
      </c>
      <c r="O162" s="745">
        <v>924</v>
      </c>
      <c r="P162" s="759">
        <v>9.5238095238095233E-2</v>
      </c>
      <c r="Q162" s="746">
        <v>462</v>
      </c>
    </row>
    <row r="163" spans="1:17" ht="14.4" customHeight="1" x14ac:dyDescent="0.3">
      <c r="A163" s="740" t="s">
        <v>4743</v>
      </c>
      <c r="B163" s="741" t="s">
        <v>4563</v>
      </c>
      <c r="C163" s="741" t="s">
        <v>4559</v>
      </c>
      <c r="D163" s="741" t="s">
        <v>4657</v>
      </c>
      <c r="E163" s="741" t="s">
        <v>4642</v>
      </c>
      <c r="F163" s="745">
        <v>34</v>
      </c>
      <c r="G163" s="745">
        <v>14858</v>
      </c>
      <c r="H163" s="745">
        <v>0.64065194894791311</v>
      </c>
      <c r="I163" s="745">
        <v>437</v>
      </c>
      <c r="J163" s="745">
        <v>52</v>
      </c>
      <c r="K163" s="745">
        <v>23192</v>
      </c>
      <c r="L163" s="745">
        <v>1</v>
      </c>
      <c r="M163" s="745">
        <v>446</v>
      </c>
      <c r="N163" s="745">
        <v>38</v>
      </c>
      <c r="O163" s="745">
        <v>16948</v>
      </c>
      <c r="P163" s="759">
        <v>0.73076923076923073</v>
      </c>
      <c r="Q163" s="746">
        <v>446</v>
      </c>
    </row>
    <row r="164" spans="1:17" ht="14.4" customHeight="1" x14ac:dyDescent="0.3">
      <c r="A164" s="740" t="s">
        <v>4743</v>
      </c>
      <c r="B164" s="741" t="s">
        <v>4563</v>
      </c>
      <c r="C164" s="741" t="s">
        <v>4559</v>
      </c>
      <c r="D164" s="741" t="s">
        <v>4725</v>
      </c>
      <c r="E164" s="741" t="s">
        <v>4638</v>
      </c>
      <c r="F164" s="745">
        <v>74</v>
      </c>
      <c r="G164" s="745">
        <v>52910</v>
      </c>
      <c r="H164" s="745">
        <v>0.9084821428571429</v>
      </c>
      <c r="I164" s="745">
        <v>715</v>
      </c>
      <c r="J164" s="745">
        <v>80</v>
      </c>
      <c r="K164" s="745">
        <v>58240</v>
      </c>
      <c r="L164" s="745">
        <v>1</v>
      </c>
      <c r="M164" s="745">
        <v>728</v>
      </c>
      <c r="N164" s="745">
        <v>55</v>
      </c>
      <c r="O164" s="745">
        <v>40040</v>
      </c>
      <c r="P164" s="759">
        <v>0.6875</v>
      </c>
      <c r="Q164" s="746">
        <v>728</v>
      </c>
    </row>
    <row r="165" spans="1:17" ht="14.4" customHeight="1" x14ac:dyDescent="0.3">
      <c r="A165" s="740" t="s">
        <v>4743</v>
      </c>
      <c r="B165" s="741" t="s">
        <v>4563</v>
      </c>
      <c r="C165" s="741" t="s">
        <v>4559</v>
      </c>
      <c r="D165" s="741" t="s">
        <v>4672</v>
      </c>
      <c r="E165" s="741" t="s">
        <v>4673</v>
      </c>
      <c r="F165" s="745"/>
      <c r="G165" s="745"/>
      <c r="H165" s="745"/>
      <c r="I165" s="745"/>
      <c r="J165" s="745"/>
      <c r="K165" s="745"/>
      <c r="L165" s="745"/>
      <c r="M165" s="745"/>
      <c r="N165" s="745">
        <v>1</v>
      </c>
      <c r="O165" s="745">
        <v>833</v>
      </c>
      <c r="P165" s="759"/>
      <c r="Q165" s="746">
        <v>833</v>
      </c>
    </row>
    <row r="166" spans="1:17" ht="14.4" customHeight="1" x14ac:dyDescent="0.3">
      <c r="A166" s="740" t="s">
        <v>4743</v>
      </c>
      <c r="B166" s="741" t="s">
        <v>4563</v>
      </c>
      <c r="C166" s="741" t="s">
        <v>4559</v>
      </c>
      <c r="D166" s="741" t="s">
        <v>4658</v>
      </c>
      <c r="E166" s="741" t="s">
        <v>4659</v>
      </c>
      <c r="F166" s="745">
        <v>350</v>
      </c>
      <c r="G166" s="745">
        <v>73500</v>
      </c>
      <c r="H166" s="745">
        <v>0.83789329685362512</v>
      </c>
      <c r="I166" s="745">
        <v>210</v>
      </c>
      <c r="J166" s="745">
        <v>408</v>
      </c>
      <c r="K166" s="745">
        <v>87720</v>
      </c>
      <c r="L166" s="745">
        <v>1</v>
      </c>
      <c r="M166" s="745">
        <v>215</v>
      </c>
      <c r="N166" s="745">
        <v>395</v>
      </c>
      <c r="O166" s="745">
        <v>84925</v>
      </c>
      <c r="P166" s="759">
        <v>0.96813725490196079</v>
      </c>
      <c r="Q166" s="746">
        <v>215</v>
      </c>
    </row>
    <row r="167" spans="1:17" ht="14.4" customHeight="1" x14ac:dyDescent="0.3">
      <c r="A167" s="740" t="s">
        <v>4743</v>
      </c>
      <c r="B167" s="741" t="s">
        <v>4563</v>
      </c>
      <c r="C167" s="741" t="s">
        <v>4559</v>
      </c>
      <c r="D167" s="741" t="s">
        <v>4621</v>
      </c>
      <c r="E167" s="741" t="s">
        <v>4622</v>
      </c>
      <c r="F167" s="745"/>
      <c r="G167" s="745"/>
      <c r="H167" s="745"/>
      <c r="I167" s="745"/>
      <c r="J167" s="745">
        <v>4</v>
      </c>
      <c r="K167" s="745">
        <v>1416</v>
      </c>
      <c r="L167" s="745">
        <v>1</v>
      </c>
      <c r="M167" s="745">
        <v>354</v>
      </c>
      <c r="N167" s="745">
        <v>4</v>
      </c>
      <c r="O167" s="745">
        <v>1420</v>
      </c>
      <c r="P167" s="759">
        <v>1.0028248587570621</v>
      </c>
      <c r="Q167" s="746">
        <v>355</v>
      </c>
    </row>
    <row r="168" spans="1:17" ht="14.4" customHeight="1" x14ac:dyDescent="0.3">
      <c r="A168" s="740" t="s">
        <v>4743</v>
      </c>
      <c r="B168" s="741" t="s">
        <v>4563</v>
      </c>
      <c r="C168" s="741" t="s">
        <v>4559</v>
      </c>
      <c r="D168" s="741" t="s">
        <v>4660</v>
      </c>
      <c r="E168" s="741" t="s">
        <v>4661</v>
      </c>
      <c r="F168" s="745">
        <v>2072</v>
      </c>
      <c r="G168" s="745">
        <v>176120</v>
      </c>
      <c r="H168" s="745">
        <v>0.9980732177263969</v>
      </c>
      <c r="I168" s="745">
        <v>85</v>
      </c>
      <c r="J168" s="745">
        <v>2076</v>
      </c>
      <c r="K168" s="745">
        <v>176460</v>
      </c>
      <c r="L168" s="745">
        <v>1</v>
      </c>
      <c r="M168" s="745">
        <v>85</v>
      </c>
      <c r="N168" s="745">
        <v>2051</v>
      </c>
      <c r="O168" s="745">
        <v>174335</v>
      </c>
      <c r="P168" s="759">
        <v>0.98795761078998068</v>
      </c>
      <c r="Q168" s="746">
        <v>85</v>
      </c>
    </row>
    <row r="169" spans="1:17" ht="14.4" customHeight="1" x14ac:dyDescent="0.3">
      <c r="A169" s="740" t="s">
        <v>4743</v>
      </c>
      <c r="B169" s="741" t="s">
        <v>4563</v>
      </c>
      <c r="C169" s="741" t="s">
        <v>4559</v>
      </c>
      <c r="D169" s="741" t="s">
        <v>4623</v>
      </c>
      <c r="E169" s="741" t="s">
        <v>4624</v>
      </c>
      <c r="F169" s="745">
        <v>9</v>
      </c>
      <c r="G169" s="745">
        <v>6363</v>
      </c>
      <c r="H169" s="745">
        <v>0.80452648881021616</v>
      </c>
      <c r="I169" s="745">
        <v>707</v>
      </c>
      <c r="J169" s="745">
        <v>11</v>
      </c>
      <c r="K169" s="745">
        <v>7909</v>
      </c>
      <c r="L169" s="745">
        <v>1</v>
      </c>
      <c r="M169" s="745">
        <v>719</v>
      </c>
      <c r="N169" s="745">
        <v>11</v>
      </c>
      <c r="O169" s="745">
        <v>7920</v>
      </c>
      <c r="P169" s="759">
        <v>1.0013908205841446</v>
      </c>
      <c r="Q169" s="746">
        <v>720</v>
      </c>
    </row>
    <row r="170" spans="1:17" ht="14.4" customHeight="1" x14ac:dyDescent="0.3">
      <c r="A170" s="740" t="s">
        <v>4743</v>
      </c>
      <c r="B170" s="741" t="s">
        <v>4563</v>
      </c>
      <c r="C170" s="741" t="s">
        <v>4559</v>
      </c>
      <c r="D170" s="741" t="s">
        <v>4712</v>
      </c>
      <c r="E170" s="741" t="s">
        <v>4711</v>
      </c>
      <c r="F170" s="745">
        <v>699</v>
      </c>
      <c r="G170" s="745">
        <v>653565</v>
      </c>
      <c r="H170" s="745">
        <v>1.2573587127158556</v>
      </c>
      <c r="I170" s="745">
        <v>935</v>
      </c>
      <c r="J170" s="745">
        <v>546</v>
      </c>
      <c r="K170" s="745">
        <v>519792</v>
      </c>
      <c r="L170" s="745">
        <v>1</v>
      </c>
      <c r="M170" s="745">
        <v>952</v>
      </c>
      <c r="N170" s="745">
        <v>558</v>
      </c>
      <c r="O170" s="745">
        <v>531216</v>
      </c>
      <c r="P170" s="759">
        <v>1.0219780219780219</v>
      </c>
      <c r="Q170" s="746">
        <v>952</v>
      </c>
    </row>
    <row r="171" spans="1:17" ht="14.4" customHeight="1" x14ac:dyDescent="0.3">
      <c r="A171" s="740" t="s">
        <v>4743</v>
      </c>
      <c r="B171" s="741" t="s">
        <v>4563</v>
      </c>
      <c r="C171" s="741" t="s">
        <v>4559</v>
      </c>
      <c r="D171" s="741" t="s">
        <v>4629</v>
      </c>
      <c r="E171" s="741" t="s">
        <v>4630</v>
      </c>
      <c r="F171" s="745">
        <v>0</v>
      </c>
      <c r="G171" s="745">
        <v>0</v>
      </c>
      <c r="H171" s="745">
        <v>0</v>
      </c>
      <c r="I171" s="745"/>
      <c r="J171" s="745">
        <v>80</v>
      </c>
      <c r="K171" s="745">
        <v>9600</v>
      </c>
      <c r="L171" s="745">
        <v>1</v>
      </c>
      <c r="M171" s="745">
        <v>120</v>
      </c>
      <c r="N171" s="745">
        <v>45</v>
      </c>
      <c r="O171" s="745">
        <v>5400</v>
      </c>
      <c r="P171" s="759">
        <v>0.5625</v>
      </c>
      <c r="Q171" s="746">
        <v>120</v>
      </c>
    </row>
    <row r="172" spans="1:17" ht="14.4" customHeight="1" x14ac:dyDescent="0.3">
      <c r="A172" s="740" t="s">
        <v>4743</v>
      </c>
      <c r="B172" s="741" t="s">
        <v>4563</v>
      </c>
      <c r="C172" s="741" t="s">
        <v>4559</v>
      </c>
      <c r="D172" s="741" t="s">
        <v>4713</v>
      </c>
      <c r="E172" s="741" t="s">
        <v>4711</v>
      </c>
      <c r="F172" s="745">
        <v>85</v>
      </c>
      <c r="G172" s="745">
        <v>62645</v>
      </c>
      <c r="H172" s="745">
        <v>4.0041546820070311</v>
      </c>
      <c r="I172" s="745">
        <v>737</v>
      </c>
      <c r="J172" s="745">
        <v>21</v>
      </c>
      <c r="K172" s="745">
        <v>15645</v>
      </c>
      <c r="L172" s="745">
        <v>1</v>
      </c>
      <c r="M172" s="745">
        <v>745</v>
      </c>
      <c r="N172" s="745">
        <v>79</v>
      </c>
      <c r="O172" s="745">
        <v>58855</v>
      </c>
      <c r="P172" s="759">
        <v>3.7619047619047619</v>
      </c>
      <c r="Q172" s="746">
        <v>745</v>
      </c>
    </row>
    <row r="173" spans="1:17" ht="14.4" customHeight="1" x14ac:dyDescent="0.3">
      <c r="A173" s="740" t="s">
        <v>4743</v>
      </c>
      <c r="B173" s="741" t="s">
        <v>4563</v>
      </c>
      <c r="C173" s="741" t="s">
        <v>4559</v>
      </c>
      <c r="D173" s="741" t="s">
        <v>4714</v>
      </c>
      <c r="E173" s="741" t="s">
        <v>4715</v>
      </c>
      <c r="F173" s="745">
        <v>2</v>
      </c>
      <c r="G173" s="745">
        <v>114</v>
      </c>
      <c r="H173" s="745">
        <v>1.9655172413793103</v>
      </c>
      <c r="I173" s="745">
        <v>57</v>
      </c>
      <c r="J173" s="745">
        <v>1</v>
      </c>
      <c r="K173" s="745">
        <v>58</v>
      </c>
      <c r="L173" s="745">
        <v>1</v>
      </c>
      <c r="M173" s="745">
        <v>58</v>
      </c>
      <c r="N173" s="745">
        <v>3</v>
      </c>
      <c r="O173" s="745">
        <v>174</v>
      </c>
      <c r="P173" s="759">
        <v>3</v>
      </c>
      <c r="Q173" s="746">
        <v>58</v>
      </c>
    </row>
    <row r="174" spans="1:17" ht="14.4" customHeight="1" x14ac:dyDescent="0.3">
      <c r="A174" s="740" t="s">
        <v>4743</v>
      </c>
      <c r="B174" s="741" t="s">
        <v>4563</v>
      </c>
      <c r="C174" s="741" t="s">
        <v>4559</v>
      </c>
      <c r="D174" s="741" t="s">
        <v>4716</v>
      </c>
      <c r="E174" s="741" t="s">
        <v>4717</v>
      </c>
      <c r="F174" s="745">
        <v>120</v>
      </c>
      <c r="G174" s="745">
        <v>63240</v>
      </c>
      <c r="H174" s="745">
        <v>0.76120319214241872</v>
      </c>
      <c r="I174" s="745">
        <v>527</v>
      </c>
      <c r="J174" s="745">
        <v>153</v>
      </c>
      <c r="K174" s="745">
        <v>83079</v>
      </c>
      <c r="L174" s="745">
        <v>1</v>
      </c>
      <c r="M174" s="745">
        <v>543</v>
      </c>
      <c r="N174" s="745">
        <v>153</v>
      </c>
      <c r="O174" s="745">
        <v>83079</v>
      </c>
      <c r="P174" s="759">
        <v>1</v>
      </c>
      <c r="Q174" s="746">
        <v>543</v>
      </c>
    </row>
    <row r="175" spans="1:17" ht="14.4" customHeight="1" x14ac:dyDescent="0.3">
      <c r="A175" s="740" t="s">
        <v>4743</v>
      </c>
      <c r="B175" s="741" t="s">
        <v>4563</v>
      </c>
      <c r="C175" s="741" t="s">
        <v>4559</v>
      </c>
      <c r="D175" s="741" t="s">
        <v>4662</v>
      </c>
      <c r="E175" s="741" t="s">
        <v>4663</v>
      </c>
      <c r="F175" s="745">
        <v>3</v>
      </c>
      <c r="G175" s="745">
        <v>897</v>
      </c>
      <c r="H175" s="745">
        <v>2.9218241042345277</v>
      </c>
      <c r="I175" s="745">
        <v>299</v>
      </c>
      <c r="J175" s="745">
        <v>1</v>
      </c>
      <c r="K175" s="745">
        <v>307</v>
      </c>
      <c r="L175" s="745">
        <v>1</v>
      </c>
      <c r="M175" s="745">
        <v>307</v>
      </c>
      <c r="N175" s="745"/>
      <c r="O175" s="745"/>
      <c r="P175" s="759"/>
      <c r="Q175" s="746"/>
    </row>
    <row r="176" spans="1:17" ht="14.4" customHeight="1" x14ac:dyDescent="0.3">
      <c r="A176" s="740" t="s">
        <v>4743</v>
      </c>
      <c r="B176" s="741" t="s">
        <v>4563</v>
      </c>
      <c r="C176" s="741" t="s">
        <v>4559</v>
      </c>
      <c r="D176" s="741" t="s">
        <v>4664</v>
      </c>
      <c r="E176" s="741" t="s">
        <v>4659</v>
      </c>
      <c r="F176" s="745">
        <v>37</v>
      </c>
      <c r="G176" s="745">
        <v>6438</v>
      </c>
      <c r="H176" s="745">
        <v>2.5834670947030496</v>
      </c>
      <c r="I176" s="745">
        <v>174</v>
      </c>
      <c r="J176" s="745">
        <v>14</v>
      </c>
      <c r="K176" s="745">
        <v>2492</v>
      </c>
      <c r="L176" s="745">
        <v>1</v>
      </c>
      <c r="M176" s="745">
        <v>178</v>
      </c>
      <c r="N176" s="745">
        <v>26</v>
      </c>
      <c r="O176" s="745">
        <v>4628</v>
      </c>
      <c r="P176" s="759">
        <v>1.8571428571428572</v>
      </c>
      <c r="Q176" s="746">
        <v>178</v>
      </c>
    </row>
    <row r="177" spans="1:17" ht="14.4" customHeight="1" x14ac:dyDescent="0.3">
      <c r="A177" s="740" t="s">
        <v>4743</v>
      </c>
      <c r="B177" s="741" t="s">
        <v>4563</v>
      </c>
      <c r="C177" s="741" t="s">
        <v>4559</v>
      </c>
      <c r="D177" s="741" t="s">
        <v>4665</v>
      </c>
      <c r="E177" s="741" t="s">
        <v>4663</v>
      </c>
      <c r="F177" s="745">
        <v>1</v>
      </c>
      <c r="G177" s="745">
        <v>371</v>
      </c>
      <c r="H177" s="745">
        <v>2.4407894736842104E-2</v>
      </c>
      <c r="I177" s="745">
        <v>371</v>
      </c>
      <c r="J177" s="745">
        <v>40</v>
      </c>
      <c r="K177" s="745">
        <v>15200</v>
      </c>
      <c r="L177" s="745">
        <v>1</v>
      </c>
      <c r="M177" s="745">
        <v>380</v>
      </c>
      <c r="N177" s="745">
        <v>22</v>
      </c>
      <c r="O177" s="745">
        <v>8360</v>
      </c>
      <c r="P177" s="759">
        <v>0.55000000000000004</v>
      </c>
      <c r="Q177" s="746">
        <v>380</v>
      </c>
    </row>
    <row r="178" spans="1:17" ht="14.4" customHeight="1" x14ac:dyDescent="0.3">
      <c r="A178" s="740" t="s">
        <v>4743</v>
      </c>
      <c r="B178" s="741" t="s">
        <v>4563</v>
      </c>
      <c r="C178" s="741" t="s">
        <v>4559</v>
      </c>
      <c r="D178" s="741" t="s">
        <v>4637</v>
      </c>
      <c r="E178" s="741" t="s">
        <v>4638</v>
      </c>
      <c r="F178" s="745">
        <v>7</v>
      </c>
      <c r="G178" s="745">
        <v>4242</v>
      </c>
      <c r="H178" s="745">
        <v>6.8640776699029127</v>
      </c>
      <c r="I178" s="745">
        <v>606</v>
      </c>
      <c r="J178" s="745">
        <v>1</v>
      </c>
      <c r="K178" s="745">
        <v>618</v>
      </c>
      <c r="L178" s="745">
        <v>1</v>
      </c>
      <c r="M178" s="745">
        <v>618</v>
      </c>
      <c r="N178" s="745"/>
      <c r="O178" s="745"/>
      <c r="P178" s="759"/>
      <c r="Q178" s="746"/>
    </row>
    <row r="179" spans="1:17" ht="14.4" customHeight="1" x14ac:dyDescent="0.3">
      <c r="A179" s="740" t="s">
        <v>4743</v>
      </c>
      <c r="B179" s="741" t="s">
        <v>4563</v>
      </c>
      <c r="C179" s="741" t="s">
        <v>4559</v>
      </c>
      <c r="D179" s="741" t="s">
        <v>4718</v>
      </c>
      <c r="E179" s="741" t="s">
        <v>4719</v>
      </c>
      <c r="F179" s="745">
        <v>7</v>
      </c>
      <c r="G179" s="745">
        <v>700</v>
      </c>
      <c r="H179" s="745">
        <v>7</v>
      </c>
      <c r="I179" s="745">
        <v>100</v>
      </c>
      <c r="J179" s="745">
        <v>1</v>
      </c>
      <c r="K179" s="745">
        <v>100</v>
      </c>
      <c r="L179" s="745">
        <v>1</v>
      </c>
      <c r="M179" s="745">
        <v>100</v>
      </c>
      <c r="N179" s="745">
        <v>3</v>
      </c>
      <c r="O179" s="745">
        <v>300</v>
      </c>
      <c r="P179" s="759">
        <v>3</v>
      </c>
      <c r="Q179" s="746">
        <v>100</v>
      </c>
    </row>
    <row r="180" spans="1:17" ht="14.4" customHeight="1" x14ac:dyDescent="0.3">
      <c r="A180" s="740" t="s">
        <v>4743</v>
      </c>
      <c r="B180" s="741" t="s">
        <v>4563</v>
      </c>
      <c r="C180" s="741" t="s">
        <v>4559</v>
      </c>
      <c r="D180" s="741" t="s">
        <v>4720</v>
      </c>
      <c r="E180" s="741" t="s">
        <v>4711</v>
      </c>
      <c r="F180" s="745">
        <v>113</v>
      </c>
      <c r="G180" s="745">
        <v>115034</v>
      </c>
      <c r="H180" s="745">
        <v>0.56996903257772824</v>
      </c>
      <c r="I180" s="745">
        <v>1018</v>
      </c>
      <c r="J180" s="745">
        <v>195</v>
      </c>
      <c r="K180" s="745">
        <v>201825</v>
      </c>
      <c r="L180" s="745">
        <v>1</v>
      </c>
      <c r="M180" s="745">
        <v>1035</v>
      </c>
      <c r="N180" s="745">
        <v>233</v>
      </c>
      <c r="O180" s="745">
        <v>241155</v>
      </c>
      <c r="P180" s="759">
        <v>1.1948717948717948</v>
      </c>
      <c r="Q180" s="746">
        <v>1035</v>
      </c>
    </row>
    <row r="181" spans="1:17" ht="14.4" customHeight="1" x14ac:dyDescent="0.3">
      <c r="A181" s="740" t="s">
        <v>4743</v>
      </c>
      <c r="B181" s="741" t="s">
        <v>4563</v>
      </c>
      <c r="C181" s="741" t="s">
        <v>4559</v>
      </c>
      <c r="D181" s="741" t="s">
        <v>4639</v>
      </c>
      <c r="E181" s="741" t="s">
        <v>4640</v>
      </c>
      <c r="F181" s="745">
        <v>4</v>
      </c>
      <c r="G181" s="745">
        <v>1360</v>
      </c>
      <c r="H181" s="745"/>
      <c r="I181" s="745">
        <v>340</v>
      </c>
      <c r="J181" s="745"/>
      <c r="K181" s="745"/>
      <c r="L181" s="745"/>
      <c r="M181" s="745"/>
      <c r="N181" s="745"/>
      <c r="O181" s="745"/>
      <c r="P181" s="759"/>
      <c r="Q181" s="746"/>
    </row>
    <row r="182" spans="1:17" ht="14.4" customHeight="1" x14ac:dyDescent="0.3">
      <c r="A182" s="740" t="s">
        <v>4743</v>
      </c>
      <c r="B182" s="741" t="s">
        <v>4563</v>
      </c>
      <c r="C182" s="741" t="s">
        <v>4559</v>
      </c>
      <c r="D182" s="741" t="s">
        <v>4641</v>
      </c>
      <c r="E182" s="741" t="s">
        <v>4642</v>
      </c>
      <c r="F182" s="745">
        <v>7</v>
      </c>
      <c r="G182" s="745">
        <v>2555</v>
      </c>
      <c r="H182" s="745">
        <v>1.1416443252904378</v>
      </c>
      <c r="I182" s="745">
        <v>365</v>
      </c>
      <c r="J182" s="745">
        <v>6</v>
      </c>
      <c r="K182" s="745">
        <v>2238</v>
      </c>
      <c r="L182" s="745">
        <v>1</v>
      </c>
      <c r="M182" s="745">
        <v>373</v>
      </c>
      <c r="N182" s="745"/>
      <c r="O182" s="745"/>
      <c r="P182" s="759"/>
      <c r="Q182" s="746"/>
    </row>
    <row r="183" spans="1:17" ht="14.4" customHeight="1" x14ac:dyDescent="0.3">
      <c r="A183" s="740" t="s">
        <v>4743</v>
      </c>
      <c r="B183" s="741" t="s">
        <v>4563</v>
      </c>
      <c r="C183" s="741" t="s">
        <v>4559</v>
      </c>
      <c r="D183" s="741" t="s">
        <v>4721</v>
      </c>
      <c r="E183" s="741" t="s">
        <v>4711</v>
      </c>
      <c r="F183" s="745"/>
      <c r="G183" s="745"/>
      <c r="H183" s="745"/>
      <c r="I183" s="745"/>
      <c r="J183" s="745"/>
      <c r="K183" s="745"/>
      <c r="L183" s="745"/>
      <c r="M183" s="745"/>
      <c r="N183" s="745">
        <v>3</v>
      </c>
      <c r="O183" s="745">
        <v>2637</v>
      </c>
      <c r="P183" s="759"/>
      <c r="Q183" s="746">
        <v>879</v>
      </c>
    </row>
    <row r="184" spans="1:17" ht="14.4" customHeight="1" x14ac:dyDescent="0.3">
      <c r="A184" s="740" t="s">
        <v>4743</v>
      </c>
      <c r="B184" s="741" t="s">
        <v>4563</v>
      </c>
      <c r="C184" s="741" t="s">
        <v>4559</v>
      </c>
      <c r="D184" s="741" t="s">
        <v>4738</v>
      </c>
      <c r="E184" s="741" t="s">
        <v>4727</v>
      </c>
      <c r="F184" s="745">
        <v>36</v>
      </c>
      <c r="G184" s="745">
        <v>18828</v>
      </c>
      <c r="H184" s="745">
        <v>5.9096045197740112</v>
      </c>
      <c r="I184" s="745">
        <v>523</v>
      </c>
      <c r="J184" s="745">
        <v>6</v>
      </c>
      <c r="K184" s="745">
        <v>3186</v>
      </c>
      <c r="L184" s="745">
        <v>1</v>
      </c>
      <c r="M184" s="745">
        <v>531</v>
      </c>
      <c r="N184" s="745"/>
      <c r="O184" s="745"/>
      <c r="P184" s="759"/>
      <c r="Q184" s="746"/>
    </row>
    <row r="185" spans="1:17" ht="14.4" customHeight="1" x14ac:dyDescent="0.3">
      <c r="A185" s="740" t="s">
        <v>4743</v>
      </c>
      <c r="B185" s="741" t="s">
        <v>4563</v>
      </c>
      <c r="C185" s="741" t="s">
        <v>4559</v>
      </c>
      <c r="D185" s="741" t="s">
        <v>4739</v>
      </c>
      <c r="E185" s="741" t="s">
        <v>4727</v>
      </c>
      <c r="F185" s="745">
        <v>356</v>
      </c>
      <c r="G185" s="745">
        <v>287292</v>
      </c>
      <c r="H185" s="745">
        <v>1.0135329645518176</v>
      </c>
      <c r="I185" s="745">
        <v>807</v>
      </c>
      <c r="J185" s="745">
        <v>344</v>
      </c>
      <c r="K185" s="745">
        <v>283456</v>
      </c>
      <c r="L185" s="745">
        <v>1</v>
      </c>
      <c r="M185" s="745">
        <v>824</v>
      </c>
      <c r="N185" s="745">
        <v>284</v>
      </c>
      <c r="O185" s="745">
        <v>234016</v>
      </c>
      <c r="P185" s="759">
        <v>0.82558139534883723</v>
      </c>
      <c r="Q185" s="746">
        <v>824</v>
      </c>
    </row>
    <row r="186" spans="1:17" ht="14.4" customHeight="1" x14ac:dyDescent="0.3">
      <c r="A186" s="740" t="s">
        <v>4743</v>
      </c>
      <c r="B186" s="741" t="s">
        <v>4563</v>
      </c>
      <c r="C186" s="741" t="s">
        <v>4559</v>
      </c>
      <c r="D186" s="741" t="s">
        <v>4726</v>
      </c>
      <c r="E186" s="741" t="s">
        <v>4727</v>
      </c>
      <c r="F186" s="745">
        <v>160</v>
      </c>
      <c r="G186" s="745">
        <v>95200</v>
      </c>
      <c r="H186" s="745">
        <v>0.72970321314692177</v>
      </c>
      <c r="I186" s="745">
        <v>595</v>
      </c>
      <c r="J186" s="745">
        <v>216</v>
      </c>
      <c r="K186" s="745">
        <v>130464</v>
      </c>
      <c r="L186" s="745">
        <v>1</v>
      </c>
      <c r="M186" s="745">
        <v>604</v>
      </c>
      <c r="N186" s="745">
        <v>92</v>
      </c>
      <c r="O186" s="745">
        <v>55568</v>
      </c>
      <c r="P186" s="759">
        <v>0.42592592592592593</v>
      </c>
      <c r="Q186" s="746">
        <v>604</v>
      </c>
    </row>
    <row r="187" spans="1:17" ht="14.4" customHeight="1" x14ac:dyDescent="0.3">
      <c r="A187" s="740" t="s">
        <v>4743</v>
      </c>
      <c r="B187" s="741" t="s">
        <v>4563</v>
      </c>
      <c r="C187" s="741" t="s">
        <v>4559</v>
      </c>
      <c r="D187" s="741" t="s">
        <v>4643</v>
      </c>
      <c r="E187" s="741" t="s">
        <v>4644</v>
      </c>
      <c r="F187" s="745"/>
      <c r="G187" s="745"/>
      <c r="H187" s="745"/>
      <c r="I187" s="745"/>
      <c r="J187" s="745"/>
      <c r="K187" s="745"/>
      <c r="L187" s="745"/>
      <c r="M187" s="745"/>
      <c r="N187" s="745">
        <v>1</v>
      </c>
      <c r="O187" s="745">
        <v>177</v>
      </c>
      <c r="P187" s="759"/>
      <c r="Q187" s="746">
        <v>177</v>
      </c>
    </row>
    <row r="188" spans="1:17" ht="14.4" customHeight="1" x14ac:dyDescent="0.3">
      <c r="A188" s="740" t="s">
        <v>4743</v>
      </c>
      <c r="B188" s="741" t="s">
        <v>4563</v>
      </c>
      <c r="C188" s="741" t="s">
        <v>4559</v>
      </c>
      <c r="D188" s="741" t="s">
        <v>4722</v>
      </c>
      <c r="E188" s="741" t="s">
        <v>4675</v>
      </c>
      <c r="F188" s="745"/>
      <c r="G188" s="745"/>
      <c r="H188" s="745"/>
      <c r="I188" s="745"/>
      <c r="J188" s="745">
        <v>1</v>
      </c>
      <c r="K188" s="745">
        <v>537</v>
      </c>
      <c r="L188" s="745">
        <v>1</v>
      </c>
      <c r="M188" s="745">
        <v>537</v>
      </c>
      <c r="N188" s="745"/>
      <c r="O188" s="745"/>
      <c r="P188" s="759"/>
      <c r="Q188" s="746"/>
    </row>
    <row r="189" spans="1:17" ht="14.4" customHeight="1" x14ac:dyDescent="0.3">
      <c r="A189" s="740" t="s">
        <v>4743</v>
      </c>
      <c r="B189" s="741" t="s">
        <v>4563</v>
      </c>
      <c r="C189" s="741" t="s">
        <v>4559</v>
      </c>
      <c r="D189" s="741" t="s">
        <v>4744</v>
      </c>
      <c r="E189" s="741" t="s">
        <v>4745</v>
      </c>
      <c r="F189" s="745"/>
      <c r="G189" s="745"/>
      <c r="H189" s="745"/>
      <c r="I189" s="745"/>
      <c r="J189" s="745"/>
      <c r="K189" s="745"/>
      <c r="L189" s="745"/>
      <c r="M189" s="745"/>
      <c r="N189" s="745">
        <v>1</v>
      </c>
      <c r="O189" s="745">
        <v>1380</v>
      </c>
      <c r="P189" s="759"/>
      <c r="Q189" s="746">
        <v>1380</v>
      </c>
    </row>
    <row r="190" spans="1:17" ht="14.4" customHeight="1" x14ac:dyDescent="0.3">
      <c r="A190" s="740" t="s">
        <v>4743</v>
      </c>
      <c r="B190" s="741" t="s">
        <v>4563</v>
      </c>
      <c r="C190" s="741" t="s">
        <v>4559</v>
      </c>
      <c r="D190" s="741" t="s">
        <v>4645</v>
      </c>
      <c r="E190" s="741" t="s">
        <v>4646</v>
      </c>
      <c r="F190" s="745"/>
      <c r="G190" s="745"/>
      <c r="H190" s="745"/>
      <c r="I190" s="745"/>
      <c r="J190" s="745">
        <v>3</v>
      </c>
      <c r="K190" s="745">
        <v>3888</v>
      </c>
      <c r="L190" s="745">
        <v>1</v>
      </c>
      <c r="M190" s="745">
        <v>1296</v>
      </c>
      <c r="N190" s="745">
        <v>3</v>
      </c>
      <c r="O190" s="745">
        <v>3888</v>
      </c>
      <c r="P190" s="759">
        <v>1</v>
      </c>
      <c r="Q190" s="746">
        <v>1296</v>
      </c>
    </row>
    <row r="191" spans="1:17" ht="14.4" customHeight="1" x14ac:dyDescent="0.3">
      <c r="A191" s="740" t="s">
        <v>4743</v>
      </c>
      <c r="B191" s="741" t="s">
        <v>4558</v>
      </c>
      <c r="C191" s="741" t="s">
        <v>4559</v>
      </c>
      <c r="D191" s="741" t="s">
        <v>4560</v>
      </c>
      <c r="E191" s="741" t="s">
        <v>4561</v>
      </c>
      <c r="F191" s="745"/>
      <c r="G191" s="745"/>
      <c r="H191" s="745"/>
      <c r="I191" s="745"/>
      <c r="J191" s="745">
        <v>7</v>
      </c>
      <c r="K191" s="745">
        <v>0</v>
      </c>
      <c r="L191" s="745"/>
      <c r="M191" s="745">
        <v>0</v>
      </c>
      <c r="N191" s="745">
        <v>6</v>
      </c>
      <c r="O191" s="745">
        <v>0</v>
      </c>
      <c r="P191" s="759"/>
      <c r="Q191" s="746">
        <v>0</v>
      </c>
    </row>
    <row r="192" spans="1:17" ht="14.4" customHeight="1" x14ac:dyDescent="0.3">
      <c r="A192" s="740" t="s">
        <v>4562</v>
      </c>
      <c r="B192" s="741" t="s">
        <v>4563</v>
      </c>
      <c r="C192" s="741" t="s">
        <v>4596</v>
      </c>
      <c r="D192" s="741" t="s">
        <v>4729</v>
      </c>
      <c r="E192" s="741" t="s">
        <v>4730</v>
      </c>
      <c r="F192" s="745">
        <v>6</v>
      </c>
      <c r="G192" s="745">
        <v>13860</v>
      </c>
      <c r="H192" s="745">
        <v>5.9405940594059405</v>
      </c>
      <c r="I192" s="745">
        <v>2310</v>
      </c>
      <c r="J192" s="745">
        <v>1.01</v>
      </c>
      <c r="K192" s="745">
        <v>2333.1</v>
      </c>
      <c r="L192" s="745">
        <v>1</v>
      </c>
      <c r="M192" s="745">
        <v>2310</v>
      </c>
      <c r="N192" s="745">
        <v>5</v>
      </c>
      <c r="O192" s="745">
        <v>11550</v>
      </c>
      <c r="P192" s="759">
        <v>4.9504950495049505</v>
      </c>
      <c r="Q192" s="746">
        <v>2310</v>
      </c>
    </row>
    <row r="193" spans="1:17" ht="14.4" customHeight="1" x14ac:dyDescent="0.3">
      <c r="A193" s="740" t="s">
        <v>4562</v>
      </c>
      <c r="B193" s="741" t="s">
        <v>4563</v>
      </c>
      <c r="C193" s="741" t="s">
        <v>4596</v>
      </c>
      <c r="D193" s="741" t="s">
        <v>4731</v>
      </c>
      <c r="E193" s="741" t="s">
        <v>4732</v>
      </c>
      <c r="F193" s="745">
        <v>1</v>
      </c>
      <c r="G193" s="745">
        <v>2310</v>
      </c>
      <c r="H193" s="745"/>
      <c r="I193" s="745">
        <v>2310</v>
      </c>
      <c r="J193" s="745"/>
      <c r="K193" s="745"/>
      <c r="L193" s="745"/>
      <c r="M193" s="745"/>
      <c r="N193" s="745">
        <v>1</v>
      </c>
      <c r="O193" s="745">
        <v>2310</v>
      </c>
      <c r="P193" s="759"/>
      <c r="Q193" s="746">
        <v>2310</v>
      </c>
    </row>
    <row r="194" spans="1:17" ht="14.4" customHeight="1" x14ac:dyDescent="0.3">
      <c r="A194" s="740" t="s">
        <v>4562</v>
      </c>
      <c r="B194" s="741" t="s">
        <v>4563</v>
      </c>
      <c r="C194" s="741" t="s">
        <v>4596</v>
      </c>
      <c r="D194" s="741" t="s">
        <v>4704</v>
      </c>
      <c r="E194" s="741" t="s">
        <v>4705</v>
      </c>
      <c r="F194" s="745">
        <v>576</v>
      </c>
      <c r="G194" s="745">
        <v>521136</v>
      </c>
      <c r="H194" s="745">
        <v>1.2687224669603525</v>
      </c>
      <c r="I194" s="745">
        <v>904.75</v>
      </c>
      <c r="J194" s="745">
        <v>454</v>
      </c>
      <c r="K194" s="745">
        <v>410756.5</v>
      </c>
      <c r="L194" s="745">
        <v>1</v>
      </c>
      <c r="M194" s="745">
        <v>904.75</v>
      </c>
      <c r="N194" s="745">
        <v>492</v>
      </c>
      <c r="O194" s="745">
        <v>445137</v>
      </c>
      <c r="P194" s="759">
        <v>1.0837004405286343</v>
      </c>
      <c r="Q194" s="746">
        <v>904.75</v>
      </c>
    </row>
    <row r="195" spans="1:17" ht="14.4" customHeight="1" x14ac:dyDescent="0.3">
      <c r="A195" s="740" t="s">
        <v>4562</v>
      </c>
      <c r="B195" s="741" t="s">
        <v>4563</v>
      </c>
      <c r="C195" s="741" t="s">
        <v>4596</v>
      </c>
      <c r="D195" s="741" t="s">
        <v>4597</v>
      </c>
      <c r="E195" s="741" t="s">
        <v>4598</v>
      </c>
      <c r="F195" s="745"/>
      <c r="G195" s="745"/>
      <c r="H195" s="745"/>
      <c r="I195" s="745"/>
      <c r="J195" s="745"/>
      <c r="K195" s="745"/>
      <c r="L195" s="745"/>
      <c r="M195" s="745"/>
      <c r="N195" s="745">
        <v>1</v>
      </c>
      <c r="O195" s="745">
        <v>242.64</v>
      </c>
      <c r="P195" s="759"/>
      <c r="Q195" s="746">
        <v>242.64</v>
      </c>
    </row>
    <row r="196" spans="1:17" ht="14.4" customHeight="1" x14ac:dyDescent="0.3">
      <c r="A196" s="740" t="s">
        <v>4562</v>
      </c>
      <c r="B196" s="741" t="s">
        <v>4563</v>
      </c>
      <c r="C196" s="741" t="s">
        <v>4596</v>
      </c>
      <c r="D196" s="741" t="s">
        <v>4599</v>
      </c>
      <c r="E196" s="741" t="s">
        <v>4600</v>
      </c>
      <c r="F196" s="745">
        <v>9</v>
      </c>
      <c r="G196" s="745">
        <v>2183.7599999999998</v>
      </c>
      <c r="H196" s="745">
        <v>1.2747937864485734</v>
      </c>
      <c r="I196" s="745">
        <v>242.64</v>
      </c>
      <c r="J196" s="745">
        <v>7.06</v>
      </c>
      <c r="K196" s="745">
        <v>1713.03</v>
      </c>
      <c r="L196" s="745">
        <v>1</v>
      </c>
      <c r="M196" s="745">
        <v>242.63881019830029</v>
      </c>
      <c r="N196" s="745">
        <v>12</v>
      </c>
      <c r="O196" s="745">
        <v>2911.6799999999994</v>
      </c>
      <c r="P196" s="759">
        <v>1.6997250485980977</v>
      </c>
      <c r="Q196" s="746">
        <v>242.63999999999996</v>
      </c>
    </row>
    <row r="197" spans="1:17" ht="14.4" customHeight="1" x14ac:dyDescent="0.3">
      <c r="A197" s="740" t="s">
        <v>4562</v>
      </c>
      <c r="B197" s="741" t="s">
        <v>4563</v>
      </c>
      <c r="C197" s="741" t="s">
        <v>4596</v>
      </c>
      <c r="D197" s="741" t="s">
        <v>4601</v>
      </c>
      <c r="E197" s="741" t="s">
        <v>4602</v>
      </c>
      <c r="F197" s="745"/>
      <c r="G197" s="745"/>
      <c r="H197" s="745"/>
      <c r="I197" s="745"/>
      <c r="J197" s="745">
        <v>0.01</v>
      </c>
      <c r="K197" s="745">
        <v>2.42</v>
      </c>
      <c r="L197" s="745">
        <v>1</v>
      </c>
      <c r="M197" s="745">
        <v>242</v>
      </c>
      <c r="N197" s="745">
        <v>1</v>
      </c>
      <c r="O197" s="745">
        <v>242.64</v>
      </c>
      <c r="P197" s="759">
        <v>100.26446280991735</v>
      </c>
      <c r="Q197" s="746">
        <v>242.64</v>
      </c>
    </row>
    <row r="198" spans="1:17" ht="14.4" customHeight="1" x14ac:dyDescent="0.3">
      <c r="A198" s="740" t="s">
        <v>4562</v>
      </c>
      <c r="B198" s="741" t="s">
        <v>4563</v>
      </c>
      <c r="C198" s="741" t="s">
        <v>4596</v>
      </c>
      <c r="D198" s="741" t="s">
        <v>4735</v>
      </c>
      <c r="E198" s="741" t="s">
        <v>4736</v>
      </c>
      <c r="F198" s="745"/>
      <c r="G198" s="745"/>
      <c r="H198" s="745"/>
      <c r="I198" s="745"/>
      <c r="J198" s="745">
        <v>1</v>
      </c>
      <c r="K198" s="745">
        <v>2971.25</v>
      </c>
      <c r="L198" s="745">
        <v>1</v>
      </c>
      <c r="M198" s="745">
        <v>2971.25</v>
      </c>
      <c r="N198" s="745"/>
      <c r="O198" s="745"/>
      <c r="P198" s="759"/>
      <c r="Q198" s="746"/>
    </row>
    <row r="199" spans="1:17" ht="14.4" customHeight="1" x14ac:dyDescent="0.3">
      <c r="A199" s="740" t="s">
        <v>4562</v>
      </c>
      <c r="B199" s="741" t="s">
        <v>4563</v>
      </c>
      <c r="C199" s="741" t="s">
        <v>4559</v>
      </c>
      <c r="D199" s="741" t="s">
        <v>4706</v>
      </c>
      <c r="E199" s="741" t="s">
        <v>4707</v>
      </c>
      <c r="F199" s="745">
        <v>32</v>
      </c>
      <c r="G199" s="745">
        <v>6048</v>
      </c>
      <c r="H199" s="745">
        <v>1.476923076923077</v>
      </c>
      <c r="I199" s="745">
        <v>189</v>
      </c>
      <c r="J199" s="745">
        <v>21</v>
      </c>
      <c r="K199" s="745">
        <v>4095</v>
      </c>
      <c r="L199" s="745">
        <v>1</v>
      </c>
      <c r="M199" s="745">
        <v>195</v>
      </c>
      <c r="N199" s="745">
        <v>23</v>
      </c>
      <c r="O199" s="745">
        <v>4508</v>
      </c>
      <c r="P199" s="759">
        <v>1.1008547008547009</v>
      </c>
      <c r="Q199" s="746">
        <v>196</v>
      </c>
    </row>
    <row r="200" spans="1:17" ht="14.4" customHeight="1" x14ac:dyDescent="0.3">
      <c r="A200" s="740" t="s">
        <v>4562</v>
      </c>
      <c r="B200" s="741" t="s">
        <v>4563</v>
      </c>
      <c r="C200" s="741" t="s">
        <v>4559</v>
      </c>
      <c r="D200" s="741" t="s">
        <v>4708</v>
      </c>
      <c r="E200" s="741" t="s">
        <v>4709</v>
      </c>
      <c r="F200" s="745">
        <v>8</v>
      </c>
      <c r="G200" s="745">
        <v>9120</v>
      </c>
      <c r="H200" s="745">
        <v>0.39378238341968913</v>
      </c>
      <c r="I200" s="745">
        <v>1140</v>
      </c>
      <c r="J200" s="745">
        <v>20</v>
      </c>
      <c r="K200" s="745">
        <v>23160</v>
      </c>
      <c r="L200" s="745">
        <v>1</v>
      </c>
      <c r="M200" s="745">
        <v>1158</v>
      </c>
      <c r="N200" s="745">
        <v>27</v>
      </c>
      <c r="O200" s="745">
        <v>31293</v>
      </c>
      <c r="P200" s="759">
        <v>1.3511658031088083</v>
      </c>
      <c r="Q200" s="746">
        <v>1159</v>
      </c>
    </row>
    <row r="201" spans="1:17" ht="14.4" customHeight="1" x14ac:dyDescent="0.3">
      <c r="A201" s="740" t="s">
        <v>4562</v>
      </c>
      <c r="B201" s="741" t="s">
        <v>4563</v>
      </c>
      <c r="C201" s="741" t="s">
        <v>4559</v>
      </c>
      <c r="D201" s="741" t="s">
        <v>4611</v>
      </c>
      <c r="E201" s="741" t="s">
        <v>4612</v>
      </c>
      <c r="F201" s="745">
        <v>1</v>
      </c>
      <c r="G201" s="745">
        <v>35</v>
      </c>
      <c r="H201" s="745"/>
      <c r="I201" s="745">
        <v>35</v>
      </c>
      <c r="J201" s="745"/>
      <c r="K201" s="745"/>
      <c r="L201" s="745"/>
      <c r="M201" s="745"/>
      <c r="N201" s="745">
        <v>2</v>
      </c>
      <c r="O201" s="745">
        <v>74</v>
      </c>
      <c r="P201" s="759"/>
      <c r="Q201" s="746">
        <v>37</v>
      </c>
    </row>
    <row r="202" spans="1:17" ht="14.4" customHeight="1" x14ac:dyDescent="0.3">
      <c r="A202" s="740" t="s">
        <v>4562</v>
      </c>
      <c r="B202" s="741" t="s">
        <v>4563</v>
      </c>
      <c r="C202" s="741" t="s">
        <v>4559</v>
      </c>
      <c r="D202" s="741" t="s">
        <v>4617</v>
      </c>
      <c r="E202" s="741" t="s">
        <v>4618</v>
      </c>
      <c r="F202" s="745">
        <v>1284</v>
      </c>
      <c r="G202" s="745">
        <v>301740</v>
      </c>
      <c r="H202" s="745">
        <v>0.94657590111992973</v>
      </c>
      <c r="I202" s="745">
        <v>235</v>
      </c>
      <c r="J202" s="745">
        <v>1270</v>
      </c>
      <c r="K202" s="745">
        <v>318770</v>
      </c>
      <c r="L202" s="745">
        <v>1</v>
      </c>
      <c r="M202" s="745">
        <v>251</v>
      </c>
      <c r="N202" s="745">
        <v>1200</v>
      </c>
      <c r="O202" s="745">
        <v>301200</v>
      </c>
      <c r="P202" s="759">
        <v>0.94488188976377951</v>
      </c>
      <c r="Q202" s="746">
        <v>251</v>
      </c>
    </row>
    <row r="203" spans="1:17" ht="14.4" customHeight="1" x14ac:dyDescent="0.3">
      <c r="A203" s="740" t="s">
        <v>4562</v>
      </c>
      <c r="B203" s="741" t="s">
        <v>4563</v>
      </c>
      <c r="C203" s="741" t="s">
        <v>4559</v>
      </c>
      <c r="D203" s="741" t="s">
        <v>4647</v>
      </c>
      <c r="E203" s="741" t="s">
        <v>4648</v>
      </c>
      <c r="F203" s="745">
        <v>348</v>
      </c>
      <c r="G203" s="745">
        <v>41064</v>
      </c>
      <c r="H203" s="745">
        <v>1.051305683563748</v>
      </c>
      <c r="I203" s="745">
        <v>118</v>
      </c>
      <c r="J203" s="745">
        <v>310</v>
      </c>
      <c r="K203" s="745">
        <v>39060</v>
      </c>
      <c r="L203" s="745">
        <v>1</v>
      </c>
      <c r="M203" s="745">
        <v>126</v>
      </c>
      <c r="N203" s="745">
        <v>513</v>
      </c>
      <c r="O203" s="745">
        <v>64638</v>
      </c>
      <c r="P203" s="759">
        <v>1.6548387096774193</v>
      </c>
      <c r="Q203" s="746">
        <v>126</v>
      </c>
    </row>
    <row r="204" spans="1:17" ht="14.4" customHeight="1" x14ac:dyDescent="0.3">
      <c r="A204" s="740" t="s">
        <v>4562</v>
      </c>
      <c r="B204" s="741" t="s">
        <v>4563</v>
      </c>
      <c r="C204" s="741" t="s">
        <v>4559</v>
      </c>
      <c r="D204" s="741" t="s">
        <v>4649</v>
      </c>
      <c r="E204" s="741" t="s">
        <v>4650</v>
      </c>
      <c r="F204" s="745"/>
      <c r="G204" s="745"/>
      <c r="H204" s="745"/>
      <c r="I204" s="745"/>
      <c r="J204" s="745">
        <v>2</v>
      </c>
      <c r="K204" s="745">
        <v>662</v>
      </c>
      <c r="L204" s="745">
        <v>1</v>
      </c>
      <c r="M204" s="745">
        <v>331</v>
      </c>
      <c r="N204" s="745"/>
      <c r="O204" s="745"/>
      <c r="P204" s="759"/>
      <c r="Q204" s="746"/>
    </row>
    <row r="205" spans="1:17" ht="14.4" customHeight="1" x14ac:dyDescent="0.3">
      <c r="A205" s="740" t="s">
        <v>4562</v>
      </c>
      <c r="B205" s="741" t="s">
        <v>4563</v>
      </c>
      <c r="C205" s="741" t="s">
        <v>4559</v>
      </c>
      <c r="D205" s="741" t="s">
        <v>4651</v>
      </c>
      <c r="E205" s="741" t="s">
        <v>4652</v>
      </c>
      <c r="F205" s="745"/>
      <c r="G205" s="745"/>
      <c r="H205" s="745"/>
      <c r="I205" s="745"/>
      <c r="J205" s="745">
        <v>3</v>
      </c>
      <c r="K205" s="745">
        <v>1485</v>
      </c>
      <c r="L205" s="745">
        <v>1</v>
      </c>
      <c r="M205" s="745">
        <v>495</v>
      </c>
      <c r="N205" s="745"/>
      <c r="O205" s="745"/>
      <c r="P205" s="759"/>
      <c r="Q205" s="746"/>
    </row>
    <row r="206" spans="1:17" ht="14.4" customHeight="1" x14ac:dyDescent="0.3">
      <c r="A206" s="740" t="s">
        <v>4562</v>
      </c>
      <c r="B206" s="741" t="s">
        <v>4563</v>
      </c>
      <c r="C206" s="741" t="s">
        <v>4559</v>
      </c>
      <c r="D206" s="741" t="s">
        <v>4671</v>
      </c>
      <c r="E206" s="741" t="s">
        <v>4655</v>
      </c>
      <c r="F206" s="745">
        <v>16</v>
      </c>
      <c r="G206" s="745">
        <v>10880</v>
      </c>
      <c r="H206" s="745">
        <v>5.2713178294573639</v>
      </c>
      <c r="I206" s="745">
        <v>680</v>
      </c>
      <c r="J206" s="745">
        <v>3</v>
      </c>
      <c r="K206" s="745">
        <v>2064</v>
      </c>
      <c r="L206" s="745">
        <v>1</v>
      </c>
      <c r="M206" s="745">
        <v>688</v>
      </c>
      <c r="N206" s="745"/>
      <c r="O206" s="745"/>
      <c r="P206" s="759"/>
      <c r="Q206" s="746"/>
    </row>
    <row r="207" spans="1:17" ht="14.4" customHeight="1" x14ac:dyDescent="0.3">
      <c r="A207" s="740" t="s">
        <v>4562</v>
      </c>
      <c r="B207" s="741" t="s">
        <v>4563</v>
      </c>
      <c r="C207" s="741" t="s">
        <v>4559</v>
      </c>
      <c r="D207" s="741" t="s">
        <v>4653</v>
      </c>
      <c r="E207" s="741" t="s">
        <v>4652</v>
      </c>
      <c r="F207" s="745">
        <v>7</v>
      </c>
      <c r="G207" s="745">
        <v>3913</v>
      </c>
      <c r="H207" s="745">
        <v>3.444542253521127</v>
      </c>
      <c r="I207" s="745">
        <v>559</v>
      </c>
      <c r="J207" s="745">
        <v>2</v>
      </c>
      <c r="K207" s="745">
        <v>1136</v>
      </c>
      <c r="L207" s="745">
        <v>1</v>
      </c>
      <c r="M207" s="745">
        <v>568</v>
      </c>
      <c r="N207" s="745">
        <v>6</v>
      </c>
      <c r="O207" s="745">
        <v>3408</v>
      </c>
      <c r="P207" s="759">
        <v>3</v>
      </c>
      <c r="Q207" s="746">
        <v>568</v>
      </c>
    </row>
    <row r="208" spans="1:17" ht="14.4" customHeight="1" x14ac:dyDescent="0.3">
      <c r="A208" s="740" t="s">
        <v>4562</v>
      </c>
      <c r="B208" s="741" t="s">
        <v>4563</v>
      </c>
      <c r="C208" s="741" t="s">
        <v>4559</v>
      </c>
      <c r="D208" s="741" t="s">
        <v>4654</v>
      </c>
      <c r="E208" s="741" t="s">
        <v>4655</v>
      </c>
      <c r="F208" s="745">
        <v>28</v>
      </c>
      <c r="G208" s="745">
        <v>21056</v>
      </c>
      <c r="H208" s="745">
        <v>0.53209339937329425</v>
      </c>
      <c r="I208" s="745">
        <v>752</v>
      </c>
      <c r="J208" s="745">
        <v>52</v>
      </c>
      <c r="K208" s="745">
        <v>39572</v>
      </c>
      <c r="L208" s="745">
        <v>1</v>
      </c>
      <c r="M208" s="745">
        <v>761</v>
      </c>
      <c r="N208" s="745">
        <v>52</v>
      </c>
      <c r="O208" s="745">
        <v>39572</v>
      </c>
      <c r="P208" s="759">
        <v>1</v>
      </c>
      <c r="Q208" s="746">
        <v>761</v>
      </c>
    </row>
    <row r="209" spans="1:17" ht="14.4" customHeight="1" x14ac:dyDescent="0.3">
      <c r="A209" s="740" t="s">
        <v>4562</v>
      </c>
      <c r="B209" s="741" t="s">
        <v>4563</v>
      </c>
      <c r="C209" s="741" t="s">
        <v>4559</v>
      </c>
      <c r="D209" s="741" t="s">
        <v>4710</v>
      </c>
      <c r="E209" s="741" t="s">
        <v>4711</v>
      </c>
      <c r="F209" s="745">
        <v>1140</v>
      </c>
      <c r="G209" s="745">
        <v>922260</v>
      </c>
      <c r="H209" s="745">
        <v>0.56999859085638849</v>
      </c>
      <c r="I209" s="745">
        <v>809</v>
      </c>
      <c r="J209" s="745">
        <v>1978</v>
      </c>
      <c r="K209" s="745">
        <v>1618004</v>
      </c>
      <c r="L209" s="745">
        <v>1</v>
      </c>
      <c r="M209" s="745">
        <v>818</v>
      </c>
      <c r="N209" s="745">
        <v>1378</v>
      </c>
      <c r="O209" s="745">
        <v>1127204</v>
      </c>
      <c r="P209" s="759">
        <v>0.69666329625884738</v>
      </c>
      <c r="Q209" s="746">
        <v>818</v>
      </c>
    </row>
    <row r="210" spans="1:17" ht="14.4" customHeight="1" x14ac:dyDescent="0.3">
      <c r="A210" s="740" t="s">
        <v>4562</v>
      </c>
      <c r="B210" s="741" t="s">
        <v>4563</v>
      </c>
      <c r="C210" s="741" t="s">
        <v>4559</v>
      </c>
      <c r="D210" s="741" t="s">
        <v>4656</v>
      </c>
      <c r="E210" s="741" t="s">
        <v>4640</v>
      </c>
      <c r="F210" s="745">
        <v>4</v>
      </c>
      <c r="G210" s="745">
        <v>1796</v>
      </c>
      <c r="H210" s="745">
        <v>1.9437229437229437</v>
      </c>
      <c r="I210" s="745">
        <v>449</v>
      </c>
      <c r="J210" s="745">
        <v>2</v>
      </c>
      <c r="K210" s="745">
        <v>924</v>
      </c>
      <c r="L210" s="745">
        <v>1</v>
      </c>
      <c r="M210" s="745">
        <v>462</v>
      </c>
      <c r="N210" s="745">
        <v>5</v>
      </c>
      <c r="O210" s="745">
        <v>2310</v>
      </c>
      <c r="P210" s="759">
        <v>2.5</v>
      </c>
      <c r="Q210" s="746">
        <v>462</v>
      </c>
    </row>
    <row r="211" spans="1:17" ht="14.4" customHeight="1" x14ac:dyDescent="0.3">
      <c r="A211" s="740" t="s">
        <v>4562</v>
      </c>
      <c r="B211" s="741" t="s">
        <v>4563</v>
      </c>
      <c r="C211" s="741" t="s">
        <v>4559</v>
      </c>
      <c r="D211" s="741" t="s">
        <v>4657</v>
      </c>
      <c r="E211" s="741" t="s">
        <v>4642</v>
      </c>
      <c r="F211" s="745">
        <v>9</v>
      </c>
      <c r="G211" s="745">
        <v>3933</v>
      </c>
      <c r="H211" s="745">
        <v>0.8016714227476559</v>
      </c>
      <c r="I211" s="745">
        <v>437</v>
      </c>
      <c r="J211" s="745">
        <v>11</v>
      </c>
      <c r="K211" s="745">
        <v>4906</v>
      </c>
      <c r="L211" s="745">
        <v>1</v>
      </c>
      <c r="M211" s="745">
        <v>446</v>
      </c>
      <c r="N211" s="745">
        <v>15</v>
      </c>
      <c r="O211" s="745">
        <v>6690</v>
      </c>
      <c r="P211" s="759">
        <v>1.3636363636363635</v>
      </c>
      <c r="Q211" s="746">
        <v>446</v>
      </c>
    </row>
    <row r="212" spans="1:17" ht="14.4" customHeight="1" x14ac:dyDescent="0.3">
      <c r="A212" s="740" t="s">
        <v>4562</v>
      </c>
      <c r="B212" s="741" t="s">
        <v>4563</v>
      </c>
      <c r="C212" s="741" t="s">
        <v>4559</v>
      </c>
      <c r="D212" s="741" t="s">
        <v>4658</v>
      </c>
      <c r="E212" s="741" t="s">
        <v>4659</v>
      </c>
      <c r="F212" s="745">
        <v>702</v>
      </c>
      <c r="G212" s="745">
        <v>147420</v>
      </c>
      <c r="H212" s="745">
        <v>0.9753547917562605</v>
      </c>
      <c r="I212" s="745">
        <v>210</v>
      </c>
      <c r="J212" s="745">
        <v>703</v>
      </c>
      <c r="K212" s="745">
        <v>151145</v>
      </c>
      <c r="L212" s="745">
        <v>1</v>
      </c>
      <c r="M212" s="745">
        <v>215</v>
      </c>
      <c r="N212" s="745">
        <v>686</v>
      </c>
      <c r="O212" s="745">
        <v>147490</v>
      </c>
      <c r="P212" s="759">
        <v>0.97581792318634419</v>
      </c>
      <c r="Q212" s="746">
        <v>215</v>
      </c>
    </row>
    <row r="213" spans="1:17" ht="14.4" customHeight="1" x14ac:dyDescent="0.3">
      <c r="A213" s="740" t="s">
        <v>4562</v>
      </c>
      <c r="B213" s="741" t="s">
        <v>4563</v>
      </c>
      <c r="C213" s="741" t="s">
        <v>4559</v>
      </c>
      <c r="D213" s="741" t="s">
        <v>4660</v>
      </c>
      <c r="E213" s="741" t="s">
        <v>4661</v>
      </c>
      <c r="F213" s="745">
        <v>5632</v>
      </c>
      <c r="G213" s="745">
        <v>478720</v>
      </c>
      <c r="H213" s="745">
        <v>0.94894692502106148</v>
      </c>
      <c r="I213" s="745">
        <v>85</v>
      </c>
      <c r="J213" s="745">
        <v>5935</v>
      </c>
      <c r="K213" s="745">
        <v>504475</v>
      </c>
      <c r="L213" s="745">
        <v>1</v>
      </c>
      <c r="M213" s="745">
        <v>85</v>
      </c>
      <c r="N213" s="745">
        <v>5594</v>
      </c>
      <c r="O213" s="745">
        <v>475490</v>
      </c>
      <c r="P213" s="759">
        <v>0.9425442291491154</v>
      </c>
      <c r="Q213" s="746">
        <v>85</v>
      </c>
    </row>
    <row r="214" spans="1:17" ht="14.4" customHeight="1" x14ac:dyDescent="0.3">
      <c r="A214" s="740" t="s">
        <v>4562</v>
      </c>
      <c r="B214" s="741" t="s">
        <v>4563</v>
      </c>
      <c r="C214" s="741" t="s">
        <v>4559</v>
      </c>
      <c r="D214" s="741" t="s">
        <v>4623</v>
      </c>
      <c r="E214" s="741" t="s">
        <v>4624</v>
      </c>
      <c r="F214" s="745"/>
      <c r="G214" s="745"/>
      <c r="H214" s="745"/>
      <c r="I214" s="745"/>
      <c r="J214" s="745">
        <v>1</v>
      </c>
      <c r="K214" s="745">
        <v>719</v>
      </c>
      <c r="L214" s="745">
        <v>1</v>
      </c>
      <c r="M214" s="745">
        <v>719</v>
      </c>
      <c r="N214" s="745">
        <v>1</v>
      </c>
      <c r="O214" s="745">
        <v>720</v>
      </c>
      <c r="P214" s="759">
        <v>1.0013908205841446</v>
      </c>
      <c r="Q214" s="746">
        <v>720</v>
      </c>
    </row>
    <row r="215" spans="1:17" ht="14.4" customHeight="1" x14ac:dyDescent="0.3">
      <c r="A215" s="740" t="s">
        <v>4562</v>
      </c>
      <c r="B215" s="741" t="s">
        <v>4563</v>
      </c>
      <c r="C215" s="741" t="s">
        <v>4559</v>
      </c>
      <c r="D215" s="741" t="s">
        <v>4712</v>
      </c>
      <c r="E215" s="741" t="s">
        <v>4711</v>
      </c>
      <c r="F215" s="745">
        <v>3861</v>
      </c>
      <c r="G215" s="745">
        <v>3610035</v>
      </c>
      <c r="H215" s="745">
        <v>1.1004218141115993</v>
      </c>
      <c r="I215" s="745">
        <v>935</v>
      </c>
      <c r="J215" s="745">
        <v>3446</v>
      </c>
      <c r="K215" s="745">
        <v>3280592</v>
      </c>
      <c r="L215" s="745">
        <v>1</v>
      </c>
      <c r="M215" s="745">
        <v>952</v>
      </c>
      <c r="N215" s="745">
        <v>3681</v>
      </c>
      <c r="O215" s="745">
        <v>3504312</v>
      </c>
      <c r="P215" s="759">
        <v>1.0681950087057457</v>
      </c>
      <c r="Q215" s="746">
        <v>952</v>
      </c>
    </row>
    <row r="216" spans="1:17" ht="14.4" customHeight="1" x14ac:dyDescent="0.3">
      <c r="A216" s="740" t="s">
        <v>4562</v>
      </c>
      <c r="B216" s="741" t="s">
        <v>4563</v>
      </c>
      <c r="C216" s="741" t="s">
        <v>4559</v>
      </c>
      <c r="D216" s="741" t="s">
        <v>4629</v>
      </c>
      <c r="E216" s="741" t="s">
        <v>4630</v>
      </c>
      <c r="F216" s="745">
        <v>47</v>
      </c>
      <c r="G216" s="745">
        <v>5358</v>
      </c>
      <c r="H216" s="745">
        <v>1.3953125</v>
      </c>
      <c r="I216" s="745">
        <v>114</v>
      </c>
      <c r="J216" s="745">
        <v>32</v>
      </c>
      <c r="K216" s="745">
        <v>3840</v>
      </c>
      <c r="L216" s="745">
        <v>1</v>
      </c>
      <c r="M216" s="745">
        <v>120</v>
      </c>
      <c r="N216" s="745">
        <v>49</v>
      </c>
      <c r="O216" s="745">
        <v>5880</v>
      </c>
      <c r="P216" s="759">
        <v>1.53125</v>
      </c>
      <c r="Q216" s="746">
        <v>120</v>
      </c>
    </row>
    <row r="217" spans="1:17" ht="14.4" customHeight="1" x14ac:dyDescent="0.3">
      <c r="A217" s="740" t="s">
        <v>4562</v>
      </c>
      <c r="B217" s="741" t="s">
        <v>4563</v>
      </c>
      <c r="C217" s="741" t="s">
        <v>4559</v>
      </c>
      <c r="D217" s="741" t="s">
        <v>4713</v>
      </c>
      <c r="E217" s="741" t="s">
        <v>4711</v>
      </c>
      <c r="F217" s="745">
        <v>246</v>
      </c>
      <c r="G217" s="745">
        <v>181302</v>
      </c>
      <c r="H217" s="745">
        <v>1.164394206993995</v>
      </c>
      <c r="I217" s="745">
        <v>737</v>
      </c>
      <c r="J217" s="745">
        <v>209</v>
      </c>
      <c r="K217" s="745">
        <v>155705</v>
      </c>
      <c r="L217" s="745">
        <v>1</v>
      </c>
      <c r="M217" s="745">
        <v>745</v>
      </c>
      <c r="N217" s="745">
        <v>158</v>
      </c>
      <c r="O217" s="745">
        <v>117710</v>
      </c>
      <c r="P217" s="759">
        <v>0.75598086124401909</v>
      </c>
      <c r="Q217" s="746">
        <v>745</v>
      </c>
    </row>
    <row r="218" spans="1:17" ht="14.4" customHeight="1" x14ac:dyDescent="0.3">
      <c r="A218" s="740" t="s">
        <v>4562</v>
      </c>
      <c r="B218" s="741" t="s">
        <v>4563</v>
      </c>
      <c r="C218" s="741" t="s">
        <v>4559</v>
      </c>
      <c r="D218" s="741" t="s">
        <v>4714</v>
      </c>
      <c r="E218" s="741" t="s">
        <v>4715</v>
      </c>
      <c r="F218" s="745">
        <v>1</v>
      </c>
      <c r="G218" s="745">
        <v>57</v>
      </c>
      <c r="H218" s="745"/>
      <c r="I218" s="745">
        <v>57</v>
      </c>
      <c r="J218" s="745"/>
      <c r="K218" s="745"/>
      <c r="L218" s="745"/>
      <c r="M218" s="745"/>
      <c r="N218" s="745">
        <v>1</v>
      </c>
      <c r="O218" s="745">
        <v>58</v>
      </c>
      <c r="P218" s="759"/>
      <c r="Q218" s="746">
        <v>58</v>
      </c>
    </row>
    <row r="219" spans="1:17" ht="14.4" customHeight="1" x14ac:dyDescent="0.3">
      <c r="A219" s="740" t="s">
        <v>4562</v>
      </c>
      <c r="B219" s="741" t="s">
        <v>4563</v>
      </c>
      <c r="C219" s="741" t="s">
        <v>4559</v>
      </c>
      <c r="D219" s="741" t="s">
        <v>4716</v>
      </c>
      <c r="E219" s="741" t="s">
        <v>4717</v>
      </c>
      <c r="F219" s="745">
        <v>387</v>
      </c>
      <c r="G219" s="745">
        <v>203949</v>
      </c>
      <c r="H219" s="745">
        <v>0.78741443413600198</v>
      </c>
      <c r="I219" s="745">
        <v>527</v>
      </c>
      <c r="J219" s="745">
        <v>477</v>
      </c>
      <c r="K219" s="745">
        <v>259011</v>
      </c>
      <c r="L219" s="745">
        <v>1</v>
      </c>
      <c r="M219" s="745">
        <v>543</v>
      </c>
      <c r="N219" s="745">
        <v>338</v>
      </c>
      <c r="O219" s="745">
        <v>183534</v>
      </c>
      <c r="P219" s="759">
        <v>0.70859538784067089</v>
      </c>
      <c r="Q219" s="746">
        <v>543</v>
      </c>
    </row>
    <row r="220" spans="1:17" ht="14.4" customHeight="1" x14ac:dyDescent="0.3">
      <c r="A220" s="740" t="s">
        <v>4562</v>
      </c>
      <c r="B220" s="741" t="s">
        <v>4563</v>
      </c>
      <c r="C220" s="741" t="s">
        <v>4559</v>
      </c>
      <c r="D220" s="741" t="s">
        <v>4662</v>
      </c>
      <c r="E220" s="741" t="s">
        <v>4663</v>
      </c>
      <c r="F220" s="745">
        <v>12</v>
      </c>
      <c r="G220" s="745">
        <v>3588</v>
      </c>
      <c r="H220" s="745"/>
      <c r="I220" s="745">
        <v>299</v>
      </c>
      <c r="J220" s="745"/>
      <c r="K220" s="745"/>
      <c r="L220" s="745"/>
      <c r="M220" s="745"/>
      <c r="N220" s="745">
        <v>1</v>
      </c>
      <c r="O220" s="745">
        <v>307</v>
      </c>
      <c r="P220" s="759"/>
      <c r="Q220" s="746">
        <v>307</v>
      </c>
    </row>
    <row r="221" spans="1:17" ht="14.4" customHeight="1" x14ac:dyDescent="0.3">
      <c r="A221" s="740" t="s">
        <v>4562</v>
      </c>
      <c r="B221" s="741" t="s">
        <v>4563</v>
      </c>
      <c r="C221" s="741" t="s">
        <v>4559</v>
      </c>
      <c r="D221" s="741" t="s">
        <v>4664</v>
      </c>
      <c r="E221" s="741" t="s">
        <v>4659</v>
      </c>
      <c r="F221" s="745">
        <v>59</v>
      </c>
      <c r="G221" s="745">
        <v>10266</v>
      </c>
      <c r="H221" s="745">
        <v>1.310776302349336</v>
      </c>
      <c r="I221" s="745">
        <v>174</v>
      </c>
      <c r="J221" s="745">
        <v>44</v>
      </c>
      <c r="K221" s="745">
        <v>7832</v>
      </c>
      <c r="L221" s="745">
        <v>1</v>
      </c>
      <c r="M221" s="745">
        <v>178</v>
      </c>
      <c r="N221" s="745">
        <v>36</v>
      </c>
      <c r="O221" s="745">
        <v>6408</v>
      </c>
      <c r="P221" s="759">
        <v>0.81818181818181823</v>
      </c>
      <c r="Q221" s="746">
        <v>178</v>
      </c>
    </row>
    <row r="222" spans="1:17" ht="14.4" customHeight="1" x14ac:dyDescent="0.3">
      <c r="A222" s="740" t="s">
        <v>4562</v>
      </c>
      <c r="B222" s="741" t="s">
        <v>4563</v>
      </c>
      <c r="C222" s="741" t="s">
        <v>4559</v>
      </c>
      <c r="D222" s="741" t="s">
        <v>4665</v>
      </c>
      <c r="E222" s="741" t="s">
        <v>4663</v>
      </c>
      <c r="F222" s="745">
        <v>13</v>
      </c>
      <c r="G222" s="745">
        <v>4823</v>
      </c>
      <c r="H222" s="745">
        <v>0.30956354300385108</v>
      </c>
      <c r="I222" s="745">
        <v>371</v>
      </c>
      <c r="J222" s="745">
        <v>41</v>
      </c>
      <c r="K222" s="745">
        <v>15580</v>
      </c>
      <c r="L222" s="745">
        <v>1</v>
      </c>
      <c r="M222" s="745">
        <v>380</v>
      </c>
      <c r="N222" s="745">
        <v>18</v>
      </c>
      <c r="O222" s="745">
        <v>6840</v>
      </c>
      <c r="P222" s="759">
        <v>0.43902439024390244</v>
      </c>
      <c r="Q222" s="746">
        <v>380</v>
      </c>
    </row>
    <row r="223" spans="1:17" ht="14.4" customHeight="1" x14ac:dyDescent="0.3">
      <c r="A223" s="740" t="s">
        <v>4562</v>
      </c>
      <c r="B223" s="741" t="s">
        <v>4563</v>
      </c>
      <c r="C223" s="741" t="s">
        <v>4559</v>
      </c>
      <c r="D223" s="741" t="s">
        <v>4718</v>
      </c>
      <c r="E223" s="741" t="s">
        <v>4719</v>
      </c>
      <c r="F223" s="745">
        <v>71</v>
      </c>
      <c r="G223" s="745">
        <v>7100</v>
      </c>
      <c r="H223" s="745">
        <v>1.2033898305084745</v>
      </c>
      <c r="I223" s="745">
        <v>100</v>
      </c>
      <c r="J223" s="745">
        <v>59</v>
      </c>
      <c r="K223" s="745">
        <v>5900</v>
      </c>
      <c r="L223" s="745">
        <v>1</v>
      </c>
      <c r="M223" s="745">
        <v>100</v>
      </c>
      <c r="N223" s="745">
        <v>77</v>
      </c>
      <c r="O223" s="745">
        <v>7700</v>
      </c>
      <c r="P223" s="759">
        <v>1.3050847457627119</v>
      </c>
      <c r="Q223" s="746">
        <v>100</v>
      </c>
    </row>
    <row r="224" spans="1:17" ht="14.4" customHeight="1" x14ac:dyDescent="0.3">
      <c r="A224" s="740" t="s">
        <v>4562</v>
      </c>
      <c r="B224" s="741" t="s">
        <v>4563</v>
      </c>
      <c r="C224" s="741" t="s">
        <v>4559</v>
      </c>
      <c r="D224" s="741" t="s">
        <v>4720</v>
      </c>
      <c r="E224" s="741" t="s">
        <v>4711</v>
      </c>
      <c r="F224" s="745">
        <v>281</v>
      </c>
      <c r="G224" s="745">
        <v>286058</v>
      </c>
      <c r="H224" s="745">
        <v>0.85041397250092898</v>
      </c>
      <c r="I224" s="745">
        <v>1018</v>
      </c>
      <c r="J224" s="745">
        <v>325</v>
      </c>
      <c r="K224" s="745">
        <v>336375</v>
      </c>
      <c r="L224" s="745">
        <v>1</v>
      </c>
      <c r="M224" s="745">
        <v>1035</v>
      </c>
      <c r="N224" s="745">
        <v>310</v>
      </c>
      <c r="O224" s="745">
        <v>320850</v>
      </c>
      <c r="P224" s="759">
        <v>0.9538461538461539</v>
      </c>
      <c r="Q224" s="746">
        <v>1035</v>
      </c>
    </row>
    <row r="225" spans="1:17" ht="14.4" customHeight="1" x14ac:dyDescent="0.3">
      <c r="A225" s="740" t="s">
        <v>4562</v>
      </c>
      <c r="B225" s="741" t="s">
        <v>4563</v>
      </c>
      <c r="C225" s="741" t="s">
        <v>4559</v>
      </c>
      <c r="D225" s="741" t="s">
        <v>4639</v>
      </c>
      <c r="E225" s="741" t="s">
        <v>4640</v>
      </c>
      <c r="F225" s="745"/>
      <c r="G225" s="745"/>
      <c r="H225" s="745"/>
      <c r="I225" s="745"/>
      <c r="J225" s="745"/>
      <c r="K225" s="745"/>
      <c r="L225" s="745"/>
      <c r="M225" s="745"/>
      <c r="N225" s="745">
        <v>1</v>
      </c>
      <c r="O225" s="745">
        <v>353</v>
      </c>
      <c r="P225" s="759"/>
      <c r="Q225" s="746">
        <v>353</v>
      </c>
    </row>
    <row r="226" spans="1:17" ht="14.4" customHeight="1" x14ac:dyDescent="0.3">
      <c r="A226" s="740" t="s">
        <v>4562</v>
      </c>
      <c r="B226" s="741" t="s">
        <v>4563</v>
      </c>
      <c r="C226" s="741" t="s">
        <v>4559</v>
      </c>
      <c r="D226" s="741" t="s">
        <v>4641</v>
      </c>
      <c r="E226" s="741" t="s">
        <v>4642</v>
      </c>
      <c r="F226" s="745"/>
      <c r="G226" s="745"/>
      <c r="H226" s="745"/>
      <c r="I226" s="745"/>
      <c r="J226" s="745">
        <v>2</v>
      </c>
      <c r="K226" s="745">
        <v>746</v>
      </c>
      <c r="L226" s="745">
        <v>1</v>
      </c>
      <c r="M226" s="745">
        <v>373</v>
      </c>
      <c r="N226" s="745"/>
      <c r="O226" s="745"/>
      <c r="P226" s="759"/>
      <c r="Q226" s="746"/>
    </row>
    <row r="227" spans="1:17" ht="14.4" customHeight="1" x14ac:dyDescent="0.3">
      <c r="A227" s="740" t="s">
        <v>4562</v>
      </c>
      <c r="B227" s="741" t="s">
        <v>4563</v>
      </c>
      <c r="C227" s="741" t="s">
        <v>4559</v>
      </c>
      <c r="D227" s="741" t="s">
        <v>4721</v>
      </c>
      <c r="E227" s="741" t="s">
        <v>4711</v>
      </c>
      <c r="F227" s="745">
        <v>93</v>
      </c>
      <c r="G227" s="745">
        <v>80259</v>
      </c>
      <c r="H227" s="745">
        <v>18.261433447098977</v>
      </c>
      <c r="I227" s="745">
        <v>863</v>
      </c>
      <c r="J227" s="745">
        <v>5</v>
      </c>
      <c r="K227" s="745">
        <v>4395</v>
      </c>
      <c r="L227" s="745">
        <v>1</v>
      </c>
      <c r="M227" s="745">
        <v>879</v>
      </c>
      <c r="N227" s="745">
        <v>47</v>
      </c>
      <c r="O227" s="745">
        <v>41313</v>
      </c>
      <c r="P227" s="759">
        <v>9.4</v>
      </c>
      <c r="Q227" s="746">
        <v>879</v>
      </c>
    </row>
    <row r="228" spans="1:17" ht="14.4" customHeight="1" x14ac:dyDescent="0.3">
      <c r="A228" s="740" t="s">
        <v>4562</v>
      </c>
      <c r="B228" s="741" t="s">
        <v>4563</v>
      </c>
      <c r="C228" s="741" t="s">
        <v>4559</v>
      </c>
      <c r="D228" s="741" t="s">
        <v>4668</v>
      </c>
      <c r="E228" s="741" t="s">
        <v>4650</v>
      </c>
      <c r="F228" s="745">
        <v>11</v>
      </c>
      <c r="G228" s="745">
        <v>4345</v>
      </c>
      <c r="H228" s="745"/>
      <c r="I228" s="745">
        <v>395</v>
      </c>
      <c r="J228" s="745"/>
      <c r="K228" s="745"/>
      <c r="L228" s="745"/>
      <c r="M228" s="745"/>
      <c r="N228" s="745">
        <v>2</v>
      </c>
      <c r="O228" s="745">
        <v>808</v>
      </c>
      <c r="P228" s="759"/>
      <c r="Q228" s="746">
        <v>404</v>
      </c>
    </row>
    <row r="229" spans="1:17" ht="14.4" customHeight="1" x14ac:dyDescent="0.3">
      <c r="A229" s="740" t="s">
        <v>4562</v>
      </c>
      <c r="B229" s="741" t="s">
        <v>4563</v>
      </c>
      <c r="C229" s="741" t="s">
        <v>4559</v>
      </c>
      <c r="D229" s="741" t="s">
        <v>4674</v>
      </c>
      <c r="E229" s="741" t="s">
        <v>4675</v>
      </c>
      <c r="F229" s="745">
        <v>1</v>
      </c>
      <c r="G229" s="745">
        <v>611</v>
      </c>
      <c r="H229" s="745"/>
      <c r="I229" s="745">
        <v>611</v>
      </c>
      <c r="J229" s="745"/>
      <c r="K229" s="745"/>
      <c r="L229" s="745"/>
      <c r="M229" s="745"/>
      <c r="N229" s="745"/>
      <c r="O229" s="745"/>
      <c r="P229" s="759"/>
      <c r="Q229" s="746"/>
    </row>
    <row r="230" spans="1:17" ht="14.4" customHeight="1" x14ac:dyDescent="0.3">
      <c r="A230" s="740" t="s">
        <v>4562</v>
      </c>
      <c r="B230" s="741" t="s">
        <v>4563</v>
      </c>
      <c r="C230" s="741" t="s">
        <v>4559</v>
      </c>
      <c r="D230" s="741" t="s">
        <v>4744</v>
      </c>
      <c r="E230" s="741" t="s">
        <v>4745</v>
      </c>
      <c r="F230" s="745">
        <v>1</v>
      </c>
      <c r="G230" s="745">
        <v>1371</v>
      </c>
      <c r="H230" s="745">
        <v>0.99419869470630895</v>
      </c>
      <c r="I230" s="745">
        <v>1371</v>
      </c>
      <c r="J230" s="745">
        <v>1</v>
      </c>
      <c r="K230" s="745">
        <v>1379</v>
      </c>
      <c r="L230" s="745">
        <v>1</v>
      </c>
      <c r="M230" s="745">
        <v>1379</v>
      </c>
      <c r="N230" s="745">
        <v>1</v>
      </c>
      <c r="O230" s="745">
        <v>1380</v>
      </c>
      <c r="P230" s="759">
        <v>1.0007251631617113</v>
      </c>
      <c r="Q230" s="746">
        <v>1380</v>
      </c>
    </row>
    <row r="231" spans="1:17" ht="14.4" customHeight="1" x14ac:dyDescent="0.3">
      <c r="A231" s="740" t="s">
        <v>574</v>
      </c>
      <c r="B231" s="741" t="s">
        <v>4746</v>
      </c>
      <c r="C231" s="741" t="s">
        <v>4559</v>
      </c>
      <c r="D231" s="741" t="s">
        <v>4747</v>
      </c>
      <c r="E231" s="741" t="s">
        <v>4748</v>
      </c>
      <c r="F231" s="745"/>
      <c r="G231" s="745"/>
      <c r="H231" s="745"/>
      <c r="I231" s="745"/>
      <c r="J231" s="745"/>
      <c r="K231" s="745"/>
      <c r="L231" s="745"/>
      <c r="M231" s="745"/>
      <c r="N231" s="745">
        <v>1</v>
      </c>
      <c r="O231" s="745">
        <v>1965</v>
      </c>
      <c r="P231" s="759"/>
      <c r="Q231" s="746">
        <v>1965</v>
      </c>
    </row>
    <row r="232" spans="1:17" ht="14.4" customHeight="1" x14ac:dyDescent="0.3">
      <c r="A232" s="740" t="s">
        <v>574</v>
      </c>
      <c r="B232" s="741" t="s">
        <v>4746</v>
      </c>
      <c r="C232" s="741" t="s">
        <v>4559</v>
      </c>
      <c r="D232" s="741" t="s">
        <v>4749</v>
      </c>
      <c r="E232" s="741" t="s">
        <v>4750</v>
      </c>
      <c r="F232" s="745">
        <v>1</v>
      </c>
      <c r="G232" s="745">
        <v>2698</v>
      </c>
      <c r="H232" s="745">
        <v>0.16233453670276776</v>
      </c>
      <c r="I232" s="745">
        <v>2698</v>
      </c>
      <c r="J232" s="745">
        <v>6</v>
      </c>
      <c r="K232" s="745">
        <v>16620</v>
      </c>
      <c r="L232" s="745">
        <v>1</v>
      </c>
      <c r="M232" s="745">
        <v>2770</v>
      </c>
      <c r="N232" s="745">
        <v>9</v>
      </c>
      <c r="O232" s="745">
        <v>24937</v>
      </c>
      <c r="P232" s="759">
        <v>1.5004211793020457</v>
      </c>
      <c r="Q232" s="746">
        <v>2770.7777777777778</v>
      </c>
    </row>
    <row r="233" spans="1:17" ht="14.4" customHeight="1" x14ac:dyDescent="0.3">
      <c r="A233" s="740" t="s">
        <v>574</v>
      </c>
      <c r="B233" s="741" t="s">
        <v>4746</v>
      </c>
      <c r="C233" s="741" t="s">
        <v>4559</v>
      </c>
      <c r="D233" s="741" t="s">
        <v>4751</v>
      </c>
      <c r="E233" s="741" t="s">
        <v>4752</v>
      </c>
      <c r="F233" s="745"/>
      <c r="G233" s="745"/>
      <c r="H233" s="745"/>
      <c r="I233" s="745"/>
      <c r="J233" s="745">
        <v>3</v>
      </c>
      <c r="K233" s="745">
        <v>18510</v>
      </c>
      <c r="L233" s="745">
        <v>1</v>
      </c>
      <c r="M233" s="745">
        <v>6170</v>
      </c>
      <c r="N233" s="745">
        <v>4</v>
      </c>
      <c r="O233" s="745">
        <v>24689</v>
      </c>
      <c r="P233" s="759">
        <v>1.3338195569962183</v>
      </c>
      <c r="Q233" s="746">
        <v>6172.25</v>
      </c>
    </row>
    <row r="234" spans="1:17" ht="14.4" customHeight="1" x14ac:dyDescent="0.3">
      <c r="A234" s="740" t="s">
        <v>574</v>
      </c>
      <c r="B234" s="741" t="s">
        <v>4746</v>
      </c>
      <c r="C234" s="741" t="s">
        <v>4559</v>
      </c>
      <c r="D234" s="741" t="s">
        <v>4753</v>
      </c>
      <c r="E234" s="741" t="s">
        <v>4754</v>
      </c>
      <c r="F234" s="745"/>
      <c r="G234" s="745"/>
      <c r="H234" s="745"/>
      <c r="I234" s="745"/>
      <c r="J234" s="745"/>
      <c r="K234" s="745"/>
      <c r="L234" s="745"/>
      <c r="M234" s="745"/>
      <c r="N234" s="745">
        <v>2</v>
      </c>
      <c r="O234" s="745">
        <v>4925</v>
      </c>
      <c r="P234" s="759"/>
      <c r="Q234" s="746">
        <v>2462.5</v>
      </c>
    </row>
    <row r="235" spans="1:17" ht="14.4" customHeight="1" x14ac:dyDescent="0.3">
      <c r="A235" s="740" t="s">
        <v>574</v>
      </c>
      <c r="B235" s="741" t="s">
        <v>4746</v>
      </c>
      <c r="C235" s="741" t="s">
        <v>4559</v>
      </c>
      <c r="D235" s="741" t="s">
        <v>4755</v>
      </c>
      <c r="E235" s="741" t="s">
        <v>4756</v>
      </c>
      <c r="F235" s="745">
        <v>1</v>
      </c>
      <c r="G235" s="745">
        <v>4257</v>
      </c>
      <c r="H235" s="745"/>
      <c r="I235" s="745">
        <v>4257</v>
      </c>
      <c r="J235" s="745"/>
      <c r="K235" s="745"/>
      <c r="L235" s="745"/>
      <c r="M235" s="745"/>
      <c r="N235" s="745"/>
      <c r="O235" s="745"/>
      <c r="P235" s="759"/>
      <c r="Q235" s="746"/>
    </row>
    <row r="236" spans="1:17" ht="14.4" customHeight="1" x14ac:dyDescent="0.3">
      <c r="A236" s="740" t="s">
        <v>574</v>
      </c>
      <c r="B236" s="741" t="s">
        <v>4746</v>
      </c>
      <c r="C236" s="741" t="s">
        <v>4559</v>
      </c>
      <c r="D236" s="741" t="s">
        <v>4757</v>
      </c>
      <c r="E236" s="741" t="s">
        <v>4758</v>
      </c>
      <c r="F236" s="745">
        <v>2</v>
      </c>
      <c r="G236" s="745">
        <v>4146</v>
      </c>
      <c r="H236" s="745">
        <v>0.38657342657342658</v>
      </c>
      <c r="I236" s="745">
        <v>2073</v>
      </c>
      <c r="J236" s="745">
        <v>5</v>
      </c>
      <c r="K236" s="745">
        <v>10725</v>
      </c>
      <c r="L236" s="745">
        <v>1</v>
      </c>
      <c r="M236" s="745">
        <v>2145</v>
      </c>
      <c r="N236" s="745">
        <v>6</v>
      </c>
      <c r="O236" s="745">
        <v>12876</v>
      </c>
      <c r="P236" s="759">
        <v>1.2005594405594406</v>
      </c>
      <c r="Q236" s="746">
        <v>2146</v>
      </c>
    </row>
    <row r="237" spans="1:17" ht="14.4" customHeight="1" x14ac:dyDescent="0.3">
      <c r="A237" s="740" t="s">
        <v>574</v>
      </c>
      <c r="B237" s="741" t="s">
        <v>4746</v>
      </c>
      <c r="C237" s="741" t="s">
        <v>4559</v>
      </c>
      <c r="D237" s="741" t="s">
        <v>4759</v>
      </c>
      <c r="E237" s="741" t="s">
        <v>4760</v>
      </c>
      <c r="F237" s="745">
        <v>1</v>
      </c>
      <c r="G237" s="745">
        <v>2242</v>
      </c>
      <c r="H237" s="745">
        <v>0.48444252376836644</v>
      </c>
      <c r="I237" s="745">
        <v>2242</v>
      </c>
      <c r="J237" s="745">
        <v>2</v>
      </c>
      <c r="K237" s="745">
        <v>4628</v>
      </c>
      <c r="L237" s="745">
        <v>1</v>
      </c>
      <c r="M237" s="745">
        <v>2314</v>
      </c>
      <c r="N237" s="745"/>
      <c r="O237" s="745"/>
      <c r="P237" s="759"/>
      <c r="Q237" s="746"/>
    </row>
    <row r="238" spans="1:17" ht="14.4" customHeight="1" x14ac:dyDescent="0.3">
      <c r="A238" s="740" t="s">
        <v>574</v>
      </c>
      <c r="B238" s="741" t="s">
        <v>4746</v>
      </c>
      <c r="C238" s="741" t="s">
        <v>4559</v>
      </c>
      <c r="D238" s="741" t="s">
        <v>4761</v>
      </c>
      <c r="E238" s="741" t="s">
        <v>4762</v>
      </c>
      <c r="F238" s="745"/>
      <c r="G238" s="745"/>
      <c r="H238" s="745"/>
      <c r="I238" s="745"/>
      <c r="J238" s="745">
        <v>2</v>
      </c>
      <c r="K238" s="745">
        <v>5538</v>
      </c>
      <c r="L238" s="745">
        <v>1</v>
      </c>
      <c r="M238" s="745">
        <v>2769</v>
      </c>
      <c r="N238" s="745">
        <v>2</v>
      </c>
      <c r="O238" s="745">
        <v>5540</v>
      </c>
      <c r="P238" s="759">
        <v>1.0003611412062117</v>
      </c>
      <c r="Q238" s="746">
        <v>2770</v>
      </c>
    </row>
    <row r="239" spans="1:17" ht="14.4" customHeight="1" x14ac:dyDescent="0.3">
      <c r="A239" s="740" t="s">
        <v>574</v>
      </c>
      <c r="B239" s="741" t="s">
        <v>4746</v>
      </c>
      <c r="C239" s="741" t="s">
        <v>4559</v>
      </c>
      <c r="D239" s="741" t="s">
        <v>4763</v>
      </c>
      <c r="E239" s="741" t="s">
        <v>4764</v>
      </c>
      <c r="F239" s="745">
        <v>2</v>
      </c>
      <c r="G239" s="745">
        <v>19008</v>
      </c>
      <c r="H239" s="745"/>
      <c r="I239" s="745">
        <v>9504</v>
      </c>
      <c r="J239" s="745"/>
      <c r="K239" s="745"/>
      <c r="L239" s="745"/>
      <c r="M239" s="745"/>
      <c r="N239" s="745"/>
      <c r="O239" s="745"/>
      <c r="P239" s="759"/>
      <c r="Q239" s="746"/>
    </row>
    <row r="240" spans="1:17" ht="14.4" customHeight="1" x14ac:dyDescent="0.3">
      <c r="A240" s="740" t="s">
        <v>574</v>
      </c>
      <c r="B240" s="741" t="s">
        <v>4746</v>
      </c>
      <c r="C240" s="741" t="s">
        <v>4559</v>
      </c>
      <c r="D240" s="741" t="s">
        <v>4765</v>
      </c>
      <c r="E240" s="741" t="s">
        <v>4766</v>
      </c>
      <c r="F240" s="745"/>
      <c r="G240" s="745"/>
      <c r="H240" s="745"/>
      <c r="I240" s="745"/>
      <c r="J240" s="745">
        <v>1</v>
      </c>
      <c r="K240" s="745">
        <v>4921</v>
      </c>
      <c r="L240" s="745">
        <v>1</v>
      </c>
      <c r="M240" s="745">
        <v>4921</v>
      </c>
      <c r="N240" s="745">
        <v>1</v>
      </c>
      <c r="O240" s="745">
        <v>4923</v>
      </c>
      <c r="P240" s="759">
        <v>1.0004064214590531</v>
      </c>
      <c r="Q240" s="746">
        <v>4923</v>
      </c>
    </row>
    <row r="241" spans="1:17" ht="14.4" customHeight="1" x14ac:dyDescent="0.3">
      <c r="A241" s="740" t="s">
        <v>574</v>
      </c>
      <c r="B241" s="741" t="s">
        <v>4746</v>
      </c>
      <c r="C241" s="741" t="s">
        <v>4559</v>
      </c>
      <c r="D241" s="741" t="s">
        <v>4767</v>
      </c>
      <c r="E241" s="741" t="s">
        <v>4768</v>
      </c>
      <c r="F241" s="745"/>
      <c r="G241" s="745"/>
      <c r="H241" s="745"/>
      <c r="I241" s="745"/>
      <c r="J241" s="745">
        <v>1</v>
      </c>
      <c r="K241" s="745">
        <v>2985</v>
      </c>
      <c r="L241" s="745">
        <v>1</v>
      </c>
      <c r="M241" s="745">
        <v>2985</v>
      </c>
      <c r="N241" s="745"/>
      <c r="O241" s="745"/>
      <c r="P241" s="759"/>
      <c r="Q241" s="746"/>
    </row>
    <row r="242" spans="1:17" ht="14.4" customHeight="1" x14ac:dyDescent="0.3">
      <c r="A242" s="740" t="s">
        <v>574</v>
      </c>
      <c r="B242" s="741" t="s">
        <v>4746</v>
      </c>
      <c r="C242" s="741" t="s">
        <v>4559</v>
      </c>
      <c r="D242" s="741" t="s">
        <v>4769</v>
      </c>
      <c r="E242" s="741" t="s">
        <v>4770</v>
      </c>
      <c r="F242" s="745">
        <v>8</v>
      </c>
      <c r="G242" s="745">
        <v>6552</v>
      </c>
      <c r="H242" s="745">
        <v>7.8373205741626792</v>
      </c>
      <c r="I242" s="745">
        <v>819</v>
      </c>
      <c r="J242" s="745">
        <v>1</v>
      </c>
      <c r="K242" s="745">
        <v>836</v>
      </c>
      <c r="L242" s="745">
        <v>1</v>
      </c>
      <c r="M242" s="745">
        <v>836</v>
      </c>
      <c r="N242" s="745">
        <v>3</v>
      </c>
      <c r="O242" s="745">
        <v>2511</v>
      </c>
      <c r="P242" s="759">
        <v>3.0035885167464116</v>
      </c>
      <c r="Q242" s="746">
        <v>837</v>
      </c>
    </row>
    <row r="243" spans="1:17" ht="14.4" customHeight="1" x14ac:dyDescent="0.3">
      <c r="A243" s="740" t="s">
        <v>574</v>
      </c>
      <c r="B243" s="741" t="s">
        <v>4746</v>
      </c>
      <c r="C243" s="741" t="s">
        <v>4559</v>
      </c>
      <c r="D243" s="741" t="s">
        <v>4771</v>
      </c>
      <c r="E243" s="741" t="s">
        <v>4772</v>
      </c>
      <c r="F243" s="745">
        <v>1</v>
      </c>
      <c r="G243" s="745">
        <v>0</v>
      </c>
      <c r="H243" s="745"/>
      <c r="I243" s="745">
        <v>0</v>
      </c>
      <c r="J243" s="745"/>
      <c r="K243" s="745"/>
      <c r="L243" s="745"/>
      <c r="M243" s="745"/>
      <c r="N243" s="745"/>
      <c r="O243" s="745"/>
      <c r="P243" s="759"/>
      <c r="Q243" s="746"/>
    </row>
    <row r="244" spans="1:17" ht="14.4" customHeight="1" x14ac:dyDescent="0.3">
      <c r="A244" s="740" t="s">
        <v>574</v>
      </c>
      <c r="B244" s="741" t="s">
        <v>4746</v>
      </c>
      <c r="C244" s="741" t="s">
        <v>4559</v>
      </c>
      <c r="D244" s="741" t="s">
        <v>4773</v>
      </c>
      <c r="E244" s="741" t="s">
        <v>4774</v>
      </c>
      <c r="F244" s="745">
        <v>4</v>
      </c>
      <c r="G244" s="745">
        <v>0</v>
      </c>
      <c r="H244" s="745"/>
      <c r="I244" s="745">
        <v>0</v>
      </c>
      <c r="J244" s="745">
        <v>1</v>
      </c>
      <c r="K244" s="745">
        <v>0</v>
      </c>
      <c r="L244" s="745"/>
      <c r="M244" s="745">
        <v>0</v>
      </c>
      <c r="N244" s="745">
        <v>2</v>
      </c>
      <c r="O244" s="745">
        <v>0</v>
      </c>
      <c r="P244" s="759"/>
      <c r="Q244" s="746">
        <v>0</v>
      </c>
    </row>
    <row r="245" spans="1:17" ht="14.4" customHeight="1" x14ac:dyDescent="0.3">
      <c r="A245" s="740" t="s">
        <v>574</v>
      </c>
      <c r="B245" s="741" t="s">
        <v>4746</v>
      </c>
      <c r="C245" s="741" t="s">
        <v>4559</v>
      </c>
      <c r="D245" s="741" t="s">
        <v>4775</v>
      </c>
      <c r="E245" s="741" t="s">
        <v>4776</v>
      </c>
      <c r="F245" s="745">
        <v>1</v>
      </c>
      <c r="G245" s="745">
        <v>0</v>
      </c>
      <c r="H245" s="745"/>
      <c r="I245" s="745">
        <v>0</v>
      </c>
      <c r="J245" s="745"/>
      <c r="K245" s="745"/>
      <c r="L245" s="745"/>
      <c r="M245" s="745"/>
      <c r="N245" s="745"/>
      <c r="O245" s="745"/>
      <c r="P245" s="759"/>
      <c r="Q245" s="746"/>
    </row>
    <row r="246" spans="1:17" ht="14.4" customHeight="1" x14ac:dyDescent="0.3">
      <c r="A246" s="740" t="s">
        <v>574</v>
      </c>
      <c r="B246" s="741" t="s">
        <v>4746</v>
      </c>
      <c r="C246" s="741" t="s">
        <v>4559</v>
      </c>
      <c r="D246" s="741" t="s">
        <v>4777</v>
      </c>
      <c r="E246" s="741" t="s">
        <v>4778</v>
      </c>
      <c r="F246" s="745"/>
      <c r="G246" s="745"/>
      <c r="H246" s="745"/>
      <c r="I246" s="745"/>
      <c r="J246" s="745"/>
      <c r="K246" s="745"/>
      <c r="L246" s="745"/>
      <c r="M246" s="745"/>
      <c r="N246" s="745">
        <v>1</v>
      </c>
      <c r="O246" s="745">
        <v>0</v>
      </c>
      <c r="P246" s="759"/>
      <c r="Q246" s="746">
        <v>0</v>
      </c>
    </row>
    <row r="247" spans="1:17" ht="14.4" customHeight="1" x14ac:dyDescent="0.3">
      <c r="A247" s="740" t="s">
        <v>574</v>
      </c>
      <c r="B247" s="741" t="s">
        <v>4746</v>
      </c>
      <c r="C247" s="741" t="s">
        <v>4559</v>
      </c>
      <c r="D247" s="741" t="s">
        <v>4779</v>
      </c>
      <c r="E247" s="741" t="s">
        <v>4780</v>
      </c>
      <c r="F247" s="745">
        <v>1</v>
      </c>
      <c r="G247" s="745">
        <v>0</v>
      </c>
      <c r="H247" s="745"/>
      <c r="I247" s="745">
        <v>0</v>
      </c>
      <c r="J247" s="745"/>
      <c r="K247" s="745"/>
      <c r="L247" s="745"/>
      <c r="M247" s="745"/>
      <c r="N247" s="745"/>
      <c r="O247" s="745"/>
      <c r="P247" s="759"/>
      <c r="Q247" s="746"/>
    </row>
    <row r="248" spans="1:17" ht="14.4" customHeight="1" x14ac:dyDescent="0.3">
      <c r="A248" s="740" t="s">
        <v>574</v>
      </c>
      <c r="B248" s="741" t="s">
        <v>4746</v>
      </c>
      <c r="C248" s="741" t="s">
        <v>4559</v>
      </c>
      <c r="D248" s="741" t="s">
        <v>4781</v>
      </c>
      <c r="E248" s="741" t="s">
        <v>4782</v>
      </c>
      <c r="F248" s="745"/>
      <c r="G248" s="745"/>
      <c r="H248" s="745"/>
      <c r="I248" s="745"/>
      <c r="J248" s="745"/>
      <c r="K248" s="745"/>
      <c r="L248" s="745"/>
      <c r="M248" s="745"/>
      <c r="N248" s="745">
        <v>1</v>
      </c>
      <c r="O248" s="745">
        <v>0</v>
      </c>
      <c r="P248" s="759"/>
      <c r="Q248" s="746">
        <v>0</v>
      </c>
    </row>
    <row r="249" spans="1:17" ht="14.4" customHeight="1" x14ac:dyDescent="0.3">
      <c r="A249" s="740" t="s">
        <v>574</v>
      </c>
      <c r="B249" s="741" t="s">
        <v>4746</v>
      </c>
      <c r="C249" s="741" t="s">
        <v>4559</v>
      </c>
      <c r="D249" s="741" t="s">
        <v>4783</v>
      </c>
      <c r="E249" s="741" t="s">
        <v>4784</v>
      </c>
      <c r="F249" s="745">
        <v>1</v>
      </c>
      <c r="G249" s="745">
        <v>0</v>
      </c>
      <c r="H249" s="745"/>
      <c r="I249" s="745">
        <v>0</v>
      </c>
      <c r="J249" s="745"/>
      <c r="K249" s="745"/>
      <c r="L249" s="745"/>
      <c r="M249" s="745"/>
      <c r="N249" s="745"/>
      <c r="O249" s="745"/>
      <c r="P249" s="759"/>
      <c r="Q249" s="746"/>
    </row>
    <row r="250" spans="1:17" ht="14.4" customHeight="1" x14ac:dyDescent="0.3">
      <c r="A250" s="740" t="s">
        <v>574</v>
      </c>
      <c r="B250" s="741" t="s">
        <v>4746</v>
      </c>
      <c r="C250" s="741" t="s">
        <v>4559</v>
      </c>
      <c r="D250" s="741" t="s">
        <v>4785</v>
      </c>
      <c r="E250" s="741" t="s">
        <v>4786</v>
      </c>
      <c r="F250" s="745">
        <v>2</v>
      </c>
      <c r="G250" s="745">
        <v>0</v>
      </c>
      <c r="H250" s="745"/>
      <c r="I250" s="745">
        <v>0</v>
      </c>
      <c r="J250" s="745"/>
      <c r="K250" s="745"/>
      <c r="L250" s="745"/>
      <c r="M250" s="745"/>
      <c r="N250" s="745">
        <v>1</v>
      </c>
      <c r="O250" s="745">
        <v>0</v>
      </c>
      <c r="P250" s="759"/>
      <c r="Q250" s="746">
        <v>0</v>
      </c>
    </row>
    <row r="251" spans="1:17" ht="14.4" customHeight="1" x14ac:dyDescent="0.3">
      <c r="A251" s="740" t="s">
        <v>574</v>
      </c>
      <c r="B251" s="741" t="s">
        <v>4746</v>
      </c>
      <c r="C251" s="741" t="s">
        <v>4559</v>
      </c>
      <c r="D251" s="741" t="s">
        <v>4787</v>
      </c>
      <c r="E251" s="741" t="s">
        <v>4788</v>
      </c>
      <c r="F251" s="745">
        <v>1</v>
      </c>
      <c r="G251" s="745">
        <v>0</v>
      </c>
      <c r="H251" s="745"/>
      <c r="I251" s="745">
        <v>0</v>
      </c>
      <c r="J251" s="745"/>
      <c r="K251" s="745"/>
      <c r="L251" s="745"/>
      <c r="M251" s="745"/>
      <c r="N251" s="745"/>
      <c r="O251" s="745"/>
      <c r="P251" s="759"/>
      <c r="Q251" s="746"/>
    </row>
    <row r="252" spans="1:17" ht="14.4" customHeight="1" x14ac:dyDescent="0.3">
      <c r="A252" s="740" t="s">
        <v>574</v>
      </c>
      <c r="B252" s="741" t="s">
        <v>4746</v>
      </c>
      <c r="C252" s="741" t="s">
        <v>4559</v>
      </c>
      <c r="D252" s="741" t="s">
        <v>4789</v>
      </c>
      <c r="E252" s="741" t="s">
        <v>4790</v>
      </c>
      <c r="F252" s="745"/>
      <c r="G252" s="745"/>
      <c r="H252" s="745"/>
      <c r="I252" s="745"/>
      <c r="J252" s="745">
        <v>1</v>
      </c>
      <c r="K252" s="745">
        <v>0</v>
      </c>
      <c r="L252" s="745"/>
      <c r="M252" s="745">
        <v>0</v>
      </c>
      <c r="N252" s="745"/>
      <c r="O252" s="745"/>
      <c r="P252" s="759"/>
      <c r="Q252" s="746"/>
    </row>
    <row r="253" spans="1:17" ht="14.4" customHeight="1" x14ac:dyDescent="0.3">
      <c r="A253" s="740" t="s">
        <v>574</v>
      </c>
      <c r="B253" s="741" t="s">
        <v>4746</v>
      </c>
      <c r="C253" s="741" t="s">
        <v>4559</v>
      </c>
      <c r="D253" s="741" t="s">
        <v>4791</v>
      </c>
      <c r="E253" s="741" t="s">
        <v>4792</v>
      </c>
      <c r="F253" s="745"/>
      <c r="G253" s="745"/>
      <c r="H253" s="745"/>
      <c r="I253" s="745"/>
      <c r="J253" s="745"/>
      <c r="K253" s="745"/>
      <c r="L253" s="745"/>
      <c r="M253" s="745"/>
      <c r="N253" s="745">
        <v>1</v>
      </c>
      <c r="O253" s="745">
        <v>0</v>
      </c>
      <c r="P253" s="759"/>
      <c r="Q253" s="746">
        <v>0</v>
      </c>
    </row>
    <row r="254" spans="1:17" ht="14.4" customHeight="1" x14ac:dyDescent="0.3">
      <c r="A254" s="740" t="s">
        <v>574</v>
      </c>
      <c r="B254" s="741" t="s">
        <v>4746</v>
      </c>
      <c r="C254" s="741" t="s">
        <v>4559</v>
      </c>
      <c r="D254" s="741" t="s">
        <v>4793</v>
      </c>
      <c r="E254" s="741" t="s">
        <v>4794</v>
      </c>
      <c r="F254" s="745">
        <v>1</v>
      </c>
      <c r="G254" s="745">
        <v>0</v>
      </c>
      <c r="H254" s="745"/>
      <c r="I254" s="745">
        <v>0</v>
      </c>
      <c r="J254" s="745"/>
      <c r="K254" s="745"/>
      <c r="L254" s="745"/>
      <c r="M254" s="745"/>
      <c r="N254" s="745"/>
      <c r="O254" s="745"/>
      <c r="P254" s="759"/>
      <c r="Q254" s="746"/>
    </row>
    <row r="255" spans="1:17" ht="14.4" customHeight="1" x14ac:dyDescent="0.3">
      <c r="A255" s="740" t="s">
        <v>574</v>
      </c>
      <c r="B255" s="741" t="s">
        <v>4746</v>
      </c>
      <c r="C255" s="741" t="s">
        <v>4559</v>
      </c>
      <c r="D255" s="741" t="s">
        <v>4795</v>
      </c>
      <c r="E255" s="741" t="s">
        <v>4796</v>
      </c>
      <c r="F255" s="745"/>
      <c r="G255" s="745"/>
      <c r="H255" s="745"/>
      <c r="I255" s="745"/>
      <c r="J255" s="745"/>
      <c r="K255" s="745"/>
      <c r="L255" s="745"/>
      <c r="M255" s="745"/>
      <c r="N255" s="745">
        <v>1</v>
      </c>
      <c r="O255" s="745">
        <v>0</v>
      </c>
      <c r="P255" s="759"/>
      <c r="Q255" s="746">
        <v>0</v>
      </c>
    </row>
    <row r="256" spans="1:17" ht="14.4" customHeight="1" x14ac:dyDescent="0.3">
      <c r="A256" s="740" t="s">
        <v>574</v>
      </c>
      <c r="B256" s="741" t="s">
        <v>4746</v>
      </c>
      <c r="C256" s="741" t="s">
        <v>4559</v>
      </c>
      <c r="D256" s="741" t="s">
        <v>4797</v>
      </c>
      <c r="E256" s="741" t="s">
        <v>4798</v>
      </c>
      <c r="F256" s="745">
        <v>3</v>
      </c>
      <c r="G256" s="745">
        <v>0</v>
      </c>
      <c r="H256" s="745"/>
      <c r="I256" s="745">
        <v>0</v>
      </c>
      <c r="J256" s="745">
        <v>1</v>
      </c>
      <c r="K256" s="745">
        <v>0</v>
      </c>
      <c r="L256" s="745"/>
      <c r="M256" s="745">
        <v>0</v>
      </c>
      <c r="N256" s="745">
        <v>3</v>
      </c>
      <c r="O256" s="745">
        <v>0</v>
      </c>
      <c r="P256" s="759"/>
      <c r="Q256" s="746">
        <v>0</v>
      </c>
    </row>
    <row r="257" spans="1:17" ht="14.4" customHeight="1" x14ac:dyDescent="0.3">
      <c r="A257" s="740" t="s">
        <v>574</v>
      </c>
      <c r="B257" s="741" t="s">
        <v>4746</v>
      </c>
      <c r="C257" s="741" t="s">
        <v>4559</v>
      </c>
      <c r="D257" s="741" t="s">
        <v>4799</v>
      </c>
      <c r="E257" s="741" t="s">
        <v>4800</v>
      </c>
      <c r="F257" s="745"/>
      <c r="G257" s="745"/>
      <c r="H257" s="745"/>
      <c r="I257" s="745"/>
      <c r="J257" s="745">
        <v>1</v>
      </c>
      <c r="K257" s="745">
        <v>2810</v>
      </c>
      <c r="L257" s="745">
        <v>1</v>
      </c>
      <c r="M257" s="745">
        <v>2810</v>
      </c>
      <c r="N257" s="745"/>
      <c r="O257" s="745"/>
      <c r="P257" s="759"/>
      <c r="Q257" s="746"/>
    </row>
    <row r="258" spans="1:17" ht="14.4" customHeight="1" x14ac:dyDescent="0.3">
      <c r="A258" s="740" t="s">
        <v>574</v>
      </c>
      <c r="B258" s="741" t="s">
        <v>4746</v>
      </c>
      <c r="C258" s="741" t="s">
        <v>4559</v>
      </c>
      <c r="D258" s="741" t="s">
        <v>4801</v>
      </c>
      <c r="E258" s="741" t="s">
        <v>4802</v>
      </c>
      <c r="F258" s="745">
        <v>0</v>
      </c>
      <c r="G258" s="745">
        <v>0</v>
      </c>
      <c r="H258" s="745"/>
      <c r="I258" s="745"/>
      <c r="J258" s="745"/>
      <c r="K258" s="745"/>
      <c r="L258" s="745"/>
      <c r="M258" s="745"/>
      <c r="N258" s="745"/>
      <c r="O258" s="745"/>
      <c r="P258" s="759"/>
      <c r="Q258" s="746"/>
    </row>
    <row r="259" spans="1:17" ht="14.4" customHeight="1" x14ac:dyDescent="0.3">
      <c r="A259" s="740" t="s">
        <v>574</v>
      </c>
      <c r="B259" s="741" t="s">
        <v>4746</v>
      </c>
      <c r="C259" s="741" t="s">
        <v>4559</v>
      </c>
      <c r="D259" s="741" t="s">
        <v>4803</v>
      </c>
      <c r="E259" s="741" t="s">
        <v>4804</v>
      </c>
      <c r="F259" s="745">
        <v>2</v>
      </c>
      <c r="G259" s="745">
        <v>18246</v>
      </c>
      <c r="H259" s="745"/>
      <c r="I259" s="745">
        <v>9123</v>
      </c>
      <c r="J259" s="745"/>
      <c r="K259" s="745"/>
      <c r="L259" s="745"/>
      <c r="M259" s="745"/>
      <c r="N259" s="745">
        <v>1</v>
      </c>
      <c r="O259" s="745">
        <v>9346</v>
      </c>
      <c r="P259" s="759"/>
      <c r="Q259" s="746">
        <v>9346</v>
      </c>
    </row>
    <row r="260" spans="1:17" ht="14.4" customHeight="1" x14ac:dyDescent="0.3">
      <c r="A260" s="740" t="s">
        <v>574</v>
      </c>
      <c r="B260" s="741" t="s">
        <v>4746</v>
      </c>
      <c r="C260" s="741" t="s">
        <v>4559</v>
      </c>
      <c r="D260" s="741" t="s">
        <v>4805</v>
      </c>
      <c r="E260" s="741" t="s">
        <v>4806</v>
      </c>
      <c r="F260" s="745"/>
      <c r="G260" s="745"/>
      <c r="H260" s="745"/>
      <c r="I260" s="745"/>
      <c r="J260" s="745"/>
      <c r="K260" s="745"/>
      <c r="L260" s="745"/>
      <c r="M260" s="745"/>
      <c r="N260" s="745">
        <v>2</v>
      </c>
      <c r="O260" s="745">
        <v>1730</v>
      </c>
      <c r="P260" s="759"/>
      <c r="Q260" s="746">
        <v>865</v>
      </c>
    </row>
    <row r="261" spans="1:17" ht="14.4" customHeight="1" x14ac:dyDescent="0.3">
      <c r="A261" s="740" t="s">
        <v>574</v>
      </c>
      <c r="B261" s="741" t="s">
        <v>4746</v>
      </c>
      <c r="C261" s="741" t="s">
        <v>4559</v>
      </c>
      <c r="D261" s="741" t="s">
        <v>4807</v>
      </c>
      <c r="E261" s="741" t="s">
        <v>4808</v>
      </c>
      <c r="F261" s="745"/>
      <c r="G261" s="745"/>
      <c r="H261" s="745"/>
      <c r="I261" s="745"/>
      <c r="J261" s="745"/>
      <c r="K261" s="745"/>
      <c r="L261" s="745"/>
      <c r="M261" s="745"/>
      <c r="N261" s="745">
        <v>1</v>
      </c>
      <c r="O261" s="745">
        <v>5906</v>
      </c>
      <c r="P261" s="759"/>
      <c r="Q261" s="746">
        <v>5906</v>
      </c>
    </row>
    <row r="262" spans="1:17" ht="14.4" customHeight="1" x14ac:dyDescent="0.3">
      <c r="A262" s="740" t="s">
        <v>574</v>
      </c>
      <c r="B262" s="741" t="s">
        <v>4746</v>
      </c>
      <c r="C262" s="741" t="s">
        <v>4559</v>
      </c>
      <c r="D262" s="741" t="s">
        <v>4809</v>
      </c>
      <c r="E262" s="741" t="s">
        <v>4810</v>
      </c>
      <c r="F262" s="745">
        <v>1</v>
      </c>
      <c r="G262" s="745">
        <v>3492</v>
      </c>
      <c r="H262" s="745"/>
      <c r="I262" s="745">
        <v>3492</v>
      </c>
      <c r="J262" s="745"/>
      <c r="K262" s="745"/>
      <c r="L262" s="745"/>
      <c r="M262" s="745"/>
      <c r="N262" s="745"/>
      <c r="O262" s="745"/>
      <c r="P262" s="759"/>
      <c r="Q262" s="746"/>
    </row>
    <row r="263" spans="1:17" ht="14.4" customHeight="1" x14ac:dyDescent="0.3">
      <c r="A263" s="740" t="s">
        <v>574</v>
      </c>
      <c r="B263" s="741" t="s">
        <v>4746</v>
      </c>
      <c r="C263" s="741" t="s">
        <v>4559</v>
      </c>
      <c r="D263" s="741" t="s">
        <v>4811</v>
      </c>
      <c r="E263" s="741" t="s">
        <v>4812</v>
      </c>
      <c r="F263" s="745">
        <v>3</v>
      </c>
      <c r="G263" s="745">
        <v>3087</v>
      </c>
      <c r="H263" s="745"/>
      <c r="I263" s="745">
        <v>1029</v>
      </c>
      <c r="J263" s="745"/>
      <c r="K263" s="745"/>
      <c r="L263" s="745"/>
      <c r="M263" s="745"/>
      <c r="N263" s="745"/>
      <c r="O263" s="745"/>
      <c r="P263" s="759"/>
      <c r="Q263" s="746"/>
    </row>
    <row r="264" spans="1:17" ht="14.4" customHeight="1" x14ac:dyDescent="0.3">
      <c r="A264" s="740" t="s">
        <v>574</v>
      </c>
      <c r="B264" s="741" t="s">
        <v>4746</v>
      </c>
      <c r="C264" s="741" t="s">
        <v>4559</v>
      </c>
      <c r="D264" s="741" t="s">
        <v>4813</v>
      </c>
      <c r="E264" s="741" t="s">
        <v>4814</v>
      </c>
      <c r="F264" s="745"/>
      <c r="G264" s="745"/>
      <c r="H264" s="745"/>
      <c r="I264" s="745"/>
      <c r="J264" s="745">
        <v>1</v>
      </c>
      <c r="K264" s="745">
        <v>3741</v>
      </c>
      <c r="L264" s="745">
        <v>1</v>
      </c>
      <c r="M264" s="745">
        <v>3741</v>
      </c>
      <c r="N264" s="745"/>
      <c r="O264" s="745"/>
      <c r="P264" s="759"/>
      <c r="Q264" s="746"/>
    </row>
    <row r="265" spans="1:17" ht="14.4" customHeight="1" x14ac:dyDescent="0.3">
      <c r="A265" s="740" t="s">
        <v>574</v>
      </c>
      <c r="B265" s="741" t="s">
        <v>4746</v>
      </c>
      <c r="C265" s="741" t="s">
        <v>4559</v>
      </c>
      <c r="D265" s="741" t="s">
        <v>4815</v>
      </c>
      <c r="E265" s="741" t="s">
        <v>4816</v>
      </c>
      <c r="F265" s="745"/>
      <c r="G265" s="745"/>
      <c r="H265" s="745"/>
      <c r="I265" s="745"/>
      <c r="J265" s="745"/>
      <c r="K265" s="745"/>
      <c r="L265" s="745"/>
      <c r="M265" s="745"/>
      <c r="N265" s="745">
        <v>1</v>
      </c>
      <c r="O265" s="745">
        <v>1985</v>
      </c>
      <c r="P265" s="759"/>
      <c r="Q265" s="746">
        <v>1985</v>
      </c>
    </row>
    <row r="266" spans="1:17" ht="14.4" customHeight="1" x14ac:dyDescent="0.3">
      <c r="A266" s="740" t="s">
        <v>574</v>
      </c>
      <c r="B266" s="741" t="s">
        <v>4746</v>
      </c>
      <c r="C266" s="741" t="s">
        <v>4559</v>
      </c>
      <c r="D266" s="741" t="s">
        <v>4817</v>
      </c>
      <c r="E266" s="741" t="s">
        <v>4818</v>
      </c>
      <c r="F266" s="745">
        <v>3</v>
      </c>
      <c r="G266" s="745">
        <v>46545</v>
      </c>
      <c r="H266" s="745">
        <v>2.8954898911353033</v>
      </c>
      <c r="I266" s="745">
        <v>15515</v>
      </c>
      <c r="J266" s="745">
        <v>1</v>
      </c>
      <c r="K266" s="745">
        <v>16075</v>
      </c>
      <c r="L266" s="745">
        <v>1</v>
      </c>
      <c r="M266" s="745">
        <v>16075</v>
      </c>
      <c r="N266" s="745">
        <v>2</v>
      </c>
      <c r="O266" s="745">
        <v>32168</v>
      </c>
      <c r="P266" s="759">
        <v>2.0011197511664074</v>
      </c>
      <c r="Q266" s="746">
        <v>16084</v>
      </c>
    </row>
    <row r="267" spans="1:17" ht="14.4" customHeight="1" x14ac:dyDescent="0.3">
      <c r="A267" s="740" t="s">
        <v>574</v>
      </c>
      <c r="B267" s="741" t="s">
        <v>4746</v>
      </c>
      <c r="C267" s="741" t="s">
        <v>4559</v>
      </c>
      <c r="D267" s="741" t="s">
        <v>4819</v>
      </c>
      <c r="E267" s="741" t="s">
        <v>4820</v>
      </c>
      <c r="F267" s="745">
        <v>4</v>
      </c>
      <c r="G267" s="745">
        <v>0</v>
      </c>
      <c r="H267" s="745"/>
      <c r="I267" s="745">
        <v>0</v>
      </c>
      <c r="J267" s="745">
        <v>1</v>
      </c>
      <c r="K267" s="745">
        <v>0</v>
      </c>
      <c r="L267" s="745"/>
      <c r="M267" s="745">
        <v>0</v>
      </c>
      <c r="N267" s="745">
        <v>1</v>
      </c>
      <c r="O267" s="745">
        <v>0</v>
      </c>
      <c r="P267" s="759"/>
      <c r="Q267" s="746">
        <v>0</v>
      </c>
    </row>
    <row r="268" spans="1:17" ht="14.4" customHeight="1" x14ac:dyDescent="0.3">
      <c r="A268" s="740" t="s">
        <v>574</v>
      </c>
      <c r="B268" s="741" t="s">
        <v>4746</v>
      </c>
      <c r="C268" s="741" t="s">
        <v>4559</v>
      </c>
      <c r="D268" s="741" t="s">
        <v>4821</v>
      </c>
      <c r="E268" s="741" t="s">
        <v>4822</v>
      </c>
      <c r="F268" s="745"/>
      <c r="G268" s="745"/>
      <c r="H268" s="745"/>
      <c r="I268" s="745"/>
      <c r="J268" s="745"/>
      <c r="K268" s="745"/>
      <c r="L268" s="745"/>
      <c r="M268" s="745"/>
      <c r="N268" s="745">
        <v>1</v>
      </c>
      <c r="O268" s="745">
        <v>390</v>
      </c>
      <c r="P268" s="759"/>
      <c r="Q268" s="746">
        <v>390</v>
      </c>
    </row>
    <row r="269" spans="1:17" ht="14.4" customHeight="1" x14ac:dyDescent="0.3">
      <c r="A269" s="740" t="s">
        <v>574</v>
      </c>
      <c r="B269" s="741" t="s">
        <v>4746</v>
      </c>
      <c r="C269" s="741" t="s">
        <v>4559</v>
      </c>
      <c r="D269" s="741" t="s">
        <v>4823</v>
      </c>
      <c r="E269" s="741" t="s">
        <v>4824</v>
      </c>
      <c r="F269" s="745">
        <v>1</v>
      </c>
      <c r="G269" s="745">
        <v>0</v>
      </c>
      <c r="H269" s="745"/>
      <c r="I269" s="745">
        <v>0</v>
      </c>
      <c r="J269" s="745"/>
      <c r="K269" s="745"/>
      <c r="L269" s="745"/>
      <c r="M269" s="745"/>
      <c r="N269" s="745"/>
      <c r="O269" s="745"/>
      <c r="P269" s="759"/>
      <c r="Q269" s="746"/>
    </row>
    <row r="270" spans="1:17" ht="14.4" customHeight="1" x14ac:dyDescent="0.3">
      <c r="A270" s="740" t="s">
        <v>574</v>
      </c>
      <c r="B270" s="741" t="s">
        <v>4746</v>
      </c>
      <c r="C270" s="741" t="s">
        <v>4559</v>
      </c>
      <c r="D270" s="741" t="s">
        <v>4825</v>
      </c>
      <c r="E270" s="741" t="s">
        <v>4826</v>
      </c>
      <c r="F270" s="745"/>
      <c r="G270" s="745"/>
      <c r="H270" s="745"/>
      <c r="I270" s="745"/>
      <c r="J270" s="745"/>
      <c r="K270" s="745"/>
      <c r="L270" s="745"/>
      <c r="M270" s="745"/>
      <c r="N270" s="745">
        <v>1</v>
      </c>
      <c r="O270" s="745">
        <v>3179</v>
      </c>
      <c r="P270" s="759"/>
      <c r="Q270" s="746">
        <v>3179</v>
      </c>
    </row>
    <row r="271" spans="1:17" ht="14.4" customHeight="1" x14ac:dyDescent="0.3">
      <c r="A271" s="740" t="s">
        <v>574</v>
      </c>
      <c r="B271" s="741" t="s">
        <v>4746</v>
      </c>
      <c r="C271" s="741" t="s">
        <v>4559</v>
      </c>
      <c r="D271" s="741" t="s">
        <v>4827</v>
      </c>
      <c r="E271" s="741" t="s">
        <v>4828</v>
      </c>
      <c r="F271" s="745"/>
      <c r="G271" s="745"/>
      <c r="H271" s="745"/>
      <c r="I271" s="745"/>
      <c r="J271" s="745">
        <v>1</v>
      </c>
      <c r="K271" s="745">
        <v>7472</v>
      </c>
      <c r="L271" s="745">
        <v>1</v>
      </c>
      <c r="M271" s="745">
        <v>7472</v>
      </c>
      <c r="N271" s="745"/>
      <c r="O271" s="745"/>
      <c r="P271" s="759"/>
      <c r="Q271" s="746"/>
    </row>
    <row r="272" spans="1:17" ht="14.4" customHeight="1" x14ac:dyDescent="0.3">
      <c r="A272" s="740" t="s">
        <v>574</v>
      </c>
      <c r="B272" s="741" t="s">
        <v>4746</v>
      </c>
      <c r="C272" s="741" t="s">
        <v>4559</v>
      </c>
      <c r="D272" s="741" t="s">
        <v>4829</v>
      </c>
      <c r="E272" s="741" t="s">
        <v>4830</v>
      </c>
      <c r="F272" s="745">
        <v>1</v>
      </c>
      <c r="G272" s="745">
        <v>6852</v>
      </c>
      <c r="H272" s="745"/>
      <c r="I272" s="745">
        <v>6852</v>
      </c>
      <c r="J272" s="745"/>
      <c r="K272" s="745"/>
      <c r="L272" s="745"/>
      <c r="M272" s="745"/>
      <c r="N272" s="745"/>
      <c r="O272" s="745"/>
      <c r="P272" s="759"/>
      <c r="Q272" s="746"/>
    </row>
    <row r="273" spans="1:17" ht="14.4" customHeight="1" x14ac:dyDescent="0.3">
      <c r="A273" s="740" t="s">
        <v>574</v>
      </c>
      <c r="B273" s="741" t="s">
        <v>4746</v>
      </c>
      <c r="C273" s="741" t="s">
        <v>4559</v>
      </c>
      <c r="D273" s="741" t="s">
        <v>4831</v>
      </c>
      <c r="E273" s="741" t="s">
        <v>4832</v>
      </c>
      <c r="F273" s="745">
        <v>4</v>
      </c>
      <c r="G273" s="745">
        <v>0</v>
      </c>
      <c r="H273" s="745"/>
      <c r="I273" s="745">
        <v>0</v>
      </c>
      <c r="J273" s="745">
        <v>1</v>
      </c>
      <c r="K273" s="745">
        <v>0</v>
      </c>
      <c r="L273" s="745"/>
      <c r="M273" s="745">
        <v>0</v>
      </c>
      <c r="N273" s="745">
        <v>3</v>
      </c>
      <c r="O273" s="745">
        <v>0</v>
      </c>
      <c r="P273" s="759"/>
      <c r="Q273" s="746">
        <v>0</v>
      </c>
    </row>
    <row r="274" spans="1:17" ht="14.4" customHeight="1" x14ac:dyDescent="0.3">
      <c r="A274" s="740" t="s">
        <v>574</v>
      </c>
      <c r="B274" s="741" t="s">
        <v>4746</v>
      </c>
      <c r="C274" s="741" t="s">
        <v>4559</v>
      </c>
      <c r="D274" s="741" t="s">
        <v>4833</v>
      </c>
      <c r="E274" s="741" t="s">
        <v>4834</v>
      </c>
      <c r="F274" s="745">
        <v>1</v>
      </c>
      <c r="G274" s="745">
        <v>0</v>
      </c>
      <c r="H274" s="745"/>
      <c r="I274" s="745">
        <v>0</v>
      </c>
      <c r="J274" s="745"/>
      <c r="K274" s="745"/>
      <c r="L274" s="745"/>
      <c r="M274" s="745"/>
      <c r="N274" s="745"/>
      <c r="O274" s="745"/>
      <c r="P274" s="759"/>
      <c r="Q274" s="746"/>
    </row>
    <row r="275" spans="1:17" ht="14.4" customHeight="1" x14ac:dyDescent="0.3">
      <c r="A275" s="740" t="s">
        <v>574</v>
      </c>
      <c r="B275" s="741" t="s">
        <v>4746</v>
      </c>
      <c r="C275" s="741" t="s">
        <v>4559</v>
      </c>
      <c r="D275" s="741" t="s">
        <v>4835</v>
      </c>
      <c r="E275" s="741" t="s">
        <v>4836</v>
      </c>
      <c r="F275" s="745">
        <v>1</v>
      </c>
      <c r="G275" s="745">
        <v>4389</v>
      </c>
      <c r="H275" s="745"/>
      <c r="I275" s="745">
        <v>4389</v>
      </c>
      <c r="J275" s="745"/>
      <c r="K275" s="745"/>
      <c r="L275" s="745"/>
      <c r="M275" s="745"/>
      <c r="N275" s="745"/>
      <c r="O275" s="745"/>
      <c r="P275" s="759"/>
      <c r="Q275" s="746"/>
    </row>
    <row r="276" spans="1:17" ht="14.4" customHeight="1" x14ac:dyDescent="0.3">
      <c r="A276" s="740" t="s">
        <v>574</v>
      </c>
      <c r="B276" s="741" t="s">
        <v>4746</v>
      </c>
      <c r="C276" s="741" t="s">
        <v>4559</v>
      </c>
      <c r="D276" s="741" t="s">
        <v>4837</v>
      </c>
      <c r="E276" s="741" t="s">
        <v>4838</v>
      </c>
      <c r="F276" s="745"/>
      <c r="G276" s="745"/>
      <c r="H276" s="745"/>
      <c r="I276" s="745"/>
      <c r="J276" s="745">
        <v>3</v>
      </c>
      <c r="K276" s="745">
        <v>9891</v>
      </c>
      <c r="L276" s="745">
        <v>1</v>
      </c>
      <c r="M276" s="745">
        <v>3297</v>
      </c>
      <c r="N276" s="745">
        <v>6</v>
      </c>
      <c r="O276" s="745">
        <v>19787</v>
      </c>
      <c r="P276" s="759">
        <v>2.00050551005965</v>
      </c>
      <c r="Q276" s="746">
        <v>3297.8333333333335</v>
      </c>
    </row>
    <row r="277" spans="1:17" ht="14.4" customHeight="1" x14ac:dyDescent="0.3">
      <c r="A277" s="740" t="s">
        <v>574</v>
      </c>
      <c r="B277" s="741" t="s">
        <v>4746</v>
      </c>
      <c r="C277" s="741" t="s">
        <v>4559</v>
      </c>
      <c r="D277" s="741" t="s">
        <v>4839</v>
      </c>
      <c r="E277" s="741" t="s">
        <v>4840</v>
      </c>
      <c r="F277" s="745">
        <v>1</v>
      </c>
      <c r="G277" s="745">
        <v>0</v>
      </c>
      <c r="H277" s="745"/>
      <c r="I277" s="745">
        <v>0</v>
      </c>
      <c r="J277" s="745"/>
      <c r="K277" s="745"/>
      <c r="L277" s="745"/>
      <c r="M277" s="745"/>
      <c r="N277" s="745">
        <v>2</v>
      </c>
      <c r="O277" s="745">
        <v>0</v>
      </c>
      <c r="P277" s="759"/>
      <c r="Q277" s="746">
        <v>0</v>
      </c>
    </row>
    <row r="278" spans="1:17" ht="14.4" customHeight="1" x14ac:dyDescent="0.3">
      <c r="A278" s="740" t="s">
        <v>574</v>
      </c>
      <c r="B278" s="741" t="s">
        <v>4746</v>
      </c>
      <c r="C278" s="741" t="s">
        <v>4559</v>
      </c>
      <c r="D278" s="741" t="s">
        <v>4841</v>
      </c>
      <c r="E278" s="741" t="s">
        <v>4842</v>
      </c>
      <c r="F278" s="745">
        <v>1</v>
      </c>
      <c r="G278" s="745">
        <v>0</v>
      </c>
      <c r="H278" s="745"/>
      <c r="I278" s="745">
        <v>0</v>
      </c>
      <c r="J278" s="745"/>
      <c r="K278" s="745"/>
      <c r="L278" s="745"/>
      <c r="M278" s="745"/>
      <c r="N278" s="745"/>
      <c r="O278" s="745"/>
      <c r="P278" s="759"/>
      <c r="Q278" s="746"/>
    </row>
    <row r="279" spans="1:17" ht="14.4" customHeight="1" x14ac:dyDescent="0.3">
      <c r="A279" s="740" t="s">
        <v>574</v>
      </c>
      <c r="B279" s="741" t="s">
        <v>4746</v>
      </c>
      <c r="C279" s="741" t="s">
        <v>4559</v>
      </c>
      <c r="D279" s="741" t="s">
        <v>4843</v>
      </c>
      <c r="E279" s="741" t="s">
        <v>4844</v>
      </c>
      <c r="F279" s="745"/>
      <c r="G279" s="745"/>
      <c r="H279" s="745"/>
      <c r="I279" s="745"/>
      <c r="J279" s="745">
        <v>1</v>
      </c>
      <c r="K279" s="745">
        <v>2988</v>
      </c>
      <c r="L279" s="745">
        <v>1</v>
      </c>
      <c r="M279" s="745">
        <v>2988</v>
      </c>
      <c r="N279" s="745"/>
      <c r="O279" s="745"/>
      <c r="P279" s="759"/>
      <c r="Q279" s="746"/>
    </row>
    <row r="280" spans="1:17" ht="14.4" customHeight="1" x14ac:dyDescent="0.3">
      <c r="A280" s="740" t="s">
        <v>574</v>
      </c>
      <c r="B280" s="741" t="s">
        <v>4746</v>
      </c>
      <c r="C280" s="741" t="s">
        <v>4559</v>
      </c>
      <c r="D280" s="741" t="s">
        <v>4845</v>
      </c>
      <c r="E280" s="741" t="s">
        <v>4846</v>
      </c>
      <c r="F280" s="745"/>
      <c r="G280" s="745"/>
      <c r="H280" s="745"/>
      <c r="I280" s="745"/>
      <c r="J280" s="745"/>
      <c r="K280" s="745"/>
      <c r="L280" s="745"/>
      <c r="M280" s="745"/>
      <c r="N280" s="745">
        <v>1</v>
      </c>
      <c r="O280" s="745">
        <v>8439</v>
      </c>
      <c r="P280" s="759"/>
      <c r="Q280" s="746">
        <v>8439</v>
      </c>
    </row>
    <row r="281" spans="1:17" ht="14.4" customHeight="1" x14ac:dyDescent="0.3">
      <c r="A281" s="740" t="s">
        <v>574</v>
      </c>
      <c r="B281" s="741" t="s">
        <v>4746</v>
      </c>
      <c r="C281" s="741" t="s">
        <v>4559</v>
      </c>
      <c r="D281" s="741" t="s">
        <v>4847</v>
      </c>
      <c r="E281" s="741" t="s">
        <v>4848</v>
      </c>
      <c r="F281" s="745">
        <v>1</v>
      </c>
      <c r="G281" s="745">
        <v>9052</v>
      </c>
      <c r="H281" s="745">
        <v>0.96937245662882843</v>
      </c>
      <c r="I281" s="745">
        <v>9052</v>
      </c>
      <c r="J281" s="745">
        <v>1</v>
      </c>
      <c r="K281" s="745">
        <v>9338</v>
      </c>
      <c r="L281" s="745">
        <v>1</v>
      </c>
      <c r="M281" s="745">
        <v>9338</v>
      </c>
      <c r="N281" s="745"/>
      <c r="O281" s="745"/>
      <c r="P281" s="759"/>
      <c r="Q281" s="746"/>
    </row>
    <row r="282" spans="1:17" ht="14.4" customHeight="1" x14ac:dyDescent="0.3">
      <c r="A282" s="740" t="s">
        <v>574</v>
      </c>
      <c r="B282" s="741" t="s">
        <v>4746</v>
      </c>
      <c r="C282" s="741" t="s">
        <v>4559</v>
      </c>
      <c r="D282" s="741" t="s">
        <v>4849</v>
      </c>
      <c r="E282" s="741" t="s">
        <v>4850</v>
      </c>
      <c r="F282" s="745"/>
      <c r="G282" s="745"/>
      <c r="H282" s="745"/>
      <c r="I282" s="745"/>
      <c r="J282" s="745">
        <v>1</v>
      </c>
      <c r="K282" s="745">
        <v>5746</v>
      </c>
      <c r="L282" s="745">
        <v>1</v>
      </c>
      <c r="M282" s="745">
        <v>5746</v>
      </c>
      <c r="N282" s="745">
        <v>1</v>
      </c>
      <c r="O282" s="745">
        <v>5748</v>
      </c>
      <c r="P282" s="759">
        <v>1.0003480682213715</v>
      </c>
      <c r="Q282" s="746">
        <v>5748</v>
      </c>
    </row>
    <row r="283" spans="1:17" ht="14.4" customHeight="1" x14ac:dyDescent="0.3">
      <c r="A283" s="740" t="s">
        <v>574</v>
      </c>
      <c r="B283" s="741" t="s">
        <v>4746</v>
      </c>
      <c r="C283" s="741" t="s">
        <v>4559</v>
      </c>
      <c r="D283" s="741" t="s">
        <v>4851</v>
      </c>
      <c r="E283" s="741" t="s">
        <v>4852</v>
      </c>
      <c r="F283" s="745">
        <v>0</v>
      </c>
      <c r="G283" s="745">
        <v>0</v>
      </c>
      <c r="H283" s="745"/>
      <c r="I283" s="745"/>
      <c r="J283" s="745"/>
      <c r="K283" s="745"/>
      <c r="L283" s="745"/>
      <c r="M283" s="745"/>
      <c r="N283" s="745"/>
      <c r="O283" s="745"/>
      <c r="P283" s="759"/>
      <c r="Q283" s="746"/>
    </row>
    <row r="284" spans="1:17" ht="14.4" customHeight="1" x14ac:dyDescent="0.3">
      <c r="A284" s="740" t="s">
        <v>574</v>
      </c>
      <c r="B284" s="741" t="s">
        <v>4746</v>
      </c>
      <c r="C284" s="741" t="s">
        <v>4559</v>
      </c>
      <c r="D284" s="741" t="s">
        <v>4853</v>
      </c>
      <c r="E284" s="741" t="s">
        <v>4854</v>
      </c>
      <c r="F284" s="745">
        <v>1</v>
      </c>
      <c r="G284" s="745">
        <v>4557</v>
      </c>
      <c r="H284" s="745">
        <v>0.97663951993141873</v>
      </c>
      <c r="I284" s="745">
        <v>4557</v>
      </c>
      <c r="J284" s="745">
        <v>1</v>
      </c>
      <c r="K284" s="745">
        <v>4666</v>
      </c>
      <c r="L284" s="745">
        <v>1</v>
      </c>
      <c r="M284" s="745">
        <v>4666</v>
      </c>
      <c r="N284" s="745">
        <v>2</v>
      </c>
      <c r="O284" s="745">
        <v>9334</v>
      </c>
      <c r="P284" s="759">
        <v>2.000428632661809</v>
      </c>
      <c r="Q284" s="746">
        <v>4667</v>
      </c>
    </row>
    <row r="285" spans="1:17" ht="14.4" customHeight="1" x14ac:dyDescent="0.3">
      <c r="A285" s="740" t="s">
        <v>574</v>
      </c>
      <c r="B285" s="741" t="s">
        <v>4746</v>
      </c>
      <c r="C285" s="741" t="s">
        <v>4559</v>
      </c>
      <c r="D285" s="741" t="s">
        <v>4855</v>
      </c>
      <c r="E285" s="741" t="s">
        <v>4856</v>
      </c>
      <c r="F285" s="745"/>
      <c r="G285" s="745"/>
      <c r="H285" s="745"/>
      <c r="I285" s="745"/>
      <c r="J285" s="745">
        <v>1</v>
      </c>
      <c r="K285" s="745">
        <v>5282</v>
      </c>
      <c r="L285" s="745">
        <v>1</v>
      </c>
      <c r="M285" s="745">
        <v>5282</v>
      </c>
      <c r="N285" s="745">
        <v>1</v>
      </c>
      <c r="O285" s="745">
        <v>5284</v>
      </c>
      <c r="P285" s="759">
        <v>1.0003786444528588</v>
      </c>
      <c r="Q285" s="746">
        <v>5284</v>
      </c>
    </row>
    <row r="286" spans="1:17" ht="14.4" customHeight="1" x14ac:dyDescent="0.3">
      <c r="A286" s="740" t="s">
        <v>574</v>
      </c>
      <c r="B286" s="741" t="s">
        <v>4746</v>
      </c>
      <c r="C286" s="741" t="s">
        <v>4559</v>
      </c>
      <c r="D286" s="741" t="s">
        <v>4857</v>
      </c>
      <c r="E286" s="741" t="s">
        <v>4858</v>
      </c>
      <c r="F286" s="745">
        <v>1</v>
      </c>
      <c r="G286" s="745">
        <v>0</v>
      </c>
      <c r="H286" s="745"/>
      <c r="I286" s="745">
        <v>0</v>
      </c>
      <c r="J286" s="745"/>
      <c r="K286" s="745"/>
      <c r="L286" s="745"/>
      <c r="M286" s="745"/>
      <c r="N286" s="745"/>
      <c r="O286" s="745"/>
      <c r="P286" s="759"/>
      <c r="Q286" s="746"/>
    </row>
    <row r="287" spans="1:17" ht="14.4" customHeight="1" x14ac:dyDescent="0.3">
      <c r="A287" s="740" t="s">
        <v>574</v>
      </c>
      <c r="B287" s="741" t="s">
        <v>4746</v>
      </c>
      <c r="C287" s="741" t="s">
        <v>4559</v>
      </c>
      <c r="D287" s="741" t="s">
        <v>4859</v>
      </c>
      <c r="E287" s="741" t="s">
        <v>4860</v>
      </c>
      <c r="F287" s="745"/>
      <c r="G287" s="745"/>
      <c r="H287" s="745"/>
      <c r="I287" s="745"/>
      <c r="J287" s="745"/>
      <c r="K287" s="745"/>
      <c r="L287" s="745"/>
      <c r="M287" s="745"/>
      <c r="N287" s="745">
        <v>1</v>
      </c>
      <c r="O287" s="745">
        <v>11010</v>
      </c>
      <c r="P287" s="759"/>
      <c r="Q287" s="746">
        <v>11010</v>
      </c>
    </row>
    <row r="288" spans="1:17" ht="14.4" customHeight="1" x14ac:dyDescent="0.3">
      <c r="A288" s="740" t="s">
        <v>574</v>
      </c>
      <c r="B288" s="741" t="s">
        <v>4746</v>
      </c>
      <c r="C288" s="741" t="s">
        <v>4559</v>
      </c>
      <c r="D288" s="741" t="s">
        <v>4861</v>
      </c>
      <c r="E288" s="741" t="s">
        <v>4862</v>
      </c>
      <c r="F288" s="745"/>
      <c r="G288" s="745"/>
      <c r="H288" s="745"/>
      <c r="I288" s="745"/>
      <c r="J288" s="745"/>
      <c r="K288" s="745"/>
      <c r="L288" s="745"/>
      <c r="M288" s="745"/>
      <c r="N288" s="745">
        <v>1</v>
      </c>
      <c r="O288" s="745">
        <v>6206</v>
      </c>
      <c r="P288" s="759"/>
      <c r="Q288" s="746">
        <v>6206</v>
      </c>
    </row>
    <row r="289" spans="1:17" ht="14.4" customHeight="1" x14ac:dyDescent="0.3">
      <c r="A289" s="740" t="s">
        <v>574</v>
      </c>
      <c r="B289" s="741" t="s">
        <v>4746</v>
      </c>
      <c r="C289" s="741" t="s">
        <v>4559</v>
      </c>
      <c r="D289" s="741" t="s">
        <v>4863</v>
      </c>
      <c r="E289" s="741" t="s">
        <v>4864</v>
      </c>
      <c r="F289" s="745"/>
      <c r="G289" s="745"/>
      <c r="H289" s="745"/>
      <c r="I289" s="745"/>
      <c r="J289" s="745">
        <v>1</v>
      </c>
      <c r="K289" s="745">
        <v>8444</v>
      </c>
      <c r="L289" s="745">
        <v>1</v>
      </c>
      <c r="M289" s="745">
        <v>8444</v>
      </c>
      <c r="N289" s="745">
        <v>1</v>
      </c>
      <c r="O289" s="745">
        <v>8450</v>
      </c>
      <c r="P289" s="759">
        <v>1.0007105637138798</v>
      </c>
      <c r="Q289" s="746">
        <v>8450</v>
      </c>
    </row>
    <row r="290" spans="1:17" ht="14.4" customHeight="1" x14ac:dyDescent="0.3">
      <c r="A290" s="740" t="s">
        <v>574</v>
      </c>
      <c r="B290" s="741" t="s">
        <v>4746</v>
      </c>
      <c r="C290" s="741" t="s">
        <v>4559</v>
      </c>
      <c r="D290" s="741" t="s">
        <v>4865</v>
      </c>
      <c r="E290" s="741" t="s">
        <v>4866</v>
      </c>
      <c r="F290" s="745">
        <v>1</v>
      </c>
      <c r="G290" s="745">
        <v>1730</v>
      </c>
      <c r="H290" s="745"/>
      <c r="I290" s="745">
        <v>1730</v>
      </c>
      <c r="J290" s="745"/>
      <c r="K290" s="745"/>
      <c r="L290" s="745"/>
      <c r="M290" s="745"/>
      <c r="N290" s="745"/>
      <c r="O290" s="745"/>
      <c r="P290" s="759"/>
      <c r="Q290" s="746"/>
    </row>
    <row r="291" spans="1:17" ht="14.4" customHeight="1" x14ac:dyDescent="0.3">
      <c r="A291" s="740" t="s">
        <v>574</v>
      </c>
      <c r="B291" s="741" t="s">
        <v>4746</v>
      </c>
      <c r="C291" s="741" t="s">
        <v>4559</v>
      </c>
      <c r="D291" s="741" t="s">
        <v>4867</v>
      </c>
      <c r="E291" s="741" t="s">
        <v>4868</v>
      </c>
      <c r="F291" s="745">
        <v>1</v>
      </c>
      <c r="G291" s="745">
        <v>13293</v>
      </c>
      <c r="H291" s="745"/>
      <c r="I291" s="745">
        <v>13293</v>
      </c>
      <c r="J291" s="745"/>
      <c r="K291" s="745"/>
      <c r="L291" s="745"/>
      <c r="M291" s="745"/>
      <c r="N291" s="745"/>
      <c r="O291" s="745"/>
      <c r="P291" s="759"/>
      <c r="Q291" s="746"/>
    </row>
    <row r="292" spans="1:17" ht="14.4" customHeight="1" x14ac:dyDescent="0.3">
      <c r="A292" s="740" t="s">
        <v>574</v>
      </c>
      <c r="B292" s="741" t="s">
        <v>4746</v>
      </c>
      <c r="C292" s="741" t="s">
        <v>4559</v>
      </c>
      <c r="D292" s="741" t="s">
        <v>4869</v>
      </c>
      <c r="E292" s="741" t="s">
        <v>4870</v>
      </c>
      <c r="F292" s="745"/>
      <c r="G292" s="745"/>
      <c r="H292" s="745"/>
      <c r="I292" s="745"/>
      <c r="J292" s="745">
        <v>1</v>
      </c>
      <c r="K292" s="745">
        <v>0</v>
      </c>
      <c r="L292" s="745"/>
      <c r="M292" s="745">
        <v>0</v>
      </c>
      <c r="N292" s="745"/>
      <c r="O292" s="745"/>
      <c r="P292" s="759"/>
      <c r="Q292" s="746"/>
    </row>
    <row r="293" spans="1:17" ht="14.4" customHeight="1" x14ac:dyDescent="0.3">
      <c r="A293" s="740" t="s">
        <v>574</v>
      </c>
      <c r="B293" s="741" t="s">
        <v>4746</v>
      </c>
      <c r="C293" s="741" t="s">
        <v>4559</v>
      </c>
      <c r="D293" s="741" t="s">
        <v>4871</v>
      </c>
      <c r="E293" s="741" t="s">
        <v>4872</v>
      </c>
      <c r="F293" s="745"/>
      <c r="G293" s="745"/>
      <c r="H293" s="745"/>
      <c r="I293" s="745"/>
      <c r="J293" s="745"/>
      <c r="K293" s="745"/>
      <c r="L293" s="745"/>
      <c r="M293" s="745"/>
      <c r="N293" s="745">
        <v>1</v>
      </c>
      <c r="O293" s="745">
        <v>0</v>
      </c>
      <c r="P293" s="759"/>
      <c r="Q293" s="746">
        <v>0</v>
      </c>
    </row>
    <row r="294" spans="1:17" ht="14.4" customHeight="1" x14ac:dyDescent="0.3">
      <c r="A294" s="740" t="s">
        <v>574</v>
      </c>
      <c r="B294" s="741" t="s">
        <v>4873</v>
      </c>
      <c r="C294" s="741" t="s">
        <v>4559</v>
      </c>
      <c r="D294" s="741" t="s">
        <v>4874</v>
      </c>
      <c r="E294" s="741" t="s">
        <v>4875</v>
      </c>
      <c r="F294" s="745"/>
      <c r="G294" s="745"/>
      <c r="H294" s="745"/>
      <c r="I294" s="745"/>
      <c r="J294" s="745">
        <v>1</v>
      </c>
      <c r="K294" s="745">
        <v>1678</v>
      </c>
      <c r="L294" s="745">
        <v>1</v>
      </c>
      <c r="M294" s="745">
        <v>1678</v>
      </c>
      <c r="N294" s="745"/>
      <c r="O294" s="745"/>
      <c r="P294" s="759"/>
      <c r="Q294" s="746"/>
    </row>
    <row r="295" spans="1:17" ht="14.4" customHeight="1" x14ac:dyDescent="0.3">
      <c r="A295" s="740" t="s">
        <v>574</v>
      </c>
      <c r="B295" s="741" t="s">
        <v>4873</v>
      </c>
      <c r="C295" s="741" t="s">
        <v>4559</v>
      </c>
      <c r="D295" s="741" t="s">
        <v>4876</v>
      </c>
      <c r="E295" s="741" t="s">
        <v>4877</v>
      </c>
      <c r="F295" s="745">
        <v>6</v>
      </c>
      <c r="G295" s="745">
        <v>4171</v>
      </c>
      <c r="H295" s="745">
        <v>1.4707334273624824</v>
      </c>
      <c r="I295" s="745">
        <v>695.16666666666663</v>
      </c>
      <c r="J295" s="745">
        <v>4</v>
      </c>
      <c r="K295" s="745">
        <v>2836</v>
      </c>
      <c r="L295" s="745">
        <v>1</v>
      </c>
      <c r="M295" s="745">
        <v>709</v>
      </c>
      <c r="N295" s="745">
        <v>3</v>
      </c>
      <c r="O295" s="745">
        <v>2130</v>
      </c>
      <c r="P295" s="759">
        <v>0.75105782792665732</v>
      </c>
      <c r="Q295" s="746">
        <v>710</v>
      </c>
    </row>
    <row r="296" spans="1:17" ht="14.4" customHeight="1" x14ac:dyDescent="0.3">
      <c r="A296" s="740" t="s">
        <v>574</v>
      </c>
      <c r="B296" s="741" t="s">
        <v>4873</v>
      </c>
      <c r="C296" s="741" t="s">
        <v>4559</v>
      </c>
      <c r="D296" s="741" t="s">
        <v>4878</v>
      </c>
      <c r="E296" s="741" t="s">
        <v>4879</v>
      </c>
      <c r="F296" s="745"/>
      <c r="G296" s="745"/>
      <c r="H296" s="745"/>
      <c r="I296" s="745"/>
      <c r="J296" s="745">
        <v>1</v>
      </c>
      <c r="K296" s="745">
        <v>207</v>
      </c>
      <c r="L296" s="745">
        <v>1</v>
      </c>
      <c r="M296" s="745">
        <v>207</v>
      </c>
      <c r="N296" s="745"/>
      <c r="O296" s="745"/>
      <c r="P296" s="759"/>
      <c r="Q296" s="746"/>
    </row>
    <row r="297" spans="1:17" ht="14.4" customHeight="1" x14ac:dyDescent="0.3">
      <c r="A297" s="740" t="s">
        <v>574</v>
      </c>
      <c r="B297" s="741" t="s">
        <v>4873</v>
      </c>
      <c r="C297" s="741" t="s">
        <v>4559</v>
      </c>
      <c r="D297" s="741" t="s">
        <v>4880</v>
      </c>
      <c r="E297" s="741" t="s">
        <v>4881</v>
      </c>
      <c r="F297" s="745"/>
      <c r="G297" s="745"/>
      <c r="H297" s="745"/>
      <c r="I297" s="745"/>
      <c r="J297" s="745">
        <v>1</v>
      </c>
      <c r="K297" s="745">
        <v>309</v>
      </c>
      <c r="L297" s="745">
        <v>1</v>
      </c>
      <c r="M297" s="745">
        <v>309</v>
      </c>
      <c r="N297" s="745"/>
      <c r="O297" s="745"/>
      <c r="P297" s="759"/>
      <c r="Q297" s="746"/>
    </row>
    <row r="298" spans="1:17" ht="14.4" customHeight="1" x14ac:dyDescent="0.3">
      <c r="A298" s="740" t="s">
        <v>574</v>
      </c>
      <c r="B298" s="741" t="s">
        <v>4873</v>
      </c>
      <c r="C298" s="741" t="s">
        <v>4559</v>
      </c>
      <c r="D298" s="741" t="s">
        <v>4882</v>
      </c>
      <c r="E298" s="741" t="s">
        <v>4883</v>
      </c>
      <c r="F298" s="745">
        <v>1</v>
      </c>
      <c r="G298" s="745">
        <v>93</v>
      </c>
      <c r="H298" s="745"/>
      <c r="I298" s="745">
        <v>93</v>
      </c>
      <c r="J298" s="745"/>
      <c r="K298" s="745"/>
      <c r="L298" s="745"/>
      <c r="M298" s="745"/>
      <c r="N298" s="745">
        <v>3</v>
      </c>
      <c r="O298" s="745">
        <v>291</v>
      </c>
      <c r="P298" s="759"/>
      <c r="Q298" s="746">
        <v>97</v>
      </c>
    </row>
    <row r="299" spans="1:17" ht="14.4" customHeight="1" x14ac:dyDescent="0.3">
      <c r="A299" s="740" t="s">
        <v>574</v>
      </c>
      <c r="B299" s="741" t="s">
        <v>4873</v>
      </c>
      <c r="C299" s="741" t="s">
        <v>4559</v>
      </c>
      <c r="D299" s="741" t="s">
        <v>4884</v>
      </c>
      <c r="E299" s="741" t="s">
        <v>4885</v>
      </c>
      <c r="F299" s="745">
        <v>1</v>
      </c>
      <c r="G299" s="745">
        <v>228</v>
      </c>
      <c r="H299" s="745">
        <v>0.95</v>
      </c>
      <c r="I299" s="745">
        <v>228</v>
      </c>
      <c r="J299" s="745">
        <v>1</v>
      </c>
      <c r="K299" s="745">
        <v>240</v>
      </c>
      <c r="L299" s="745">
        <v>1</v>
      </c>
      <c r="M299" s="745">
        <v>240</v>
      </c>
      <c r="N299" s="745"/>
      <c r="O299" s="745"/>
      <c r="P299" s="759"/>
      <c r="Q299" s="746"/>
    </row>
    <row r="300" spans="1:17" ht="14.4" customHeight="1" x14ac:dyDescent="0.3">
      <c r="A300" s="740" t="s">
        <v>574</v>
      </c>
      <c r="B300" s="741" t="s">
        <v>4873</v>
      </c>
      <c r="C300" s="741" t="s">
        <v>4559</v>
      </c>
      <c r="D300" s="741" t="s">
        <v>4886</v>
      </c>
      <c r="E300" s="741" t="s">
        <v>4887</v>
      </c>
      <c r="F300" s="745">
        <v>1</v>
      </c>
      <c r="G300" s="745">
        <v>3505</v>
      </c>
      <c r="H300" s="745">
        <v>0.48013698630136986</v>
      </c>
      <c r="I300" s="745">
        <v>3505</v>
      </c>
      <c r="J300" s="745">
        <v>2</v>
      </c>
      <c r="K300" s="745">
        <v>7300</v>
      </c>
      <c r="L300" s="745">
        <v>1</v>
      </c>
      <c r="M300" s="745">
        <v>3650</v>
      </c>
      <c r="N300" s="745"/>
      <c r="O300" s="745"/>
      <c r="P300" s="759"/>
      <c r="Q300" s="746"/>
    </row>
    <row r="301" spans="1:17" ht="14.4" customHeight="1" x14ac:dyDescent="0.3">
      <c r="A301" s="740" t="s">
        <v>574</v>
      </c>
      <c r="B301" s="741" t="s">
        <v>4873</v>
      </c>
      <c r="C301" s="741" t="s">
        <v>4559</v>
      </c>
      <c r="D301" s="741" t="s">
        <v>4888</v>
      </c>
      <c r="E301" s="741" t="s">
        <v>4889</v>
      </c>
      <c r="F301" s="745">
        <v>1</v>
      </c>
      <c r="G301" s="745">
        <v>4159</v>
      </c>
      <c r="H301" s="745"/>
      <c r="I301" s="745">
        <v>4159</v>
      </c>
      <c r="J301" s="745"/>
      <c r="K301" s="745"/>
      <c r="L301" s="745"/>
      <c r="M301" s="745"/>
      <c r="N301" s="745">
        <v>4</v>
      </c>
      <c r="O301" s="745">
        <v>17372</v>
      </c>
      <c r="P301" s="759"/>
      <c r="Q301" s="746">
        <v>4343</v>
      </c>
    </row>
    <row r="302" spans="1:17" ht="14.4" customHeight="1" x14ac:dyDescent="0.3">
      <c r="A302" s="740" t="s">
        <v>574</v>
      </c>
      <c r="B302" s="741" t="s">
        <v>4873</v>
      </c>
      <c r="C302" s="741" t="s">
        <v>4559</v>
      </c>
      <c r="D302" s="741" t="s">
        <v>4890</v>
      </c>
      <c r="E302" s="741" t="s">
        <v>4891</v>
      </c>
      <c r="F302" s="745">
        <v>1</v>
      </c>
      <c r="G302" s="745">
        <v>114</v>
      </c>
      <c r="H302" s="745"/>
      <c r="I302" s="745">
        <v>114</v>
      </c>
      <c r="J302" s="745"/>
      <c r="K302" s="745"/>
      <c r="L302" s="745"/>
      <c r="M302" s="745"/>
      <c r="N302" s="745"/>
      <c r="O302" s="745"/>
      <c r="P302" s="759"/>
      <c r="Q302" s="746"/>
    </row>
    <row r="303" spans="1:17" ht="14.4" customHeight="1" x14ac:dyDescent="0.3">
      <c r="A303" s="740" t="s">
        <v>574</v>
      </c>
      <c r="B303" s="741" t="s">
        <v>4873</v>
      </c>
      <c r="C303" s="741" t="s">
        <v>4559</v>
      </c>
      <c r="D303" s="741" t="s">
        <v>4892</v>
      </c>
      <c r="E303" s="741" t="s">
        <v>4893</v>
      </c>
      <c r="F303" s="745">
        <v>1</v>
      </c>
      <c r="G303" s="745">
        <v>4323</v>
      </c>
      <c r="H303" s="745"/>
      <c r="I303" s="745">
        <v>4323</v>
      </c>
      <c r="J303" s="745"/>
      <c r="K303" s="745"/>
      <c r="L303" s="745"/>
      <c r="M303" s="745"/>
      <c r="N303" s="745">
        <v>1</v>
      </c>
      <c r="O303" s="745">
        <v>4470</v>
      </c>
      <c r="P303" s="759"/>
      <c r="Q303" s="746">
        <v>4470</v>
      </c>
    </row>
    <row r="304" spans="1:17" ht="14.4" customHeight="1" x14ac:dyDescent="0.3">
      <c r="A304" s="740" t="s">
        <v>574</v>
      </c>
      <c r="B304" s="741" t="s">
        <v>4873</v>
      </c>
      <c r="C304" s="741" t="s">
        <v>4559</v>
      </c>
      <c r="D304" s="741" t="s">
        <v>4894</v>
      </c>
      <c r="E304" s="741" t="s">
        <v>4895</v>
      </c>
      <c r="F304" s="745"/>
      <c r="G304" s="745"/>
      <c r="H304" s="745"/>
      <c r="I304" s="745"/>
      <c r="J304" s="745"/>
      <c r="K304" s="745"/>
      <c r="L304" s="745"/>
      <c r="M304" s="745"/>
      <c r="N304" s="745">
        <v>1</v>
      </c>
      <c r="O304" s="745">
        <v>2467</v>
      </c>
      <c r="P304" s="759"/>
      <c r="Q304" s="746">
        <v>2467</v>
      </c>
    </row>
    <row r="305" spans="1:17" ht="14.4" customHeight="1" x14ac:dyDescent="0.3">
      <c r="A305" s="740" t="s">
        <v>574</v>
      </c>
      <c r="B305" s="741" t="s">
        <v>4873</v>
      </c>
      <c r="C305" s="741" t="s">
        <v>4559</v>
      </c>
      <c r="D305" s="741" t="s">
        <v>4896</v>
      </c>
      <c r="E305" s="741" t="s">
        <v>4897</v>
      </c>
      <c r="F305" s="745">
        <v>2</v>
      </c>
      <c r="G305" s="745">
        <v>10724</v>
      </c>
      <c r="H305" s="745">
        <v>1.9473397494098421</v>
      </c>
      <c r="I305" s="745">
        <v>5362</v>
      </c>
      <c r="J305" s="745">
        <v>1</v>
      </c>
      <c r="K305" s="745">
        <v>5507</v>
      </c>
      <c r="L305" s="745">
        <v>1</v>
      </c>
      <c r="M305" s="745">
        <v>5507</v>
      </c>
      <c r="N305" s="745">
        <v>5</v>
      </c>
      <c r="O305" s="745">
        <v>27545</v>
      </c>
      <c r="P305" s="759">
        <v>5.0018158707100051</v>
      </c>
      <c r="Q305" s="746">
        <v>5509</v>
      </c>
    </row>
    <row r="306" spans="1:17" ht="14.4" customHeight="1" x14ac:dyDescent="0.3">
      <c r="A306" s="740" t="s">
        <v>574</v>
      </c>
      <c r="B306" s="741" t="s">
        <v>4873</v>
      </c>
      <c r="C306" s="741" t="s">
        <v>4559</v>
      </c>
      <c r="D306" s="741" t="s">
        <v>4767</v>
      </c>
      <c r="E306" s="741" t="s">
        <v>4768</v>
      </c>
      <c r="F306" s="745">
        <v>1</v>
      </c>
      <c r="G306" s="745">
        <v>2841</v>
      </c>
      <c r="H306" s="745"/>
      <c r="I306" s="745">
        <v>2841</v>
      </c>
      <c r="J306" s="745"/>
      <c r="K306" s="745"/>
      <c r="L306" s="745"/>
      <c r="M306" s="745"/>
      <c r="N306" s="745"/>
      <c r="O306" s="745"/>
      <c r="P306" s="759"/>
      <c r="Q306" s="746"/>
    </row>
    <row r="307" spans="1:17" ht="14.4" customHeight="1" x14ac:dyDescent="0.3">
      <c r="A307" s="740" t="s">
        <v>574</v>
      </c>
      <c r="B307" s="741" t="s">
        <v>4873</v>
      </c>
      <c r="C307" s="741" t="s">
        <v>4559</v>
      </c>
      <c r="D307" s="741" t="s">
        <v>4898</v>
      </c>
      <c r="E307" s="741" t="s">
        <v>4899</v>
      </c>
      <c r="F307" s="745"/>
      <c r="G307" s="745"/>
      <c r="H307" s="745"/>
      <c r="I307" s="745"/>
      <c r="J307" s="745"/>
      <c r="K307" s="745"/>
      <c r="L307" s="745"/>
      <c r="M307" s="745"/>
      <c r="N307" s="745">
        <v>1</v>
      </c>
      <c r="O307" s="745">
        <v>1310</v>
      </c>
      <c r="P307" s="759"/>
      <c r="Q307" s="746">
        <v>1310</v>
      </c>
    </row>
    <row r="308" spans="1:17" ht="14.4" customHeight="1" x14ac:dyDescent="0.3">
      <c r="A308" s="740" t="s">
        <v>574</v>
      </c>
      <c r="B308" s="741" t="s">
        <v>4873</v>
      </c>
      <c r="C308" s="741" t="s">
        <v>4559</v>
      </c>
      <c r="D308" s="741" t="s">
        <v>4900</v>
      </c>
      <c r="E308" s="741" t="s">
        <v>4901</v>
      </c>
      <c r="F308" s="745">
        <v>3</v>
      </c>
      <c r="G308" s="745">
        <v>12246</v>
      </c>
      <c r="H308" s="745">
        <v>0.71815622800844481</v>
      </c>
      <c r="I308" s="745">
        <v>4082</v>
      </c>
      <c r="J308" s="745">
        <v>4</v>
      </c>
      <c r="K308" s="745">
        <v>17052</v>
      </c>
      <c r="L308" s="745">
        <v>1</v>
      </c>
      <c r="M308" s="745">
        <v>4263</v>
      </c>
      <c r="N308" s="745">
        <v>5</v>
      </c>
      <c r="O308" s="745">
        <v>21330</v>
      </c>
      <c r="P308" s="759">
        <v>1.2508796622097114</v>
      </c>
      <c r="Q308" s="746">
        <v>4266</v>
      </c>
    </row>
    <row r="309" spans="1:17" ht="14.4" customHeight="1" x14ac:dyDescent="0.3">
      <c r="A309" s="740" t="s">
        <v>574</v>
      </c>
      <c r="B309" s="741" t="s">
        <v>4873</v>
      </c>
      <c r="C309" s="741" t="s">
        <v>4559</v>
      </c>
      <c r="D309" s="741" t="s">
        <v>4902</v>
      </c>
      <c r="E309" s="741" t="s">
        <v>4903</v>
      </c>
      <c r="F309" s="745">
        <v>2</v>
      </c>
      <c r="G309" s="745">
        <v>1892</v>
      </c>
      <c r="H309" s="745">
        <v>1.9485066941297631</v>
      </c>
      <c r="I309" s="745">
        <v>946</v>
      </c>
      <c r="J309" s="745">
        <v>1</v>
      </c>
      <c r="K309" s="745">
        <v>971</v>
      </c>
      <c r="L309" s="745">
        <v>1</v>
      </c>
      <c r="M309" s="745">
        <v>971</v>
      </c>
      <c r="N309" s="745">
        <v>2</v>
      </c>
      <c r="O309" s="745">
        <v>1944</v>
      </c>
      <c r="P309" s="759">
        <v>2.0020597322348093</v>
      </c>
      <c r="Q309" s="746">
        <v>972</v>
      </c>
    </row>
    <row r="310" spans="1:17" ht="14.4" customHeight="1" x14ac:dyDescent="0.3">
      <c r="A310" s="740" t="s">
        <v>574</v>
      </c>
      <c r="B310" s="741" t="s">
        <v>4873</v>
      </c>
      <c r="C310" s="741" t="s">
        <v>4559</v>
      </c>
      <c r="D310" s="741" t="s">
        <v>4904</v>
      </c>
      <c r="E310" s="741" t="s">
        <v>4905</v>
      </c>
      <c r="F310" s="745"/>
      <c r="G310" s="745"/>
      <c r="H310" s="745"/>
      <c r="I310" s="745"/>
      <c r="J310" s="745">
        <v>1</v>
      </c>
      <c r="K310" s="745">
        <v>930</v>
      </c>
      <c r="L310" s="745">
        <v>1</v>
      </c>
      <c r="M310" s="745">
        <v>930</v>
      </c>
      <c r="N310" s="745"/>
      <c r="O310" s="745"/>
      <c r="P310" s="759"/>
      <c r="Q310" s="746"/>
    </row>
    <row r="311" spans="1:17" ht="14.4" customHeight="1" x14ac:dyDescent="0.3">
      <c r="A311" s="740" t="s">
        <v>574</v>
      </c>
      <c r="B311" s="741" t="s">
        <v>4873</v>
      </c>
      <c r="C311" s="741" t="s">
        <v>4559</v>
      </c>
      <c r="D311" s="741" t="s">
        <v>4906</v>
      </c>
      <c r="E311" s="741" t="s">
        <v>4907</v>
      </c>
      <c r="F311" s="745"/>
      <c r="G311" s="745"/>
      <c r="H311" s="745"/>
      <c r="I311" s="745"/>
      <c r="J311" s="745">
        <v>1</v>
      </c>
      <c r="K311" s="745">
        <v>985</v>
      </c>
      <c r="L311" s="745">
        <v>1</v>
      </c>
      <c r="M311" s="745">
        <v>985</v>
      </c>
      <c r="N311" s="745"/>
      <c r="O311" s="745"/>
      <c r="P311" s="759"/>
      <c r="Q311" s="746"/>
    </row>
    <row r="312" spans="1:17" ht="14.4" customHeight="1" x14ac:dyDescent="0.3">
      <c r="A312" s="740" t="s">
        <v>574</v>
      </c>
      <c r="B312" s="741" t="s">
        <v>4873</v>
      </c>
      <c r="C312" s="741" t="s">
        <v>4559</v>
      </c>
      <c r="D312" s="741" t="s">
        <v>4908</v>
      </c>
      <c r="E312" s="741" t="s">
        <v>4909</v>
      </c>
      <c r="F312" s="745">
        <v>2</v>
      </c>
      <c r="G312" s="745">
        <v>5960</v>
      </c>
      <c r="H312" s="745"/>
      <c r="I312" s="745">
        <v>2980</v>
      </c>
      <c r="J312" s="745"/>
      <c r="K312" s="745"/>
      <c r="L312" s="745"/>
      <c r="M312" s="745"/>
      <c r="N312" s="745"/>
      <c r="O312" s="745"/>
      <c r="P312" s="759"/>
      <c r="Q312" s="746"/>
    </row>
    <row r="313" spans="1:17" ht="14.4" customHeight="1" x14ac:dyDescent="0.3">
      <c r="A313" s="740" t="s">
        <v>574</v>
      </c>
      <c r="B313" s="741" t="s">
        <v>4873</v>
      </c>
      <c r="C313" s="741" t="s">
        <v>4559</v>
      </c>
      <c r="D313" s="741" t="s">
        <v>4769</v>
      </c>
      <c r="E313" s="741" t="s">
        <v>4770</v>
      </c>
      <c r="F313" s="745">
        <v>1</v>
      </c>
      <c r="G313" s="745">
        <v>819</v>
      </c>
      <c r="H313" s="745"/>
      <c r="I313" s="745">
        <v>819</v>
      </c>
      <c r="J313" s="745"/>
      <c r="K313" s="745"/>
      <c r="L313" s="745"/>
      <c r="M313" s="745"/>
      <c r="N313" s="745"/>
      <c r="O313" s="745"/>
      <c r="P313" s="759"/>
      <c r="Q313" s="746"/>
    </row>
    <row r="314" spans="1:17" ht="14.4" customHeight="1" x14ac:dyDescent="0.3">
      <c r="A314" s="740" t="s">
        <v>574</v>
      </c>
      <c r="B314" s="741" t="s">
        <v>4873</v>
      </c>
      <c r="C314" s="741" t="s">
        <v>4559</v>
      </c>
      <c r="D314" s="741" t="s">
        <v>4910</v>
      </c>
      <c r="E314" s="741" t="s">
        <v>4911</v>
      </c>
      <c r="F314" s="745">
        <v>2</v>
      </c>
      <c r="G314" s="745">
        <v>7916</v>
      </c>
      <c r="H314" s="745">
        <v>1.9125392606909881</v>
      </c>
      <c r="I314" s="745">
        <v>3958</v>
      </c>
      <c r="J314" s="745">
        <v>1</v>
      </c>
      <c r="K314" s="745">
        <v>4139</v>
      </c>
      <c r="L314" s="745">
        <v>1</v>
      </c>
      <c r="M314" s="745">
        <v>4139</v>
      </c>
      <c r="N314" s="745"/>
      <c r="O314" s="745"/>
      <c r="P314" s="759"/>
      <c r="Q314" s="746"/>
    </row>
    <row r="315" spans="1:17" ht="14.4" customHeight="1" x14ac:dyDescent="0.3">
      <c r="A315" s="740" t="s">
        <v>574</v>
      </c>
      <c r="B315" s="741" t="s">
        <v>4873</v>
      </c>
      <c r="C315" s="741" t="s">
        <v>4559</v>
      </c>
      <c r="D315" s="741" t="s">
        <v>4912</v>
      </c>
      <c r="E315" s="741" t="s">
        <v>4913</v>
      </c>
      <c r="F315" s="745">
        <v>4</v>
      </c>
      <c r="G315" s="745">
        <v>11412</v>
      </c>
      <c r="H315" s="745"/>
      <c r="I315" s="745">
        <v>2853</v>
      </c>
      <c r="J315" s="745"/>
      <c r="K315" s="745"/>
      <c r="L315" s="745"/>
      <c r="M315" s="745"/>
      <c r="N315" s="745">
        <v>3</v>
      </c>
      <c r="O315" s="745">
        <v>8856</v>
      </c>
      <c r="P315" s="759"/>
      <c r="Q315" s="746">
        <v>2952</v>
      </c>
    </row>
    <row r="316" spans="1:17" ht="14.4" customHeight="1" x14ac:dyDescent="0.3">
      <c r="A316" s="740" t="s">
        <v>574</v>
      </c>
      <c r="B316" s="741" t="s">
        <v>4873</v>
      </c>
      <c r="C316" s="741" t="s">
        <v>4559</v>
      </c>
      <c r="D316" s="741" t="s">
        <v>4914</v>
      </c>
      <c r="E316" s="741" t="s">
        <v>4915</v>
      </c>
      <c r="F316" s="745">
        <v>1</v>
      </c>
      <c r="G316" s="745">
        <v>436</v>
      </c>
      <c r="H316" s="745">
        <v>0.98198198198198194</v>
      </c>
      <c r="I316" s="745">
        <v>436</v>
      </c>
      <c r="J316" s="745">
        <v>1</v>
      </c>
      <c r="K316" s="745">
        <v>444</v>
      </c>
      <c r="L316" s="745">
        <v>1</v>
      </c>
      <c r="M316" s="745">
        <v>444</v>
      </c>
      <c r="N316" s="745">
        <v>1</v>
      </c>
      <c r="O316" s="745">
        <v>445</v>
      </c>
      <c r="P316" s="759">
        <v>1.0022522522522523</v>
      </c>
      <c r="Q316" s="746">
        <v>445</v>
      </c>
    </row>
    <row r="317" spans="1:17" ht="14.4" customHeight="1" x14ac:dyDescent="0.3">
      <c r="A317" s="740" t="s">
        <v>574</v>
      </c>
      <c r="B317" s="741" t="s">
        <v>4873</v>
      </c>
      <c r="C317" s="741" t="s">
        <v>4559</v>
      </c>
      <c r="D317" s="741" t="s">
        <v>4805</v>
      </c>
      <c r="E317" s="741" t="s">
        <v>4806</v>
      </c>
      <c r="F317" s="745">
        <v>8</v>
      </c>
      <c r="G317" s="745">
        <v>6814</v>
      </c>
      <c r="H317" s="745">
        <v>1.1253509496284062</v>
      </c>
      <c r="I317" s="745">
        <v>851.75</v>
      </c>
      <c r="J317" s="745">
        <v>7</v>
      </c>
      <c r="K317" s="745">
        <v>6055</v>
      </c>
      <c r="L317" s="745">
        <v>1</v>
      </c>
      <c r="M317" s="745">
        <v>865</v>
      </c>
      <c r="N317" s="745">
        <v>6</v>
      </c>
      <c r="O317" s="745">
        <v>5190</v>
      </c>
      <c r="P317" s="759">
        <v>0.8571428571428571</v>
      </c>
      <c r="Q317" s="746">
        <v>865</v>
      </c>
    </row>
    <row r="318" spans="1:17" ht="14.4" customHeight="1" x14ac:dyDescent="0.3">
      <c r="A318" s="740" t="s">
        <v>574</v>
      </c>
      <c r="B318" s="741" t="s">
        <v>4873</v>
      </c>
      <c r="C318" s="741" t="s">
        <v>4559</v>
      </c>
      <c r="D318" s="741" t="s">
        <v>4916</v>
      </c>
      <c r="E318" s="741" t="s">
        <v>4917</v>
      </c>
      <c r="F318" s="745">
        <v>7</v>
      </c>
      <c r="G318" s="745">
        <v>797</v>
      </c>
      <c r="H318" s="745">
        <v>0.83020833333333333</v>
      </c>
      <c r="I318" s="745">
        <v>113.85714285714286</v>
      </c>
      <c r="J318" s="745">
        <v>8</v>
      </c>
      <c r="K318" s="745">
        <v>960</v>
      </c>
      <c r="L318" s="745">
        <v>1</v>
      </c>
      <c r="M318" s="745">
        <v>120</v>
      </c>
      <c r="N318" s="745">
        <v>5</v>
      </c>
      <c r="O318" s="745">
        <v>600</v>
      </c>
      <c r="P318" s="759">
        <v>0.625</v>
      </c>
      <c r="Q318" s="746">
        <v>120</v>
      </c>
    </row>
    <row r="319" spans="1:17" ht="14.4" customHeight="1" x14ac:dyDescent="0.3">
      <c r="A319" s="740" t="s">
        <v>574</v>
      </c>
      <c r="B319" s="741" t="s">
        <v>4873</v>
      </c>
      <c r="C319" s="741" t="s">
        <v>4559</v>
      </c>
      <c r="D319" s="741" t="s">
        <v>4918</v>
      </c>
      <c r="E319" s="741" t="s">
        <v>4919</v>
      </c>
      <c r="F319" s="745">
        <v>1</v>
      </c>
      <c r="G319" s="745">
        <v>311</v>
      </c>
      <c r="H319" s="745">
        <v>0.32497387669801464</v>
      </c>
      <c r="I319" s="745">
        <v>311</v>
      </c>
      <c r="J319" s="745">
        <v>3</v>
      </c>
      <c r="K319" s="745">
        <v>957</v>
      </c>
      <c r="L319" s="745">
        <v>1</v>
      </c>
      <c r="M319" s="745">
        <v>319</v>
      </c>
      <c r="N319" s="745"/>
      <c r="O319" s="745"/>
      <c r="P319" s="759"/>
      <c r="Q319" s="746"/>
    </row>
    <row r="320" spans="1:17" ht="14.4" customHeight="1" x14ac:dyDescent="0.3">
      <c r="A320" s="740" t="s">
        <v>574</v>
      </c>
      <c r="B320" s="741" t="s">
        <v>4873</v>
      </c>
      <c r="C320" s="741" t="s">
        <v>4559</v>
      </c>
      <c r="D320" s="741" t="s">
        <v>4920</v>
      </c>
      <c r="E320" s="741" t="s">
        <v>4921</v>
      </c>
      <c r="F320" s="745"/>
      <c r="G320" s="745"/>
      <c r="H320" s="745"/>
      <c r="I320" s="745"/>
      <c r="J320" s="745">
        <v>2</v>
      </c>
      <c r="K320" s="745">
        <v>5298</v>
      </c>
      <c r="L320" s="745">
        <v>1</v>
      </c>
      <c r="M320" s="745">
        <v>2649</v>
      </c>
      <c r="N320" s="745"/>
      <c r="O320" s="745"/>
      <c r="P320" s="759"/>
      <c r="Q320" s="746"/>
    </row>
    <row r="321" spans="1:17" ht="14.4" customHeight="1" x14ac:dyDescent="0.3">
      <c r="A321" s="740" t="s">
        <v>574</v>
      </c>
      <c r="B321" s="741" t="s">
        <v>4873</v>
      </c>
      <c r="C321" s="741" t="s">
        <v>4559</v>
      </c>
      <c r="D321" s="741" t="s">
        <v>4922</v>
      </c>
      <c r="E321" s="741" t="s">
        <v>4923</v>
      </c>
      <c r="F321" s="745">
        <v>1</v>
      </c>
      <c r="G321" s="745">
        <v>5488</v>
      </c>
      <c r="H321" s="745">
        <v>0.24044865054328776</v>
      </c>
      <c r="I321" s="745">
        <v>5488</v>
      </c>
      <c r="J321" s="745">
        <v>4</v>
      </c>
      <c r="K321" s="745">
        <v>22824</v>
      </c>
      <c r="L321" s="745">
        <v>1</v>
      </c>
      <c r="M321" s="745">
        <v>5706</v>
      </c>
      <c r="N321" s="745"/>
      <c r="O321" s="745"/>
      <c r="P321" s="759"/>
      <c r="Q321" s="746"/>
    </row>
    <row r="322" spans="1:17" ht="14.4" customHeight="1" x14ac:dyDescent="0.3">
      <c r="A322" s="740" t="s">
        <v>574</v>
      </c>
      <c r="B322" s="741" t="s">
        <v>4873</v>
      </c>
      <c r="C322" s="741" t="s">
        <v>4559</v>
      </c>
      <c r="D322" s="741" t="s">
        <v>4835</v>
      </c>
      <c r="E322" s="741" t="s">
        <v>4836</v>
      </c>
      <c r="F322" s="745"/>
      <c r="G322" s="745"/>
      <c r="H322" s="745"/>
      <c r="I322" s="745"/>
      <c r="J322" s="745">
        <v>2</v>
      </c>
      <c r="K322" s="745">
        <v>9140</v>
      </c>
      <c r="L322" s="745">
        <v>1</v>
      </c>
      <c r="M322" s="745">
        <v>4570</v>
      </c>
      <c r="N322" s="745">
        <v>2</v>
      </c>
      <c r="O322" s="745">
        <v>9146</v>
      </c>
      <c r="P322" s="759">
        <v>1.0006564551422319</v>
      </c>
      <c r="Q322" s="746">
        <v>4573</v>
      </c>
    </row>
    <row r="323" spans="1:17" ht="14.4" customHeight="1" x14ac:dyDescent="0.3">
      <c r="A323" s="740" t="s">
        <v>574</v>
      </c>
      <c r="B323" s="741" t="s">
        <v>4873</v>
      </c>
      <c r="C323" s="741" t="s">
        <v>4559</v>
      </c>
      <c r="D323" s="741" t="s">
        <v>4924</v>
      </c>
      <c r="E323" s="741" t="s">
        <v>4925</v>
      </c>
      <c r="F323" s="745"/>
      <c r="G323" s="745"/>
      <c r="H323" s="745"/>
      <c r="I323" s="745"/>
      <c r="J323" s="745">
        <v>1</v>
      </c>
      <c r="K323" s="745">
        <v>6069</v>
      </c>
      <c r="L323" s="745">
        <v>1</v>
      </c>
      <c r="M323" s="745">
        <v>6069</v>
      </c>
      <c r="N323" s="745">
        <v>2</v>
      </c>
      <c r="O323" s="745">
        <v>12146</v>
      </c>
      <c r="P323" s="759">
        <v>2.0013181743285551</v>
      </c>
      <c r="Q323" s="746">
        <v>6073</v>
      </c>
    </row>
    <row r="324" spans="1:17" ht="14.4" customHeight="1" x14ac:dyDescent="0.3">
      <c r="A324" s="740" t="s">
        <v>574</v>
      </c>
      <c r="B324" s="741" t="s">
        <v>4873</v>
      </c>
      <c r="C324" s="741" t="s">
        <v>4559</v>
      </c>
      <c r="D324" s="741" t="s">
        <v>4926</v>
      </c>
      <c r="E324" s="741" t="s">
        <v>4927</v>
      </c>
      <c r="F324" s="745">
        <v>1</v>
      </c>
      <c r="G324" s="745">
        <v>1193</v>
      </c>
      <c r="H324" s="745"/>
      <c r="I324" s="745">
        <v>1193</v>
      </c>
      <c r="J324" s="745"/>
      <c r="K324" s="745"/>
      <c r="L324" s="745"/>
      <c r="M324" s="745"/>
      <c r="N324" s="745"/>
      <c r="O324" s="745"/>
      <c r="P324" s="759"/>
      <c r="Q324" s="746"/>
    </row>
    <row r="325" spans="1:17" ht="14.4" customHeight="1" x14ac:dyDescent="0.3">
      <c r="A325" s="740" t="s">
        <v>574</v>
      </c>
      <c r="B325" s="741" t="s">
        <v>4873</v>
      </c>
      <c r="C325" s="741" t="s">
        <v>4559</v>
      </c>
      <c r="D325" s="741" t="s">
        <v>4928</v>
      </c>
      <c r="E325" s="741" t="s">
        <v>4929</v>
      </c>
      <c r="F325" s="745"/>
      <c r="G325" s="745"/>
      <c r="H325" s="745"/>
      <c r="I325" s="745"/>
      <c r="J325" s="745">
        <v>1</v>
      </c>
      <c r="K325" s="745">
        <v>8306</v>
      </c>
      <c r="L325" s="745">
        <v>1</v>
      </c>
      <c r="M325" s="745">
        <v>8306</v>
      </c>
      <c r="N325" s="745">
        <v>1</v>
      </c>
      <c r="O325" s="745">
        <v>8312</v>
      </c>
      <c r="P325" s="759">
        <v>1.0007223693715386</v>
      </c>
      <c r="Q325" s="746">
        <v>8312</v>
      </c>
    </row>
    <row r="326" spans="1:17" ht="14.4" customHeight="1" x14ac:dyDescent="0.3">
      <c r="A326" s="740" t="s">
        <v>574</v>
      </c>
      <c r="B326" s="741" t="s">
        <v>4873</v>
      </c>
      <c r="C326" s="741" t="s">
        <v>4559</v>
      </c>
      <c r="D326" s="741" t="s">
        <v>4930</v>
      </c>
      <c r="E326" s="741" t="s">
        <v>4931</v>
      </c>
      <c r="F326" s="745">
        <v>2</v>
      </c>
      <c r="G326" s="745">
        <v>636</v>
      </c>
      <c r="H326" s="745">
        <v>0.9607250755287009</v>
      </c>
      <c r="I326" s="745">
        <v>318</v>
      </c>
      <c r="J326" s="745">
        <v>2</v>
      </c>
      <c r="K326" s="745">
        <v>662</v>
      </c>
      <c r="L326" s="745">
        <v>1</v>
      </c>
      <c r="M326" s="745">
        <v>331</v>
      </c>
      <c r="N326" s="745">
        <v>1</v>
      </c>
      <c r="O326" s="745">
        <v>331</v>
      </c>
      <c r="P326" s="759">
        <v>0.5</v>
      </c>
      <c r="Q326" s="746">
        <v>331</v>
      </c>
    </row>
    <row r="327" spans="1:17" ht="14.4" customHeight="1" x14ac:dyDescent="0.3">
      <c r="A327" s="740" t="s">
        <v>574</v>
      </c>
      <c r="B327" s="741" t="s">
        <v>4873</v>
      </c>
      <c r="C327" s="741" t="s">
        <v>4559</v>
      </c>
      <c r="D327" s="741" t="s">
        <v>4932</v>
      </c>
      <c r="E327" s="741" t="s">
        <v>4933</v>
      </c>
      <c r="F327" s="745"/>
      <c r="G327" s="745"/>
      <c r="H327" s="745"/>
      <c r="I327" s="745"/>
      <c r="J327" s="745">
        <v>1</v>
      </c>
      <c r="K327" s="745">
        <v>1109</v>
      </c>
      <c r="L327" s="745">
        <v>1</v>
      </c>
      <c r="M327" s="745">
        <v>1109</v>
      </c>
      <c r="N327" s="745"/>
      <c r="O327" s="745"/>
      <c r="P327" s="759"/>
      <c r="Q327" s="746"/>
    </row>
    <row r="328" spans="1:17" ht="14.4" customHeight="1" x14ac:dyDescent="0.3">
      <c r="A328" s="740" t="s">
        <v>574</v>
      </c>
      <c r="B328" s="741" t="s">
        <v>4873</v>
      </c>
      <c r="C328" s="741" t="s">
        <v>4559</v>
      </c>
      <c r="D328" s="741" t="s">
        <v>4934</v>
      </c>
      <c r="E328" s="741" t="s">
        <v>4935</v>
      </c>
      <c r="F328" s="745"/>
      <c r="G328" s="745"/>
      <c r="H328" s="745"/>
      <c r="I328" s="745"/>
      <c r="J328" s="745">
        <v>1</v>
      </c>
      <c r="K328" s="745">
        <v>5208</v>
      </c>
      <c r="L328" s="745">
        <v>1</v>
      </c>
      <c r="M328" s="745">
        <v>5208</v>
      </c>
      <c r="N328" s="745"/>
      <c r="O328" s="745"/>
      <c r="P328" s="759"/>
      <c r="Q328" s="746"/>
    </row>
    <row r="329" spans="1:17" ht="14.4" customHeight="1" x14ac:dyDescent="0.3">
      <c r="A329" s="740" t="s">
        <v>574</v>
      </c>
      <c r="B329" s="741" t="s">
        <v>4873</v>
      </c>
      <c r="C329" s="741" t="s">
        <v>4559</v>
      </c>
      <c r="D329" s="741" t="s">
        <v>4936</v>
      </c>
      <c r="E329" s="741" t="s">
        <v>4897</v>
      </c>
      <c r="F329" s="745">
        <v>2</v>
      </c>
      <c r="G329" s="745">
        <v>1138</v>
      </c>
      <c r="H329" s="745"/>
      <c r="I329" s="745">
        <v>569</v>
      </c>
      <c r="J329" s="745"/>
      <c r="K329" s="745"/>
      <c r="L329" s="745"/>
      <c r="M329" s="745"/>
      <c r="N329" s="745"/>
      <c r="O329" s="745"/>
      <c r="P329" s="759"/>
      <c r="Q329" s="746"/>
    </row>
    <row r="330" spans="1:17" ht="14.4" customHeight="1" x14ac:dyDescent="0.3">
      <c r="A330" s="740" t="s">
        <v>574</v>
      </c>
      <c r="B330" s="741" t="s">
        <v>4873</v>
      </c>
      <c r="C330" s="741" t="s">
        <v>4559</v>
      </c>
      <c r="D330" s="741" t="s">
        <v>4937</v>
      </c>
      <c r="E330" s="741" t="s">
        <v>4938</v>
      </c>
      <c r="F330" s="745">
        <v>1</v>
      </c>
      <c r="G330" s="745">
        <v>1940</v>
      </c>
      <c r="H330" s="745"/>
      <c r="I330" s="745">
        <v>1940</v>
      </c>
      <c r="J330" s="745"/>
      <c r="K330" s="745"/>
      <c r="L330" s="745"/>
      <c r="M330" s="745"/>
      <c r="N330" s="745"/>
      <c r="O330" s="745"/>
      <c r="P330" s="759"/>
      <c r="Q330" s="746"/>
    </row>
    <row r="331" spans="1:17" ht="14.4" customHeight="1" x14ac:dyDescent="0.3">
      <c r="A331" s="740" t="s">
        <v>574</v>
      </c>
      <c r="B331" s="741" t="s">
        <v>4873</v>
      </c>
      <c r="C331" s="741" t="s">
        <v>4559</v>
      </c>
      <c r="D331" s="741" t="s">
        <v>4939</v>
      </c>
      <c r="E331" s="741" t="s">
        <v>4940</v>
      </c>
      <c r="F331" s="745"/>
      <c r="G331" s="745"/>
      <c r="H331" s="745"/>
      <c r="I331" s="745"/>
      <c r="J331" s="745"/>
      <c r="K331" s="745"/>
      <c r="L331" s="745"/>
      <c r="M331" s="745"/>
      <c r="N331" s="745">
        <v>2</v>
      </c>
      <c r="O331" s="745">
        <v>11854</v>
      </c>
      <c r="P331" s="759"/>
      <c r="Q331" s="746">
        <v>5927</v>
      </c>
    </row>
    <row r="332" spans="1:17" ht="14.4" customHeight="1" x14ac:dyDescent="0.3">
      <c r="A332" s="740" t="s">
        <v>574</v>
      </c>
      <c r="B332" s="741" t="s">
        <v>4873</v>
      </c>
      <c r="C332" s="741" t="s">
        <v>4559</v>
      </c>
      <c r="D332" s="741" t="s">
        <v>4941</v>
      </c>
      <c r="E332" s="741" t="s">
        <v>4942</v>
      </c>
      <c r="F332" s="745"/>
      <c r="G332" s="745"/>
      <c r="H332" s="745"/>
      <c r="I332" s="745"/>
      <c r="J332" s="745"/>
      <c r="K332" s="745"/>
      <c r="L332" s="745"/>
      <c r="M332" s="745"/>
      <c r="N332" s="745">
        <v>1</v>
      </c>
      <c r="O332" s="745">
        <v>2462</v>
      </c>
      <c r="P332" s="759"/>
      <c r="Q332" s="746">
        <v>2462</v>
      </c>
    </row>
    <row r="333" spans="1:17" ht="14.4" customHeight="1" x14ac:dyDescent="0.3">
      <c r="A333" s="740" t="s">
        <v>574</v>
      </c>
      <c r="B333" s="741" t="s">
        <v>4943</v>
      </c>
      <c r="C333" s="741" t="s">
        <v>4559</v>
      </c>
      <c r="D333" s="741" t="s">
        <v>4773</v>
      </c>
      <c r="E333" s="741" t="s">
        <v>4774</v>
      </c>
      <c r="F333" s="745"/>
      <c r="G333" s="745"/>
      <c r="H333" s="745"/>
      <c r="I333" s="745"/>
      <c r="J333" s="745"/>
      <c r="K333" s="745"/>
      <c r="L333" s="745"/>
      <c r="M333" s="745"/>
      <c r="N333" s="745">
        <v>1</v>
      </c>
      <c r="O333" s="745">
        <v>0</v>
      </c>
      <c r="P333" s="759"/>
      <c r="Q333" s="746">
        <v>0</v>
      </c>
    </row>
    <row r="334" spans="1:17" ht="14.4" customHeight="1" x14ac:dyDescent="0.3">
      <c r="A334" s="740" t="s">
        <v>574</v>
      </c>
      <c r="B334" s="741" t="s">
        <v>4943</v>
      </c>
      <c r="C334" s="741" t="s">
        <v>4559</v>
      </c>
      <c r="D334" s="741" t="s">
        <v>4779</v>
      </c>
      <c r="E334" s="741" t="s">
        <v>4780</v>
      </c>
      <c r="F334" s="745">
        <v>4</v>
      </c>
      <c r="G334" s="745">
        <v>0</v>
      </c>
      <c r="H334" s="745"/>
      <c r="I334" s="745">
        <v>0</v>
      </c>
      <c r="J334" s="745">
        <v>4</v>
      </c>
      <c r="K334" s="745">
        <v>0</v>
      </c>
      <c r="L334" s="745"/>
      <c r="M334" s="745">
        <v>0</v>
      </c>
      <c r="N334" s="745">
        <v>2</v>
      </c>
      <c r="O334" s="745">
        <v>0</v>
      </c>
      <c r="P334" s="759"/>
      <c r="Q334" s="746">
        <v>0</v>
      </c>
    </row>
    <row r="335" spans="1:17" ht="14.4" customHeight="1" x14ac:dyDescent="0.3">
      <c r="A335" s="740" t="s">
        <v>574</v>
      </c>
      <c r="B335" s="741" t="s">
        <v>4943</v>
      </c>
      <c r="C335" s="741" t="s">
        <v>4559</v>
      </c>
      <c r="D335" s="741" t="s">
        <v>4944</v>
      </c>
      <c r="E335" s="741" t="s">
        <v>4945</v>
      </c>
      <c r="F335" s="745"/>
      <c r="G335" s="745"/>
      <c r="H335" s="745"/>
      <c r="I335" s="745"/>
      <c r="J335" s="745"/>
      <c r="K335" s="745"/>
      <c r="L335" s="745"/>
      <c r="M335" s="745"/>
      <c r="N335" s="745">
        <v>1</v>
      </c>
      <c r="O335" s="745">
        <v>0</v>
      </c>
      <c r="P335" s="759"/>
      <c r="Q335" s="746">
        <v>0</v>
      </c>
    </row>
    <row r="336" spans="1:17" ht="14.4" customHeight="1" x14ac:dyDescent="0.3">
      <c r="A336" s="740" t="s">
        <v>574</v>
      </c>
      <c r="B336" s="741" t="s">
        <v>4943</v>
      </c>
      <c r="C336" s="741" t="s">
        <v>4559</v>
      </c>
      <c r="D336" s="741" t="s">
        <v>4946</v>
      </c>
      <c r="E336" s="741" t="s">
        <v>4947</v>
      </c>
      <c r="F336" s="745"/>
      <c r="G336" s="745"/>
      <c r="H336" s="745"/>
      <c r="I336" s="745"/>
      <c r="J336" s="745">
        <v>1</v>
      </c>
      <c r="K336" s="745">
        <v>0</v>
      </c>
      <c r="L336" s="745"/>
      <c r="M336" s="745">
        <v>0</v>
      </c>
      <c r="N336" s="745"/>
      <c r="O336" s="745"/>
      <c r="P336" s="759"/>
      <c r="Q336" s="746"/>
    </row>
    <row r="337" spans="1:17" ht="14.4" customHeight="1" x14ac:dyDescent="0.3">
      <c r="A337" s="740" t="s">
        <v>574</v>
      </c>
      <c r="B337" s="741" t="s">
        <v>4943</v>
      </c>
      <c r="C337" s="741" t="s">
        <v>4559</v>
      </c>
      <c r="D337" s="741" t="s">
        <v>4948</v>
      </c>
      <c r="E337" s="741" t="s">
        <v>4949</v>
      </c>
      <c r="F337" s="745">
        <v>3</v>
      </c>
      <c r="G337" s="745">
        <v>0</v>
      </c>
      <c r="H337" s="745"/>
      <c r="I337" s="745">
        <v>0</v>
      </c>
      <c r="J337" s="745">
        <v>2</v>
      </c>
      <c r="K337" s="745">
        <v>0</v>
      </c>
      <c r="L337" s="745"/>
      <c r="M337" s="745">
        <v>0</v>
      </c>
      <c r="N337" s="745"/>
      <c r="O337" s="745"/>
      <c r="P337" s="759"/>
      <c r="Q337" s="746"/>
    </row>
    <row r="338" spans="1:17" ht="14.4" customHeight="1" x14ac:dyDescent="0.3">
      <c r="A338" s="740" t="s">
        <v>574</v>
      </c>
      <c r="B338" s="741" t="s">
        <v>4943</v>
      </c>
      <c r="C338" s="741" t="s">
        <v>4559</v>
      </c>
      <c r="D338" s="741" t="s">
        <v>4797</v>
      </c>
      <c r="E338" s="741" t="s">
        <v>4798</v>
      </c>
      <c r="F338" s="745">
        <v>1</v>
      </c>
      <c r="G338" s="745">
        <v>0</v>
      </c>
      <c r="H338" s="745"/>
      <c r="I338" s="745">
        <v>0</v>
      </c>
      <c r="J338" s="745">
        <v>2</v>
      </c>
      <c r="K338" s="745">
        <v>0</v>
      </c>
      <c r="L338" s="745"/>
      <c r="M338" s="745">
        <v>0</v>
      </c>
      <c r="N338" s="745">
        <v>3</v>
      </c>
      <c r="O338" s="745">
        <v>0</v>
      </c>
      <c r="P338" s="759"/>
      <c r="Q338" s="746">
        <v>0</v>
      </c>
    </row>
    <row r="339" spans="1:17" ht="14.4" customHeight="1" x14ac:dyDescent="0.3">
      <c r="A339" s="740" t="s">
        <v>574</v>
      </c>
      <c r="B339" s="741" t="s">
        <v>4943</v>
      </c>
      <c r="C339" s="741" t="s">
        <v>4559</v>
      </c>
      <c r="D339" s="741" t="s">
        <v>4914</v>
      </c>
      <c r="E339" s="741" t="s">
        <v>4915</v>
      </c>
      <c r="F339" s="745">
        <v>1</v>
      </c>
      <c r="G339" s="745">
        <v>436</v>
      </c>
      <c r="H339" s="745">
        <v>0.49099099099099097</v>
      </c>
      <c r="I339" s="745">
        <v>436</v>
      </c>
      <c r="J339" s="745">
        <v>2</v>
      </c>
      <c r="K339" s="745">
        <v>888</v>
      </c>
      <c r="L339" s="745">
        <v>1</v>
      </c>
      <c r="M339" s="745">
        <v>444</v>
      </c>
      <c r="N339" s="745"/>
      <c r="O339" s="745"/>
      <c r="P339" s="759"/>
      <c r="Q339" s="746"/>
    </row>
    <row r="340" spans="1:17" ht="14.4" customHeight="1" x14ac:dyDescent="0.3">
      <c r="A340" s="740" t="s">
        <v>574</v>
      </c>
      <c r="B340" s="741" t="s">
        <v>4943</v>
      </c>
      <c r="C340" s="741" t="s">
        <v>4559</v>
      </c>
      <c r="D340" s="741" t="s">
        <v>4819</v>
      </c>
      <c r="E340" s="741" t="s">
        <v>4820</v>
      </c>
      <c r="F340" s="745"/>
      <c r="G340" s="745"/>
      <c r="H340" s="745"/>
      <c r="I340" s="745"/>
      <c r="J340" s="745">
        <v>1</v>
      </c>
      <c r="K340" s="745">
        <v>0</v>
      </c>
      <c r="L340" s="745"/>
      <c r="M340" s="745">
        <v>0</v>
      </c>
      <c r="N340" s="745">
        <v>2</v>
      </c>
      <c r="O340" s="745">
        <v>0</v>
      </c>
      <c r="P340" s="759"/>
      <c r="Q340" s="746">
        <v>0</v>
      </c>
    </row>
    <row r="341" spans="1:17" ht="14.4" customHeight="1" x14ac:dyDescent="0.3">
      <c r="A341" s="740" t="s">
        <v>574</v>
      </c>
      <c r="B341" s="741" t="s">
        <v>4943</v>
      </c>
      <c r="C341" s="741" t="s">
        <v>4559</v>
      </c>
      <c r="D341" s="741" t="s">
        <v>4823</v>
      </c>
      <c r="E341" s="741" t="s">
        <v>4824</v>
      </c>
      <c r="F341" s="745">
        <v>2</v>
      </c>
      <c r="G341" s="745">
        <v>0</v>
      </c>
      <c r="H341" s="745"/>
      <c r="I341" s="745">
        <v>0</v>
      </c>
      <c r="J341" s="745">
        <v>2</v>
      </c>
      <c r="K341" s="745">
        <v>0</v>
      </c>
      <c r="L341" s="745"/>
      <c r="M341" s="745">
        <v>0</v>
      </c>
      <c r="N341" s="745">
        <v>1</v>
      </c>
      <c r="O341" s="745">
        <v>0</v>
      </c>
      <c r="P341" s="759"/>
      <c r="Q341" s="746">
        <v>0</v>
      </c>
    </row>
    <row r="342" spans="1:17" ht="14.4" customHeight="1" x14ac:dyDescent="0.3">
      <c r="A342" s="740" t="s">
        <v>574</v>
      </c>
      <c r="B342" s="741" t="s">
        <v>4943</v>
      </c>
      <c r="C342" s="741" t="s">
        <v>4559</v>
      </c>
      <c r="D342" s="741" t="s">
        <v>4831</v>
      </c>
      <c r="E342" s="741" t="s">
        <v>4832</v>
      </c>
      <c r="F342" s="745">
        <v>4</v>
      </c>
      <c r="G342" s="745">
        <v>0</v>
      </c>
      <c r="H342" s="745"/>
      <c r="I342" s="745">
        <v>0</v>
      </c>
      <c r="J342" s="745">
        <v>4</v>
      </c>
      <c r="K342" s="745">
        <v>0</v>
      </c>
      <c r="L342" s="745"/>
      <c r="M342" s="745">
        <v>0</v>
      </c>
      <c r="N342" s="745">
        <v>2</v>
      </c>
      <c r="O342" s="745">
        <v>0</v>
      </c>
      <c r="P342" s="759"/>
      <c r="Q342" s="746">
        <v>0</v>
      </c>
    </row>
    <row r="343" spans="1:17" ht="14.4" customHeight="1" x14ac:dyDescent="0.3">
      <c r="A343" s="740" t="s">
        <v>574</v>
      </c>
      <c r="B343" s="741" t="s">
        <v>4943</v>
      </c>
      <c r="C343" s="741" t="s">
        <v>4559</v>
      </c>
      <c r="D343" s="741" t="s">
        <v>4839</v>
      </c>
      <c r="E343" s="741" t="s">
        <v>4840</v>
      </c>
      <c r="F343" s="745">
        <v>2</v>
      </c>
      <c r="G343" s="745">
        <v>0</v>
      </c>
      <c r="H343" s="745"/>
      <c r="I343" s="745">
        <v>0</v>
      </c>
      <c r="J343" s="745"/>
      <c r="K343" s="745"/>
      <c r="L343" s="745"/>
      <c r="M343" s="745"/>
      <c r="N343" s="745"/>
      <c r="O343" s="745"/>
      <c r="P343" s="759"/>
      <c r="Q343" s="746"/>
    </row>
    <row r="344" spans="1:17" ht="14.4" customHeight="1" x14ac:dyDescent="0.3">
      <c r="A344" s="740" t="s">
        <v>574</v>
      </c>
      <c r="B344" s="741" t="s">
        <v>4943</v>
      </c>
      <c r="C344" s="741" t="s">
        <v>4559</v>
      </c>
      <c r="D344" s="741" t="s">
        <v>4851</v>
      </c>
      <c r="E344" s="741" t="s">
        <v>4852</v>
      </c>
      <c r="F344" s="745"/>
      <c r="G344" s="745"/>
      <c r="H344" s="745"/>
      <c r="I344" s="745"/>
      <c r="J344" s="745"/>
      <c r="K344" s="745"/>
      <c r="L344" s="745"/>
      <c r="M344" s="745"/>
      <c r="N344" s="745">
        <v>1</v>
      </c>
      <c r="O344" s="745">
        <v>4732</v>
      </c>
      <c r="P344" s="759"/>
      <c r="Q344" s="746">
        <v>4732</v>
      </c>
    </row>
    <row r="345" spans="1:17" ht="14.4" customHeight="1" x14ac:dyDescent="0.3">
      <c r="A345" s="740" t="s">
        <v>574</v>
      </c>
      <c r="B345" s="741" t="s">
        <v>4943</v>
      </c>
      <c r="C345" s="741" t="s">
        <v>4559</v>
      </c>
      <c r="D345" s="741" t="s">
        <v>4950</v>
      </c>
      <c r="E345" s="741" t="s">
        <v>4951</v>
      </c>
      <c r="F345" s="745">
        <v>3</v>
      </c>
      <c r="G345" s="745">
        <v>55269</v>
      </c>
      <c r="H345" s="745">
        <v>1.4787296660958904</v>
      </c>
      <c r="I345" s="745">
        <v>18423</v>
      </c>
      <c r="J345" s="745">
        <v>2</v>
      </c>
      <c r="K345" s="745">
        <v>37376</v>
      </c>
      <c r="L345" s="745">
        <v>1</v>
      </c>
      <c r="M345" s="745">
        <v>18688</v>
      </c>
      <c r="N345" s="745">
        <v>1</v>
      </c>
      <c r="O345" s="745">
        <v>18693</v>
      </c>
      <c r="P345" s="759">
        <v>0.50013377568493156</v>
      </c>
      <c r="Q345" s="746">
        <v>18693</v>
      </c>
    </row>
    <row r="346" spans="1:17" ht="14.4" customHeight="1" x14ac:dyDescent="0.3">
      <c r="A346" s="740" t="s">
        <v>574</v>
      </c>
      <c r="B346" s="741" t="s">
        <v>4943</v>
      </c>
      <c r="C346" s="741" t="s">
        <v>4559</v>
      </c>
      <c r="D346" s="741" t="s">
        <v>4952</v>
      </c>
      <c r="E346" s="741" t="s">
        <v>4953</v>
      </c>
      <c r="F346" s="745"/>
      <c r="G346" s="745"/>
      <c r="H346" s="745"/>
      <c r="I346" s="745"/>
      <c r="J346" s="745"/>
      <c r="K346" s="745"/>
      <c r="L346" s="745"/>
      <c r="M346" s="745"/>
      <c r="N346" s="745">
        <v>1</v>
      </c>
      <c r="O346" s="745">
        <v>0</v>
      </c>
      <c r="P346" s="759"/>
      <c r="Q346" s="746">
        <v>0</v>
      </c>
    </row>
    <row r="347" spans="1:17" ht="14.4" customHeight="1" x14ac:dyDescent="0.3">
      <c r="A347" s="740" t="s">
        <v>574</v>
      </c>
      <c r="B347" s="741" t="s">
        <v>4943</v>
      </c>
      <c r="C347" s="741" t="s">
        <v>4559</v>
      </c>
      <c r="D347" s="741" t="s">
        <v>4954</v>
      </c>
      <c r="E347" s="741" t="s">
        <v>4955</v>
      </c>
      <c r="F347" s="745">
        <v>1</v>
      </c>
      <c r="G347" s="745">
        <v>0</v>
      </c>
      <c r="H347" s="745"/>
      <c r="I347" s="745">
        <v>0</v>
      </c>
      <c r="J347" s="745">
        <v>2</v>
      </c>
      <c r="K347" s="745">
        <v>0</v>
      </c>
      <c r="L347" s="745"/>
      <c r="M347" s="745">
        <v>0</v>
      </c>
      <c r="N347" s="745">
        <v>2</v>
      </c>
      <c r="O347" s="745">
        <v>0</v>
      </c>
      <c r="P347" s="759"/>
      <c r="Q347" s="746">
        <v>0</v>
      </c>
    </row>
    <row r="348" spans="1:17" ht="14.4" customHeight="1" x14ac:dyDescent="0.3">
      <c r="A348" s="740" t="s">
        <v>574</v>
      </c>
      <c r="B348" s="741" t="s">
        <v>4943</v>
      </c>
      <c r="C348" s="741" t="s">
        <v>4559</v>
      </c>
      <c r="D348" s="741" t="s">
        <v>4956</v>
      </c>
      <c r="E348" s="741" t="s">
        <v>4957</v>
      </c>
      <c r="F348" s="745"/>
      <c r="G348" s="745"/>
      <c r="H348" s="745"/>
      <c r="I348" s="745"/>
      <c r="J348" s="745"/>
      <c r="K348" s="745"/>
      <c r="L348" s="745"/>
      <c r="M348" s="745"/>
      <c r="N348" s="745">
        <v>1</v>
      </c>
      <c r="O348" s="745">
        <v>0</v>
      </c>
      <c r="P348" s="759"/>
      <c r="Q348" s="746">
        <v>0</v>
      </c>
    </row>
    <row r="349" spans="1:17" ht="14.4" customHeight="1" x14ac:dyDescent="0.3">
      <c r="A349" s="740" t="s">
        <v>574</v>
      </c>
      <c r="B349" s="741" t="s">
        <v>4943</v>
      </c>
      <c r="C349" s="741" t="s">
        <v>4559</v>
      </c>
      <c r="D349" s="741" t="s">
        <v>4958</v>
      </c>
      <c r="E349" s="741" t="s">
        <v>4959</v>
      </c>
      <c r="F349" s="745">
        <v>3</v>
      </c>
      <c r="G349" s="745">
        <v>0</v>
      </c>
      <c r="H349" s="745"/>
      <c r="I349" s="745">
        <v>0</v>
      </c>
      <c r="J349" s="745">
        <v>2</v>
      </c>
      <c r="K349" s="745">
        <v>0</v>
      </c>
      <c r="L349" s="745"/>
      <c r="M349" s="745">
        <v>0</v>
      </c>
      <c r="N349" s="745"/>
      <c r="O349" s="745"/>
      <c r="P349" s="759"/>
      <c r="Q349" s="746"/>
    </row>
    <row r="350" spans="1:17" ht="14.4" customHeight="1" x14ac:dyDescent="0.3">
      <c r="A350" s="740" t="s">
        <v>574</v>
      </c>
      <c r="B350" s="741" t="s">
        <v>4943</v>
      </c>
      <c r="C350" s="741" t="s">
        <v>4559</v>
      </c>
      <c r="D350" s="741" t="s">
        <v>4960</v>
      </c>
      <c r="E350" s="741"/>
      <c r="F350" s="745"/>
      <c r="G350" s="745"/>
      <c r="H350" s="745"/>
      <c r="I350" s="745"/>
      <c r="J350" s="745"/>
      <c r="K350" s="745"/>
      <c r="L350" s="745"/>
      <c r="M350" s="745"/>
      <c r="N350" s="745">
        <v>1</v>
      </c>
      <c r="O350" s="745">
        <v>7605</v>
      </c>
      <c r="P350" s="759"/>
      <c r="Q350" s="746">
        <v>7605</v>
      </c>
    </row>
    <row r="351" spans="1:17" ht="14.4" customHeight="1" x14ac:dyDescent="0.3">
      <c r="A351" s="740" t="s">
        <v>574</v>
      </c>
      <c r="B351" s="741" t="s">
        <v>4961</v>
      </c>
      <c r="C351" s="741" t="s">
        <v>4559</v>
      </c>
      <c r="D351" s="741" t="s">
        <v>4962</v>
      </c>
      <c r="E351" s="741" t="s">
        <v>4963</v>
      </c>
      <c r="F351" s="745"/>
      <c r="G351" s="745"/>
      <c r="H351" s="745"/>
      <c r="I351" s="745"/>
      <c r="J351" s="745">
        <v>2</v>
      </c>
      <c r="K351" s="745">
        <v>11400</v>
      </c>
      <c r="L351" s="745">
        <v>1</v>
      </c>
      <c r="M351" s="745">
        <v>5700</v>
      </c>
      <c r="N351" s="745"/>
      <c r="O351" s="745"/>
      <c r="P351" s="759"/>
      <c r="Q351" s="746"/>
    </row>
    <row r="352" spans="1:17" ht="14.4" customHeight="1" x14ac:dyDescent="0.3">
      <c r="A352" s="740" t="s">
        <v>574</v>
      </c>
      <c r="B352" s="741" t="s">
        <v>4961</v>
      </c>
      <c r="C352" s="741" t="s">
        <v>4559</v>
      </c>
      <c r="D352" s="741" t="s">
        <v>4964</v>
      </c>
      <c r="E352" s="741" t="s">
        <v>4965</v>
      </c>
      <c r="F352" s="745"/>
      <c r="G352" s="745"/>
      <c r="H352" s="745"/>
      <c r="I352" s="745"/>
      <c r="J352" s="745"/>
      <c r="K352" s="745"/>
      <c r="L352" s="745"/>
      <c r="M352" s="745"/>
      <c r="N352" s="745">
        <v>4</v>
      </c>
      <c r="O352" s="745">
        <v>9391</v>
      </c>
      <c r="P352" s="759"/>
      <c r="Q352" s="746">
        <v>2347.75</v>
      </c>
    </row>
    <row r="353" spans="1:17" ht="14.4" customHeight="1" x14ac:dyDescent="0.3">
      <c r="A353" s="740" t="s">
        <v>574</v>
      </c>
      <c r="B353" s="741" t="s">
        <v>4961</v>
      </c>
      <c r="C353" s="741" t="s">
        <v>4559</v>
      </c>
      <c r="D353" s="741" t="s">
        <v>4966</v>
      </c>
      <c r="E353" s="741" t="s">
        <v>4967</v>
      </c>
      <c r="F353" s="745">
        <v>8</v>
      </c>
      <c r="G353" s="745">
        <v>1392</v>
      </c>
      <c r="H353" s="745">
        <v>0.66666666666666663</v>
      </c>
      <c r="I353" s="745">
        <v>174</v>
      </c>
      <c r="J353" s="745">
        <v>12</v>
      </c>
      <c r="K353" s="745">
        <v>2088</v>
      </c>
      <c r="L353" s="745">
        <v>1</v>
      </c>
      <c r="M353" s="745">
        <v>174</v>
      </c>
      <c r="N353" s="745">
        <v>9</v>
      </c>
      <c r="O353" s="745">
        <v>1566</v>
      </c>
      <c r="P353" s="759">
        <v>0.75</v>
      </c>
      <c r="Q353" s="746">
        <v>174</v>
      </c>
    </row>
    <row r="354" spans="1:17" ht="14.4" customHeight="1" x14ac:dyDescent="0.3">
      <c r="A354" s="740" t="s">
        <v>574</v>
      </c>
      <c r="B354" s="741" t="s">
        <v>4961</v>
      </c>
      <c r="C354" s="741" t="s">
        <v>4559</v>
      </c>
      <c r="D354" s="741" t="s">
        <v>4968</v>
      </c>
      <c r="E354" s="741" t="s">
        <v>4969</v>
      </c>
      <c r="F354" s="745"/>
      <c r="G354" s="745"/>
      <c r="H354" s="745"/>
      <c r="I354" s="745"/>
      <c r="J354" s="745">
        <v>2</v>
      </c>
      <c r="K354" s="745">
        <v>11202</v>
      </c>
      <c r="L354" s="745">
        <v>1</v>
      </c>
      <c r="M354" s="745">
        <v>5601</v>
      </c>
      <c r="N354" s="745"/>
      <c r="O354" s="745"/>
      <c r="P354" s="759"/>
      <c r="Q354" s="746"/>
    </row>
    <row r="355" spans="1:17" ht="14.4" customHeight="1" x14ac:dyDescent="0.3">
      <c r="A355" s="740" t="s">
        <v>574</v>
      </c>
      <c r="B355" s="741" t="s">
        <v>4961</v>
      </c>
      <c r="C355" s="741" t="s">
        <v>4559</v>
      </c>
      <c r="D355" s="741" t="s">
        <v>4970</v>
      </c>
      <c r="E355" s="741" t="s">
        <v>4971</v>
      </c>
      <c r="F355" s="745">
        <v>2</v>
      </c>
      <c r="G355" s="745">
        <v>7258</v>
      </c>
      <c r="H355" s="745">
        <v>0.38</v>
      </c>
      <c r="I355" s="745">
        <v>3629</v>
      </c>
      <c r="J355" s="745">
        <v>5</v>
      </c>
      <c r="K355" s="745">
        <v>19100</v>
      </c>
      <c r="L355" s="745">
        <v>1</v>
      </c>
      <c r="M355" s="745">
        <v>3820</v>
      </c>
      <c r="N355" s="745">
        <v>2</v>
      </c>
      <c r="O355" s="745">
        <v>7648</v>
      </c>
      <c r="P355" s="759">
        <v>0.40041884816753925</v>
      </c>
      <c r="Q355" s="746">
        <v>3824</v>
      </c>
    </row>
    <row r="356" spans="1:17" ht="14.4" customHeight="1" x14ac:dyDescent="0.3">
      <c r="A356" s="740" t="s">
        <v>574</v>
      </c>
      <c r="B356" s="741" t="s">
        <v>4961</v>
      </c>
      <c r="C356" s="741" t="s">
        <v>4559</v>
      </c>
      <c r="D356" s="741" t="s">
        <v>4972</v>
      </c>
      <c r="E356" s="741" t="s">
        <v>4973</v>
      </c>
      <c r="F356" s="745">
        <v>2</v>
      </c>
      <c r="G356" s="745">
        <v>3024</v>
      </c>
      <c r="H356" s="745">
        <v>0.94974874371859297</v>
      </c>
      <c r="I356" s="745">
        <v>1512</v>
      </c>
      <c r="J356" s="745">
        <v>2</v>
      </c>
      <c r="K356" s="745">
        <v>3184</v>
      </c>
      <c r="L356" s="745">
        <v>1</v>
      </c>
      <c r="M356" s="745">
        <v>1592</v>
      </c>
      <c r="N356" s="745">
        <v>2</v>
      </c>
      <c r="O356" s="745">
        <v>3188</v>
      </c>
      <c r="P356" s="759">
        <v>1.0012562814070352</v>
      </c>
      <c r="Q356" s="746">
        <v>1594</v>
      </c>
    </row>
    <row r="357" spans="1:17" ht="14.4" customHeight="1" x14ac:dyDescent="0.3">
      <c r="A357" s="740" t="s">
        <v>574</v>
      </c>
      <c r="B357" s="741" t="s">
        <v>4961</v>
      </c>
      <c r="C357" s="741" t="s">
        <v>4559</v>
      </c>
      <c r="D357" s="741" t="s">
        <v>4974</v>
      </c>
      <c r="E357" s="741" t="s">
        <v>4975</v>
      </c>
      <c r="F357" s="745">
        <v>2</v>
      </c>
      <c r="G357" s="745">
        <v>5444</v>
      </c>
      <c r="H357" s="745">
        <v>0.63339150668993605</v>
      </c>
      <c r="I357" s="745">
        <v>2722</v>
      </c>
      <c r="J357" s="745">
        <v>3</v>
      </c>
      <c r="K357" s="745">
        <v>8595</v>
      </c>
      <c r="L357" s="745">
        <v>1</v>
      </c>
      <c r="M357" s="745">
        <v>2865</v>
      </c>
      <c r="N357" s="745">
        <v>1</v>
      </c>
      <c r="O357" s="745">
        <v>2868</v>
      </c>
      <c r="P357" s="759">
        <v>0.33368237347294938</v>
      </c>
      <c r="Q357" s="746">
        <v>2868</v>
      </c>
    </row>
    <row r="358" spans="1:17" ht="14.4" customHeight="1" x14ac:dyDescent="0.3">
      <c r="A358" s="740" t="s">
        <v>574</v>
      </c>
      <c r="B358" s="741" t="s">
        <v>4961</v>
      </c>
      <c r="C358" s="741" t="s">
        <v>4559</v>
      </c>
      <c r="D358" s="741" t="s">
        <v>4976</v>
      </c>
      <c r="E358" s="741" t="s">
        <v>4977</v>
      </c>
      <c r="F358" s="745">
        <v>2</v>
      </c>
      <c r="G358" s="745">
        <v>2256</v>
      </c>
      <c r="H358" s="745">
        <v>0.94869638351555929</v>
      </c>
      <c r="I358" s="745">
        <v>1128</v>
      </c>
      <c r="J358" s="745">
        <v>2</v>
      </c>
      <c r="K358" s="745">
        <v>2378</v>
      </c>
      <c r="L358" s="745">
        <v>1</v>
      </c>
      <c r="M358" s="745">
        <v>1189</v>
      </c>
      <c r="N358" s="745">
        <v>2</v>
      </c>
      <c r="O358" s="745">
        <v>2382</v>
      </c>
      <c r="P358" s="759">
        <v>1.0016820857863751</v>
      </c>
      <c r="Q358" s="746">
        <v>1191</v>
      </c>
    </row>
    <row r="359" spans="1:17" ht="14.4" customHeight="1" x14ac:dyDescent="0.3">
      <c r="A359" s="740" t="s">
        <v>574</v>
      </c>
      <c r="B359" s="741" t="s">
        <v>4961</v>
      </c>
      <c r="C359" s="741" t="s">
        <v>4559</v>
      </c>
      <c r="D359" s="741" t="s">
        <v>4978</v>
      </c>
      <c r="E359" s="741" t="s">
        <v>4979</v>
      </c>
      <c r="F359" s="745"/>
      <c r="G359" s="745"/>
      <c r="H359" s="745"/>
      <c r="I359" s="745"/>
      <c r="J359" s="745">
        <v>1</v>
      </c>
      <c r="K359" s="745">
        <v>6417</v>
      </c>
      <c r="L359" s="745">
        <v>1</v>
      </c>
      <c r="M359" s="745">
        <v>6417</v>
      </c>
      <c r="N359" s="745"/>
      <c r="O359" s="745"/>
      <c r="P359" s="759"/>
      <c r="Q359" s="746"/>
    </row>
    <row r="360" spans="1:17" ht="14.4" customHeight="1" x14ac:dyDescent="0.3">
      <c r="A360" s="740" t="s">
        <v>574</v>
      </c>
      <c r="B360" s="741" t="s">
        <v>4961</v>
      </c>
      <c r="C360" s="741" t="s">
        <v>4559</v>
      </c>
      <c r="D360" s="741" t="s">
        <v>4980</v>
      </c>
      <c r="E360" s="741" t="s">
        <v>4981</v>
      </c>
      <c r="F360" s="745"/>
      <c r="G360" s="745"/>
      <c r="H360" s="745"/>
      <c r="I360" s="745"/>
      <c r="J360" s="745">
        <v>1</v>
      </c>
      <c r="K360" s="745">
        <v>3979</v>
      </c>
      <c r="L360" s="745">
        <v>1</v>
      </c>
      <c r="M360" s="745">
        <v>3979</v>
      </c>
      <c r="N360" s="745"/>
      <c r="O360" s="745"/>
      <c r="P360" s="759"/>
      <c r="Q360" s="746"/>
    </row>
    <row r="361" spans="1:17" ht="14.4" customHeight="1" x14ac:dyDescent="0.3">
      <c r="A361" s="740" t="s">
        <v>574</v>
      </c>
      <c r="B361" s="741" t="s">
        <v>4961</v>
      </c>
      <c r="C361" s="741" t="s">
        <v>4559</v>
      </c>
      <c r="D361" s="741" t="s">
        <v>4982</v>
      </c>
      <c r="E361" s="741" t="s">
        <v>4983</v>
      </c>
      <c r="F361" s="745">
        <v>1</v>
      </c>
      <c r="G361" s="745">
        <v>5356</v>
      </c>
      <c r="H361" s="745">
        <v>0.48278348656931674</v>
      </c>
      <c r="I361" s="745">
        <v>5356</v>
      </c>
      <c r="J361" s="745">
        <v>2</v>
      </c>
      <c r="K361" s="745">
        <v>11094</v>
      </c>
      <c r="L361" s="745">
        <v>1</v>
      </c>
      <c r="M361" s="745">
        <v>5547</v>
      </c>
      <c r="N361" s="745">
        <v>2</v>
      </c>
      <c r="O361" s="745">
        <v>11102</v>
      </c>
      <c r="P361" s="759">
        <v>1.0007211105101856</v>
      </c>
      <c r="Q361" s="746">
        <v>5551</v>
      </c>
    </row>
    <row r="362" spans="1:17" ht="14.4" customHeight="1" x14ac:dyDescent="0.3">
      <c r="A362" s="740" t="s">
        <v>574</v>
      </c>
      <c r="B362" s="741" t="s">
        <v>4961</v>
      </c>
      <c r="C362" s="741" t="s">
        <v>4559</v>
      </c>
      <c r="D362" s="741" t="s">
        <v>4984</v>
      </c>
      <c r="E362" s="741" t="s">
        <v>4985</v>
      </c>
      <c r="F362" s="745">
        <v>4</v>
      </c>
      <c r="G362" s="745">
        <v>5036</v>
      </c>
      <c r="H362" s="745">
        <v>0.47617246596066565</v>
      </c>
      <c r="I362" s="745">
        <v>1259</v>
      </c>
      <c r="J362" s="745">
        <v>8</v>
      </c>
      <c r="K362" s="745">
        <v>10576</v>
      </c>
      <c r="L362" s="745">
        <v>1</v>
      </c>
      <c r="M362" s="745">
        <v>1322</v>
      </c>
      <c r="N362" s="745">
        <v>4</v>
      </c>
      <c r="O362" s="745">
        <v>5296</v>
      </c>
      <c r="P362" s="759">
        <v>0.50075642965204237</v>
      </c>
      <c r="Q362" s="746">
        <v>1324</v>
      </c>
    </row>
    <row r="363" spans="1:17" ht="14.4" customHeight="1" x14ac:dyDescent="0.3">
      <c r="A363" s="740" t="s">
        <v>574</v>
      </c>
      <c r="B363" s="741" t="s">
        <v>4961</v>
      </c>
      <c r="C363" s="741" t="s">
        <v>4559</v>
      </c>
      <c r="D363" s="741" t="s">
        <v>4986</v>
      </c>
      <c r="E363" s="741" t="s">
        <v>4987</v>
      </c>
      <c r="F363" s="745">
        <v>3</v>
      </c>
      <c r="G363" s="745">
        <v>1353</v>
      </c>
      <c r="H363" s="745">
        <v>0.71210526315789469</v>
      </c>
      <c r="I363" s="745">
        <v>451</v>
      </c>
      <c r="J363" s="745">
        <v>4</v>
      </c>
      <c r="K363" s="745">
        <v>1900</v>
      </c>
      <c r="L363" s="745">
        <v>1</v>
      </c>
      <c r="M363" s="745">
        <v>475</v>
      </c>
      <c r="N363" s="745">
        <v>3</v>
      </c>
      <c r="O363" s="745">
        <v>1428</v>
      </c>
      <c r="P363" s="759">
        <v>0.75157894736842101</v>
      </c>
      <c r="Q363" s="746">
        <v>476</v>
      </c>
    </row>
    <row r="364" spans="1:17" ht="14.4" customHeight="1" x14ac:dyDescent="0.3">
      <c r="A364" s="740" t="s">
        <v>574</v>
      </c>
      <c r="B364" s="741" t="s">
        <v>4961</v>
      </c>
      <c r="C364" s="741" t="s">
        <v>4559</v>
      </c>
      <c r="D364" s="741" t="s">
        <v>4988</v>
      </c>
      <c r="E364" s="741" t="s">
        <v>4989</v>
      </c>
      <c r="F364" s="745"/>
      <c r="G364" s="745"/>
      <c r="H364" s="745"/>
      <c r="I364" s="745"/>
      <c r="J364" s="745">
        <v>2</v>
      </c>
      <c r="K364" s="745">
        <v>8224</v>
      </c>
      <c r="L364" s="745">
        <v>1</v>
      </c>
      <c r="M364" s="745">
        <v>4112</v>
      </c>
      <c r="N364" s="745"/>
      <c r="O364" s="745"/>
      <c r="P364" s="759"/>
      <c r="Q364" s="746"/>
    </row>
    <row r="365" spans="1:17" ht="14.4" customHeight="1" x14ac:dyDescent="0.3">
      <c r="A365" s="740" t="s">
        <v>574</v>
      </c>
      <c r="B365" s="741" t="s">
        <v>4961</v>
      </c>
      <c r="C365" s="741" t="s">
        <v>4559</v>
      </c>
      <c r="D365" s="741" t="s">
        <v>4990</v>
      </c>
      <c r="E365" s="741" t="s">
        <v>4991</v>
      </c>
      <c r="F365" s="745"/>
      <c r="G365" s="745"/>
      <c r="H365" s="745"/>
      <c r="I365" s="745"/>
      <c r="J365" s="745">
        <v>3</v>
      </c>
      <c r="K365" s="745">
        <v>1071</v>
      </c>
      <c r="L365" s="745">
        <v>1</v>
      </c>
      <c r="M365" s="745">
        <v>357</v>
      </c>
      <c r="N365" s="745"/>
      <c r="O365" s="745"/>
      <c r="P365" s="759"/>
      <c r="Q365" s="746"/>
    </row>
    <row r="366" spans="1:17" ht="14.4" customHeight="1" x14ac:dyDescent="0.3">
      <c r="A366" s="740" t="s">
        <v>574</v>
      </c>
      <c r="B366" s="741" t="s">
        <v>4961</v>
      </c>
      <c r="C366" s="741" t="s">
        <v>4559</v>
      </c>
      <c r="D366" s="741" t="s">
        <v>4992</v>
      </c>
      <c r="E366" s="741" t="s">
        <v>4993</v>
      </c>
      <c r="F366" s="745"/>
      <c r="G366" s="745"/>
      <c r="H366" s="745"/>
      <c r="I366" s="745"/>
      <c r="J366" s="745">
        <v>1</v>
      </c>
      <c r="K366" s="745">
        <v>12892</v>
      </c>
      <c r="L366" s="745">
        <v>1</v>
      </c>
      <c r="M366" s="745">
        <v>12892</v>
      </c>
      <c r="N366" s="745">
        <v>1</v>
      </c>
      <c r="O366" s="745">
        <v>12901</v>
      </c>
      <c r="P366" s="759">
        <v>1.0006981073533974</v>
      </c>
      <c r="Q366" s="746">
        <v>12901</v>
      </c>
    </row>
    <row r="367" spans="1:17" ht="14.4" customHeight="1" x14ac:dyDescent="0.3">
      <c r="A367" s="740" t="s">
        <v>574</v>
      </c>
      <c r="B367" s="741" t="s">
        <v>4961</v>
      </c>
      <c r="C367" s="741" t="s">
        <v>4559</v>
      </c>
      <c r="D367" s="741" t="s">
        <v>4994</v>
      </c>
      <c r="E367" s="741" t="s">
        <v>4995</v>
      </c>
      <c r="F367" s="745"/>
      <c r="G367" s="745"/>
      <c r="H367" s="745"/>
      <c r="I367" s="745"/>
      <c r="J367" s="745">
        <v>1</v>
      </c>
      <c r="K367" s="745">
        <v>713</v>
      </c>
      <c r="L367" s="745">
        <v>1</v>
      </c>
      <c r="M367" s="745">
        <v>713</v>
      </c>
      <c r="N367" s="745"/>
      <c r="O367" s="745"/>
      <c r="P367" s="759"/>
      <c r="Q367" s="746"/>
    </row>
    <row r="368" spans="1:17" ht="14.4" customHeight="1" x14ac:dyDescent="0.3">
      <c r="A368" s="740" t="s">
        <v>574</v>
      </c>
      <c r="B368" s="741" t="s">
        <v>4961</v>
      </c>
      <c r="C368" s="741" t="s">
        <v>4559</v>
      </c>
      <c r="D368" s="741" t="s">
        <v>4996</v>
      </c>
      <c r="E368" s="741" t="s">
        <v>4997</v>
      </c>
      <c r="F368" s="745"/>
      <c r="G368" s="745"/>
      <c r="H368" s="745"/>
      <c r="I368" s="745"/>
      <c r="J368" s="745">
        <v>1</v>
      </c>
      <c r="K368" s="745">
        <v>1445</v>
      </c>
      <c r="L368" s="745">
        <v>1</v>
      </c>
      <c r="M368" s="745">
        <v>1445</v>
      </c>
      <c r="N368" s="745"/>
      <c r="O368" s="745"/>
      <c r="P368" s="759"/>
      <c r="Q368" s="746"/>
    </row>
    <row r="369" spans="1:17" ht="14.4" customHeight="1" x14ac:dyDescent="0.3">
      <c r="A369" s="740" t="s">
        <v>574</v>
      </c>
      <c r="B369" s="741" t="s">
        <v>4961</v>
      </c>
      <c r="C369" s="741" t="s">
        <v>4559</v>
      </c>
      <c r="D369" s="741" t="s">
        <v>4998</v>
      </c>
      <c r="E369" s="741" t="s">
        <v>4999</v>
      </c>
      <c r="F369" s="745"/>
      <c r="G369" s="745"/>
      <c r="H369" s="745"/>
      <c r="I369" s="745"/>
      <c r="J369" s="745">
        <v>3</v>
      </c>
      <c r="K369" s="745">
        <v>13812</v>
      </c>
      <c r="L369" s="745">
        <v>1</v>
      </c>
      <c r="M369" s="745">
        <v>4604</v>
      </c>
      <c r="N369" s="745"/>
      <c r="O369" s="745"/>
      <c r="P369" s="759"/>
      <c r="Q369" s="746"/>
    </row>
    <row r="370" spans="1:17" ht="14.4" customHeight="1" x14ac:dyDescent="0.3">
      <c r="A370" s="740" t="s">
        <v>574</v>
      </c>
      <c r="B370" s="741" t="s">
        <v>5000</v>
      </c>
      <c r="C370" s="741" t="s">
        <v>4559</v>
      </c>
      <c r="D370" s="741" t="s">
        <v>5001</v>
      </c>
      <c r="E370" s="741" t="s">
        <v>5002</v>
      </c>
      <c r="F370" s="745"/>
      <c r="G370" s="745"/>
      <c r="H370" s="745"/>
      <c r="I370" s="745"/>
      <c r="J370" s="745">
        <v>1</v>
      </c>
      <c r="K370" s="745">
        <v>1399</v>
      </c>
      <c r="L370" s="745">
        <v>1</v>
      </c>
      <c r="M370" s="745">
        <v>1399</v>
      </c>
      <c r="N370" s="745"/>
      <c r="O370" s="745"/>
      <c r="P370" s="759"/>
      <c r="Q370" s="746"/>
    </row>
    <row r="371" spans="1:17" ht="14.4" customHeight="1" x14ac:dyDescent="0.3">
      <c r="A371" s="740" t="s">
        <v>574</v>
      </c>
      <c r="B371" s="741" t="s">
        <v>5000</v>
      </c>
      <c r="C371" s="741" t="s">
        <v>4559</v>
      </c>
      <c r="D371" s="741" t="s">
        <v>5003</v>
      </c>
      <c r="E371" s="741" t="s">
        <v>5004</v>
      </c>
      <c r="F371" s="745"/>
      <c r="G371" s="745"/>
      <c r="H371" s="745"/>
      <c r="I371" s="745"/>
      <c r="J371" s="745">
        <v>1</v>
      </c>
      <c r="K371" s="745">
        <v>21420</v>
      </c>
      <c r="L371" s="745">
        <v>1</v>
      </c>
      <c r="M371" s="745">
        <v>21420</v>
      </c>
      <c r="N371" s="745"/>
      <c r="O371" s="745"/>
      <c r="P371" s="759"/>
      <c r="Q371" s="746"/>
    </row>
    <row r="372" spans="1:17" ht="14.4" customHeight="1" x14ac:dyDescent="0.3">
      <c r="A372" s="740" t="s">
        <v>574</v>
      </c>
      <c r="B372" s="741" t="s">
        <v>5000</v>
      </c>
      <c r="C372" s="741" t="s">
        <v>4559</v>
      </c>
      <c r="D372" s="741" t="s">
        <v>5005</v>
      </c>
      <c r="E372" s="741" t="s">
        <v>5006</v>
      </c>
      <c r="F372" s="745"/>
      <c r="G372" s="745"/>
      <c r="H372" s="745"/>
      <c r="I372" s="745"/>
      <c r="J372" s="745">
        <v>1</v>
      </c>
      <c r="K372" s="745">
        <v>66</v>
      </c>
      <c r="L372" s="745">
        <v>1</v>
      </c>
      <c r="M372" s="745">
        <v>66</v>
      </c>
      <c r="N372" s="745"/>
      <c r="O372" s="745"/>
      <c r="P372" s="759"/>
      <c r="Q372" s="746"/>
    </row>
    <row r="373" spans="1:17" ht="14.4" customHeight="1" x14ac:dyDescent="0.3">
      <c r="A373" s="740" t="s">
        <v>574</v>
      </c>
      <c r="B373" s="741" t="s">
        <v>5000</v>
      </c>
      <c r="C373" s="741" t="s">
        <v>4559</v>
      </c>
      <c r="D373" s="741" t="s">
        <v>4805</v>
      </c>
      <c r="E373" s="741" t="s">
        <v>4806</v>
      </c>
      <c r="F373" s="745"/>
      <c r="G373" s="745"/>
      <c r="H373" s="745"/>
      <c r="I373" s="745"/>
      <c r="J373" s="745">
        <v>1</v>
      </c>
      <c r="K373" s="745">
        <v>865</v>
      </c>
      <c r="L373" s="745">
        <v>1</v>
      </c>
      <c r="M373" s="745">
        <v>865</v>
      </c>
      <c r="N373" s="745"/>
      <c r="O373" s="745"/>
      <c r="P373" s="759"/>
      <c r="Q373" s="746"/>
    </row>
    <row r="374" spans="1:17" ht="14.4" customHeight="1" x14ac:dyDescent="0.3">
      <c r="A374" s="740" t="s">
        <v>574</v>
      </c>
      <c r="B374" s="741" t="s">
        <v>5000</v>
      </c>
      <c r="C374" s="741" t="s">
        <v>4559</v>
      </c>
      <c r="D374" s="741" t="s">
        <v>5007</v>
      </c>
      <c r="E374" s="741" t="s">
        <v>5008</v>
      </c>
      <c r="F374" s="745"/>
      <c r="G374" s="745"/>
      <c r="H374" s="745"/>
      <c r="I374" s="745"/>
      <c r="J374" s="745">
        <v>1</v>
      </c>
      <c r="K374" s="745">
        <v>1547</v>
      </c>
      <c r="L374" s="745">
        <v>1</v>
      </c>
      <c r="M374" s="745">
        <v>1547</v>
      </c>
      <c r="N374" s="745"/>
      <c r="O374" s="745"/>
      <c r="P374" s="759"/>
      <c r="Q374" s="746"/>
    </row>
    <row r="375" spans="1:17" ht="14.4" customHeight="1" x14ac:dyDescent="0.3">
      <c r="A375" s="740" t="s">
        <v>574</v>
      </c>
      <c r="B375" s="741" t="s">
        <v>5000</v>
      </c>
      <c r="C375" s="741" t="s">
        <v>4559</v>
      </c>
      <c r="D375" s="741" t="s">
        <v>4821</v>
      </c>
      <c r="E375" s="741" t="s">
        <v>4822</v>
      </c>
      <c r="F375" s="745"/>
      <c r="G375" s="745"/>
      <c r="H375" s="745"/>
      <c r="I375" s="745"/>
      <c r="J375" s="745">
        <v>1</v>
      </c>
      <c r="K375" s="745">
        <v>364</v>
      </c>
      <c r="L375" s="745">
        <v>1</v>
      </c>
      <c r="M375" s="745">
        <v>364</v>
      </c>
      <c r="N375" s="745"/>
      <c r="O375" s="745"/>
      <c r="P375" s="759"/>
      <c r="Q375" s="746"/>
    </row>
    <row r="376" spans="1:17" ht="14.4" customHeight="1" x14ac:dyDescent="0.3">
      <c r="A376" s="740" t="s">
        <v>574</v>
      </c>
      <c r="B376" s="741" t="s">
        <v>5000</v>
      </c>
      <c r="C376" s="741" t="s">
        <v>4559</v>
      </c>
      <c r="D376" s="741" t="s">
        <v>5009</v>
      </c>
      <c r="E376" s="741" t="s">
        <v>5010</v>
      </c>
      <c r="F376" s="745"/>
      <c r="G376" s="745"/>
      <c r="H376" s="745"/>
      <c r="I376" s="745"/>
      <c r="J376" s="745">
        <v>1</v>
      </c>
      <c r="K376" s="745">
        <v>1840</v>
      </c>
      <c r="L376" s="745">
        <v>1</v>
      </c>
      <c r="M376" s="745">
        <v>1840</v>
      </c>
      <c r="N376" s="745"/>
      <c r="O376" s="745"/>
      <c r="P376" s="759"/>
      <c r="Q376" s="746"/>
    </row>
    <row r="377" spans="1:17" ht="14.4" customHeight="1" x14ac:dyDescent="0.3">
      <c r="A377" s="740" t="s">
        <v>574</v>
      </c>
      <c r="B377" s="741" t="s">
        <v>5000</v>
      </c>
      <c r="C377" s="741" t="s">
        <v>4559</v>
      </c>
      <c r="D377" s="741" t="s">
        <v>5011</v>
      </c>
      <c r="E377" s="741" t="s">
        <v>5012</v>
      </c>
      <c r="F377" s="745"/>
      <c r="G377" s="745"/>
      <c r="H377" s="745"/>
      <c r="I377" s="745"/>
      <c r="J377" s="745">
        <v>1</v>
      </c>
      <c r="K377" s="745">
        <v>1839</v>
      </c>
      <c r="L377" s="745">
        <v>1</v>
      </c>
      <c r="M377" s="745">
        <v>1839</v>
      </c>
      <c r="N377" s="745"/>
      <c r="O377" s="745"/>
      <c r="P377" s="759"/>
      <c r="Q377" s="746"/>
    </row>
    <row r="378" spans="1:17" ht="14.4" customHeight="1" x14ac:dyDescent="0.3">
      <c r="A378" s="740" t="s">
        <v>574</v>
      </c>
      <c r="B378" s="741" t="s">
        <v>5000</v>
      </c>
      <c r="C378" s="741" t="s">
        <v>4559</v>
      </c>
      <c r="D378" s="741" t="s">
        <v>5013</v>
      </c>
      <c r="E378" s="741" t="s">
        <v>5014</v>
      </c>
      <c r="F378" s="745"/>
      <c r="G378" s="745"/>
      <c r="H378" s="745"/>
      <c r="I378" s="745"/>
      <c r="J378" s="745">
        <v>1</v>
      </c>
      <c r="K378" s="745">
        <v>5228</v>
      </c>
      <c r="L378" s="745">
        <v>1</v>
      </c>
      <c r="M378" s="745">
        <v>5228</v>
      </c>
      <c r="N378" s="745"/>
      <c r="O378" s="745"/>
      <c r="P378" s="759"/>
      <c r="Q378" s="746"/>
    </row>
    <row r="379" spans="1:17" ht="14.4" customHeight="1" x14ac:dyDescent="0.3">
      <c r="A379" s="740" t="s">
        <v>574</v>
      </c>
      <c r="B379" s="741" t="s">
        <v>5015</v>
      </c>
      <c r="C379" s="741" t="s">
        <v>4559</v>
      </c>
      <c r="D379" s="741" t="s">
        <v>5016</v>
      </c>
      <c r="E379" s="741" t="s">
        <v>5017</v>
      </c>
      <c r="F379" s="745"/>
      <c r="G379" s="745"/>
      <c r="H379" s="745"/>
      <c r="I379" s="745"/>
      <c r="J379" s="745"/>
      <c r="K379" s="745"/>
      <c r="L379" s="745"/>
      <c r="M379" s="745"/>
      <c r="N379" s="745">
        <v>3</v>
      </c>
      <c r="O379" s="745">
        <v>2253</v>
      </c>
      <c r="P379" s="759"/>
      <c r="Q379" s="746">
        <v>751</v>
      </c>
    </row>
    <row r="380" spans="1:17" ht="14.4" customHeight="1" x14ac:dyDescent="0.3">
      <c r="A380" s="740" t="s">
        <v>574</v>
      </c>
      <c r="B380" s="741" t="s">
        <v>5015</v>
      </c>
      <c r="C380" s="741" t="s">
        <v>4559</v>
      </c>
      <c r="D380" s="741" t="s">
        <v>5018</v>
      </c>
      <c r="E380" s="741" t="s">
        <v>5019</v>
      </c>
      <c r="F380" s="745"/>
      <c r="G380" s="745"/>
      <c r="H380" s="745"/>
      <c r="I380" s="745"/>
      <c r="J380" s="745">
        <v>1</v>
      </c>
      <c r="K380" s="745">
        <v>361</v>
      </c>
      <c r="L380" s="745">
        <v>1</v>
      </c>
      <c r="M380" s="745">
        <v>361</v>
      </c>
      <c r="N380" s="745"/>
      <c r="O380" s="745"/>
      <c r="P380" s="759"/>
      <c r="Q380" s="746"/>
    </row>
    <row r="381" spans="1:17" ht="14.4" customHeight="1" x14ac:dyDescent="0.3">
      <c r="A381" s="740" t="s">
        <v>574</v>
      </c>
      <c r="B381" s="741" t="s">
        <v>5015</v>
      </c>
      <c r="C381" s="741" t="s">
        <v>4559</v>
      </c>
      <c r="D381" s="741" t="s">
        <v>5020</v>
      </c>
      <c r="E381" s="741" t="s">
        <v>5021</v>
      </c>
      <c r="F381" s="745">
        <v>1</v>
      </c>
      <c r="G381" s="745">
        <v>352</v>
      </c>
      <c r="H381" s="745"/>
      <c r="I381" s="745">
        <v>352</v>
      </c>
      <c r="J381" s="745"/>
      <c r="K381" s="745"/>
      <c r="L381" s="745"/>
      <c r="M381" s="745"/>
      <c r="N381" s="745"/>
      <c r="O381" s="745"/>
      <c r="P381" s="759"/>
      <c r="Q381" s="746"/>
    </row>
    <row r="382" spans="1:17" ht="14.4" customHeight="1" x14ac:dyDescent="0.3">
      <c r="A382" s="740" t="s">
        <v>574</v>
      </c>
      <c r="B382" s="741" t="s">
        <v>5015</v>
      </c>
      <c r="C382" s="741" t="s">
        <v>4559</v>
      </c>
      <c r="D382" s="741" t="s">
        <v>5022</v>
      </c>
      <c r="E382" s="741" t="s">
        <v>5023</v>
      </c>
      <c r="F382" s="745">
        <v>1</v>
      </c>
      <c r="G382" s="745">
        <v>924</v>
      </c>
      <c r="H382" s="745">
        <v>0.94285714285714284</v>
      </c>
      <c r="I382" s="745">
        <v>924</v>
      </c>
      <c r="J382" s="745">
        <v>1</v>
      </c>
      <c r="K382" s="745">
        <v>980</v>
      </c>
      <c r="L382" s="745">
        <v>1</v>
      </c>
      <c r="M382" s="745">
        <v>980</v>
      </c>
      <c r="N382" s="745"/>
      <c r="O382" s="745"/>
      <c r="P382" s="759"/>
      <c r="Q382" s="746"/>
    </row>
    <row r="383" spans="1:17" ht="14.4" customHeight="1" x14ac:dyDescent="0.3">
      <c r="A383" s="740" t="s">
        <v>574</v>
      </c>
      <c r="B383" s="741" t="s">
        <v>5015</v>
      </c>
      <c r="C383" s="741" t="s">
        <v>4559</v>
      </c>
      <c r="D383" s="741" t="s">
        <v>5024</v>
      </c>
      <c r="E383" s="741" t="s">
        <v>5025</v>
      </c>
      <c r="F383" s="745"/>
      <c r="G383" s="745"/>
      <c r="H383" s="745"/>
      <c r="I383" s="745"/>
      <c r="J383" s="745">
        <v>1</v>
      </c>
      <c r="K383" s="745">
        <v>379</v>
      </c>
      <c r="L383" s="745">
        <v>1</v>
      </c>
      <c r="M383" s="745">
        <v>379</v>
      </c>
      <c r="N383" s="745"/>
      <c r="O383" s="745"/>
      <c r="P383" s="759"/>
      <c r="Q383" s="746"/>
    </row>
    <row r="384" spans="1:17" ht="14.4" customHeight="1" x14ac:dyDescent="0.3">
      <c r="A384" s="740" t="s">
        <v>574</v>
      </c>
      <c r="B384" s="741" t="s">
        <v>5015</v>
      </c>
      <c r="C384" s="741" t="s">
        <v>4559</v>
      </c>
      <c r="D384" s="741" t="s">
        <v>5026</v>
      </c>
      <c r="E384" s="741" t="s">
        <v>5027</v>
      </c>
      <c r="F384" s="745"/>
      <c r="G384" s="745"/>
      <c r="H384" s="745"/>
      <c r="I384" s="745"/>
      <c r="J384" s="745"/>
      <c r="K384" s="745"/>
      <c r="L384" s="745"/>
      <c r="M384" s="745"/>
      <c r="N384" s="745">
        <v>1</v>
      </c>
      <c r="O384" s="745">
        <v>7326</v>
      </c>
      <c r="P384" s="759"/>
      <c r="Q384" s="746">
        <v>7326</v>
      </c>
    </row>
    <row r="385" spans="1:17" ht="14.4" customHeight="1" x14ac:dyDescent="0.3">
      <c r="A385" s="740" t="s">
        <v>574</v>
      </c>
      <c r="B385" s="741" t="s">
        <v>5015</v>
      </c>
      <c r="C385" s="741" t="s">
        <v>4559</v>
      </c>
      <c r="D385" s="741" t="s">
        <v>5028</v>
      </c>
      <c r="E385" s="741" t="s">
        <v>5029</v>
      </c>
      <c r="F385" s="745"/>
      <c r="G385" s="745"/>
      <c r="H385" s="745"/>
      <c r="I385" s="745"/>
      <c r="J385" s="745"/>
      <c r="K385" s="745"/>
      <c r="L385" s="745"/>
      <c r="M385" s="745"/>
      <c r="N385" s="745">
        <v>1</v>
      </c>
      <c r="O385" s="745">
        <v>712</v>
      </c>
      <c r="P385" s="759"/>
      <c r="Q385" s="746">
        <v>712</v>
      </c>
    </row>
    <row r="386" spans="1:17" ht="14.4" customHeight="1" x14ac:dyDescent="0.3">
      <c r="A386" s="740" t="s">
        <v>574</v>
      </c>
      <c r="B386" s="741" t="s">
        <v>5015</v>
      </c>
      <c r="C386" s="741" t="s">
        <v>4559</v>
      </c>
      <c r="D386" s="741" t="s">
        <v>5030</v>
      </c>
      <c r="E386" s="741" t="s">
        <v>5031</v>
      </c>
      <c r="F386" s="745"/>
      <c r="G386" s="745"/>
      <c r="H386" s="745"/>
      <c r="I386" s="745"/>
      <c r="J386" s="745">
        <v>1</v>
      </c>
      <c r="K386" s="745">
        <v>2561</v>
      </c>
      <c r="L386" s="745">
        <v>1</v>
      </c>
      <c r="M386" s="745">
        <v>2561</v>
      </c>
      <c r="N386" s="745">
        <v>4</v>
      </c>
      <c r="O386" s="745">
        <v>10256</v>
      </c>
      <c r="P386" s="759">
        <v>4.0046856696602893</v>
      </c>
      <c r="Q386" s="746">
        <v>2564</v>
      </c>
    </row>
    <row r="387" spans="1:17" ht="14.4" customHeight="1" x14ac:dyDescent="0.3">
      <c r="A387" s="740" t="s">
        <v>574</v>
      </c>
      <c r="B387" s="741" t="s">
        <v>5015</v>
      </c>
      <c r="C387" s="741" t="s">
        <v>4559</v>
      </c>
      <c r="D387" s="741" t="s">
        <v>5032</v>
      </c>
      <c r="E387" s="741" t="s">
        <v>5033</v>
      </c>
      <c r="F387" s="745"/>
      <c r="G387" s="745"/>
      <c r="H387" s="745"/>
      <c r="I387" s="745"/>
      <c r="J387" s="745"/>
      <c r="K387" s="745"/>
      <c r="L387" s="745"/>
      <c r="M387" s="745"/>
      <c r="N387" s="745">
        <v>1</v>
      </c>
      <c r="O387" s="745">
        <v>3121</v>
      </c>
      <c r="P387" s="759"/>
      <c r="Q387" s="746">
        <v>3121</v>
      </c>
    </row>
    <row r="388" spans="1:17" ht="14.4" customHeight="1" x14ac:dyDescent="0.3">
      <c r="A388" s="740" t="s">
        <v>574</v>
      </c>
      <c r="B388" s="741" t="s">
        <v>5015</v>
      </c>
      <c r="C388" s="741" t="s">
        <v>4559</v>
      </c>
      <c r="D388" s="741" t="s">
        <v>5034</v>
      </c>
      <c r="E388" s="741" t="s">
        <v>5035</v>
      </c>
      <c r="F388" s="745"/>
      <c r="G388" s="745"/>
      <c r="H388" s="745"/>
      <c r="I388" s="745"/>
      <c r="J388" s="745">
        <v>1</v>
      </c>
      <c r="K388" s="745">
        <v>644</v>
      </c>
      <c r="L388" s="745">
        <v>1</v>
      </c>
      <c r="M388" s="745">
        <v>644</v>
      </c>
      <c r="N388" s="745"/>
      <c r="O388" s="745"/>
      <c r="P388" s="759"/>
      <c r="Q388" s="746"/>
    </row>
    <row r="389" spans="1:17" ht="14.4" customHeight="1" x14ac:dyDescent="0.3">
      <c r="A389" s="740" t="s">
        <v>574</v>
      </c>
      <c r="B389" s="741" t="s">
        <v>5015</v>
      </c>
      <c r="C389" s="741" t="s">
        <v>4559</v>
      </c>
      <c r="D389" s="741" t="s">
        <v>5036</v>
      </c>
      <c r="E389" s="741" t="s">
        <v>5037</v>
      </c>
      <c r="F389" s="745"/>
      <c r="G389" s="745"/>
      <c r="H389" s="745"/>
      <c r="I389" s="745"/>
      <c r="J389" s="745">
        <v>2</v>
      </c>
      <c r="K389" s="745">
        <v>3096</v>
      </c>
      <c r="L389" s="745">
        <v>1</v>
      </c>
      <c r="M389" s="745">
        <v>1548</v>
      </c>
      <c r="N389" s="745"/>
      <c r="O389" s="745"/>
      <c r="P389" s="759"/>
      <c r="Q389" s="746"/>
    </row>
    <row r="390" spans="1:17" ht="14.4" customHeight="1" x14ac:dyDescent="0.3">
      <c r="A390" s="740" t="s">
        <v>574</v>
      </c>
      <c r="B390" s="741" t="s">
        <v>5015</v>
      </c>
      <c r="C390" s="741" t="s">
        <v>4559</v>
      </c>
      <c r="D390" s="741" t="s">
        <v>5038</v>
      </c>
      <c r="E390" s="741" t="s">
        <v>5039</v>
      </c>
      <c r="F390" s="745"/>
      <c r="G390" s="745"/>
      <c r="H390" s="745"/>
      <c r="I390" s="745"/>
      <c r="J390" s="745"/>
      <c r="K390" s="745"/>
      <c r="L390" s="745"/>
      <c r="M390" s="745"/>
      <c r="N390" s="745">
        <v>3</v>
      </c>
      <c r="O390" s="745">
        <v>9930</v>
      </c>
      <c r="P390" s="759"/>
      <c r="Q390" s="746">
        <v>3310</v>
      </c>
    </row>
    <row r="391" spans="1:17" ht="14.4" customHeight="1" x14ac:dyDescent="0.3">
      <c r="A391" s="740" t="s">
        <v>574</v>
      </c>
      <c r="B391" s="741" t="s">
        <v>4563</v>
      </c>
      <c r="C391" s="741" t="s">
        <v>4596</v>
      </c>
      <c r="D391" s="741" t="s">
        <v>4729</v>
      </c>
      <c r="E391" s="741" t="s">
        <v>4730</v>
      </c>
      <c r="F391" s="745">
        <v>3</v>
      </c>
      <c r="G391" s="745">
        <v>6930</v>
      </c>
      <c r="H391" s="745">
        <v>150</v>
      </c>
      <c r="I391" s="745">
        <v>2310</v>
      </c>
      <c r="J391" s="745">
        <v>0.02</v>
      </c>
      <c r="K391" s="745">
        <v>46.2</v>
      </c>
      <c r="L391" s="745">
        <v>1</v>
      </c>
      <c r="M391" s="745">
        <v>2310</v>
      </c>
      <c r="N391" s="745">
        <v>3</v>
      </c>
      <c r="O391" s="745">
        <v>6930</v>
      </c>
      <c r="P391" s="759">
        <v>150</v>
      </c>
      <c r="Q391" s="746">
        <v>2310</v>
      </c>
    </row>
    <row r="392" spans="1:17" ht="14.4" customHeight="1" x14ac:dyDescent="0.3">
      <c r="A392" s="740" t="s">
        <v>574</v>
      </c>
      <c r="B392" s="741" t="s">
        <v>4563</v>
      </c>
      <c r="C392" s="741" t="s">
        <v>4596</v>
      </c>
      <c r="D392" s="741" t="s">
        <v>4704</v>
      </c>
      <c r="E392" s="741" t="s">
        <v>4705</v>
      </c>
      <c r="F392" s="745">
        <v>32</v>
      </c>
      <c r="G392" s="745">
        <v>28952</v>
      </c>
      <c r="H392" s="745">
        <v>1.1428571428571428</v>
      </c>
      <c r="I392" s="745">
        <v>904.75</v>
      </c>
      <c r="J392" s="745">
        <v>28</v>
      </c>
      <c r="K392" s="745">
        <v>25333</v>
      </c>
      <c r="L392" s="745">
        <v>1</v>
      </c>
      <c r="M392" s="745">
        <v>904.75</v>
      </c>
      <c r="N392" s="745">
        <v>37</v>
      </c>
      <c r="O392" s="745">
        <v>33475.75</v>
      </c>
      <c r="P392" s="759">
        <v>1.3214285714285714</v>
      </c>
      <c r="Q392" s="746">
        <v>904.75</v>
      </c>
    </row>
    <row r="393" spans="1:17" ht="14.4" customHeight="1" x14ac:dyDescent="0.3">
      <c r="A393" s="740" t="s">
        <v>574</v>
      </c>
      <c r="B393" s="741" t="s">
        <v>4563</v>
      </c>
      <c r="C393" s="741" t="s">
        <v>4596</v>
      </c>
      <c r="D393" s="741" t="s">
        <v>4599</v>
      </c>
      <c r="E393" s="741" t="s">
        <v>4600</v>
      </c>
      <c r="F393" s="745"/>
      <c r="G393" s="745"/>
      <c r="H393" s="745"/>
      <c r="I393" s="745"/>
      <c r="J393" s="745"/>
      <c r="K393" s="745"/>
      <c r="L393" s="745"/>
      <c r="M393" s="745"/>
      <c r="N393" s="745">
        <v>2</v>
      </c>
      <c r="O393" s="745">
        <v>485.28</v>
      </c>
      <c r="P393" s="759"/>
      <c r="Q393" s="746">
        <v>242.64</v>
      </c>
    </row>
    <row r="394" spans="1:17" ht="14.4" customHeight="1" x14ac:dyDescent="0.3">
      <c r="A394" s="740" t="s">
        <v>574</v>
      </c>
      <c r="B394" s="741" t="s">
        <v>4563</v>
      </c>
      <c r="C394" s="741" t="s">
        <v>4596</v>
      </c>
      <c r="D394" s="741" t="s">
        <v>5040</v>
      </c>
      <c r="E394" s="741" t="s">
        <v>5041</v>
      </c>
      <c r="F394" s="745">
        <v>-1</v>
      </c>
      <c r="G394" s="745">
        <v>-65290.91</v>
      </c>
      <c r="H394" s="745"/>
      <c r="I394" s="745">
        <v>65290.91</v>
      </c>
      <c r="J394" s="745"/>
      <c r="K394" s="745"/>
      <c r="L394" s="745"/>
      <c r="M394" s="745"/>
      <c r="N394" s="745"/>
      <c r="O394" s="745"/>
      <c r="P394" s="759"/>
      <c r="Q394" s="746"/>
    </row>
    <row r="395" spans="1:17" ht="14.4" customHeight="1" x14ac:dyDescent="0.3">
      <c r="A395" s="740" t="s">
        <v>574</v>
      </c>
      <c r="B395" s="741" t="s">
        <v>4563</v>
      </c>
      <c r="C395" s="741" t="s">
        <v>4559</v>
      </c>
      <c r="D395" s="741" t="s">
        <v>4706</v>
      </c>
      <c r="E395" s="741" t="s">
        <v>4707</v>
      </c>
      <c r="F395" s="745">
        <v>20</v>
      </c>
      <c r="G395" s="745">
        <v>3780</v>
      </c>
      <c r="H395" s="745">
        <v>1.1402714932126696</v>
      </c>
      <c r="I395" s="745">
        <v>189</v>
      </c>
      <c r="J395" s="745">
        <v>17</v>
      </c>
      <c r="K395" s="745">
        <v>3315</v>
      </c>
      <c r="L395" s="745">
        <v>1</v>
      </c>
      <c r="M395" s="745">
        <v>195</v>
      </c>
      <c r="N395" s="745">
        <v>11</v>
      </c>
      <c r="O395" s="745">
        <v>2156</v>
      </c>
      <c r="P395" s="759">
        <v>0.65037707390648569</v>
      </c>
      <c r="Q395" s="746">
        <v>196</v>
      </c>
    </row>
    <row r="396" spans="1:17" ht="14.4" customHeight="1" x14ac:dyDescent="0.3">
      <c r="A396" s="740" t="s">
        <v>574</v>
      </c>
      <c r="B396" s="741" t="s">
        <v>4563</v>
      </c>
      <c r="C396" s="741" t="s">
        <v>4559</v>
      </c>
      <c r="D396" s="741" t="s">
        <v>4708</v>
      </c>
      <c r="E396" s="741" t="s">
        <v>4709</v>
      </c>
      <c r="F396" s="745">
        <v>1</v>
      </c>
      <c r="G396" s="745">
        <v>1140</v>
      </c>
      <c r="H396" s="745">
        <v>0.32815198618307428</v>
      </c>
      <c r="I396" s="745">
        <v>1140</v>
      </c>
      <c r="J396" s="745">
        <v>3</v>
      </c>
      <c r="K396" s="745">
        <v>3474</v>
      </c>
      <c r="L396" s="745">
        <v>1</v>
      </c>
      <c r="M396" s="745">
        <v>1158</v>
      </c>
      <c r="N396" s="745">
        <v>2</v>
      </c>
      <c r="O396" s="745">
        <v>2318</v>
      </c>
      <c r="P396" s="759">
        <v>0.66724237190558433</v>
      </c>
      <c r="Q396" s="746">
        <v>1159</v>
      </c>
    </row>
    <row r="397" spans="1:17" ht="14.4" customHeight="1" x14ac:dyDescent="0.3">
      <c r="A397" s="740" t="s">
        <v>574</v>
      </c>
      <c r="B397" s="741" t="s">
        <v>4563</v>
      </c>
      <c r="C397" s="741" t="s">
        <v>4559</v>
      </c>
      <c r="D397" s="741" t="s">
        <v>4611</v>
      </c>
      <c r="E397" s="741" t="s">
        <v>4612</v>
      </c>
      <c r="F397" s="745"/>
      <c r="G397" s="745"/>
      <c r="H397" s="745"/>
      <c r="I397" s="745"/>
      <c r="J397" s="745">
        <v>1</v>
      </c>
      <c r="K397" s="745">
        <v>37</v>
      </c>
      <c r="L397" s="745">
        <v>1</v>
      </c>
      <c r="M397" s="745">
        <v>37</v>
      </c>
      <c r="N397" s="745"/>
      <c r="O397" s="745"/>
      <c r="P397" s="759"/>
      <c r="Q397" s="746"/>
    </row>
    <row r="398" spans="1:17" ht="14.4" customHeight="1" x14ac:dyDescent="0.3">
      <c r="A398" s="740" t="s">
        <v>574</v>
      </c>
      <c r="B398" s="741" t="s">
        <v>4563</v>
      </c>
      <c r="C398" s="741" t="s">
        <v>4559</v>
      </c>
      <c r="D398" s="741" t="s">
        <v>4617</v>
      </c>
      <c r="E398" s="741" t="s">
        <v>4618</v>
      </c>
      <c r="F398" s="745">
        <v>166</v>
      </c>
      <c r="G398" s="745">
        <v>39010</v>
      </c>
      <c r="H398" s="745">
        <v>0.98366029552675371</v>
      </c>
      <c r="I398" s="745">
        <v>235</v>
      </c>
      <c r="J398" s="745">
        <v>158</v>
      </c>
      <c r="K398" s="745">
        <v>39658</v>
      </c>
      <c r="L398" s="745">
        <v>1</v>
      </c>
      <c r="M398" s="745">
        <v>251</v>
      </c>
      <c r="N398" s="745">
        <v>172</v>
      </c>
      <c r="O398" s="745">
        <v>43172</v>
      </c>
      <c r="P398" s="759">
        <v>1.0886075949367089</v>
      </c>
      <c r="Q398" s="746">
        <v>251</v>
      </c>
    </row>
    <row r="399" spans="1:17" ht="14.4" customHeight="1" x14ac:dyDescent="0.3">
      <c r="A399" s="740" t="s">
        <v>574</v>
      </c>
      <c r="B399" s="741" t="s">
        <v>4563</v>
      </c>
      <c r="C399" s="741" t="s">
        <v>4559</v>
      </c>
      <c r="D399" s="741" t="s">
        <v>4647</v>
      </c>
      <c r="E399" s="741" t="s">
        <v>4648</v>
      </c>
      <c r="F399" s="745">
        <v>16</v>
      </c>
      <c r="G399" s="745">
        <v>1888</v>
      </c>
      <c r="H399" s="745">
        <v>0.6243386243386243</v>
      </c>
      <c r="I399" s="745">
        <v>118</v>
      </c>
      <c r="J399" s="745">
        <v>24</v>
      </c>
      <c r="K399" s="745">
        <v>3024</v>
      </c>
      <c r="L399" s="745">
        <v>1</v>
      </c>
      <c r="M399" s="745">
        <v>126</v>
      </c>
      <c r="N399" s="745">
        <v>15</v>
      </c>
      <c r="O399" s="745">
        <v>1890</v>
      </c>
      <c r="P399" s="759">
        <v>0.625</v>
      </c>
      <c r="Q399" s="746">
        <v>126</v>
      </c>
    </row>
    <row r="400" spans="1:17" ht="14.4" customHeight="1" x14ac:dyDescent="0.3">
      <c r="A400" s="740" t="s">
        <v>574</v>
      </c>
      <c r="B400" s="741" t="s">
        <v>4563</v>
      </c>
      <c r="C400" s="741" t="s">
        <v>4559</v>
      </c>
      <c r="D400" s="741" t="s">
        <v>4649</v>
      </c>
      <c r="E400" s="741" t="s">
        <v>4650</v>
      </c>
      <c r="F400" s="745">
        <v>2</v>
      </c>
      <c r="G400" s="745">
        <v>646</v>
      </c>
      <c r="H400" s="745">
        <v>0.65055387713997981</v>
      </c>
      <c r="I400" s="745">
        <v>323</v>
      </c>
      <c r="J400" s="745">
        <v>3</v>
      </c>
      <c r="K400" s="745">
        <v>993</v>
      </c>
      <c r="L400" s="745">
        <v>1</v>
      </c>
      <c r="M400" s="745">
        <v>331</v>
      </c>
      <c r="N400" s="745"/>
      <c r="O400" s="745"/>
      <c r="P400" s="759"/>
      <c r="Q400" s="746"/>
    </row>
    <row r="401" spans="1:17" ht="14.4" customHeight="1" x14ac:dyDescent="0.3">
      <c r="A401" s="740" t="s">
        <v>574</v>
      </c>
      <c r="B401" s="741" t="s">
        <v>4563</v>
      </c>
      <c r="C401" s="741" t="s">
        <v>4559</v>
      </c>
      <c r="D401" s="741" t="s">
        <v>4671</v>
      </c>
      <c r="E401" s="741" t="s">
        <v>4655</v>
      </c>
      <c r="F401" s="745"/>
      <c r="G401" s="745"/>
      <c r="H401" s="745"/>
      <c r="I401" s="745"/>
      <c r="J401" s="745"/>
      <c r="K401" s="745"/>
      <c r="L401" s="745"/>
      <c r="M401" s="745"/>
      <c r="N401" s="745">
        <v>1</v>
      </c>
      <c r="O401" s="745">
        <v>688</v>
      </c>
      <c r="P401" s="759"/>
      <c r="Q401" s="746">
        <v>688</v>
      </c>
    </row>
    <row r="402" spans="1:17" ht="14.4" customHeight="1" x14ac:dyDescent="0.3">
      <c r="A402" s="740" t="s">
        <v>574</v>
      </c>
      <c r="B402" s="741" t="s">
        <v>4563</v>
      </c>
      <c r="C402" s="741" t="s">
        <v>4559</v>
      </c>
      <c r="D402" s="741" t="s">
        <v>4653</v>
      </c>
      <c r="E402" s="741" t="s">
        <v>4652</v>
      </c>
      <c r="F402" s="745">
        <v>16</v>
      </c>
      <c r="G402" s="745">
        <v>8944</v>
      </c>
      <c r="H402" s="745">
        <v>1.7496087636932707</v>
      </c>
      <c r="I402" s="745">
        <v>559</v>
      </c>
      <c r="J402" s="745">
        <v>9</v>
      </c>
      <c r="K402" s="745">
        <v>5112</v>
      </c>
      <c r="L402" s="745">
        <v>1</v>
      </c>
      <c r="M402" s="745">
        <v>568</v>
      </c>
      <c r="N402" s="745">
        <v>6</v>
      </c>
      <c r="O402" s="745">
        <v>3408</v>
      </c>
      <c r="P402" s="759">
        <v>0.66666666666666663</v>
      </c>
      <c r="Q402" s="746">
        <v>568</v>
      </c>
    </row>
    <row r="403" spans="1:17" ht="14.4" customHeight="1" x14ac:dyDescent="0.3">
      <c r="A403" s="740" t="s">
        <v>574</v>
      </c>
      <c r="B403" s="741" t="s">
        <v>4563</v>
      </c>
      <c r="C403" s="741" t="s">
        <v>4559</v>
      </c>
      <c r="D403" s="741" t="s">
        <v>4654</v>
      </c>
      <c r="E403" s="741" t="s">
        <v>4655</v>
      </c>
      <c r="F403" s="745">
        <v>5</v>
      </c>
      <c r="G403" s="745">
        <v>3760</v>
      </c>
      <c r="H403" s="745">
        <v>0.70583818284212507</v>
      </c>
      <c r="I403" s="745">
        <v>752</v>
      </c>
      <c r="J403" s="745">
        <v>7</v>
      </c>
      <c r="K403" s="745">
        <v>5327</v>
      </c>
      <c r="L403" s="745">
        <v>1</v>
      </c>
      <c r="M403" s="745">
        <v>761</v>
      </c>
      <c r="N403" s="745">
        <v>5</v>
      </c>
      <c r="O403" s="745">
        <v>3805</v>
      </c>
      <c r="P403" s="759">
        <v>0.7142857142857143</v>
      </c>
      <c r="Q403" s="746">
        <v>761</v>
      </c>
    </row>
    <row r="404" spans="1:17" ht="14.4" customHeight="1" x14ac:dyDescent="0.3">
      <c r="A404" s="740" t="s">
        <v>574</v>
      </c>
      <c r="B404" s="741" t="s">
        <v>4563</v>
      </c>
      <c r="C404" s="741" t="s">
        <v>4559</v>
      </c>
      <c r="D404" s="741" t="s">
        <v>4710</v>
      </c>
      <c r="E404" s="741" t="s">
        <v>4711</v>
      </c>
      <c r="F404" s="745">
        <v>327</v>
      </c>
      <c r="G404" s="745">
        <v>264543</v>
      </c>
      <c r="H404" s="745">
        <v>0.80248684984862917</v>
      </c>
      <c r="I404" s="745">
        <v>809</v>
      </c>
      <c r="J404" s="745">
        <v>403</v>
      </c>
      <c r="K404" s="745">
        <v>329654</v>
      </c>
      <c r="L404" s="745">
        <v>1</v>
      </c>
      <c r="M404" s="745">
        <v>818</v>
      </c>
      <c r="N404" s="745">
        <v>340</v>
      </c>
      <c r="O404" s="745">
        <v>278120</v>
      </c>
      <c r="P404" s="759">
        <v>0.84367245657568235</v>
      </c>
      <c r="Q404" s="746">
        <v>818</v>
      </c>
    </row>
    <row r="405" spans="1:17" ht="14.4" customHeight="1" x14ac:dyDescent="0.3">
      <c r="A405" s="740" t="s">
        <v>574</v>
      </c>
      <c r="B405" s="741" t="s">
        <v>4563</v>
      </c>
      <c r="C405" s="741" t="s">
        <v>4559</v>
      </c>
      <c r="D405" s="741" t="s">
        <v>4656</v>
      </c>
      <c r="E405" s="741" t="s">
        <v>4640</v>
      </c>
      <c r="F405" s="745">
        <v>1</v>
      </c>
      <c r="G405" s="745">
        <v>449</v>
      </c>
      <c r="H405" s="745">
        <v>0.97186147186147187</v>
      </c>
      <c r="I405" s="745">
        <v>449</v>
      </c>
      <c r="J405" s="745">
        <v>1</v>
      </c>
      <c r="K405" s="745">
        <v>462</v>
      </c>
      <c r="L405" s="745">
        <v>1</v>
      </c>
      <c r="M405" s="745">
        <v>462</v>
      </c>
      <c r="N405" s="745">
        <v>2</v>
      </c>
      <c r="O405" s="745">
        <v>924</v>
      </c>
      <c r="P405" s="759">
        <v>2</v>
      </c>
      <c r="Q405" s="746">
        <v>462</v>
      </c>
    </row>
    <row r="406" spans="1:17" ht="14.4" customHeight="1" x14ac:dyDescent="0.3">
      <c r="A406" s="740" t="s">
        <v>574</v>
      </c>
      <c r="B406" s="741" t="s">
        <v>4563</v>
      </c>
      <c r="C406" s="741" t="s">
        <v>4559</v>
      </c>
      <c r="D406" s="741" t="s">
        <v>4657</v>
      </c>
      <c r="E406" s="741" t="s">
        <v>4642</v>
      </c>
      <c r="F406" s="745"/>
      <c r="G406" s="745"/>
      <c r="H406" s="745"/>
      <c r="I406" s="745"/>
      <c r="J406" s="745"/>
      <c r="K406" s="745"/>
      <c r="L406" s="745"/>
      <c r="M406" s="745"/>
      <c r="N406" s="745">
        <v>2</v>
      </c>
      <c r="O406" s="745">
        <v>892</v>
      </c>
      <c r="P406" s="759"/>
      <c r="Q406" s="746">
        <v>446</v>
      </c>
    </row>
    <row r="407" spans="1:17" ht="14.4" customHeight="1" x14ac:dyDescent="0.3">
      <c r="A407" s="740" t="s">
        <v>574</v>
      </c>
      <c r="B407" s="741" t="s">
        <v>4563</v>
      </c>
      <c r="C407" s="741" t="s">
        <v>4559</v>
      </c>
      <c r="D407" s="741" t="s">
        <v>4725</v>
      </c>
      <c r="E407" s="741" t="s">
        <v>4638</v>
      </c>
      <c r="F407" s="745">
        <v>3</v>
      </c>
      <c r="G407" s="745">
        <v>2145</v>
      </c>
      <c r="H407" s="745">
        <v>0.7366071428571429</v>
      </c>
      <c r="I407" s="745">
        <v>715</v>
      </c>
      <c r="J407" s="745">
        <v>4</v>
      </c>
      <c r="K407" s="745">
        <v>2912</v>
      </c>
      <c r="L407" s="745">
        <v>1</v>
      </c>
      <c r="M407" s="745">
        <v>728</v>
      </c>
      <c r="N407" s="745">
        <v>1</v>
      </c>
      <c r="O407" s="745">
        <v>728</v>
      </c>
      <c r="P407" s="759">
        <v>0.25</v>
      </c>
      <c r="Q407" s="746">
        <v>728</v>
      </c>
    </row>
    <row r="408" spans="1:17" ht="14.4" customHeight="1" x14ac:dyDescent="0.3">
      <c r="A408" s="740" t="s">
        <v>574</v>
      </c>
      <c r="B408" s="741" t="s">
        <v>4563</v>
      </c>
      <c r="C408" s="741" t="s">
        <v>4559</v>
      </c>
      <c r="D408" s="741" t="s">
        <v>4672</v>
      </c>
      <c r="E408" s="741" t="s">
        <v>4673</v>
      </c>
      <c r="F408" s="745">
        <v>2</v>
      </c>
      <c r="G408" s="745">
        <v>1648</v>
      </c>
      <c r="H408" s="745">
        <v>0.6594637855142057</v>
      </c>
      <c r="I408" s="745">
        <v>824</v>
      </c>
      <c r="J408" s="745">
        <v>3</v>
      </c>
      <c r="K408" s="745">
        <v>2499</v>
      </c>
      <c r="L408" s="745">
        <v>1</v>
      </c>
      <c r="M408" s="745">
        <v>833</v>
      </c>
      <c r="N408" s="745"/>
      <c r="O408" s="745"/>
      <c r="P408" s="759"/>
      <c r="Q408" s="746"/>
    </row>
    <row r="409" spans="1:17" ht="14.4" customHeight="1" x14ac:dyDescent="0.3">
      <c r="A409" s="740" t="s">
        <v>574</v>
      </c>
      <c r="B409" s="741" t="s">
        <v>4563</v>
      </c>
      <c r="C409" s="741" t="s">
        <v>4559</v>
      </c>
      <c r="D409" s="741" t="s">
        <v>4658</v>
      </c>
      <c r="E409" s="741" t="s">
        <v>4659</v>
      </c>
      <c r="F409" s="745">
        <v>49</v>
      </c>
      <c r="G409" s="745">
        <v>10290</v>
      </c>
      <c r="H409" s="745">
        <v>1.0183077684314696</v>
      </c>
      <c r="I409" s="745">
        <v>210</v>
      </c>
      <c r="J409" s="745">
        <v>47</v>
      </c>
      <c r="K409" s="745">
        <v>10105</v>
      </c>
      <c r="L409" s="745">
        <v>1</v>
      </c>
      <c r="M409" s="745">
        <v>215</v>
      </c>
      <c r="N409" s="745">
        <v>48</v>
      </c>
      <c r="O409" s="745">
        <v>10320</v>
      </c>
      <c r="P409" s="759">
        <v>1.0212765957446808</v>
      </c>
      <c r="Q409" s="746">
        <v>215</v>
      </c>
    </row>
    <row r="410" spans="1:17" ht="14.4" customHeight="1" x14ac:dyDescent="0.3">
      <c r="A410" s="740" t="s">
        <v>574</v>
      </c>
      <c r="B410" s="741" t="s">
        <v>4563</v>
      </c>
      <c r="C410" s="741" t="s">
        <v>4559</v>
      </c>
      <c r="D410" s="741" t="s">
        <v>4621</v>
      </c>
      <c r="E410" s="741" t="s">
        <v>4622</v>
      </c>
      <c r="F410" s="745">
        <v>3</v>
      </c>
      <c r="G410" s="745">
        <v>993</v>
      </c>
      <c r="H410" s="745"/>
      <c r="I410" s="745">
        <v>331</v>
      </c>
      <c r="J410" s="745"/>
      <c r="K410" s="745"/>
      <c r="L410" s="745"/>
      <c r="M410" s="745"/>
      <c r="N410" s="745"/>
      <c r="O410" s="745"/>
      <c r="P410" s="759"/>
      <c r="Q410" s="746"/>
    </row>
    <row r="411" spans="1:17" ht="14.4" customHeight="1" x14ac:dyDescent="0.3">
      <c r="A411" s="740" t="s">
        <v>574</v>
      </c>
      <c r="B411" s="741" t="s">
        <v>4563</v>
      </c>
      <c r="C411" s="741" t="s">
        <v>4559</v>
      </c>
      <c r="D411" s="741" t="s">
        <v>4660</v>
      </c>
      <c r="E411" s="741" t="s">
        <v>4661</v>
      </c>
      <c r="F411" s="745">
        <v>682</v>
      </c>
      <c r="G411" s="745">
        <v>57970</v>
      </c>
      <c r="H411" s="745">
        <v>0.98270893371757928</v>
      </c>
      <c r="I411" s="745">
        <v>85</v>
      </c>
      <c r="J411" s="745">
        <v>694</v>
      </c>
      <c r="K411" s="745">
        <v>58990</v>
      </c>
      <c r="L411" s="745">
        <v>1</v>
      </c>
      <c r="M411" s="745">
        <v>85</v>
      </c>
      <c r="N411" s="745">
        <v>671</v>
      </c>
      <c r="O411" s="745">
        <v>57035</v>
      </c>
      <c r="P411" s="759">
        <v>0.9668587896253602</v>
      </c>
      <c r="Q411" s="746">
        <v>85</v>
      </c>
    </row>
    <row r="412" spans="1:17" ht="14.4" customHeight="1" x14ac:dyDescent="0.3">
      <c r="A412" s="740" t="s">
        <v>574</v>
      </c>
      <c r="B412" s="741" t="s">
        <v>4563</v>
      </c>
      <c r="C412" s="741" t="s">
        <v>4559</v>
      </c>
      <c r="D412" s="741" t="s">
        <v>4623</v>
      </c>
      <c r="E412" s="741" t="s">
        <v>4624</v>
      </c>
      <c r="F412" s="745">
        <v>1</v>
      </c>
      <c r="G412" s="745">
        <v>707</v>
      </c>
      <c r="H412" s="745">
        <v>0.98331015299026425</v>
      </c>
      <c r="I412" s="745">
        <v>707</v>
      </c>
      <c r="J412" s="745">
        <v>1</v>
      </c>
      <c r="K412" s="745">
        <v>719</v>
      </c>
      <c r="L412" s="745">
        <v>1</v>
      </c>
      <c r="M412" s="745">
        <v>719</v>
      </c>
      <c r="N412" s="745"/>
      <c r="O412" s="745"/>
      <c r="P412" s="759"/>
      <c r="Q412" s="746"/>
    </row>
    <row r="413" spans="1:17" ht="14.4" customHeight="1" x14ac:dyDescent="0.3">
      <c r="A413" s="740" t="s">
        <v>574</v>
      </c>
      <c r="B413" s="741" t="s">
        <v>4563</v>
      </c>
      <c r="C413" s="741" t="s">
        <v>4559</v>
      </c>
      <c r="D413" s="741" t="s">
        <v>4712</v>
      </c>
      <c r="E413" s="741" t="s">
        <v>4711</v>
      </c>
      <c r="F413" s="745">
        <v>226</v>
      </c>
      <c r="G413" s="745">
        <v>211310</v>
      </c>
      <c r="H413" s="745">
        <v>0.96506211180124224</v>
      </c>
      <c r="I413" s="745">
        <v>935</v>
      </c>
      <c r="J413" s="745">
        <v>230</v>
      </c>
      <c r="K413" s="745">
        <v>218960</v>
      </c>
      <c r="L413" s="745">
        <v>1</v>
      </c>
      <c r="M413" s="745">
        <v>952</v>
      </c>
      <c r="N413" s="745">
        <v>267</v>
      </c>
      <c r="O413" s="745">
        <v>254184</v>
      </c>
      <c r="P413" s="759">
        <v>1.1608695652173913</v>
      </c>
      <c r="Q413" s="746">
        <v>952</v>
      </c>
    </row>
    <row r="414" spans="1:17" ht="14.4" customHeight="1" x14ac:dyDescent="0.3">
      <c r="A414" s="740" t="s">
        <v>574</v>
      </c>
      <c r="B414" s="741" t="s">
        <v>4563</v>
      </c>
      <c r="C414" s="741" t="s">
        <v>4559</v>
      </c>
      <c r="D414" s="741" t="s">
        <v>4629</v>
      </c>
      <c r="E414" s="741" t="s">
        <v>4630</v>
      </c>
      <c r="F414" s="745">
        <v>19</v>
      </c>
      <c r="G414" s="745">
        <v>2166</v>
      </c>
      <c r="H414" s="745">
        <v>1.5041666666666667</v>
      </c>
      <c r="I414" s="745">
        <v>114</v>
      </c>
      <c r="J414" s="745">
        <v>12</v>
      </c>
      <c r="K414" s="745">
        <v>1440</v>
      </c>
      <c r="L414" s="745">
        <v>1</v>
      </c>
      <c r="M414" s="745">
        <v>120</v>
      </c>
      <c r="N414" s="745">
        <v>10</v>
      </c>
      <c r="O414" s="745">
        <v>1200</v>
      </c>
      <c r="P414" s="759">
        <v>0.83333333333333337</v>
      </c>
      <c r="Q414" s="746">
        <v>120</v>
      </c>
    </row>
    <row r="415" spans="1:17" ht="14.4" customHeight="1" x14ac:dyDescent="0.3">
      <c r="A415" s="740" t="s">
        <v>574</v>
      </c>
      <c r="B415" s="741" t="s">
        <v>4563</v>
      </c>
      <c r="C415" s="741" t="s">
        <v>4559</v>
      </c>
      <c r="D415" s="741" t="s">
        <v>4713</v>
      </c>
      <c r="E415" s="741" t="s">
        <v>4711</v>
      </c>
      <c r="F415" s="745">
        <v>50</v>
      </c>
      <c r="G415" s="745">
        <v>36850</v>
      </c>
      <c r="H415" s="745">
        <v>1.2064167621541988</v>
      </c>
      <c r="I415" s="745">
        <v>737</v>
      </c>
      <c r="J415" s="745">
        <v>41</v>
      </c>
      <c r="K415" s="745">
        <v>30545</v>
      </c>
      <c r="L415" s="745">
        <v>1</v>
      </c>
      <c r="M415" s="745">
        <v>745</v>
      </c>
      <c r="N415" s="745">
        <v>35</v>
      </c>
      <c r="O415" s="745">
        <v>26075</v>
      </c>
      <c r="P415" s="759">
        <v>0.85365853658536583</v>
      </c>
      <c r="Q415" s="746">
        <v>745</v>
      </c>
    </row>
    <row r="416" spans="1:17" ht="14.4" customHeight="1" x14ac:dyDescent="0.3">
      <c r="A416" s="740" t="s">
        <v>574</v>
      </c>
      <c r="B416" s="741" t="s">
        <v>4563</v>
      </c>
      <c r="C416" s="741" t="s">
        <v>4559</v>
      </c>
      <c r="D416" s="741" t="s">
        <v>4714</v>
      </c>
      <c r="E416" s="741" t="s">
        <v>4715</v>
      </c>
      <c r="F416" s="745">
        <v>2</v>
      </c>
      <c r="G416" s="745">
        <v>114</v>
      </c>
      <c r="H416" s="745">
        <v>0.65517241379310343</v>
      </c>
      <c r="I416" s="745">
        <v>57</v>
      </c>
      <c r="J416" s="745">
        <v>3</v>
      </c>
      <c r="K416" s="745">
        <v>174</v>
      </c>
      <c r="L416" s="745">
        <v>1</v>
      </c>
      <c r="M416" s="745">
        <v>58</v>
      </c>
      <c r="N416" s="745">
        <v>2</v>
      </c>
      <c r="O416" s="745">
        <v>116</v>
      </c>
      <c r="P416" s="759">
        <v>0.66666666666666663</v>
      </c>
      <c r="Q416" s="746">
        <v>58</v>
      </c>
    </row>
    <row r="417" spans="1:17" ht="14.4" customHeight="1" x14ac:dyDescent="0.3">
      <c r="A417" s="740" t="s">
        <v>574</v>
      </c>
      <c r="B417" s="741" t="s">
        <v>4563</v>
      </c>
      <c r="C417" s="741" t="s">
        <v>4559</v>
      </c>
      <c r="D417" s="741" t="s">
        <v>4716</v>
      </c>
      <c r="E417" s="741" t="s">
        <v>4717</v>
      </c>
      <c r="F417" s="745">
        <v>364</v>
      </c>
      <c r="G417" s="745">
        <v>191828</v>
      </c>
      <c r="H417" s="745">
        <v>1.1179569666876472</v>
      </c>
      <c r="I417" s="745">
        <v>527</v>
      </c>
      <c r="J417" s="745">
        <v>316</v>
      </c>
      <c r="K417" s="745">
        <v>171588</v>
      </c>
      <c r="L417" s="745">
        <v>1</v>
      </c>
      <c r="M417" s="745">
        <v>543</v>
      </c>
      <c r="N417" s="745">
        <v>275</v>
      </c>
      <c r="O417" s="745">
        <v>149325</v>
      </c>
      <c r="P417" s="759">
        <v>0.870253164556962</v>
      </c>
      <c r="Q417" s="746">
        <v>543</v>
      </c>
    </row>
    <row r="418" spans="1:17" ht="14.4" customHeight="1" x14ac:dyDescent="0.3">
      <c r="A418" s="740" t="s">
        <v>574</v>
      </c>
      <c r="B418" s="741" t="s">
        <v>4563</v>
      </c>
      <c r="C418" s="741" t="s">
        <v>4559</v>
      </c>
      <c r="D418" s="741" t="s">
        <v>4662</v>
      </c>
      <c r="E418" s="741" t="s">
        <v>4663</v>
      </c>
      <c r="F418" s="745">
        <v>4</v>
      </c>
      <c r="G418" s="745">
        <v>1196</v>
      </c>
      <c r="H418" s="745">
        <v>3.8957654723127035</v>
      </c>
      <c r="I418" s="745">
        <v>299</v>
      </c>
      <c r="J418" s="745">
        <v>1</v>
      </c>
      <c r="K418" s="745">
        <v>307</v>
      </c>
      <c r="L418" s="745">
        <v>1</v>
      </c>
      <c r="M418" s="745">
        <v>307</v>
      </c>
      <c r="N418" s="745"/>
      <c r="O418" s="745"/>
      <c r="P418" s="759"/>
      <c r="Q418" s="746"/>
    </row>
    <row r="419" spans="1:17" ht="14.4" customHeight="1" x14ac:dyDescent="0.3">
      <c r="A419" s="740" t="s">
        <v>574</v>
      </c>
      <c r="B419" s="741" t="s">
        <v>4563</v>
      </c>
      <c r="C419" s="741" t="s">
        <v>4559</v>
      </c>
      <c r="D419" s="741" t="s">
        <v>4664</v>
      </c>
      <c r="E419" s="741" t="s">
        <v>4659</v>
      </c>
      <c r="F419" s="745">
        <v>7</v>
      </c>
      <c r="G419" s="745">
        <v>1218</v>
      </c>
      <c r="H419" s="745">
        <v>1.7106741573033708</v>
      </c>
      <c r="I419" s="745">
        <v>174</v>
      </c>
      <c r="J419" s="745">
        <v>4</v>
      </c>
      <c r="K419" s="745">
        <v>712</v>
      </c>
      <c r="L419" s="745">
        <v>1</v>
      </c>
      <c r="M419" s="745">
        <v>178</v>
      </c>
      <c r="N419" s="745">
        <v>8</v>
      </c>
      <c r="O419" s="745">
        <v>1424</v>
      </c>
      <c r="P419" s="759">
        <v>2</v>
      </c>
      <c r="Q419" s="746">
        <v>178</v>
      </c>
    </row>
    <row r="420" spans="1:17" ht="14.4" customHeight="1" x14ac:dyDescent="0.3">
      <c r="A420" s="740" t="s">
        <v>574</v>
      </c>
      <c r="B420" s="741" t="s">
        <v>4563</v>
      </c>
      <c r="C420" s="741" t="s">
        <v>4559</v>
      </c>
      <c r="D420" s="741" t="s">
        <v>4665</v>
      </c>
      <c r="E420" s="741" t="s">
        <v>4663</v>
      </c>
      <c r="F420" s="745">
        <v>39</v>
      </c>
      <c r="G420" s="745">
        <v>14469</v>
      </c>
      <c r="H420" s="745">
        <v>1.410233918128655</v>
      </c>
      <c r="I420" s="745">
        <v>371</v>
      </c>
      <c r="J420" s="745">
        <v>27</v>
      </c>
      <c r="K420" s="745">
        <v>10260</v>
      </c>
      <c r="L420" s="745">
        <v>1</v>
      </c>
      <c r="M420" s="745">
        <v>380</v>
      </c>
      <c r="N420" s="745">
        <v>5</v>
      </c>
      <c r="O420" s="745">
        <v>1900</v>
      </c>
      <c r="P420" s="759">
        <v>0.18518518518518517</v>
      </c>
      <c r="Q420" s="746">
        <v>380</v>
      </c>
    </row>
    <row r="421" spans="1:17" ht="14.4" customHeight="1" x14ac:dyDescent="0.3">
      <c r="A421" s="740" t="s">
        <v>574</v>
      </c>
      <c r="B421" s="741" t="s">
        <v>4563</v>
      </c>
      <c r="C421" s="741" t="s">
        <v>4559</v>
      </c>
      <c r="D421" s="741" t="s">
        <v>4666</v>
      </c>
      <c r="E421" s="741" t="s">
        <v>4667</v>
      </c>
      <c r="F421" s="745"/>
      <c r="G421" s="745"/>
      <c r="H421" s="745"/>
      <c r="I421" s="745"/>
      <c r="J421" s="745"/>
      <c r="K421" s="745"/>
      <c r="L421" s="745"/>
      <c r="M421" s="745"/>
      <c r="N421" s="745">
        <v>1</v>
      </c>
      <c r="O421" s="745">
        <v>272</v>
      </c>
      <c r="P421" s="759"/>
      <c r="Q421" s="746">
        <v>272</v>
      </c>
    </row>
    <row r="422" spans="1:17" ht="14.4" customHeight="1" x14ac:dyDescent="0.3">
      <c r="A422" s="740" t="s">
        <v>574</v>
      </c>
      <c r="B422" s="741" t="s">
        <v>4563</v>
      </c>
      <c r="C422" s="741" t="s">
        <v>4559</v>
      </c>
      <c r="D422" s="741" t="s">
        <v>4718</v>
      </c>
      <c r="E422" s="741" t="s">
        <v>4719</v>
      </c>
      <c r="F422" s="745">
        <v>7</v>
      </c>
      <c r="G422" s="745">
        <v>700</v>
      </c>
      <c r="H422" s="745">
        <v>1.1666666666666667</v>
      </c>
      <c r="I422" s="745">
        <v>100</v>
      </c>
      <c r="J422" s="745">
        <v>6</v>
      </c>
      <c r="K422" s="745">
        <v>600</v>
      </c>
      <c r="L422" s="745">
        <v>1</v>
      </c>
      <c r="M422" s="745">
        <v>100</v>
      </c>
      <c r="N422" s="745">
        <v>5</v>
      </c>
      <c r="O422" s="745">
        <v>500</v>
      </c>
      <c r="P422" s="759">
        <v>0.83333333333333337</v>
      </c>
      <c r="Q422" s="746">
        <v>100</v>
      </c>
    </row>
    <row r="423" spans="1:17" ht="14.4" customHeight="1" x14ac:dyDescent="0.3">
      <c r="A423" s="740" t="s">
        <v>574</v>
      </c>
      <c r="B423" s="741" t="s">
        <v>4563</v>
      </c>
      <c r="C423" s="741" t="s">
        <v>4559</v>
      </c>
      <c r="D423" s="741" t="s">
        <v>4720</v>
      </c>
      <c r="E423" s="741" t="s">
        <v>4711</v>
      </c>
      <c r="F423" s="745">
        <v>106</v>
      </c>
      <c r="G423" s="745">
        <v>107908</v>
      </c>
      <c r="H423" s="745">
        <v>8.6882447665056368</v>
      </c>
      <c r="I423" s="745">
        <v>1018</v>
      </c>
      <c r="J423" s="745">
        <v>12</v>
      </c>
      <c r="K423" s="745">
        <v>12420</v>
      </c>
      <c r="L423" s="745">
        <v>1</v>
      </c>
      <c r="M423" s="745">
        <v>1035</v>
      </c>
      <c r="N423" s="745">
        <v>43</v>
      </c>
      <c r="O423" s="745">
        <v>44505</v>
      </c>
      <c r="P423" s="759">
        <v>3.5833333333333335</v>
      </c>
      <c r="Q423" s="746">
        <v>1035</v>
      </c>
    </row>
    <row r="424" spans="1:17" ht="14.4" customHeight="1" x14ac:dyDescent="0.3">
      <c r="A424" s="740" t="s">
        <v>574</v>
      </c>
      <c r="B424" s="741" t="s">
        <v>4563</v>
      </c>
      <c r="C424" s="741" t="s">
        <v>4559</v>
      </c>
      <c r="D424" s="741" t="s">
        <v>4721</v>
      </c>
      <c r="E424" s="741" t="s">
        <v>4711</v>
      </c>
      <c r="F424" s="745">
        <v>2</v>
      </c>
      <c r="G424" s="745">
        <v>1726</v>
      </c>
      <c r="H424" s="745">
        <v>0.49089874857792948</v>
      </c>
      <c r="I424" s="745">
        <v>863</v>
      </c>
      <c r="J424" s="745">
        <v>4</v>
      </c>
      <c r="K424" s="745">
        <v>3516</v>
      </c>
      <c r="L424" s="745">
        <v>1</v>
      </c>
      <c r="M424" s="745">
        <v>879</v>
      </c>
      <c r="N424" s="745">
        <v>14</v>
      </c>
      <c r="O424" s="745">
        <v>12306</v>
      </c>
      <c r="P424" s="759">
        <v>3.5</v>
      </c>
      <c r="Q424" s="746">
        <v>879</v>
      </c>
    </row>
    <row r="425" spans="1:17" ht="14.4" customHeight="1" x14ac:dyDescent="0.3">
      <c r="A425" s="740" t="s">
        <v>574</v>
      </c>
      <c r="B425" s="741" t="s">
        <v>4563</v>
      </c>
      <c r="C425" s="741" t="s">
        <v>4559</v>
      </c>
      <c r="D425" s="741" t="s">
        <v>4739</v>
      </c>
      <c r="E425" s="741" t="s">
        <v>4727</v>
      </c>
      <c r="F425" s="745">
        <v>4</v>
      </c>
      <c r="G425" s="745">
        <v>3228</v>
      </c>
      <c r="H425" s="745">
        <v>0.48968446601941745</v>
      </c>
      <c r="I425" s="745">
        <v>807</v>
      </c>
      <c r="J425" s="745">
        <v>8</v>
      </c>
      <c r="K425" s="745">
        <v>6592</v>
      </c>
      <c r="L425" s="745">
        <v>1</v>
      </c>
      <c r="M425" s="745">
        <v>824</v>
      </c>
      <c r="N425" s="745"/>
      <c r="O425" s="745"/>
      <c r="P425" s="759"/>
      <c r="Q425" s="746"/>
    </row>
    <row r="426" spans="1:17" ht="14.4" customHeight="1" x14ac:dyDescent="0.3">
      <c r="A426" s="740" t="s">
        <v>574</v>
      </c>
      <c r="B426" s="741" t="s">
        <v>4563</v>
      </c>
      <c r="C426" s="741" t="s">
        <v>4559</v>
      </c>
      <c r="D426" s="741" t="s">
        <v>4726</v>
      </c>
      <c r="E426" s="741" t="s">
        <v>4727</v>
      </c>
      <c r="F426" s="745">
        <v>4</v>
      </c>
      <c r="G426" s="745">
        <v>2380</v>
      </c>
      <c r="H426" s="745"/>
      <c r="I426" s="745">
        <v>595</v>
      </c>
      <c r="J426" s="745"/>
      <c r="K426" s="745"/>
      <c r="L426" s="745"/>
      <c r="M426" s="745"/>
      <c r="N426" s="745">
        <v>6</v>
      </c>
      <c r="O426" s="745">
        <v>3624</v>
      </c>
      <c r="P426" s="759"/>
      <c r="Q426" s="746">
        <v>604</v>
      </c>
    </row>
    <row r="427" spans="1:17" ht="14.4" customHeight="1" x14ac:dyDescent="0.3">
      <c r="A427" s="740" t="s">
        <v>574</v>
      </c>
      <c r="B427" s="741" t="s">
        <v>4563</v>
      </c>
      <c r="C427" s="741" t="s">
        <v>4559</v>
      </c>
      <c r="D427" s="741" t="s">
        <v>4668</v>
      </c>
      <c r="E427" s="741" t="s">
        <v>4650</v>
      </c>
      <c r="F427" s="745">
        <v>5</v>
      </c>
      <c r="G427" s="745">
        <v>1975</v>
      </c>
      <c r="H427" s="745">
        <v>0.9777227722772277</v>
      </c>
      <c r="I427" s="745">
        <v>395</v>
      </c>
      <c r="J427" s="745">
        <v>5</v>
      </c>
      <c r="K427" s="745">
        <v>2020</v>
      </c>
      <c r="L427" s="745">
        <v>1</v>
      </c>
      <c r="M427" s="745">
        <v>404</v>
      </c>
      <c r="N427" s="745"/>
      <c r="O427" s="745"/>
      <c r="P427" s="759"/>
      <c r="Q427" s="746"/>
    </row>
    <row r="428" spans="1:17" ht="14.4" customHeight="1" x14ac:dyDescent="0.3">
      <c r="A428" s="740" t="s">
        <v>574</v>
      </c>
      <c r="B428" s="741" t="s">
        <v>4563</v>
      </c>
      <c r="C428" s="741" t="s">
        <v>4559</v>
      </c>
      <c r="D428" s="741" t="s">
        <v>4674</v>
      </c>
      <c r="E428" s="741" t="s">
        <v>4675</v>
      </c>
      <c r="F428" s="745">
        <v>5</v>
      </c>
      <c r="G428" s="745">
        <v>3055</v>
      </c>
      <c r="H428" s="745">
        <v>0.70052740197202479</v>
      </c>
      <c r="I428" s="745">
        <v>611</v>
      </c>
      <c r="J428" s="745">
        <v>7</v>
      </c>
      <c r="K428" s="745">
        <v>4361</v>
      </c>
      <c r="L428" s="745">
        <v>1</v>
      </c>
      <c r="M428" s="745">
        <v>623</v>
      </c>
      <c r="N428" s="745">
        <v>2</v>
      </c>
      <c r="O428" s="745">
        <v>1248</v>
      </c>
      <c r="P428" s="759">
        <v>0.286172896124742</v>
      </c>
      <c r="Q428" s="746">
        <v>624</v>
      </c>
    </row>
    <row r="429" spans="1:17" ht="14.4" customHeight="1" x14ac:dyDescent="0.3">
      <c r="A429" s="740" t="s">
        <v>574</v>
      </c>
      <c r="B429" s="741" t="s">
        <v>4563</v>
      </c>
      <c r="C429" s="741" t="s">
        <v>4559</v>
      </c>
      <c r="D429" s="741" t="s">
        <v>4722</v>
      </c>
      <c r="E429" s="741" t="s">
        <v>4675</v>
      </c>
      <c r="F429" s="745"/>
      <c r="G429" s="745"/>
      <c r="H429" s="745"/>
      <c r="I429" s="745"/>
      <c r="J429" s="745">
        <v>1</v>
      </c>
      <c r="K429" s="745">
        <v>537</v>
      </c>
      <c r="L429" s="745">
        <v>1</v>
      </c>
      <c r="M429" s="745">
        <v>537</v>
      </c>
      <c r="N429" s="745">
        <v>1</v>
      </c>
      <c r="O429" s="745">
        <v>538</v>
      </c>
      <c r="P429" s="759">
        <v>1.0018621973929236</v>
      </c>
      <c r="Q429" s="746">
        <v>538</v>
      </c>
    </row>
    <row r="430" spans="1:17" ht="14.4" customHeight="1" x14ac:dyDescent="0.3">
      <c r="A430" s="740" t="s">
        <v>574</v>
      </c>
      <c r="B430" s="741" t="s">
        <v>4563</v>
      </c>
      <c r="C430" s="741" t="s">
        <v>4559</v>
      </c>
      <c r="D430" s="741" t="s">
        <v>4744</v>
      </c>
      <c r="E430" s="741" t="s">
        <v>4745</v>
      </c>
      <c r="F430" s="745">
        <v>1</v>
      </c>
      <c r="G430" s="745">
        <v>1371</v>
      </c>
      <c r="H430" s="745">
        <v>0.33139956490210298</v>
      </c>
      <c r="I430" s="745">
        <v>1371</v>
      </c>
      <c r="J430" s="745">
        <v>3</v>
      </c>
      <c r="K430" s="745">
        <v>4137</v>
      </c>
      <c r="L430" s="745">
        <v>1</v>
      </c>
      <c r="M430" s="745">
        <v>1379</v>
      </c>
      <c r="N430" s="745">
        <v>2</v>
      </c>
      <c r="O430" s="745">
        <v>2760</v>
      </c>
      <c r="P430" s="759">
        <v>0.66715010877447423</v>
      </c>
      <c r="Q430" s="746">
        <v>1380</v>
      </c>
    </row>
    <row r="431" spans="1:17" ht="14.4" customHeight="1" x14ac:dyDescent="0.3">
      <c r="A431" s="740" t="s">
        <v>574</v>
      </c>
      <c r="B431" s="741" t="s">
        <v>4563</v>
      </c>
      <c r="C431" s="741" t="s">
        <v>4559</v>
      </c>
      <c r="D431" s="741" t="s">
        <v>4740</v>
      </c>
      <c r="E431" s="741" t="s">
        <v>4727</v>
      </c>
      <c r="F431" s="745"/>
      <c r="G431" s="745"/>
      <c r="H431" s="745"/>
      <c r="I431" s="745"/>
      <c r="J431" s="745"/>
      <c r="K431" s="745"/>
      <c r="L431" s="745"/>
      <c r="M431" s="745"/>
      <c r="N431" s="745">
        <v>10</v>
      </c>
      <c r="O431" s="745">
        <v>8740</v>
      </c>
      <c r="P431" s="759"/>
      <c r="Q431" s="746">
        <v>874</v>
      </c>
    </row>
    <row r="432" spans="1:17" ht="14.4" customHeight="1" x14ac:dyDescent="0.3">
      <c r="A432" s="740" t="s">
        <v>574</v>
      </c>
      <c r="B432" s="741" t="s">
        <v>5042</v>
      </c>
      <c r="C432" s="741" t="s">
        <v>4559</v>
      </c>
      <c r="D432" s="741" t="s">
        <v>4769</v>
      </c>
      <c r="E432" s="741" t="s">
        <v>4770</v>
      </c>
      <c r="F432" s="745">
        <v>1</v>
      </c>
      <c r="G432" s="745">
        <v>819</v>
      </c>
      <c r="H432" s="745">
        <v>0.97966507177033491</v>
      </c>
      <c r="I432" s="745">
        <v>819</v>
      </c>
      <c r="J432" s="745">
        <v>1</v>
      </c>
      <c r="K432" s="745">
        <v>836</v>
      </c>
      <c r="L432" s="745">
        <v>1</v>
      </c>
      <c r="M432" s="745">
        <v>836</v>
      </c>
      <c r="N432" s="745">
        <v>17</v>
      </c>
      <c r="O432" s="745">
        <v>14229</v>
      </c>
      <c r="P432" s="759">
        <v>17.020334928229666</v>
      </c>
      <c r="Q432" s="746">
        <v>837</v>
      </c>
    </row>
    <row r="433" spans="1:17" ht="14.4" customHeight="1" x14ac:dyDescent="0.3">
      <c r="A433" s="740" t="s">
        <v>574</v>
      </c>
      <c r="B433" s="741" t="s">
        <v>5042</v>
      </c>
      <c r="C433" s="741" t="s">
        <v>4559</v>
      </c>
      <c r="D433" s="741" t="s">
        <v>5043</v>
      </c>
      <c r="E433" s="741" t="s">
        <v>5044</v>
      </c>
      <c r="F433" s="745"/>
      <c r="G433" s="745"/>
      <c r="H433" s="745"/>
      <c r="I433" s="745"/>
      <c r="J433" s="745"/>
      <c r="K433" s="745"/>
      <c r="L433" s="745"/>
      <c r="M433" s="745"/>
      <c r="N433" s="745">
        <v>1</v>
      </c>
      <c r="O433" s="745">
        <v>2501</v>
      </c>
      <c r="P433" s="759"/>
      <c r="Q433" s="746">
        <v>2501</v>
      </c>
    </row>
    <row r="434" spans="1:17" ht="14.4" customHeight="1" x14ac:dyDescent="0.3">
      <c r="A434" s="740" t="s">
        <v>574</v>
      </c>
      <c r="B434" s="741" t="s">
        <v>5042</v>
      </c>
      <c r="C434" s="741" t="s">
        <v>4559</v>
      </c>
      <c r="D434" s="741" t="s">
        <v>5045</v>
      </c>
      <c r="E434" s="741" t="s">
        <v>5046</v>
      </c>
      <c r="F434" s="745"/>
      <c r="G434" s="745"/>
      <c r="H434" s="745"/>
      <c r="I434" s="745"/>
      <c r="J434" s="745"/>
      <c r="K434" s="745"/>
      <c r="L434" s="745"/>
      <c r="M434" s="745"/>
      <c r="N434" s="745">
        <v>1</v>
      </c>
      <c r="O434" s="745">
        <v>395</v>
      </c>
      <c r="P434" s="759"/>
      <c r="Q434" s="746">
        <v>395</v>
      </c>
    </row>
    <row r="435" spans="1:17" ht="14.4" customHeight="1" x14ac:dyDescent="0.3">
      <c r="A435" s="740" t="s">
        <v>574</v>
      </c>
      <c r="B435" s="741" t="s">
        <v>4558</v>
      </c>
      <c r="C435" s="741" t="s">
        <v>4564</v>
      </c>
      <c r="D435" s="741" t="s">
        <v>5047</v>
      </c>
      <c r="E435" s="741" t="s">
        <v>1425</v>
      </c>
      <c r="F435" s="745"/>
      <c r="G435" s="745"/>
      <c r="H435" s="745"/>
      <c r="I435" s="745"/>
      <c r="J435" s="745"/>
      <c r="K435" s="745"/>
      <c r="L435" s="745"/>
      <c r="M435" s="745"/>
      <c r="N435" s="745">
        <v>4.4000000000000004</v>
      </c>
      <c r="O435" s="745">
        <v>49692.94</v>
      </c>
      <c r="P435" s="759"/>
      <c r="Q435" s="746">
        <v>11293.85</v>
      </c>
    </row>
    <row r="436" spans="1:17" ht="14.4" customHeight="1" x14ac:dyDescent="0.3">
      <c r="A436" s="740" t="s">
        <v>574</v>
      </c>
      <c r="B436" s="741" t="s">
        <v>4558</v>
      </c>
      <c r="C436" s="741" t="s">
        <v>4564</v>
      </c>
      <c r="D436" s="741" t="s">
        <v>5048</v>
      </c>
      <c r="E436" s="741" t="s">
        <v>5049</v>
      </c>
      <c r="F436" s="745">
        <v>106.7</v>
      </c>
      <c r="G436" s="745">
        <v>9969.8100000000013</v>
      </c>
      <c r="H436" s="745">
        <v>1.6779474457517838</v>
      </c>
      <c r="I436" s="745">
        <v>93.437769447047813</v>
      </c>
      <c r="J436" s="745">
        <v>119</v>
      </c>
      <c r="K436" s="745">
        <v>5941.67</v>
      </c>
      <c r="L436" s="745">
        <v>1</v>
      </c>
      <c r="M436" s="745">
        <v>49.93</v>
      </c>
      <c r="N436" s="745">
        <v>89</v>
      </c>
      <c r="O436" s="745">
        <v>4443.76</v>
      </c>
      <c r="P436" s="759">
        <v>0.74789747663535677</v>
      </c>
      <c r="Q436" s="746">
        <v>49.929887640449444</v>
      </c>
    </row>
    <row r="437" spans="1:17" ht="14.4" customHeight="1" x14ac:dyDescent="0.3">
      <c r="A437" s="740" t="s">
        <v>574</v>
      </c>
      <c r="B437" s="741" t="s">
        <v>4558</v>
      </c>
      <c r="C437" s="741" t="s">
        <v>4564</v>
      </c>
      <c r="D437" s="741" t="s">
        <v>5050</v>
      </c>
      <c r="E437" s="741" t="s">
        <v>5051</v>
      </c>
      <c r="F437" s="745">
        <v>5</v>
      </c>
      <c r="G437" s="745">
        <v>4348.6000000000004</v>
      </c>
      <c r="H437" s="745">
        <v>9.7869538190635638E-2</v>
      </c>
      <c r="I437" s="745">
        <v>869.72</v>
      </c>
      <c r="J437" s="745">
        <v>51.5</v>
      </c>
      <c r="K437" s="745">
        <v>44432.619999999995</v>
      </c>
      <c r="L437" s="745">
        <v>1</v>
      </c>
      <c r="M437" s="745">
        <v>862.76932038834946</v>
      </c>
      <c r="N437" s="745"/>
      <c r="O437" s="745"/>
      <c r="P437" s="759"/>
      <c r="Q437" s="746"/>
    </row>
    <row r="438" spans="1:17" ht="14.4" customHeight="1" x14ac:dyDescent="0.3">
      <c r="A438" s="740" t="s">
        <v>574</v>
      </c>
      <c r="B438" s="741" t="s">
        <v>4558</v>
      </c>
      <c r="C438" s="741" t="s">
        <v>4564</v>
      </c>
      <c r="D438" s="741" t="s">
        <v>5052</v>
      </c>
      <c r="E438" s="741" t="s">
        <v>1335</v>
      </c>
      <c r="F438" s="745">
        <v>24</v>
      </c>
      <c r="G438" s="745">
        <v>119714.40000000001</v>
      </c>
      <c r="H438" s="745">
        <v>0.63157661495606665</v>
      </c>
      <c r="I438" s="745">
        <v>4988.1000000000004</v>
      </c>
      <c r="J438" s="745">
        <v>38</v>
      </c>
      <c r="K438" s="745">
        <v>189548.5</v>
      </c>
      <c r="L438" s="745">
        <v>1</v>
      </c>
      <c r="M438" s="745">
        <v>4988.1184210526317</v>
      </c>
      <c r="N438" s="745">
        <v>71</v>
      </c>
      <c r="O438" s="745">
        <v>354155.67000000004</v>
      </c>
      <c r="P438" s="759">
        <v>1.8684171597242925</v>
      </c>
      <c r="Q438" s="746">
        <v>4988.1080281690147</v>
      </c>
    </row>
    <row r="439" spans="1:17" ht="14.4" customHeight="1" x14ac:dyDescent="0.3">
      <c r="A439" s="740" t="s">
        <v>574</v>
      </c>
      <c r="B439" s="741" t="s">
        <v>4558</v>
      </c>
      <c r="C439" s="741" t="s">
        <v>4564</v>
      </c>
      <c r="D439" s="741" t="s">
        <v>5053</v>
      </c>
      <c r="E439" s="741" t="s">
        <v>2893</v>
      </c>
      <c r="F439" s="745">
        <v>20</v>
      </c>
      <c r="G439" s="745">
        <v>2256.6</v>
      </c>
      <c r="H439" s="745">
        <v>0.44184680451127817</v>
      </c>
      <c r="I439" s="745">
        <v>112.83</v>
      </c>
      <c r="J439" s="745">
        <v>60</v>
      </c>
      <c r="K439" s="745">
        <v>5107.2</v>
      </c>
      <c r="L439" s="745">
        <v>1</v>
      </c>
      <c r="M439" s="745">
        <v>85.11999999999999</v>
      </c>
      <c r="N439" s="745">
        <v>12</v>
      </c>
      <c r="O439" s="745">
        <v>960.96</v>
      </c>
      <c r="P439" s="759">
        <v>0.18815789473684211</v>
      </c>
      <c r="Q439" s="746">
        <v>80.08</v>
      </c>
    </row>
    <row r="440" spans="1:17" ht="14.4" customHeight="1" x14ac:dyDescent="0.3">
      <c r="A440" s="740" t="s">
        <v>574</v>
      </c>
      <c r="B440" s="741" t="s">
        <v>4558</v>
      </c>
      <c r="C440" s="741" t="s">
        <v>4564</v>
      </c>
      <c r="D440" s="741" t="s">
        <v>5054</v>
      </c>
      <c r="E440" s="741" t="s">
        <v>2893</v>
      </c>
      <c r="F440" s="745"/>
      <c r="G440" s="745"/>
      <c r="H440" s="745"/>
      <c r="I440" s="745"/>
      <c r="J440" s="745">
        <v>12</v>
      </c>
      <c r="K440" s="745">
        <v>913.56</v>
      </c>
      <c r="L440" s="745">
        <v>1</v>
      </c>
      <c r="M440" s="745">
        <v>76.13</v>
      </c>
      <c r="N440" s="745">
        <v>18</v>
      </c>
      <c r="O440" s="745">
        <v>1370.34</v>
      </c>
      <c r="P440" s="759">
        <v>1.5</v>
      </c>
      <c r="Q440" s="746">
        <v>76.13</v>
      </c>
    </row>
    <row r="441" spans="1:17" ht="14.4" customHeight="1" x14ac:dyDescent="0.3">
      <c r="A441" s="740" t="s">
        <v>574</v>
      </c>
      <c r="B441" s="741" t="s">
        <v>4558</v>
      </c>
      <c r="C441" s="741" t="s">
        <v>4564</v>
      </c>
      <c r="D441" s="741" t="s">
        <v>5055</v>
      </c>
      <c r="E441" s="741" t="s">
        <v>5056</v>
      </c>
      <c r="F441" s="745">
        <v>59.5</v>
      </c>
      <c r="G441" s="745">
        <v>4785.58</v>
      </c>
      <c r="H441" s="745">
        <v>0.71686886859296517</v>
      </c>
      <c r="I441" s="745">
        <v>80.429915966386559</v>
      </c>
      <c r="J441" s="745">
        <v>83</v>
      </c>
      <c r="K441" s="745">
        <v>6675.67</v>
      </c>
      <c r="L441" s="745">
        <v>1</v>
      </c>
      <c r="M441" s="745">
        <v>80.429759036144574</v>
      </c>
      <c r="N441" s="745"/>
      <c r="O441" s="745"/>
      <c r="P441" s="759"/>
      <c r="Q441" s="746"/>
    </row>
    <row r="442" spans="1:17" ht="14.4" customHeight="1" x14ac:dyDescent="0.3">
      <c r="A442" s="740" t="s">
        <v>574</v>
      </c>
      <c r="B442" s="741" t="s">
        <v>4558</v>
      </c>
      <c r="C442" s="741" t="s">
        <v>4564</v>
      </c>
      <c r="D442" s="741" t="s">
        <v>5057</v>
      </c>
      <c r="E442" s="741" t="s">
        <v>1134</v>
      </c>
      <c r="F442" s="745">
        <v>0.04</v>
      </c>
      <c r="G442" s="745">
        <v>35.369999999999997</v>
      </c>
      <c r="H442" s="745"/>
      <c r="I442" s="745">
        <v>884.24999999999989</v>
      </c>
      <c r="J442" s="745"/>
      <c r="K442" s="745"/>
      <c r="L442" s="745"/>
      <c r="M442" s="745"/>
      <c r="N442" s="745"/>
      <c r="O442" s="745"/>
      <c r="P442" s="759"/>
      <c r="Q442" s="746"/>
    </row>
    <row r="443" spans="1:17" ht="14.4" customHeight="1" x14ac:dyDescent="0.3">
      <c r="A443" s="740" t="s">
        <v>574</v>
      </c>
      <c r="B443" s="741" t="s">
        <v>4558</v>
      </c>
      <c r="C443" s="741" t="s">
        <v>4564</v>
      </c>
      <c r="D443" s="741" t="s">
        <v>5058</v>
      </c>
      <c r="E443" s="741" t="s">
        <v>795</v>
      </c>
      <c r="F443" s="745">
        <v>4.5</v>
      </c>
      <c r="G443" s="745">
        <v>3118.04</v>
      </c>
      <c r="H443" s="745">
        <v>0.20906897108944456</v>
      </c>
      <c r="I443" s="745">
        <v>692.89777777777772</v>
      </c>
      <c r="J443" s="745">
        <v>21.6</v>
      </c>
      <c r="K443" s="745">
        <v>14913.93</v>
      </c>
      <c r="L443" s="745">
        <v>1</v>
      </c>
      <c r="M443" s="745">
        <v>690.45972222222224</v>
      </c>
      <c r="N443" s="745">
        <v>20.2</v>
      </c>
      <c r="O443" s="745">
        <v>13947.29</v>
      </c>
      <c r="P443" s="759">
        <v>0.93518542731526844</v>
      </c>
      <c r="Q443" s="746">
        <v>690.45990099009907</v>
      </c>
    </row>
    <row r="444" spans="1:17" ht="14.4" customHeight="1" x14ac:dyDescent="0.3">
      <c r="A444" s="740" t="s">
        <v>574</v>
      </c>
      <c r="B444" s="741" t="s">
        <v>4558</v>
      </c>
      <c r="C444" s="741" t="s">
        <v>4564</v>
      </c>
      <c r="D444" s="741" t="s">
        <v>5059</v>
      </c>
      <c r="E444" s="741" t="s">
        <v>1420</v>
      </c>
      <c r="F444" s="745">
        <v>233</v>
      </c>
      <c r="G444" s="745">
        <v>13607.2</v>
      </c>
      <c r="H444" s="745">
        <v>1.4445133292002481</v>
      </c>
      <c r="I444" s="745">
        <v>58.400000000000006</v>
      </c>
      <c r="J444" s="745">
        <v>161.30000000000001</v>
      </c>
      <c r="K444" s="745">
        <v>9419.92</v>
      </c>
      <c r="L444" s="745">
        <v>1</v>
      </c>
      <c r="M444" s="745">
        <v>58.4</v>
      </c>
      <c r="N444" s="745">
        <v>326.10000000000002</v>
      </c>
      <c r="O444" s="745">
        <v>19044.240000000002</v>
      </c>
      <c r="P444" s="759">
        <v>2.0216986980781155</v>
      </c>
      <c r="Q444" s="746">
        <v>58.4</v>
      </c>
    </row>
    <row r="445" spans="1:17" ht="14.4" customHeight="1" x14ac:dyDescent="0.3">
      <c r="A445" s="740" t="s">
        <v>574</v>
      </c>
      <c r="B445" s="741" t="s">
        <v>4558</v>
      </c>
      <c r="C445" s="741" t="s">
        <v>4564</v>
      </c>
      <c r="D445" s="741" t="s">
        <v>5060</v>
      </c>
      <c r="E445" s="741" t="s">
        <v>5061</v>
      </c>
      <c r="F445" s="745">
        <v>78.600000000000009</v>
      </c>
      <c r="G445" s="745">
        <v>54420.820000000007</v>
      </c>
      <c r="H445" s="745">
        <v>1.3767691292635686</v>
      </c>
      <c r="I445" s="745">
        <v>692.376844783715</v>
      </c>
      <c r="J445" s="745">
        <v>57.099999999999994</v>
      </c>
      <c r="K445" s="745">
        <v>39527.920000000006</v>
      </c>
      <c r="L445" s="745">
        <v>1</v>
      </c>
      <c r="M445" s="745">
        <v>692.25779334500896</v>
      </c>
      <c r="N445" s="745">
        <v>43.71</v>
      </c>
      <c r="O445" s="745">
        <v>30255.03</v>
      </c>
      <c r="P445" s="759">
        <v>0.76540910829611053</v>
      </c>
      <c r="Q445" s="746">
        <v>692.17638984214136</v>
      </c>
    </row>
    <row r="446" spans="1:17" ht="14.4" customHeight="1" x14ac:dyDescent="0.3">
      <c r="A446" s="740" t="s">
        <v>574</v>
      </c>
      <c r="B446" s="741" t="s">
        <v>4558</v>
      </c>
      <c r="C446" s="741" t="s">
        <v>4564</v>
      </c>
      <c r="D446" s="741" t="s">
        <v>5062</v>
      </c>
      <c r="E446" s="741" t="s">
        <v>5063</v>
      </c>
      <c r="F446" s="745"/>
      <c r="G446" s="745"/>
      <c r="H446" s="745"/>
      <c r="I446" s="745"/>
      <c r="J446" s="745">
        <v>2</v>
      </c>
      <c r="K446" s="745">
        <v>24754.86</v>
      </c>
      <c r="L446" s="745">
        <v>1</v>
      </c>
      <c r="M446" s="745">
        <v>12377.43</v>
      </c>
      <c r="N446" s="745"/>
      <c r="O446" s="745"/>
      <c r="P446" s="759"/>
      <c r="Q446" s="746"/>
    </row>
    <row r="447" spans="1:17" ht="14.4" customHeight="1" x14ac:dyDescent="0.3">
      <c r="A447" s="740" t="s">
        <v>574</v>
      </c>
      <c r="B447" s="741" t="s">
        <v>4558</v>
      </c>
      <c r="C447" s="741" t="s">
        <v>4564</v>
      </c>
      <c r="D447" s="741" t="s">
        <v>5064</v>
      </c>
      <c r="E447" s="741" t="s">
        <v>1747</v>
      </c>
      <c r="F447" s="745">
        <v>11.2</v>
      </c>
      <c r="G447" s="745">
        <v>134550.08000000002</v>
      </c>
      <c r="H447" s="745">
        <v>0.3672131147540984</v>
      </c>
      <c r="I447" s="745">
        <v>12013.400000000001</v>
      </c>
      <c r="J447" s="745">
        <v>30.500000000000004</v>
      </c>
      <c r="K447" s="745">
        <v>366408.7</v>
      </c>
      <c r="L447" s="745">
        <v>1</v>
      </c>
      <c r="M447" s="745">
        <v>12013.4</v>
      </c>
      <c r="N447" s="745">
        <v>56</v>
      </c>
      <c r="O447" s="745">
        <v>672750.54</v>
      </c>
      <c r="P447" s="759">
        <v>1.8360659558574892</v>
      </c>
      <c r="Q447" s="746">
        <v>12013.4025</v>
      </c>
    </row>
    <row r="448" spans="1:17" ht="14.4" customHeight="1" x14ac:dyDescent="0.3">
      <c r="A448" s="740" t="s">
        <v>574</v>
      </c>
      <c r="B448" s="741" t="s">
        <v>4558</v>
      </c>
      <c r="C448" s="741" t="s">
        <v>4564</v>
      </c>
      <c r="D448" s="741" t="s">
        <v>5065</v>
      </c>
      <c r="E448" s="741" t="s">
        <v>5066</v>
      </c>
      <c r="F448" s="745">
        <v>158</v>
      </c>
      <c r="G448" s="745">
        <v>529320.51</v>
      </c>
      <c r="H448" s="745">
        <v>0.58977228084315703</v>
      </c>
      <c r="I448" s="745">
        <v>3350.1298101265825</v>
      </c>
      <c r="J448" s="745">
        <v>267.89999999999998</v>
      </c>
      <c r="K448" s="745">
        <v>897499.80999999982</v>
      </c>
      <c r="L448" s="745">
        <v>1</v>
      </c>
      <c r="M448" s="745">
        <v>3350.1299365434861</v>
      </c>
      <c r="N448" s="745">
        <v>148.5</v>
      </c>
      <c r="O448" s="745">
        <v>483264.27999999997</v>
      </c>
      <c r="P448" s="759">
        <v>0.53845613627483668</v>
      </c>
      <c r="Q448" s="746">
        <v>3254.3049158249155</v>
      </c>
    </row>
    <row r="449" spans="1:17" ht="14.4" customHeight="1" x14ac:dyDescent="0.3">
      <c r="A449" s="740" t="s">
        <v>574</v>
      </c>
      <c r="B449" s="741" t="s">
        <v>4558</v>
      </c>
      <c r="C449" s="741" t="s">
        <v>4564</v>
      </c>
      <c r="D449" s="741" t="s">
        <v>5067</v>
      </c>
      <c r="E449" s="741" t="s">
        <v>1327</v>
      </c>
      <c r="F449" s="745"/>
      <c r="G449" s="745"/>
      <c r="H449" s="745"/>
      <c r="I449" s="745"/>
      <c r="J449" s="745">
        <v>6</v>
      </c>
      <c r="K449" s="745">
        <v>34262.58</v>
      </c>
      <c r="L449" s="745">
        <v>1</v>
      </c>
      <c r="M449" s="745">
        <v>5710.43</v>
      </c>
      <c r="N449" s="745">
        <v>4</v>
      </c>
      <c r="O449" s="745">
        <v>22841.72</v>
      </c>
      <c r="P449" s="759">
        <v>0.66666666666666663</v>
      </c>
      <c r="Q449" s="746">
        <v>5710.43</v>
      </c>
    </row>
    <row r="450" spans="1:17" ht="14.4" customHeight="1" x14ac:dyDescent="0.3">
      <c r="A450" s="740" t="s">
        <v>574</v>
      </c>
      <c r="B450" s="741" t="s">
        <v>4558</v>
      </c>
      <c r="C450" s="741" t="s">
        <v>4564</v>
      </c>
      <c r="D450" s="741" t="s">
        <v>5068</v>
      </c>
      <c r="E450" s="741" t="s">
        <v>1327</v>
      </c>
      <c r="F450" s="745"/>
      <c r="G450" s="745"/>
      <c r="H450" s="745"/>
      <c r="I450" s="745"/>
      <c r="J450" s="745">
        <v>12</v>
      </c>
      <c r="K450" s="745">
        <v>137050.44</v>
      </c>
      <c r="L450" s="745">
        <v>1</v>
      </c>
      <c r="M450" s="745">
        <v>11420.87</v>
      </c>
      <c r="N450" s="745">
        <v>7</v>
      </c>
      <c r="O450" s="745">
        <v>79946.09</v>
      </c>
      <c r="P450" s="759">
        <v>0.58333333333333326</v>
      </c>
      <c r="Q450" s="746">
        <v>11420.869999999999</v>
      </c>
    </row>
    <row r="451" spans="1:17" ht="14.4" customHeight="1" x14ac:dyDescent="0.3">
      <c r="A451" s="740" t="s">
        <v>574</v>
      </c>
      <c r="B451" s="741" t="s">
        <v>4558</v>
      </c>
      <c r="C451" s="741" t="s">
        <v>4564</v>
      </c>
      <c r="D451" s="741" t="s">
        <v>5069</v>
      </c>
      <c r="E451" s="741" t="s">
        <v>5070</v>
      </c>
      <c r="F451" s="745">
        <v>3</v>
      </c>
      <c r="G451" s="745">
        <v>1000.17</v>
      </c>
      <c r="H451" s="745">
        <v>1</v>
      </c>
      <c r="I451" s="745">
        <v>333.39</v>
      </c>
      <c r="J451" s="745">
        <v>3</v>
      </c>
      <c r="K451" s="745">
        <v>1000.17</v>
      </c>
      <c r="L451" s="745">
        <v>1</v>
      </c>
      <c r="M451" s="745">
        <v>333.39</v>
      </c>
      <c r="N451" s="745"/>
      <c r="O451" s="745"/>
      <c r="P451" s="759"/>
      <c r="Q451" s="746"/>
    </row>
    <row r="452" spans="1:17" ht="14.4" customHeight="1" x14ac:dyDescent="0.3">
      <c r="A452" s="740" t="s">
        <v>574</v>
      </c>
      <c r="B452" s="741" t="s">
        <v>4558</v>
      </c>
      <c r="C452" s="741" t="s">
        <v>4564</v>
      </c>
      <c r="D452" s="741" t="s">
        <v>5071</v>
      </c>
      <c r="E452" s="741" t="s">
        <v>5072</v>
      </c>
      <c r="F452" s="745">
        <v>3.7</v>
      </c>
      <c r="G452" s="745">
        <v>1633.32</v>
      </c>
      <c r="H452" s="745"/>
      <c r="I452" s="745">
        <v>441.43783783783778</v>
      </c>
      <c r="J452" s="745"/>
      <c r="K452" s="745"/>
      <c r="L452" s="745"/>
      <c r="M452" s="745"/>
      <c r="N452" s="745"/>
      <c r="O452" s="745"/>
      <c r="P452" s="759"/>
      <c r="Q452" s="746"/>
    </row>
    <row r="453" spans="1:17" ht="14.4" customHeight="1" x14ac:dyDescent="0.3">
      <c r="A453" s="740" t="s">
        <v>574</v>
      </c>
      <c r="B453" s="741" t="s">
        <v>4558</v>
      </c>
      <c r="C453" s="741" t="s">
        <v>4564</v>
      </c>
      <c r="D453" s="741" t="s">
        <v>5073</v>
      </c>
      <c r="E453" s="741" t="s">
        <v>5074</v>
      </c>
      <c r="F453" s="745">
        <v>23</v>
      </c>
      <c r="G453" s="745">
        <v>888.03000000000009</v>
      </c>
      <c r="H453" s="745">
        <v>0.31944444444444448</v>
      </c>
      <c r="I453" s="745">
        <v>38.610000000000007</v>
      </c>
      <c r="J453" s="745">
        <v>72</v>
      </c>
      <c r="K453" s="745">
        <v>2779.92</v>
      </c>
      <c r="L453" s="745">
        <v>1</v>
      </c>
      <c r="M453" s="745">
        <v>38.61</v>
      </c>
      <c r="N453" s="745"/>
      <c r="O453" s="745"/>
      <c r="P453" s="759"/>
      <c r="Q453" s="746"/>
    </row>
    <row r="454" spans="1:17" ht="14.4" customHeight="1" x14ac:dyDescent="0.3">
      <c r="A454" s="740" t="s">
        <v>574</v>
      </c>
      <c r="B454" s="741" t="s">
        <v>4558</v>
      </c>
      <c r="C454" s="741" t="s">
        <v>4564</v>
      </c>
      <c r="D454" s="741" t="s">
        <v>5075</v>
      </c>
      <c r="E454" s="741" t="s">
        <v>5076</v>
      </c>
      <c r="F454" s="745">
        <v>7</v>
      </c>
      <c r="G454" s="745">
        <v>2706.3199999999997</v>
      </c>
      <c r="H454" s="745">
        <v>7.0003103983445412</v>
      </c>
      <c r="I454" s="745">
        <v>386.61714285714282</v>
      </c>
      <c r="J454" s="745">
        <v>1</v>
      </c>
      <c r="K454" s="745">
        <v>386.6</v>
      </c>
      <c r="L454" s="745">
        <v>1</v>
      </c>
      <c r="M454" s="745">
        <v>386.6</v>
      </c>
      <c r="N454" s="745">
        <v>2.2000000000000002</v>
      </c>
      <c r="O454" s="745">
        <v>850.56</v>
      </c>
      <c r="P454" s="759">
        <v>2.2001034661148471</v>
      </c>
      <c r="Q454" s="746">
        <v>386.61818181818177</v>
      </c>
    </row>
    <row r="455" spans="1:17" ht="14.4" customHeight="1" x14ac:dyDescent="0.3">
      <c r="A455" s="740" t="s">
        <v>574</v>
      </c>
      <c r="B455" s="741" t="s">
        <v>4558</v>
      </c>
      <c r="C455" s="741" t="s">
        <v>4564</v>
      </c>
      <c r="D455" s="741" t="s">
        <v>5077</v>
      </c>
      <c r="E455" s="741" t="s">
        <v>1330</v>
      </c>
      <c r="F455" s="745">
        <v>41</v>
      </c>
      <c r="G455" s="745">
        <v>340246.38</v>
      </c>
      <c r="H455" s="745">
        <v>0.89788859481460048</v>
      </c>
      <c r="I455" s="745">
        <v>8298.692195121952</v>
      </c>
      <c r="J455" s="745">
        <v>44</v>
      </c>
      <c r="K455" s="745">
        <v>378940.53</v>
      </c>
      <c r="L455" s="745">
        <v>1</v>
      </c>
      <c r="M455" s="745">
        <v>8612.2847727272729</v>
      </c>
      <c r="N455" s="745">
        <v>64</v>
      </c>
      <c r="O455" s="745">
        <v>586129.28</v>
      </c>
      <c r="P455" s="759">
        <v>1.546757956980743</v>
      </c>
      <c r="Q455" s="746">
        <v>9158.27</v>
      </c>
    </row>
    <row r="456" spans="1:17" ht="14.4" customHeight="1" x14ac:dyDescent="0.3">
      <c r="A456" s="740" t="s">
        <v>574</v>
      </c>
      <c r="B456" s="741" t="s">
        <v>4558</v>
      </c>
      <c r="C456" s="741" t="s">
        <v>4564</v>
      </c>
      <c r="D456" s="741" t="s">
        <v>5078</v>
      </c>
      <c r="E456" s="741" t="s">
        <v>5079</v>
      </c>
      <c r="F456" s="745">
        <v>1.1000000000000001</v>
      </c>
      <c r="G456" s="745">
        <v>430.98</v>
      </c>
      <c r="H456" s="745">
        <v>0.48674655252250326</v>
      </c>
      <c r="I456" s="745">
        <v>391.8</v>
      </c>
      <c r="J456" s="745">
        <v>1.3</v>
      </c>
      <c r="K456" s="745">
        <v>885.43</v>
      </c>
      <c r="L456" s="745">
        <v>1</v>
      </c>
      <c r="M456" s="745">
        <v>681.09999999999991</v>
      </c>
      <c r="N456" s="745">
        <v>1.1000000000000001</v>
      </c>
      <c r="O456" s="745">
        <v>430.98</v>
      </c>
      <c r="P456" s="759">
        <v>0.48674655252250326</v>
      </c>
      <c r="Q456" s="746">
        <v>391.8</v>
      </c>
    </row>
    <row r="457" spans="1:17" ht="14.4" customHeight="1" x14ac:dyDescent="0.3">
      <c r="A457" s="740" t="s">
        <v>574</v>
      </c>
      <c r="B457" s="741" t="s">
        <v>4558</v>
      </c>
      <c r="C457" s="741" t="s">
        <v>4564</v>
      </c>
      <c r="D457" s="741" t="s">
        <v>5080</v>
      </c>
      <c r="E457" s="741" t="s">
        <v>5081</v>
      </c>
      <c r="F457" s="745">
        <v>29.5</v>
      </c>
      <c r="G457" s="745">
        <v>1329.98</v>
      </c>
      <c r="H457" s="745"/>
      <c r="I457" s="745">
        <v>45.084067796610171</v>
      </c>
      <c r="J457" s="745"/>
      <c r="K457" s="745"/>
      <c r="L457" s="745"/>
      <c r="M457" s="745"/>
      <c r="N457" s="745">
        <v>67</v>
      </c>
      <c r="O457" s="745">
        <v>2872.9600000000005</v>
      </c>
      <c r="P457" s="759"/>
      <c r="Q457" s="746">
        <v>42.88000000000001</v>
      </c>
    </row>
    <row r="458" spans="1:17" ht="14.4" customHeight="1" x14ac:dyDescent="0.3">
      <c r="A458" s="740" t="s">
        <v>574</v>
      </c>
      <c r="B458" s="741" t="s">
        <v>4558</v>
      </c>
      <c r="C458" s="741" t="s">
        <v>4564</v>
      </c>
      <c r="D458" s="741" t="s">
        <v>5082</v>
      </c>
      <c r="E458" s="741" t="s">
        <v>5083</v>
      </c>
      <c r="F458" s="745"/>
      <c r="G458" s="745"/>
      <c r="H458" s="745"/>
      <c r="I458" s="745"/>
      <c r="J458" s="745">
        <v>2</v>
      </c>
      <c r="K458" s="745">
        <v>3373.84</v>
      </c>
      <c r="L458" s="745">
        <v>1</v>
      </c>
      <c r="M458" s="745">
        <v>1686.92</v>
      </c>
      <c r="N458" s="745"/>
      <c r="O458" s="745"/>
      <c r="P458" s="759"/>
      <c r="Q458" s="746"/>
    </row>
    <row r="459" spans="1:17" ht="14.4" customHeight="1" x14ac:dyDescent="0.3">
      <c r="A459" s="740" t="s">
        <v>574</v>
      </c>
      <c r="B459" s="741" t="s">
        <v>4558</v>
      </c>
      <c r="C459" s="741" t="s">
        <v>4564</v>
      </c>
      <c r="D459" s="741" t="s">
        <v>5084</v>
      </c>
      <c r="E459" s="741" t="s">
        <v>5085</v>
      </c>
      <c r="F459" s="745">
        <v>450.6</v>
      </c>
      <c r="G459" s="745">
        <v>20491.439999999999</v>
      </c>
      <c r="H459" s="745">
        <v>6.546283991003885</v>
      </c>
      <c r="I459" s="745">
        <v>45.475898801597864</v>
      </c>
      <c r="J459" s="745">
        <v>73</v>
      </c>
      <c r="K459" s="745">
        <v>3130.24</v>
      </c>
      <c r="L459" s="745">
        <v>1</v>
      </c>
      <c r="M459" s="745">
        <v>42.879999999999995</v>
      </c>
      <c r="N459" s="745">
        <v>85</v>
      </c>
      <c r="O459" s="745">
        <v>3644.7999999999997</v>
      </c>
      <c r="P459" s="759">
        <v>1.1643835616438356</v>
      </c>
      <c r="Q459" s="746">
        <v>42.879999999999995</v>
      </c>
    </row>
    <row r="460" spans="1:17" ht="14.4" customHeight="1" x14ac:dyDescent="0.3">
      <c r="A460" s="740" t="s">
        <v>574</v>
      </c>
      <c r="B460" s="741" t="s">
        <v>4558</v>
      </c>
      <c r="C460" s="741" t="s">
        <v>4564</v>
      </c>
      <c r="D460" s="741" t="s">
        <v>5086</v>
      </c>
      <c r="E460" s="741" t="s">
        <v>5087</v>
      </c>
      <c r="F460" s="745"/>
      <c r="G460" s="745"/>
      <c r="H460" s="745"/>
      <c r="I460" s="745"/>
      <c r="J460" s="745">
        <v>1.4</v>
      </c>
      <c r="K460" s="745">
        <v>760.84999999999991</v>
      </c>
      <c r="L460" s="745">
        <v>1</v>
      </c>
      <c r="M460" s="745">
        <v>543.46428571428567</v>
      </c>
      <c r="N460" s="745">
        <v>1.4</v>
      </c>
      <c r="O460" s="745">
        <v>760.82999999999993</v>
      </c>
      <c r="P460" s="759">
        <v>0.9999737136097786</v>
      </c>
      <c r="Q460" s="746">
        <v>543.44999999999993</v>
      </c>
    </row>
    <row r="461" spans="1:17" ht="14.4" customHeight="1" x14ac:dyDescent="0.3">
      <c r="A461" s="740" t="s">
        <v>574</v>
      </c>
      <c r="B461" s="741" t="s">
        <v>4558</v>
      </c>
      <c r="C461" s="741" t="s">
        <v>4564</v>
      </c>
      <c r="D461" s="741" t="s">
        <v>5088</v>
      </c>
      <c r="E461" s="741" t="s">
        <v>5089</v>
      </c>
      <c r="F461" s="745">
        <v>128</v>
      </c>
      <c r="G461" s="745">
        <v>9884.1600000000017</v>
      </c>
      <c r="H461" s="745">
        <v>0.67510696078377808</v>
      </c>
      <c r="I461" s="745">
        <v>77.220000000000013</v>
      </c>
      <c r="J461" s="745">
        <v>189.6</v>
      </c>
      <c r="K461" s="745">
        <v>14640.880000000001</v>
      </c>
      <c r="L461" s="745">
        <v>1</v>
      </c>
      <c r="M461" s="745">
        <v>77.219831223628702</v>
      </c>
      <c r="N461" s="745">
        <v>96</v>
      </c>
      <c r="O461" s="745">
        <v>7413.08</v>
      </c>
      <c r="P461" s="759">
        <v>0.50632748851161946</v>
      </c>
      <c r="Q461" s="746">
        <v>77.219583333333333</v>
      </c>
    </row>
    <row r="462" spans="1:17" ht="14.4" customHeight="1" x14ac:dyDescent="0.3">
      <c r="A462" s="740" t="s">
        <v>574</v>
      </c>
      <c r="B462" s="741" t="s">
        <v>4558</v>
      </c>
      <c r="C462" s="741" t="s">
        <v>4564</v>
      </c>
      <c r="D462" s="741" t="s">
        <v>5090</v>
      </c>
      <c r="E462" s="741" t="s">
        <v>2053</v>
      </c>
      <c r="F462" s="745">
        <v>27.3</v>
      </c>
      <c r="G462" s="745">
        <v>9976.119999999999</v>
      </c>
      <c r="H462" s="745">
        <v>0.31461031332930717</v>
      </c>
      <c r="I462" s="745">
        <v>365.42564102564097</v>
      </c>
      <c r="J462" s="745">
        <v>116.69999999999999</v>
      </c>
      <c r="K462" s="745">
        <v>31709.45</v>
      </c>
      <c r="L462" s="745">
        <v>1</v>
      </c>
      <c r="M462" s="745">
        <v>271.7176520994002</v>
      </c>
      <c r="N462" s="745">
        <v>117.5</v>
      </c>
      <c r="O462" s="745">
        <v>31927.1</v>
      </c>
      <c r="P462" s="759">
        <v>1.0068638844256206</v>
      </c>
      <c r="Q462" s="746">
        <v>271.71999999999997</v>
      </c>
    </row>
    <row r="463" spans="1:17" ht="14.4" customHeight="1" x14ac:dyDescent="0.3">
      <c r="A463" s="740" t="s">
        <v>574</v>
      </c>
      <c r="B463" s="741" t="s">
        <v>4558</v>
      </c>
      <c r="C463" s="741" t="s">
        <v>4564</v>
      </c>
      <c r="D463" s="741" t="s">
        <v>5091</v>
      </c>
      <c r="E463" s="741" t="s">
        <v>5092</v>
      </c>
      <c r="F463" s="745">
        <v>15</v>
      </c>
      <c r="G463" s="745">
        <v>89785.65</v>
      </c>
      <c r="H463" s="745"/>
      <c r="I463" s="745">
        <v>5985.71</v>
      </c>
      <c r="J463" s="745"/>
      <c r="K463" s="745"/>
      <c r="L463" s="745"/>
      <c r="M463" s="745"/>
      <c r="N463" s="745"/>
      <c r="O463" s="745"/>
      <c r="P463" s="759"/>
      <c r="Q463" s="746"/>
    </row>
    <row r="464" spans="1:17" ht="14.4" customHeight="1" x14ac:dyDescent="0.3">
      <c r="A464" s="740" t="s">
        <v>574</v>
      </c>
      <c r="B464" s="741" t="s">
        <v>4558</v>
      </c>
      <c r="C464" s="741" t="s">
        <v>4564</v>
      </c>
      <c r="D464" s="741" t="s">
        <v>5093</v>
      </c>
      <c r="E464" s="741" t="s">
        <v>5094</v>
      </c>
      <c r="F464" s="745">
        <v>12</v>
      </c>
      <c r="G464" s="745">
        <v>719.76</v>
      </c>
      <c r="H464" s="745"/>
      <c r="I464" s="745">
        <v>59.98</v>
      </c>
      <c r="J464" s="745"/>
      <c r="K464" s="745"/>
      <c r="L464" s="745"/>
      <c r="M464" s="745"/>
      <c r="N464" s="745">
        <v>54</v>
      </c>
      <c r="O464" s="745">
        <v>3550.5</v>
      </c>
      <c r="P464" s="759"/>
      <c r="Q464" s="746">
        <v>65.75</v>
      </c>
    </row>
    <row r="465" spans="1:17" ht="14.4" customHeight="1" x14ac:dyDescent="0.3">
      <c r="A465" s="740" t="s">
        <v>574</v>
      </c>
      <c r="B465" s="741" t="s">
        <v>4558</v>
      </c>
      <c r="C465" s="741" t="s">
        <v>4564</v>
      </c>
      <c r="D465" s="741" t="s">
        <v>5095</v>
      </c>
      <c r="E465" s="741" t="s">
        <v>5094</v>
      </c>
      <c r="F465" s="745">
        <v>3</v>
      </c>
      <c r="G465" s="745">
        <v>250.83</v>
      </c>
      <c r="H465" s="745"/>
      <c r="I465" s="745">
        <v>83.61</v>
      </c>
      <c r="J465" s="745"/>
      <c r="K465" s="745"/>
      <c r="L465" s="745"/>
      <c r="M465" s="745"/>
      <c r="N465" s="745"/>
      <c r="O465" s="745"/>
      <c r="P465" s="759"/>
      <c r="Q465" s="746"/>
    </row>
    <row r="466" spans="1:17" ht="14.4" customHeight="1" x14ac:dyDescent="0.3">
      <c r="A466" s="740" t="s">
        <v>574</v>
      </c>
      <c r="B466" s="741" t="s">
        <v>4558</v>
      </c>
      <c r="C466" s="741" t="s">
        <v>4564</v>
      </c>
      <c r="D466" s="741" t="s">
        <v>5096</v>
      </c>
      <c r="E466" s="741" t="s">
        <v>5097</v>
      </c>
      <c r="F466" s="745">
        <v>19</v>
      </c>
      <c r="G466" s="745">
        <v>947</v>
      </c>
      <c r="H466" s="745"/>
      <c r="I466" s="745">
        <v>49.842105263157897</v>
      </c>
      <c r="J466" s="745"/>
      <c r="K466" s="745"/>
      <c r="L466" s="745"/>
      <c r="M466" s="745"/>
      <c r="N466" s="745"/>
      <c r="O466" s="745"/>
      <c r="P466" s="759"/>
      <c r="Q466" s="746"/>
    </row>
    <row r="467" spans="1:17" ht="14.4" customHeight="1" x14ac:dyDescent="0.3">
      <c r="A467" s="740" t="s">
        <v>574</v>
      </c>
      <c r="B467" s="741" t="s">
        <v>4558</v>
      </c>
      <c r="C467" s="741" t="s">
        <v>4564</v>
      </c>
      <c r="D467" s="741" t="s">
        <v>5098</v>
      </c>
      <c r="E467" s="741" t="s">
        <v>5099</v>
      </c>
      <c r="F467" s="745">
        <v>12.4</v>
      </c>
      <c r="G467" s="745">
        <v>46666.94</v>
      </c>
      <c r="H467" s="745">
        <v>2.8597216690054967</v>
      </c>
      <c r="I467" s="745">
        <v>3763.4629032258067</v>
      </c>
      <c r="J467" s="745">
        <v>5</v>
      </c>
      <c r="K467" s="745">
        <v>16318.7</v>
      </c>
      <c r="L467" s="745">
        <v>1</v>
      </c>
      <c r="M467" s="745">
        <v>3263.7400000000002</v>
      </c>
      <c r="N467" s="745">
        <v>3.5999999999999996</v>
      </c>
      <c r="O467" s="745">
        <v>11749.439999999999</v>
      </c>
      <c r="P467" s="759">
        <v>0.71999852929461283</v>
      </c>
      <c r="Q467" s="746">
        <v>3263.7333333333331</v>
      </c>
    </row>
    <row r="468" spans="1:17" ht="14.4" customHeight="1" x14ac:dyDescent="0.3">
      <c r="A468" s="740" t="s">
        <v>574</v>
      </c>
      <c r="B468" s="741" t="s">
        <v>4558</v>
      </c>
      <c r="C468" s="741" t="s">
        <v>4564</v>
      </c>
      <c r="D468" s="741" t="s">
        <v>5100</v>
      </c>
      <c r="E468" s="741" t="s">
        <v>1098</v>
      </c>
      <c r="F468" s="745"/>
      <c r="G468" s="745"/>
      <c r="H468" s="745"/>
      <c r="I468" s="745"/>
      <c r="J468" s="745"/>
      <c r="K468" s="745"/>
      <c r="L468" s="745"/>
      <c r="M468" s="745"/>
      <c r="N468" s="745">
        <v>0.6</v>
      </c>
      <c r="O468" s="745">
        <v>736.62</v>
      </c>
      <c r="P468" s="759"/>
      <c r="Q468" s="746">
        <v>1227.7</v>
      </c>
    </row>
    <row r="469" spans="1:17" ht="14.4" customHeight="1" x14ac:dyDescent="0.3">
      <c r="A469" s="740" t="s">
        <v>574</v>
      </c>
      <c r="B469" s="741" t="s">
        <v>4558</v>
      </c>
      <c r="C469" s="741" t="s">
        <v>4564</v>
      </c>
      <c r="D469" s="741" t="s">
        <v>5101</v>
      </c>
      <c r="E469" s="741" t="s">
        <v>5102</v>
      </c>
      <c r="F469" s="745">
        <v>63.2</v>
      </c>
      <c r="G469" s="745">
        <v>13853.44</v>
      </c>
      <c r="H469" s="745">
        <v>0.75238095238095248</v>
      </c>
      <c r="I469" s="745">
        <v>219.2</v>
      </c>
      <c r="J469" s="745">
        <v>84</v>
      </c>
      <c r="K469" s="745">
        <v>18412.8</v>
      </c>
      <c r="L469" s="745">
        <v>1</v>
      </c>
      <c r="M469" s="745">
        <v>219.2</v>
      </c>
      <c r="N469" s="745">
        <v>80.5</v>
      </c>
      <c r="O469" s="745">
        <v>17645.599999999999</v>
      </c>
      <c r="P469" s="759">
        <v>0.95833333333333326</v>
      </c>
      <c r="Q469" s="746">
        <v>219.2</v>
      </c>
    </row>
    <row r="470" spans="1:17" ht="14.4" customHeight="1" x14ac:dyDescent="0.3">
      <c r="A470" s="740" t="s">
        <v>574</v>
      </c>
      <c r="B470" s="741" t="s">
        <v>4558</v>
      </c>
      <c r="C470" s="741" t="s">
        <v>4564</v>
      </c>
      <c r="D470" s="741" t="s">
        <v>5103</v>
      </c>
      <c r="E470" s="741" t="s">
        <v>5104</v>
      </c>
      <c r="F470" s="745"/>
      <c r="G470" s="745"/>
      <c r="H470" s="745"/>
      <c r="I470" s="745"/>
      <c r="J470" s="745">
        <v>1</v>
      </c>
      <c r="K470" s="745">
        <v>10542.91</v>
      </c>
      <c r="L470" s="745">
        <v>1</v>
      </c>
      <c r="M470" s="745">
        <v>10542.91</v>
      </c>
      <c r="N470" s="745">
        <v>2</v>
      </c>
      <c r="O470" s="745">
        <v>21705.84</v>
      </c>
      <c r="P470" s="759">
        <v>2.0588091902520271</v>
      </c>
      <c r="Q470" s="746">
        <v>10852.92</v>
      </c>
    </row>
    <row r="471" spans="1:17" ht="14.4" customHeight="1" x14ac:dyDescent="0.3">
      <c r="A471" s="740" t="s">
        <v>574</v>
      </c>
      <c r="B471" s="741" t="s">
        <v>4558</v>
      </c>
      <c r="C471" s="741" t="s">
        <v>4564</v>
      </c>
      <c r="D471" s="741" t="s">
        <v>5105</v>
      </c>
      <c r="E471" s="741" t="s">
        <v>5106</v>
      </c>
      <c r="F471" s="745">
        <v>4.3</v>
      </c>
      <c r="G471" s="745">
        <v>892.46</v>
      </c>
      <c r="H471" s="745">
        <v>2.0793569431500467</v>
      </c>
      <c r="I471" s="745">
        <v>207.54883720930235</v>
      </c>
      <c r="J471" s="745">
        <v>1</v>
      </c>
      <c r="K471" s="745">
        <v>429.2</v>
      </c>
      <c r="L471" s="745">
        <v>1</v>
      </c>
      <c r="M471" s="745">
        <v>429.2</v>
      </c>
      <c r="N471" s="745">
        <v>7.8000000000000007</v>
      </c>
      <c r="O471" s="745">
        <v>3347.76</v>
      </c>
      <c r="P471" s="759">
        <v>7.8000000000000007</v>
      </c>
      <c r="Q471" s="746">
        <v>429.2</v>
      </c>
    </row>
    <row r="472" spans="1:17" ht="14.4" customHeight="1" x14ac:dyDescent="0.3">
      <c r="A472" s="740" t="s">
        <v>574</v>
      </c>
      <c r="B472" s="741" t="s">
        <v>4558</v>
      </c>
      <c r="C472" s="741" t="s">
        <v>4564</v>
      </c>
      <c r="D472" s="741" t="s">
        <v>5107</v>
      </c>
      <c r="E472" s="741" t="s">
        <v>1764</v>
      </c>
      <c r="F472" s="745">
        <v>42</v>
      </c>
      <c r="G472" s="745">
        <v>2761.5</v>
      </c>
      <c r="H472" s="745">
        <v>0.52500000000000002</v>
      </c>
      <c r="I472" s="745">
        <v>65.75</v>
      </c>
      <c r="J472" s="745">
        <v>80</v>
      </c>
      <c r="K472" s="745">
        <v>5260</v>
      </c>
      <c r="L472" s="745">
        <v>1</v>
      </c>
      <c r="M472" s="745">
        <v>65.75</v>
      </c>
      <c r="N472" s="745">
        <v>272</v>
      </c>
      <c r="O472" s="745">
        <v>16344.279999999999</v>
      </c>
      <c r="P472" s="759">
        <v>3.1072775665399237</v>
      </c>
      <c r="Q472" s="746">
        <v>60.08926470588235</v>
      </c>
    </row>
    <row r="473" spans="1:17" ht="14.4" customHeight="1" x14ac:dyDescent="0.3">
      <c r="A473" s="740" t="s">
        <v>574</v>
      </c>
      <c r="B473" s="741" t="s">
        <v>4558</v>
      </c>
      <c r="C473" s="741" t="s">
        <v>4564</v>
      </c>
      <c r="D473" s="741" t="s">
        <v>5108</v>
      </c>
      <c r="E473" s="741" t="s">
        <v>1391</v>
      </c>
      <c r="F473" s="745">
        <v>91.75</v>
      </c>
      <c r="G473" s="745">
        <v>8533.49</v>
      </c>
      <c r="H473" s="745">
        <v>1.2650828712900644</v>
      </c>
      <c r="I473" s="745">
        <v>93.008065395095372</v>
      </c>
      <c r="J473" s="745">
        <v>85.6</v>
      </c>
      <c r="K473" s="745">
        <v>6745.4</v>
      </c>
      <c r="L473" s="745">
        <v>1</v>
      </c>
      <c r="M473" s="745">
        <v>78.80140186915888</v>
      </c>
      <c r="N473" s="745">
        <v>62.400000000000006</v>
      </c>
      <c r="O473" s="745">
        <v>4917.37</v>
      </c>
      <c r="P473" s="759">
        <v>0.72899605657188604</v>
      </c>
      <c r="Q473" s="746">
        <v>78.804006410256406</v>
      </c>
    </row>
    <row r="474" spans="1:17" ht="14.4" customHeight="1" x14ac:dyDescent="0.3">
      <c r="A474" s="740" t="s">
        <v>574</v>
      </c>
      <c r="B474" s="741" t="s">
        <v>4558</v>
      </c>
      <c r="C474" s="741" t="s">
        <v>4564</v>
      </c>
      <c r="D474" s="741" t="s">
        <v>5109</v>
      </c>
      <c r="E474" s="741" t="s">
        <v>1797</v>
      </c>
      <c r="F474" s="745">
        <v>251.5</v>
      </c>
      <c r="G474" s="745">
        <v>16805.03</v>
      </c>
      <c r="H474" s="745">
        <v>0.41374528059167553</v>
      </c>
      <c r="I474" s="745">
        <v>66.819204771371759</v>
      </c>
      <c r="J474" s="745">
        <v>579</v>
      </c>
      <c r="K474" s="745">
        <v>40616.850000000006</v>
      </c>
      <c r="L474" s="745">
        <v>1</v>
      </c>
      <c r="M474" s="745">
        <v>70.150000000000006</v>
      </c>
      <c r="N474" s="745">
        <v>707.3</v>
      </c>
      <c r="O474" s="745">
        <v>34866.319999999992</v>
      </c>
      <c r="P474" s="759">
        <v>0.85842008919943291</v>
      </c>
      <c r="Q474" s="746">
        <v>49.294952636787777</v>
      </c>
    </row>
    <row r="475" spans="1:17" ht="14.4" customHeight="1" x14ac:dyDescent="0.3">
      <c r="A475" s="740" t="s">
        <v>574</v>
      </c>
      <c r="B475" s="741" t="s">
        <v>4558</v>
      </c>
      <c r="C475" s="741" t="s">
        <v>4564</v>
      </c>
      <c r="D475" s="741" t="s">
        <v>5110</v>
      </c>
      <c r="E475" s="741" t="s">
        <v>1333</v>
      </c>
      <c r="F475" s="745">
        <v>13</v>
      </c>
      <c r="G475" s="745">
        <v>16735.68</v>
      </c>
      <c r="H475" s="745"/>
      <c r="I475" s="745">
        <v>1287.3600000000001</v>
      </c>
      <c r="J475" s="745"/>
      <c r="K475" s="745"/>
      <c r="L475" s="745"/>
      <c r="M475" s="745"/>
      <c r="N475" s="745">
        <v>1</v>
      </c>
      <c r="O475" s="745">
        <v>1287.3599999999999</v>
      </c>
      <c r="P475" s="759"/>
      <c r="Q475" s="746">
        <v>1287.3599999999999</v>
      </c>
    </row>
    <row r="476" spans="1:17" ht="14.4" customHeight="1" x14ac:dyDescent="0.3">
      <c r="A476" s="740" t="s">
        <v>574</v>
      </c>
      <c r="B476" s="741" t="s">
        <v>4558</v>
      </c>
      <c r="C476" s="741" t="s">
        <v>4564</v>
      </c>
      <c r="D476" s="741" t="s">
        <v>5111</v>
      </c>
      <c r="E476" s="741" t="s">
        <v>1332</v>
      </c>
      <c r="F476" s="745"/>
      <c r="G476" s="745"/>
      <c r="H476" s="745"/>
      <c r="I476" s="745"/>
      <c r="J476" s="745"/>
      <c r="K476" s="745"/>
      <c r="L476" s="745"/>
      <c r="M476" s="745"/>
      <c r="N476" s="745">
        <v>27</v>
      </c>
      <c r="O476" s="745">
        <v>34758.720000000001</v>
      </c>
      <c r="P476" s="759"/>
      <c r="Q476" s="746">
        <v>1287.3600000000001</v>
      </c>
    </row>
    <row r="477" spans="1:17" ht="14.4" customHeight="1" x14ac:dyDescent="0.3">
      <c r="A477" s="740" t="s">
        <v>574</v>
      </c>
      <c r="B477" s="741" t="s">
        <v>4558</v>
      </c>
      <c r="C477" s="741" t="s">
        <v>4564</v>
      </c>
      <c r="D477" s="741" t="s">
        <v>5112</v>
      </c>
      <c r="E477" s="741" t="s">
        <v>5113</v>
      </c>
      <c r="F477" s="745"/>
      <c r="G477" s="745"/>
      <c r="H477" s="745"/>
      <c r="I477" s="745"/>
      <c r="J477" s="745"/>
      <c r="K477" s="745"/>
      <c r="L477" s="745"/>
      <c r="M477" s="745"/>
      <c r="N477" s="745">
        <v>0.3</v>
      </c>
      <c r="O477" s="745">
        <v>265.18</v>
      </c>
      <c r="P477" s="759"/>
      <c r="Q477" s="746">
        <v>883.93333333333339</v>
      </c>
    </row>
    <row r="478" spans="1:17" ht="14.4" customHeight="1" x14ac:dyDescent="0.3">
      <c r="A478" s="740" t="s">
        <v>574</v>
      </c>
      <c r="B478" s="741" t="s">
        <v>4558</v>
      </c>
      <c r="C478" s="741" t="s">
        <v>4564</v>
      </c>
      <c r="D478" s="741" t="s">
        <v>5114</v>
      </c>
      <c r="E478" s="741" t="s">
        <v>5113</v>
      </c>
      <c r="F478" s="745"/>
      <c r="G478" s="745"/>
      <c r="H478" s="745"/>
      <c r="I478" s="745"/>
      <c r="J478" s="745">
        <v>0.8</v>
      </c>
      <c r="K478" s="745">
        <v>1484.51</v>
      </c>
      <c r="L478" s="745">
        <v>1</v>
      </c>
      <c r="M478" s="745">
        <v>1855.6374999999998</v>
      </c>
      <c r="N478" s="745">
        <v>3.9000000000000004</v>
      </c>
      <c r="O478" s="745">
        <v>7000.1</v>
      </c>
      <c r="P478" s="759">
        <v>4.715427986338927</v>
      </c>
      <c r="Q478" s="746">
        <v>1794.8974358974358</v>
      </c>
    </row>
    <row r="479" spans="1:17" ht="14.4" customHeight="1" x14ac:dyDescent="0.3">
      <c r="A479" s="740" t="s">
        <v>574</v>
      </c>
      <c r="B479" s="741" t="s">
        <v>4558</v>
      </c>
      <c r="C479" s="741" t="s">
        <v>4564</v>
      </c>
      <c r="D479" s="741" t="s">
        <v>5115</v>
      </c>
      <c r="E479" s="741" t="s">
        <v>5116</v>
      </c>
      <c r="F479" s="745">
        <v>0.3</v>
      </c>
      <c r="G479" s="745">
        <v>619.42999999999995</v>
      </c>
      <c r="H479" s="745"/>
      <c r="I479" s="745">
        <v>2064.7666666666664</v>
      </c>
      <c r="J479" s="745"/>
      <c r="K479" s="745"/>
      <c r="L479" s="745"/>
      <c r="M479" s="745"/>
      <c r="N479" s="745"/>
      <c r="O479" s="745"/>
      <c r="P479" s="759"/>
      <c r="Q479" s="746"/>
    </row>
    <row r="480" spans="1:17" ht="14.4" customHeight="1" x14ac:dyDescent="0.3">
      <c r="A480" s="740" t="s">
        <v>574</v>
      </c>
      <c r="B480" s="741" t="s">
        <v>4558</v>
      </c>
      <c r="C480" s="741" t="s">
        <v>4564</v>
      </c>
      <c r="D480" s="741" t="s">
        <v>5117</v>
      </c>
      <c r="E480" s="741" t="s">
        <v>5118</v>
      </c>
      <c r="F480" s="745">
        <v>6</v>
      </c>
      <c r="G480" s="745">
        <v>5090.24</v>
      </c>
      <c r="H480" s="745"/>
      <c r="I480" s="745">
        <v>848.37333333333333</v>
      </c>
      <c r="J480" s="745"/>
      <c r="K480" s="745"/>
      <c r="L480" s="745"/>
      <c r="M480" s="745"/>
      <c r="N480" s="745"/>
      <c r="O480" s="745"/>
      <c r="P480" s="759"/>
      <c r="Q480" s="746"/>
    </row>
    <row r="481" spans="1:17" ht="14.4" customHeight="1" x14ac:dyDescent="0.3">
      <c r="A481" s="740" t="s">
        <v>574</v>
      </c>
      <c r="B481" s="741" t="s">
        <v>4558</v>
      </c>
      <c r="C481" s="741" t="s">
        <v>4564</v>
      </c>
      <c r="D481" s="741" t="s">
        <v>5119</v>
      </c>
      <c r="E481" s="741" t="s">
        <v>5120</v>
      </c>
      <c r="F481" s="745">
        <v>26.6</v>
      </c>
      <c r="G481" s="745">
        <v>15955.09</v>
      </c>
      <c r="H481" s="745">
        <v>0.78465700526806548</v>
      </c>
      <c r="I481" s="745">
        <v>599.81541353383454</v>
      </c>
      <c r="J481" s="745">
        <v>33.9</v>
      </c>
      <c r="K481" s="745">
        <v>20333.84</v>
      </c>
      <c r="L481" s="745">
        <v>1</v>
      </c>
      <c r="M481" s="745">
        <v>599.81828908554576</v>
      </c>
      <c r="N481" s="745">
        <v>40.800000000000004</v>
      </c>
      <c r="O481" s="745">
        <v>24472.600000000002</v>
      </c>
      <c r="P481" s="759">
        <v>1.203540501941591</v>
      </c>
      <c r="Q481" s="746">
        <v>599.81862745098033</v>
      </c>
    </row>
    <row r="482" spans="1:17" ht="14.4" customHeight="1" x14ac:dyDescent="0.3">
      <c r="A482" s="740" t="s">
        <v>574</v>
      </c>
      <c r="B482" s="741" t="s">
        <v>4558</v>
      </c>
      <c r="C482" s="741" t="s">
        <v>4564</v>
      </c>
      <c r="D482" s="741" t="s">
        <v>5121</v>
      </c>
      <c r="E482" s="741" t="s">
        <v>5120</v>
      </c>
      <c r="F482" s="745">
        <v>1.3</v>
      </c>
      <c r="G482" s="745">
        <v>1039.67</v>
      </c>
      <c r="H482" s="745"/>
      <c r="I482" s="745">
        <v>799.7461538461539</v>
      </c>
      <c r="J482" s="745"/>
      <c r="K482" s="745"/>
      <c r="L482" s="745"/>
      <c r="M482" s="745"/>
      <c r="N482" s="745"/>
      <c r="O482" s="745"/>
      <c r="P482" s="759"/>
      <c r="Q482" s="746"/>
    </row>
    <row r="483" spans="1:17" ht="14.4" customHeight="1" x14ac:dyDescent="0.3">
      <c r="A483" s="740" t="s">
        <v>574</v>
      </c>
      <c r="B483" s="741" t="s">
        <v>4558</v>
      </c>
      <c r="C483" s="741" t="s">
        <v>4564</v>
      </c>
      <c r="D483" s="741" t="s">
        <v>5122</v>
      </c>
      <c r="E483" s="741" t="s">
        <v>5123</v>
      </c>
      <c r="F483" s="745">
        <v>2</v>
      </c>
      <c r="G483" s="745">
        <v>6764.22</v>
      </c>
      <c r="H483" s="745"/>
      <c r="I483" s="745">
        <v>3382.11</v>
      </c>
      <c r="J483" s="745"/>
      <c r="K483" s="745"/>
      <c r="L483" s="745"/>
      <c r="M483" s="745"/>
      <c r="N483" s="745"/>
      <c r="O483" s="745"/>
      <c r="P483" s="759"/>
      <c r="Q483" s="746"/>
    </row>
    <row r="484" spans="1:17" ht="14.4" customHeight="1" x14ac:dyDescent="0.3">
      <c r="A484" s="740" t="s">
        <v>574</v>
      </c>
      <c r="B484" s="741" t="s">
        <v>4558</v>
      </c>
      <c r="C484" s="741" t="s">
        <v>4564</v>
      </c>
      <c r="D484" s="741" t="s">
        <v>5124</v>
      </c>
      <c r="E484" s="741" t="s">
        <v>1393</v>
      </c>
      <c r="F484" s="745">
        <v>85</v>
      </c>
      <c r="G484" s="745">
        <v>7861.6500000000005</v>
      </c>
      <c r="H484" s="745">
        <v>0.17464562265757963</v>
      </c>
      <c r="I484" s="745">
        <v>92.490000000000009</v>
      </c>
      <c r="J484" s="745">
        <v>486.7</v>
      </c>
      <c r="K484" s="745">
        <v>45014.869999999995</v>
      </c>
      <c r="L484" s="745">
        <v>1</v>
      </c>
      <c r="M484" s="745">
        <v>92.489973289500711</v>
      </c>
      <c r="N484" s="745">
        <v>510.3</v>
      </c>
      <c r="O484" s="745">
        <v>47197.64</v>
      </c>
      <c r="P484" s="759">
        <v>1.0484899767565696</v>
      </c>
      <c r="Q484" s="746">
        <v>92.489986282578869</v>
      </c>
    </row>
    <row r="485" spans="1:17" ht="14.4" customHeight="1" x14ac:dyDescent="0.3">
      <c r="A485" s="740" t="s">
        <v>574</v>
      </c>
      <c r="B485" s="741" t="s">
        <v>4558</v>
      </c>
      <c r="C485" s="741" t="s">
        <v>4564</v>
      </c>
      <c r="D485" s="741" t="s">
        <v>5125</v>
      </c>
      <c r="E485" s="741" t="s">
        <v>1321</v>
      </c>
      <c r="F485" s="745">
        <v>11</v>
      </c>
      <c r="G485" s="745">
        <v>14160.96</v>
      </c>
      <c r="H485" s="745">
        <v>0.11224489795918367</v>
      </c>
      <c r="I485" s="745">
        <v>1287.3599999999999</v>
      </c>
      <c r="J485" s="745">
        <v>98</v>
      </c>
      <c r="K485" s="745">
        <v>126161.28</v>
      </c>
      <c r="L485" s="745">
        <v>1</v>
      </c>
      <c r="M485" s="745">
        <v>1287.3599999999999</v>
      </c>
      <c r="N485" s="745">
        <v>130</v>
      </c>
      <c r="O485" s="745">
        <v>167356.80000000002</v>
      </c>
      <c r="P485" s="759">
        <v>1.3265306122448981</v>
      </c>
      <c r="Q485" s="746">
        <v>1287.3600000000001</v>
      </c>
    </row>
    <row r="486" spans="1:17" ht="14.4" customHeight="1" x14ac:dyDescent="0.3">
      <c r="A486" s="740" t="s">
        <v>574</v>
      </c>
      <c r="B486" s="741" t="s">
        <v>4558</v>
      </c>
      <c r="C486" s="741" t="s">
        <v>4564</v>
      </c>
      <c r="D486" s="741" t="s">
        <v>5126</v>
      </c>
      <c r="E486" s="741" t="s">
        <v>1416</v>
      </c>
      <c r="F486" s="745">
        <v>79.2</v>
      </c>
      <c r="G486" s="745">
        <v>163530.56</v>
      </c>
      <c r="H486" s="745">
        <v>17.894682934836133</v>
      </c>
      <c r="I486" s="745">
        <v>2064.7797979797979</v>
      </c>
      <c r="J486" s="745">
        <v>5.6</v>
      </c>
      <c r="K486" s="745">
        <v>9138.5</v>
      </c>
      <c r="L486" s="745">
        <v>1</v>
      </c>
      <c r="M486" s="745">
        <v>1631.875</v>
      </c>
      <c r="N486" s="745">
        <v>0.8</v>
      </c>
      <c r="O486" s="745">
        <v>1305.5</v>
      </c>
      <c r="P486" s="759">
        <v>0.14285714285714285</v>
      </c>
      <c r="Q486" s="746">
        <v>1631.875</v>
      </c>
    </row>
    <row r="487" spans="1:17" ht="14.4" customHeight="1" x14ac:dyDescent="0.3">
      <c r="A487" s="740" t="s">
        <v>574</v>
      </c>
      <c r="B487" s="741" t="s">
        <v>4558</v>
      </c>
      <c r="C487" s="741" t="s">
        <v>4564</v>
      </c>
      <c r="D487" s="741" t="s">
        <v>5127</v>
      </c>
      <c r="E487" s="741" t="s">
        <v>5128</v>
      </c>
      <c r="F487" s="745">
        <v>2.3000000000000003</v>
      </c>
      <c r="G487" s="745">
        <v>901.14</v>
      </c>
      <c r="H487" s="745">
        <v>0.74193548387096775</v>
      </c>
      <c r="I487" s="745">
        <v>391.79999999999995</v>
      </c>
      <c r="J487" s="745">
        <v>3.1</v>
      </c>
      <c r="K487" s="745">
        <v>1214.58</v>
      </c>
      <c r="L487" s="745">
        <v>1</v>
      </c>
      <c r="M487" s="745">
        <v>391.79999999999995</v>
      </c>
      <c r="N487" s="745">
        <v>5.8999999999999995</v>
      </c>
      <c r="O487" s="745">
        <v>2311.62</v>
      </c>
      <c r="P487" s="759">
        <v>1.903225806451613</v>
      </c>
      <c r="Q487" s="746">
        <v>391.8</v>
      </c>
    </row>
    <row r="488" spans="1:17" ht="14.4" customHeight="1" x14ac:dyDescent="0.3">
      <c r="A488" s="740" t="s">
        <v>574</v>
      </c>
      <c r="B488" s="741" t="s">
        <v>4558</v>
      </c>
      <c r="C488" s="741" t="s">
        <v>4564</v>
      </c>
      <c r="D488" s="741" t="s">
        <v>5129</v>
      </c>
      <c r="E488" s="741" t="s">
        <v>934</v>
      </c>
      <c r="F488" s="745">
        <v>8.5</v>
      </c>
      <c r="G488" s="745">
        <v>8416.7000000000007</v>
      </c>
      <c r="H488" s="745">
        <v>0.53890195053988166</v>
      </c>
      <c r="I488" s="745">
        <v>990.2</v>
      </c>
      <c r="J488" s="745">
        <v>20.399999999999999</v>
      </c>
      <c r="K488" s="745">
        <v>15618.24</v>
      </c>
      <c r="L488" s="745">
        <v>1</v>
      </c>
      <c r="M488" s="745">
        <v>765.6</v>
      </c>
      <c r="N488" s="745">
        <v>10.9</v>
      </c>
      <c r="O488" s="745">
        <v>8248.58</v>
      </c>
      <c r="P488" s="759">
        <v>0.5281376134570861</v>
      </c>
      <c r="Q488" s="746">
        <v>756.75045871559632</v>
      </c>
    </row>
    <row r="489" spans="1:17" ht="14.4" customHeight="1" x14ac:dyDescent="0.3">
      <c r="A489" s="740" t="s">
        <v>574</v>
      </c>
      <c r="B489" s="741" t="s">
        <v>4558</v>
      </c>
      <c r="C489" s="741" t="s">
        <v>4564</v>
      </c>
      <c r="D489" s="741" t="s">
        <v>5130</v>
      </c>
      <c r="E489" s="741" t="s">
        <v>5131</v>
      </c>
      <c r="F489" s="745">
        <v>72</v>
      </c>
      <c r="G489" s="745">
        <v>7891.2</v>
      </c>
      <c r="H489" s="745">
        <v>3.7894736842105261</v>
      </c>
      <c r="I489" s="745">
        <v>109.6</v>
      </c>
      <c r="J489" s="745">
        <v>19</v>
      </c>
      <c r="K489" s="745">
        <v>2082.4</v>
      </c>
      <c r="L489" s="745">
        <v>1</v>
      </c>
      <c r="M489" s="745">
        <v>109.60000000000001</v>
      </c>
      <c r="N489" s="745">
        <v>76</v>
      </c>
      <c r="O489" s="745">
        <v>8329.6</v>
      </c>
      <c r="P489" s="759">
        <v>4</v>
      </c>
      <c r="Q489" s="746">
        <v>109.60000000000001</v>
      </c>
    </row>
    <row r="490" spans="1:17" ht="14.4" customHeight="1" x14ac:dyDescent="0.3">
      <c r="A490" s="740" t="s">
        <v>574</v>
      </c>
      <c r="B490" s="741" t="s">
        <v>4558</v>
      </c>
      <c r="C490" s="741" t="s">
        <v>4564</v>
      </c>
      <c r="D490" s="741" t="s">
        <v>5132</v>
      </c>
      <c r="E490" s="741" t="s">
        <v>5131</v>
      </c>
      <c r="F490" s="745">
        <v>24</v>
      </c>
      <c r="G490" s="745">
        <v>5260.8</v>
      </c>
      <c r="H490" s="745">
        <v>0.35294117647058826</v>
      </c>
      <c r="I490" s="745">
        <v>219.20000000000002</v>
      </c>
      <c r="J490" s="745">
        <v>68</v>
      </c>
      <c r="K490" s="745">
        <v>14905.599999999999</v>
      </c>
      <c r="L490" s="745">
        <v>1</v>
      </c>
      <c r="M490" s="745">
        <v>219.2</v>
      </c>
      <c r="N490" s="745">
        <v>22</v>
      </c>
      <c r="O490" s="745">
        <v>4822.3999999999996</v>
      </c>
      <c r="P490" s="759">
        <v>0.3235294117647059</v>
      </c>
      <c r="Q490" s="746">
        <v>219.2</v>
      </c>
    </row>
    <row r="491" spans="1:17" ht="14.4" customHeight="1" x14ac:dyDescent="0.3">
      <c r="A491" s="740" t="s">
        <v>574</v>
      </c>
      <c r="B491" s="741" t="s">
        <v>4558</v>
      </c>
      <c r="C491" s="741" t="s">
        <v>4564</v>
      </c>
      <c r="D491" s="741" t="s">
        <v>5133</v>
      </c>
      <c r="E491" s="741" t="s">
        <v>1375</v>
      </c>
      <c r="F491" s="745">
        <v>26.15</v>
      </c>
      <c r="G491" s="745">
        <v>20209.41</v>
      </c>
      <c r="H491" s="745">
        <v>0.92976503539743205</v>
      </c>
      <c r="I491" s="745">
        <v>772.82638623326966</v>
      </c>
      <c r="J491" s="745">
        <v>28.150000000000002</v>
      </c>
      <c r="K491" s="745">
        <v>21736.04</v>
      </c>
      <c r="L491" s="745">
        <v>1</v>
      </c>
      <c r="M491" s="745">
        <v>772.15062166962696</v>
      </c>
      <c r="N491" s="745">
        <v>31.4</v>
      </c>
      <c r="O491" s="745">
        <v>24245.53</v>
      </c>
      <c r="P491" s="759">
        <v>1.1154529527917687</v>
      </c>
      <c r="Q491" s="746">
        <v>772.15063694267519</v>
      </c>
    </row>
    <row r="492" spans="1:17" ht="14.4" customHeight="1" x14ac:dyDescent="0.3">
      <c r="A492" s="740" t="s">
        <v>574</v>
      </c>
      <c r="B492" s="741" t="s">
        <v>4558</v>
      </c>
      <c r="C492" s="741" t="s">
        <v>4564</v>
      </c>
      <c r="D492" s="741" t="s">
        <v>5134</v>
      </c>
      <c r="E492" s="741" t="s">
        <v>5118</v>
      </c>
      <c r="F492" s="745"/>
      <c r="G492" s="745"/>
      <c r="H492" s="745"/>
      <c r="I492" s="745"/>
      <c r="J492" s="745">
        <v>11</v>
      </c>
      <c r="K492" s="745">
        <v>9494.8700000000008</v>
      </c>
      <c r="L492" s="745">
        <v>1</v>
      </c>
      <c r="M492" s="745">
        <v>863.17000000000007</v>
      </c>
      <c r="N492" s="745"/>
      <c r="O492" s="745"/>
      <c r="P492" s="759"/>
      <c r="Q492" s="746"/>
    </row>
    <row r="493" spans="1:17" ht="14.4" customHeight="1" x14ac:dyDescent="0.3">
      <c r="A493" s="740" t="s">
        <v>574</v>
      </c>
      <c r="B493" s="741" t="s">
        <v>4558</v>
      </c>
      <c r="C493" s="741" t="s">
        <v>4564</v>
      </c>
      <c r="D493" s="741" t="s">
        <v>5135</v>
      </c>
      <c r="E493" s="741" t="s">
        <v>5136</v>
      </c>
      <c r="F493" s="745">
        <v>43.29</v>
      </c>
      <c r="G493" s="745">
        <v>132685.41999999998</v>
      </c>
      <c r="H493" s="745">
        <v>2.3836747584579894</v>
      </c>
      <c r="I493" s="745">
        <v>3065.0362670362665</v>
      </c>
      <c r="J493" s="745">
        <v>18.93</v>
      </c>
      <c r="K493" s="745">
        <v>55664.23</v>
      </c>
      <c r="L493" s="745">
        <v>1</v>
      </c>
      <c r="M493" s="745">
        <v>2940.5298468040151</v>
      </c>
      <c r="N493" s="745">
        <v>0.25</v>
      </c>
      <c r="O493" s="745">
        <v>850.27</v>
      </c>
      <c r="P493" s="759">
        <v>1.5274980000621583E-2</v>
      </c>
      <c r="Q493" s="746">
        <v>3401.08</v>
      </c>
    </row>
    <row r="494" spans="1:17" ht="14.4" customHeight="1" x14ac:dyDescent="0.3">
      <c r="A494" s="740" t="s">
        <v>574</v>
      </c>
      <c r="B494" s="741" t="s">
        <v>4558</v>
      </c>
      <c r="C494" s="741" t="s">
        <v>4564</v>
      </c>
      <c r="D494" s="741" t="s">
        <v>5137</v>
      </c>
      <c r="E494" s="741" t="s">
        <v>1804</v>
      </c>
      <c r="F494" s="745">
        <v>43.599999999999994</v>
      </c>
      <c r="G494" s="745">
        <v>18693.560000000001</v>
      </c>
      <c r="H494" s="745">
        <v>0.47311729986254625</v>
      </c>
      <c r="I494" s="745">
        <v>428.75137614678908</v>
      </c>
      <c r="J494" s="745">
        <v>95.9</v>
      </c>
      <c r="K494" s="745">
        <v>39511.47</v>
      </c>
      <c r="L494" s="745">
        <v>1</v>
      </c>
      <c r="M494" s="745">
        <v>412.00698644421271</v>
      </c>
      <c r="N494" s="745">
        <v>129.79999999999998</v>
      </c>
      <c r="O494" s="745">
        <v>51161.98</v>
      </c>
      <c r="P494" s="759">
        <v>1.2948639977201557</v>
      </c>
      <c r="Q494" s="746">
        <v>394.16009244992301</v>
      </c>
    </row>
    <row r="495" spans="1:17" ht="14.4" customHeight="1" x14ac:dyDescent="0.3">
      <c r="A495" s="740" t="s">
        <v>574</v>
      </c>
      <c r="B495" s="741" t="s">
        <v>4558</v>
      </c>
      <c r="C495" s="741" t="s">
        <v>4564</v>
      </c>
      <c r="D495" s="741" t="s">
        <v>5138</v>
      </c>
      <c r="E495" s="741" t="s">
        <v>1788</v>
      </c>
      <c r="F495" s="745">
        <v>80</v>
      </c>
      <c r="G495" s="745">
        <v>17536</v>
      </c>
      <c r="H495" s="745">
        <v>0.85106382978723405</v>
      </c>
      <c r="I495" s="745">
        <v>219.2</v>
      </c>
      <c r="J495" s="745">
        <v>94</v>
      </c>
      <c r="K495" s="745">
        <v>20604.8</v>
      </c>
      <c r="L495" s="745">
        <v>1</v>
      </c>
      <c r="M495" s="745">
        <v>219.2</v>
      </c>
      <c r="N495" s="745">
        <v>37.9</v>
      </c>
      <c r="O495" s="745">
        <v>8307.68</v>
      </c>
      <c r="P495" s="759">
        <v>0.40319148936170218</v>
      </c>
      <c r="Q495" s="746">
        <v>219.20000000000002</v>
      </c>
    </row>
    <row r="496" spans="1:17" ht="14.4" customHeight="1" x14ac:dyDescent="0.3">
      <c r="A496" s="740" t="s">
        <v>574</v>
      </c>
      <c r="B496" s="741" t="s">
        <v>4558</v>
      </c>
      <c r="C496" s="741" t="s">
        <v>4564</v>
      </c>
      <c r="D496" s="741" t="s">
        <v>5139</v>
      </c>
      <c r="E496" s="741" t="s">
        <v>1428</v>
      </c>
      <c r="F496" s="745">
        <v>4.0999999999999996</v>
      </c>
      <c r="G496" s="745">
        <v>108365.35</v>
      </c>
      <c r="H496" s="745">
        <v>0.47398858013355449</v>
      </c>
      <c r="I496" s="745">
        <v>26430.57317073171</v>
      </c>
      <c r="J496" s="745">
        <v>8.65</v>
      </c>
      <c r="K496" s="745">
        <v>228624.38999999998</v>
      </c>
      <c r="L496" s="745">
        <v>1</v>
      </c>
      <c r="M496" s="745">
        <v>26430.565317919074</v>
      </c>
      <c r="N496" s="745">
        <v>3.5</v>
      </c>
      <c r="O496" s="745">
        <v>92507.03</v>
      </c>
      <c r="P496" s="759">
        <v>0.40462450222393159</v>
      </c>
      <c r="Q496" s="746">
        <v>26430.579999999998</v>
      </c>
    </row>
    <row r="497" spans="1:17" ht="14.4" customHeight="1" x14ac:dyDescent="0.3">
      <c r="A497" s="740" t="s">
        <v>574</v>
      </c>
      <c r="B497" s="741" t="s">
        <v>4558</v>
      </c>
      <c r="C497" s="741" t="s">
        <v>4564</v>
      </c>
      <c r="D497" s="741" t="s">
        <v>5140</v>
      </c>
      <c r="E497" s="741" t="s">
        <v>5141</v>
      </c>
      <c r="F497" s="745"/>
      <c r="G497" s="745"/>
      <c r="H497" s="745"/>
      <c r="I497" s="745"/>
      <c r="J497" s="745">
        <v>0.4</v>
      </c>
      <c r="K497" s="745">
        <v>2692.58</v>
      </c>
      <c r="L497" s="745">
        <v>1</v>
      </c>
      <c r="M497" s="745">
        <v>6731.45</v>
      </c>
      <c r="N497" s="745"/>
      <c r="O497" s="745"/>
      <c r="P497" s="759"/>
      <c r="Q497" s="746"/>
    </row>
    <row r="498" spans="1:17" ht="14.4" customHeight="1" x14ac:dyDescent="0.3">
      <c r="A498" s="740" t="s">
        <v>574</v>
      </c>
      <c r="B498" s="741" t="s">
        <v>4558</v>
      </c>
      <c r="C498" s="741" t="s">
        <v>4564</v>
      </c>
      <c r="D498" s="741" t="s">
        <v>5142</v>
      </c>
      <c r="E498" s="741" t="s">
        <v>5143</v>
      </c>
      <c r="F498" s="745">
        <v>7</v>
      </c>
      <c r="G498" s="745">
        <v>72306.430000000008</v>
      </c>
      <c r="H498" s="745">
        <v>6.6037735849056617E-2</v>
      </c>
      <c r="I498" s="745">
        <v>10329.490000000002</v>
      </c>
      <c r="J498" s="745">
        <v>106</v>
      </c>
      <c r="K498" s="745">
        <v>1094925.94</v>
      </c>
      <c r="L498" s="745">
        <v>1</v>
      </c>
      <c r="M498" s="745">
        <v>10329.49</v>
      </c>
      <c r="N498" s="745">
        <v>129</v>
      </c>
      <c r="O498" s="745">
        <v>1236875.9300000002</v>
      </c>
      <c r="P498" s="759">
        <v>1.1296434624610321</v>
      </c>
      <c r="Q498" s="746">
        <v>9588.1855038759695</v>
      </c>
    </row>
    <row r="499" spans="1:17" ht="14.4" customHeight="1" x14ac:dyDescent="0.3">
      <c r="A499" s="740" t="s">
        <v>574</v>
      </c>
      <c r="B499" s="741" t="s">
        <v>4558</v>
      </c>
      <c r="C499" s="741" t="s">
        <v>4564</v>
      </c>
      <c r="D499" s="741" t="s">
        <v>5144</v>
      </c>
      <c r="E499" s="741" t="s">
        <v>1324</v>
      </c>
      <c r="F499" s="745"/>
      <c r="G499" s="745"/>
      <c r="H499" s="745"/>
      <c r="I499" s="745"/>
      <c r="J499" s="745">
        <v>3</v>
      </c>
      <c r="K499" s="745">
        <v>9518.34</v>
      </c>
      <c r="L499" s="745">
        <v>1</v>
      </c>
      <c r="M499" s="745">
        <v>3172.78</v>
      </c>
      <c r="N499" s="745">
        <v>60</v>
      </c>
      <c r="O499" s="745">
        <v>190366.8</v>
      </c>
      <c r="P499" s="759">
        <v>20</v>
      </c>
      <c r="Q499" s="746">
        <v>3172.7799999999997</v>
      </c>
    </row>
    <row r="500" spans="1:17" ht="14.4" customHeight="1" x14ac:dyDescent="0.3">
      <c r="A500" s="740" t="s">
        <v>574</v>
      </c>
      <c r="B500" s="741" t="s">
        <v>4558</v>
      </c>
      <c r="C500" s="741" t="s">
        <v>4564</v>
      </c>
      <c r="D500" s="741" t="s">
        <v>5145</v>
      </c>
      <c r="E500" s="741" t="s">
        <v>1415</v>
      </c>
      <c r="F500" s="745">
        <v>6</v>
      </c>
      <c r="G500" s="745">
        <v>394.5</v>
      </c>
      <c r="H500" s="745">
        <v>0.12244897959183673</v>
      </c>
      <c r="I500" s="745">
        <v>65.75</v>
      </c>
      <c r="J500" s="745">
        <v>49</v>
      </c>
      <c r="K500" s="745">
        <v>3221.75</v>
      </c>
      <c r="L500" s="745">
        <v>1</v>
      </c>
      <c r="M500" s="745">
        <v>65.75</v>
      </c>
      <c r="N500" s="745"/>
      <c r="O500" s="745"/>
      <c r="P500" s="759"/>
      <c r="Q500" s="746"/>
    </row>
    <row r="501" spans="1:17" ht="14.4" customHeight="1" x14ac:dyDescent="0.3">
      <c r="A501" s="740" t="s">
        <v>574</v>
      </c>
      <c r="B501" s="741" t="s">
        <v>4558</v>
      </c>
      <c r="C501" s="741" t="s">
        <v>4564</v>
      </c>
      <c r="D501" s="741" t="s">
        <v>5146</v>
      </c>
      <c r="E501" s="741" t="s">
        <v>1324</v>
      </c>
      <c r="F501" s="745"/>
      <c r="G501" s="745"/>
      <c r="H501" s="745"/>
      <c r="I501" s="745"/>
      <c r="J501" s="745"/>
      <c r="K501" s="745"/>
      <c r="L501" s="745"/>
      <c r="M501" s="745"/>
      <c r="N501" s="745">
        <v>4</v>
      </c>
      <c r="O501" s="745">
        <v>25382.28</v>
      </c>
      <c r="P501" s="759"/>
      <c r="Q501" s="746">
        <v>6345.57</v>
      </c>
    </row>
    <row r="502" spans="1:17" ht="14.4" customHeight="1" x14ac:dyDescent="0.3">
      <c r="A502" s="740" t="s">
        <v>574</v>
      </c>
      <c r="B502" s="741" t="s">
        <v>4558</v>
      </c>
      <c r="C502" s="741" t="s">
        <v>4564</v>
      </c>
      <c r="D502" s="741" t="s">
        <v>5147</v>
      </c>
      <c r="E502" s="741" t="s">
        <v>5148</v>
      </c>
      <c r="F502" s="745">
        <v>3</v>
      </c>
      <c r="G502" s="745">
        <v>1751.88</v>
      </c>
      <c r="H502" s="745">
        <v>2.9041630182553738E-2</v>
      </c>
      <c r="I502" s="745">
        <v>583.96</v>
      </c>
      <c r="J502" s="745">
        <v>103.3</v>
      </c>
      <c r="K502" s="745">
        <v>60323.06</v>
      </c>
      <c r="L502" s="745">
        <v>1</v>
      </c>
      <c r="M502" s="745">
        <v>583.95992255566307</v>
      </c>
      <c r="N502" s="745"/>
      <c r="O502" s="745"/>
      <c r="P502" s="759"/>
      <c r="Q502" s="746"/>
    </row>
    <row r="503" spans="1:17" ht="14.4" customHeight="1" x14ac:dyDescent="0.3">
      <c r="A503" s="740" t="s">
        <v>574</v>
      </c>
      <c r="B503" s="741" t="s">
        <v>4558</v>
      </c>
      <c r="C503" s="741" t="s">
        <v>4564</v>
      </c>
      <c r="D503" s="741" t="s">
        <v>5149</v>
      </c>
      <c r="E503" s="741" t="s">
        <v>1761</v>
      </c>
      <c r="F503" s="745"/>
      <c r="G503" s="745"/>
      <c r="H503" s="745"/>
      <c r="I503" s="745"/>
      <c r="J503" s="745"/>
      <c r="K503" s="745"/>
      <c r="L503" s="745"/>
      <c r="M503" s="745"/>
      <c r="N503" s="745">
        <v>49</v>
      </c>
      <c r="O503" s="745">
        <v>3221.75</v>
      </c>
      <c r="P503" s="759"/>
      <c r="Q503" s="746">
        <v>65.75</v>
      </c>
    </row>
    <row r="504" spans="1:17" ht="14.4" customHeight="1" x14ac:dyDescent="0.3">
      <c r="A504" s="740" t="s">
        <v>574</v>
      </c>
      <c r="B504" s="741" t="s">
        <v>4558</v>
      </c>
      <c r="C504" s="741" t="s">
        <v>4564</v>
      </c>
      <c r="D504" s="741" t="s">
        <v>5150</v>
      </c>
      <c r="E504" s="741" t="s">
        <v>5151</v>
      </c>
      <c r="F504" s="745">
        <v>12.2</v>
      </c>
      <c r="G504" s="745">
        <v>134054.36000000002</v>
      </c>
      <c r="H504" s="745"/>
      <c r="I504" s="745">
        <v>10988.062295081969</v>
      </c>
      <c r="J504" s="745"/>
      <c r="K504" s="745"/>
      <c r="L504" s="745"/>
      <c r="M504" s="745"/>
      <c r="N504" s="745"/>
      <c r="O504" s="745"/>
      <c r="P504" s="759"/>
      <c r="Q504" s="746"/>
    </row>
    <row r="505" spans="1:17" ht="14.4" customHeight="1" x14ac:dyDescent="0.3">
      <c r="A505" s="740" t="s">
        <v>574</v>
      </c>
      <c r="B505" s="741" t="s">
        <v>4558</v>
      </c>
      <c r="C505" s="741" t="s">
        <v>4564</v>
      </c>
      <c r="D505" s="741" t="s">
        <v>5152</v>
      </c>
      <c r="E505" s="741" t="s">
        <v>5153</v>
      </c>
      <c r="F505" s="745">
        <v>62.14</v>
      </c>
      <c r="G505" s="745">
        <v>30886.309999999998</v>
      </c>
      <c r="H505" s="745">
        <v>29.911784074841659</v>
      </c>
      <c r="I505" s="745">
        <v>497.04393305439328</v>
      </c>
      <c r="J505" s="745">
        <v>1.9</v>
      </c>
      <c r="K505" s="745">
        <v>1032.58</v>
      </c>
      <c r="L505" s="745">
        <v>1</v>
      </c>
      <c r="M505" s="745">
        <v>543.46315789473681</v>
      </c>
      <c r="N505" s="745"/>
      <c r="O505" s="745"/>
      <c r="P505" s="759"/>
      <c r="Q505" s="746"/>
    </row>
    <row r="506" spans="1:17" ht="14.4" customHeight="1" x14ac:dyDescent="0.3">
      <c r="A506" s="740" t="s">
        <v>574</v>
      </c>
      <c r="B506" s="741" t="s">
        <v>4558</v>
      </c>
      <c r="C506" s="741" t="s">
        <v>4564</v>
      </c>
      <c r="D506" s="741" t="s">
        <v>5154</v>
      </c>
      <c r="E506" s="741" t="s">
        <v>1757</v>
      </c>
      <c r="F506" s="745">
        <v>37.06</v>
      </c>
      <c r="G506" s="745">
        <v>78774.73000000001</v>
      </c>
      <c r="H506" s="745">
        <v>0.29227127111409784</v>
      </c>
      <c r="I506" s="745">
        <v>2125.5998381003778</v>
      </c>
      <c r="J506" s="745">
        <v>126.8</v>
      </c>
      <c r="K506" s="745">
        <v>269526.07999999996</v>
      </c>
      <c r="L506" s="745">
        <v>1</v>
      </c>
      <c r="M506" s="745">
        <v>2125.6</v>
      </c>
      <c r="N506" s="745">
        <v>137.80000000000001</v>
      </c>
      <c r="O506" s="745">
        <v>292907.68</v>
      </c>
      <c r="P506" s="759">
        <v>1.0867507886435332</v>
      </c>
      <c r="Q506" s="746">
        <v>2125.6</v>
      </c>
    </row>
    <row r="507" spans="1:17" ht="14.4" customHeight="1" x14ac:dyDescent="0.3">
      <c r="A507" s="740" t="s">
        <v>574</v>
      </c>
      <c r="B507" s="741" t="s">
        <v>4558</v>
      </c>
      <c r="C507" s="741" t="s">
        <v>4564</v>
      </c>
      <c r="D507" s="741" t="s">
        <v>5155</v>
      </c>
      <c r="E507" s="741" t="s">
        <v>5156</v>
      </c>
      <c r="F507" s="745">
        <v>26</v>
      </c>
      <c r="G507" s="745">
        <v>270201.09999999998</v>
      </c>
      <c r="H507" s="745">
        <v>1.857142857142857</v>
      </c>
      <c r="I507" s="745">
        <v>10392.349999999999</v>
      </c>
      <c r="J507" s="745">
        <v>14</v>
      </c>
      <c r="K507" s="745">
        <v>145492.9</v>
      </c>
      <c r="L507" s="745">
        <v>1</v>
      </c>
      <c r="M507" s="745">
        <v>10392.35</v>
      </c>
      <c r="N507" s="745">
        <v>2</v>
      </c>
      <c r="O507" s="745">
        <v>20784.7</v>
      </c>
      <c r="P507" s="759">
        <v>0.14285714285714288</v>
      </c>
      <c r="Q507" s="746">
        <v>10392.35</v>
      </c>
    </row>
    <row r="508" spans="1:17" ht="14.4" customHeight="1" x14ac:dyDescent="0.3">
      <c r="A508" s="740" t="s">
        <v>574</v>
      </c>
      <c r="B508" s="741" t="s">
        <v>4558</v>
      </c>
      <c r="C508" s="741" t="s">
        <v>4564</v>
      </c>
      <c r="D508" s="741" t="s">
        <v>5157</v>
      </c>
      <c r="E508" s="741" t="s">
        <v>5158</v>
      </c>
      <c r="F508" s="745">
        <v>92.7</v>
      </c>
      <c r="G508" s="745">
        <v>348363.87000000005</v>
      </c>
      <c r="H508" s="745">
        <v>5.1316033342382825</v>
      </c>
      <c r="I508" s="745">
        <v>3757.9705501618128</v>
      </c>
      <c r="J508" s="745">
        <v>20.8</v>
      </c>
      <c r="K508" s="745">
        <v>67885.97</v>
      </c>
      <c r="L508" s="745">
        <v>1</v>
      </c>
      <c r="M508" s="745">
        <v>3263.7485576923077</v>
      </c>
      <c r="N508" s="745">
        <v>12.1</v>
      </c>
      <c r="O508" s="745">
        <v>39491.31</v>
      </c>
      <c r="P508" s="759">
        <v>0.58173006881981648</v>
      </c>
      <c r="Q508" s="746">
        <v>3263.7446280991735</v>
      </c>
    </row>
    <row r="509" spans="1:17" ht="14.4" customHeight="1" x14ac:dyDescent="0.3">
      <c r="A509" s="740" t="s">
        <v>574</v>
      </c>
      <c r="B509" s="741" t="s">
        <v>4558</v>
      </c>
      <c r="C509" s="741" t="s">
        <v>4564</v>
      </c>
      <c r="D509" s="741" t="s">
        <v>5159</v>
      </c>
      <c r="E509" s="741" t="s">
        <v>5128</v>
      </c>
      <c r="F509" s="745">
        <v>0.3</v>
      </c>
      <c r="G509" s="745">
        <v>58.77</v>
      </c>
      <c r="H509" s="745"/>
      <c r="I509" s="745">
        <v>195.9</v>
      </c>
      <c r="J509" s="745"/>
      <c r="K509" s="745"/>
      <c r="L509" s="745"/>
      <c r="M509" s="745"/>
      <c r="N509" s="745"/>
      <c r="O509" s="745"/>
      <c r="P509" s="759"/>
      <c r="Q509" s="746"/>
    </row>
    <row r="510" spans="1:17" ht="14.4" customHeight="1" x14ac:dyDescent="0.3">
      <c r="A510" s="740" t="s">
        <v>574</v>
      </c>
      <c r="B510" s="741" t="s">
        <v>4558</v>
      </c>
      <c r="C510" s="741" t="s">
        <v>4564</v>
      </c>
      <c r="D510" s="741" t="s">
        <v>5160</v>
      </c>
      <c r="E510" s="741" t="s">
        <v>5161</v>
      </c>
      <c r="F510" s="745">
        <v>2</v>
      </c>
      <c r="G510" s="745">
        <v>6345.56</v>
      </c>
      <c r="H510" s="745"/>
      <c r="I510" s="745">
        <v>3172.78</v>
      </c>
      <c r="J510" s="745"/>
      <c r="K510" s="745"/>
      <c r="L510" s="745"/>
      <c r="M510" s="745"/>
      <c r="N510" s="745">
        <v>2</v>
      </c>
      <c r="O510" s="745">
        <v>6345.56</v>
      </c>
      <c r="P510" s="759"/>
      <c r="Q510" s="746">
        <v>3172.78</v>
      </c>
    </row>
    <row r="511" spans="1:17" ht="14.4" customHeight="1" x14ac:dyDescent="0.3">
      <c r="A511" s="740" t="s">
        <v>574</v>
      </c>
      <c r="B511" s="741" t="s">
        <v>4558</v>
      </c>
      <c r="C511" s="741" t="s">
        <v>4564</v>
      </c>
      <c r="D511" s="741" t="s">
        <v>5162</v>
      </c>
      <c r="E511" s="741" t="s">
        <v>1777</v>
      </c>
      <c r="F511" s="745"/>
      <c r="G511" s="745"/>
      <c r="H511" s="745"/>
      <c r="I511" s="745"/>
      <c r="J511" s="745">
        <v>2.5</v>
      </c>
      <c r="K511" s="745">
        <v>2415.09</v>
      </c>
      <c r="L511" s="745">
        <v>1</v>
      </c>
      <c r="M511" s="745">
        <v>966.03600000000006</v>
      </c>
      <c r="N511" s="745">
        <v>3.65</v>
      </c>
      <c r="O511" s="745">
        <v>2922.92</v>
      </c>
      <c r="P511" s="759">
        <v>1.2102737372106216</v>
      </c>
      <c r="Q511" s="746">
        <v>800.80000000000007</v>
      </c>
    </row>
    <row r="512" spans="1:17" ht="14.4" customHeight="1" x14ac:dyDescent="0.3">
      <c r="A512" s="740" t="s">
        <v>574</v>
      </c>
      <c r="B512" s="741" t="s">
        <v>4558</v>
      </c>
      <c r="C512" s="741" t="s">
        <v>4564</v>
      </c>
      <c r="D512" s="741" t="s">
        <v>5163</v>
      </c>
      <c r="E512" s="741" t="s">
        <v>5164</v>
      </c>
      <c r="F512" s="745">
        <v>3.5</v>
      </c>
      <c r="G512" s="745">
        <v>13143.24</v>
      </c>
      <c r="H512" s="745">
        <v>6.7117273075450017</v>
      </c>
      <c r="I512" s="745">
        <v>3755.2114285714283</v>
      </c>
      <c r="J512" s="745">
        <v>0.6</v>
      </c>
      <c r="K512" s="745">
        <v>1958.25</v>
      </c>
      <c r="L512" s="745">
        <v>1</v>
      </c>
      <c r="M512" s="745">
        <v>3263.75</v>
      </c>
      <c r="N512" s="745"/>
      <c r="O512" s="745"/>
      <c r="P512" s="759"/>
      <c r="Q512" s="746"/>
    </row>
    <row r="513" spans="1:17" ht="14.4" customHeight="1" x14ac:dyDescent="0.3">
      <c r="A513" s="740" t="s">
        <v>574</v>
      </c>
      <c r="B513" s="741" t="s">
        <v>4558</v>
      </c>
      <c r="C513" s="741" t="s">
        <v>4564</v>
      </c>
      <c r="D513" s="741" t="s">
        <v>5165</v>
      </c>
      <c r="E513" s="741" t="s">
        <v>5166</v>
      </c>
      <c r="F513" s="745">
        <v>10</v>
      </c>
      <c r="G513" s="745">
        <v>12873.6</v>
      </c>
      <c r="H513" s="745"/>
      <c r="I513" s="745">
        <v>1287.3600000000001</v>
      </c>
      <c r="J513" s="745"/>
      <c r="K513" s="745"/>
      <c r="L513" s="745"/>
      <c r="M513" s="745"/>
      <c r="N513" s="745"/>
      <c r="O513" s="745"/>
      <c r="P513" s="759"/>
      <c r="Q513" s="746"/>
    </row>
    <row r="514" spans="1:17" ht="14.4" customHeight="1" x14ac:dyDescent="0.3">
      <c r="A514" s="740" t="s">
        <v>574</v>
      </c>
      <c r="B514" s="741" t="s">
        <v>4558</v>
      </c>
      <c r="C514" s="741" t="s">
        <v>4564</v>
      </c>
      <c r="D514" s="741" t="s">
        <v>5167</v>
      </c>
      <c r="E514" s="741" t="s">
        <v>5051</v>
      </c>
      <c r="F514" s="745">
        <v>3</v>
      </c>
      <c r="G514" s="745">
        <v>2609.16</v>
      </c>
      <c r="H514" s="745"/>
      <c r="I514" s="745">
        <v>869.71999999999991</v>
      </c>
      <c r="J514" s="745"/>
      <c r="K514" s="745"/>
      <c r="L514" s="745"/>
      <c r="M514" s="745"/>
      <c r="N514" s="745"/>
      <c r="O514" s="745"/>
      <c r="P514" s="759"/>
      <c r="Q514" s="746"/>
    </row>
    <row r="515" spans="1:17" ht="14.4" customHeight="1" x14ac:dyDescent="0.3">
      <c r="A515" s="740" t="s">
        <v>574</v>
      </c>
      <c r="B515" s="741" t="s">
        <v>4558</v>
      </c>
      <c r="C515" s="741" t="s">
        <v>4564</v>
      </c>
      <c r="D515" s="741" t="s">
        <v>5168</v>
      </c>
      <c r="E515" s="741" t="s">
        <v>1788</v>
      </c>
      <c r="F515" s="745">
        <v>22</v>
      </c>
      <c r="G515" s="745">
        <v>2411.1999999999998</v>
      </c>
      <c r="H515" s="745">
        <v>0.56122448979591832</v>
      </c>
      <c r="I515" s="745">
        <v>109.6</v>
      </c>
      <c r="J515" s="745">
        <v>39.200000000000003</v>
      </c>
      <c r="K515" s="745">
        <v>4296.32</v>
      </c>
      <c r="L515" s="745">
        <v>1</v>
      </c>
      <c r="M515" s="745">
        <v>109.59999999999998</v>
      </c>
      <c r="N515" s="745">
        <v>4</v>
      </c>
      <c r="O515" s="745">
        <v>602.91999999999996</v>
      </c>
      <c r="P515" s="759">
        <v>0.14033405332936094</v>
      </c>
      <c r="Q515" s="746">
        <v>150.72999999999999</v>
      </c>
    </row>
    <row r="516" spans="1:17" ht="14.4" customHeight="1" x14ac:dyDescent="0.3">
      <c r="A516" s="740" t="s">
        <v>574</v>
      </c>
      <c r="B516" s="741" t="s">
        <v>4558</v>
      </c>
      <c r="C516" s="741" t="s">
        <v>4564</v>
      </c>
      <c r="D516" s="741" t="s">
        <v>5169</v>
      </c>
      <c r="E516" s="741" t="s">
        <v>5170</v>
      </c>
      <c r="F516" s="745"/>
      <c r="G516" s="745"/>
      <c r="H516" s="745"/>
      <c r="I516" s="745"/>
      <c r="J516" s="745">
        <v>2.2999999999999998</v>
      </c>
      <c r="K516" s="745">
        <v>762.22</v>
      </c>
      <c r="L516" s="745">
        <v>1</v>
      </c>
      <c r="M516" s="745">
        <v>331.40000000000003</v>
      </c>
      <c r="N516" s="745">
        <v>1.2000000000000002</v>
      </c>
      <c r="O516" s="745">
        <v>397.68</v>
      </c>
      <c r="P516" s="759">
        <v>0.52173913043478259</v>
      </c>
      <c r="Q516" s="746">
        <v>331.4</v>
      </c>
    </row>
    <row r="517" spans="1:17" ht="14.4" customHeight="1" x14ac:dyDescent="0.3">
      <c r="A517" s="740" t="s">
        <v>574</v>
      </c>
      <c r="B517" s="741" t="s">
        <v>4558</v>
      </c>
      <c r="C517" s="741" t="s">
        <v>4564</v>
      </c>
      <c r="D517" s="741" t="s">
        <v>5171</v>
      </c>
      <c r="E517" s="741" t="s">
        <v>5172</v>
      </c>
      <c r="F517" s="745"/>
      <c r="G517" s="745"/>
      <c r="H517" s="745"/>
      <c r="I517" s="745"/>
      <c r="J517" s="745">
        <v>1.7</v>
      </c>
      <c r="K517" s="745">
        <v>19199.54</v>
      </c>
      <c r="L517" s="745">
        <v>1</v>
      </c>
      <c r="M517" s="745">
        <v>11293.84705882353</v>
      </c>
      <c r="N517" s="745"/>
      <c r="O517" s="745"/>
      <c r="P517" s="759"/>
      <c r="Q517" s="746"/>
    </row>
    <row r="518" spans="1:17" ht="14.4" customHeight="1" x14ac:dyDescent="0.3">
      <c r="A518" s="740" t="s">
        <v>574</v>
      </c>
      <c r="B518" s="741" t="s">
        <v>4558</v>
      </c>
      <c r="C518" s="741" t="s">
        <v>4564</v>
      </c>
      <c r="D518" s="741" t="s">
        <v>5173</v>
      </c>
      <c r="E518" s="741" t="s">
        <v>1425</v>
      </c>
      <c r="F518" s="745">
        <v>4</v>
      </c>
      <c r="G518" s="745">
        <v>45175.48</v>
      </c>
      <c r="H518" s="745">
        <v>1.666669618125499</v>
      </c>
      <c r="I518" s="745">
        <v>11293.87</v>
      </c>
      <c r="J518" s="745">
        <v>2.4</v>
      </c>
      <c r="K518" s="745">
        <v>27105.24</v>
      </c>
      <c r="L518" s="745">
        <v>1</v>
      </c>
      <c r="M518" s="745">
        <v>11293.85</v>
      </c>
      <c r="N518" s="745"/>
      <c r="O518" s="745"/>
      <c r="P518" s="759"/>
      <c r="Q518" s="746"/>
    </row>
    <row r="519" spans="1:17" ht="14.4" customHeight="1" x14ac:dyDescent="0.3">
      <c r="A519" s="740" t="s">
        <v>574</v>
      </c>
      <c r="B519" s="741" t="s">
        <v>4558</v>
      </c>
      <c r="C519" s="741" t="s">
        <v>4564</v>
      </c>
      <c r="D519" s="741" t="s">
        <v>5174</v>
      </c>
      <c r="E519" s="741" t="s">
        <v>5175</v>
      </c>
      <c r="F519" s="745">
        <v>3</v>
      </c>
      <c r="G519" s="745">
        <v>101360.88</v>
      </c>
      <c r="H519" s="745"/>
      <c r="I519" s="745">
        <v>33786.959999999999</v>
      </c>
      <c r="J519" s="745"/>
      <c r="K519" s="745"/>
      <c r="L519" s="745"/>
      <c r="M519" s="745"/>
      <c r="N519" s="745"/>
      <c r="O519" s="745"/>
      <c r="P519" s="759"/>
      <c r="Q519" s="746"/>
    </row>
    <row r="520" spans="1:17" ht="14.4" customHeight="1" x14ac:dyDescent="0.3">
      <c r="A520" s="740" t="s">
        <v>574</v>
      </c>
      <c r="B520" s="741" t="s">
        <v>4558</v>
      </c>
      <c r="C520" s="741" t="s">
        <v>4564</v>
      </c>
      <c r="D520" s="741" t="s">
        <v>5176</v>
      </c>
      <c r="E520" s="741" t="s">
        <v>1343</v>
      </c>
      <c r="F520" s="745"/>
      <c r="G520" s="745"/>
      <c r="H520" s="745"/>
      <c r="I520" s="745"/>
      <c r="J520" s="745">
        <v>0.1</v>
      </c>
      <c r="K520" s="745">
        <v>78.98</v>
      </c>
      <c r="L520" s="745">
        <v>1</v>
      </c>
      <c r="M520" s="745">
        <v>789.8</v>
      </c>
      <c r="N520" s="745">
        <v>15.899999999999999</v>
      </c>
      <c r="O520" s="745">
        <v>12558.66</v>
      </c>
      <c r="P520" s="759">
        <v>159.01063560395036</v>
      </c>
      <c r="Q520" s="746">
        <v>789.85283018867926</v>
      </c>
    </row>
    <row r="521" spans="1:17" ht="14.4" customHeight="1" x14ac:dyDescent="0.3">
      <c r="A521" s="740" t="s">
        <v>574</v>
      </c>
      <c r="B521" s="741" t="s">
        <v>4558</v>
      </c>
      <c r="C521" s="741" t="s">
        <v>4564</v>
      </c>
      <c r="D521" s="741" t="s">
        <v>5177</v>
      </c>
      <c r="E521" s="741" t="s">
        <v>1327</v>
      </c>
      <c r="F521" s="745"/>
      <c r="G521" s="745"/>
      <c r="H521" s="745"/>
      <c r="I521" s="745"/>
      <c r="J521" s="745">
        <v>2</v>
      </c>
      <c r="K521" s="745">
        <v>11420.86</v>
      </c>
      <c r="L521" s="745">
        <v>1</v>
      </c>
      <c r="M521" s="745">
        <v>5710.43</v>
      </c>
      <c r="N521" s="745"/>
      <c r="O521" s="745"/>
      <c r="P521" s="759"/>
      <c r="Q521" s="746"/>
    </row>
    <row r="522" spans="1:17" ht="14.4" customHeight="1" x14ac:dyDescent="0.3">
      <c r="A522" s="740" t="s">
        <v>574</v>
      </c>
      <c r="B522" s="741" t="s">
        <v>4558</v>
      </c>
      <c r="C522" s="741" t="s">
        <v>4564</v>
      </c>
      <c r="D522" s="741" t="s">
        <v>5178</v>
      </c>
      <c r="E522" s="741" t="s">
        <v>1768</v>
      </c>
      <c r="F522" s="745"/>
      <c r="G522" s="745"/>
      <c r="H522" s="745"/>
      <c r="I522" s="745"/>
      <c r="J522" s="745">
        <v>122.70000000000002</v>
      </c>
      <c r="K522" s="745">
        <v>400461.14</v>
      </c>
      <c r="L522" s="745">
        <v>1</v>
      </c>
      <c r="M522" s="745">
        <v>3263.7419722901382</v>
      </c>
      <c r="N522" s="745">
        <v>140.35</v>
      </c>
      <c r="O522" s="745">
        <v>458066.27</v>
      </c>
      <c r="P522" s="759">
        <v>1.1438469909964297</v>
      </c>
      <c r="Q522" s="746">
        <v>3263.7425721410759</v>
      </c>
    </row>
    <row r="523" spans="1:17" ht="14.4" customHeight="1" x14ac:dyDescent="0.3">
      <c r="A523" s="740" t="s">
        <v>574</v>
      </c>
      <c r="B523" s="741" t="s">
        <v>4558</v>
      </c>
      <c r="C523" s="741" t="s">
        <v>4564</v>
      </c>
      <c r="D523" s="741" t="s">
        <v>5179</v>
      </c>
      <c r="E523" s="741" t="s">
        <v>1813</v>
      </c>
      <c r="F523" s="745"/>
      <c r="G523" s="745"/>
      <c r="H523" s="745"/>
      <c r="I523" s="745"/>
      <c r="J523" s="745"/>
      <c r="K523" s="745"/>
      <c r="L523" s="745"/>
      <c r="M523" s="745"/>
      <c r="N523" s="745">
        <v>21</v>
      </c>
      <c r="O523" s="745">
        <v>49007.7</v>
      </c>
      <c r="P523" s="759"/>
      <c r="Q523" s="746">
        <v>2333.6999999999998</v>
      </c>
    </row>
    <row r="524" spans="1:17" ht="14.4" customHeight="1" x14ac:dyDescent="0.3">
      <c r="A524" s="740" t="s">
        <v>574</v>
      </c>
      <c r="B524" s="741" t="s">
        <v>4558</v>
      </c>
      <c r="C524" s="741" t="s">
        <v>4564</v>
      </c>
      <c r="D524" s="741" t="s">
        <v>5180</v>
      </c>
      <c r="E524" s="741" t="s">
        <v>5181</v>
      </c>
      <c r="F524" s="745"/>
      <c r="G524" s="745"/>
      <c r="H524" s="745"/>
      <c r="I524" s="745"/>
      <c r="J524" s="745">
        <v>7</v>
      </c>
      <c r="K524" s="745">
        <v>2547.09</v>
      </c>
      <c r="L524" s="745">
        <v>1</v>
      </c>
      <c r="M524" s="745">
        <v>363.87</v>
      </c>
      <c r="N524" s="745"/>
      <c r="O524" s="745"/>
      <c r="P524" s="759"/>
      <c r="Q524" s="746"/>
    </row>
    <row r="525" spans="1:17" ht="14.4" customHeight="1" x14ac:dyDescent="0.3">
      <c r="A525" s="740" t="s">
        <v>574</v>
      </c>
      <c r="B525" s="741" t="s">
        <v>4558</v>
      </c>
      <c r="C525" s="741" t="s">
        <v>4564</v>
      </c>
      <c r="D525" s="741" t="s">
        <v>5182</v>
      </c>
      <c r="E525" s="741" t="s">
        <v>5183</v>
      </c>
      <c r="F525" s="745">
        <v>6</v>
      </c>
      <c r="G525" s="745">
        <v>3503.76</v>
      </c>
      <c r="H525" s="745"/>
      <c r="I525" s="745">
        <v>583.96</v>
      </c>
      <c r="J525" s="745"/>
      <c r="K525" s="745"/>
      <c r="L525" s="745"/>
      <c r="M525" s="745"/>
      <c r="N525" s="745"/>
      <c r="O525" s="745"/>
      <c r="P525" s="759"/>
      <c r="Q525" s="746"/>
    </row>
    <row r="526" spans="1:17" ht="14.4" customHeight="1" x14ac:dyDescent="0.3">
      <c r="A526" s="740" t="s">
        <v>574</v>
      </c>
      <c r="B526" s="741" t="s">
        <v>4558</v>
      </c>
      <c r="C526" s="741" t="s">
        <v>4564</v>
      </c>
      <c r="D526" s="741" t="s">
        <v>5184</v>
      </c>
      <c r="E526" s="741" t="s">
        <v>5183</v>
      </c>
      <c r="F526" s="745">
        <v>0.4</v>
      </c>
      <c r="G526" s="745">
        <v>233.58</v>
      </c>
      <c r="H526" s="745"/>
      <c r="I526" s="745">
        <v>583.95000000000005</v>
      </c>
      <c r="J526" s="745"/>
      <c r="K526" s="745"/>
      <c r="L526" s="745"/>
      <c r="M526" s="745"/>
      <c r="N526" s="745"/>
      <c r="O526" s="745"/>
      <c r="P526" s="759"/>
      <c r="Q526" s="746"/>
    </row>
    <row r="527" spans="1:17" ht="14.4" customHeight="1" x14ac:dyDescent="0.3">
      <c r="A527" s="740" t="s">
        <v>574</v>
      </c>
      <c r="B527" s="741" t="s">
        <v>4558</v>
      </c>
      <c r="C527" s="741" t="s">
        <v>5185</v>
      </c>
      <c r="D527" s="741" t="s">
        <v>5186</v>
      </c>
      <c r="E527" s="741" t="s">
        <v>5187</v>
      </c>
      <c r="F527" s="745">
        <v>1</v>
      </c>
      <c r="G527" s="745">
        <v>1215.8499999999999</v>
      </c>
      <c r="H527" s="745">
        <v>0.46578223526437162</v>
      </c>
      <c r="I527" s="745">
        <v>1215.8499999999999</v>
      </c>
      <c r="J527" s="745">
        <v>2</v>
      </c>
      <c r="K527" s="745">
        <v>2610.34</v>
      </c>
      <c r="L527" s="745">
        <v>1</v>
      </c>
      <c r="M527" s="745">
        <v>1305.17</v>
      </c>
      <c r="N527" s="745"/>
      <c r="O527" s="745"/>
      <c r="P527" s="759"/>
      <c r="Q527" s="746"/>
    </row>
    <row r="528" spans="1:17" ht="14.4" customHeight="1" x14ac:dyDescent="0.3">
      <c r="A528" s="740" t="s">
        <v>574</v>
      </c>
      <c r="B528" s="741" t="s">
        <v>4558</v>
      </c>
      <c r="C528" s="741" t="s">
        <v>5185</v>
      </c>
      <c r="D528" s="741" t="s">
        <v>5188</v>
      </c>
      <c r="E528" s="741" t="s">
        <v>5189</v>
      </c>
      <c r="F528" s="745">
        <v>456</v>
      </c>
      <c r="G528" s="745">
        <v>850704.4800000001</v>
      </c>
      <c r="H528" s="745">
        <v>1.0447213285926382</v>
      </c>
      <c r="I528" s="745">
        <v>1865.5800000000002</v>
      </c>
      <c r="J528" s="745">
        <v>406</v>
      </c>
      <c r="K528" s="745">
        <v>814288.41999999993</v>
      </c>
      <c r="L528" s="745">
        <v>1</v>
      </c>
      <c r="M528" s="745">
        <v>2005.6365024630541</v>
      </c>
      <c r="N528" s="745">
        <v>315</v>
      </c>
      <c r="O528" s="745">
        <v>678274.77</v>
      </c>
      <c r="P528" s="759">
        <v>0.83296624800337959</v>
      </c>
      <c r="Q528" s="746">
        <v>2153.253238095238</v>
      </c>
    </row>
    <row r="529" spans="1:17" ht="14.4" customHeight="1" x14ac:dyDescent="0.3">
      <c r="A529" s="740" t="s">
        <v>574</v>
      </c>
      <c r="B529" s="741" t="s">
        <v>4558</v>
      </c>
      <c r="C529" s="741" t="s">
        <v>5185</v>
      </c>
      <c r="D529" s="741" t="s">
        <v>5190</v>
      </c>
      <c r="E529" s="741" t="s">
        <v>5191</v>
      </c>
      <c r="F529" s="745">
        <v>51</v>
      </c>
      <c r="G529" s="745">
        <v>134611.26999999999</v>
      </c>
      <c r="H529" s="745">
        <v>0.74827413846448543</v>
      </c>
      <c r="I529" s="745">
        <v>2639.4366666666665</v>
      </c>
      <c r="J529" s="745">
        <v>73</v>
      </c>
      <c r="K529" s="745">
        <v>179895.66</v>
      </c>
      <c r="L529" s="745">
        <v>1</v>
      </c>
      <c r="M529" s="745">
        <v>2464.3241095890412</v>
      </c>
      <c r="N529" s="745">
        <v>135</v>
      </c>
      <c r="O529" s="745">
        <v>355502.06999999995</v>
      </c>
      <c r="P529" s="759">
        <v>1.9761570123481575</v>
      </c>
      <c r="Q529" s="746">
        <v>2633.3486666666663</v>
      </c>
    </row>
    <row r="530" spans="1:17" ht="14.4" customHeight="1" x14ac:dyDescent="0.3">
      <c r="A530" s="740" t="s">
        <v>574</v>
      </c>
      <c r="B530" s="741" t="s">
        <v>4558</v>
      </c>
      <c r="C530" s="741" t="s">
        <v>5185</v>
      </c>
      <c r="D530" s="741" t="s">
        <v>5192</v>
      </c>
      <c r="E530" s="741" t="s">
        <v>5191</v>
      </c>
      <c r="F530" s="745">
        <v>1</v>
      </c>
      <c r="G530" s="745">
        <v>1614.05</v>
      </c>
      <c r="H530" s="745">
        <v>1.0967770431426376</v>
      </c>
      <c r="I530" s="745">
        <v>1614.05</v>
      </c>
      <c r="J530" s="745">
        <v>1</v>
      </c>
      <c r="K530" s="745">
        <v>1471.63</v>
      </c>
      <c r="L530" s="745">
        <v>1</v>
      </c>
      <c r="M530" s="745">
        <v>1471.63</v>
      </c>
      <c r="N530" s="745">
        <v>4</v>
      </c>
      <c r="O530" s="745">
        <v>6263.7800000000007</v>
      </c>
      <c r="P530" s="759">
        <v>4.2563551979777525</v>
      </c>
      <c r="Q530" s="746">
        <v>1565.9450000000002</v>
      </c>
    </row>
    <row r="531" spans="1:17" ht="14.4" customHeight="1" x14ac:dyDescent="0.3">
      <c r="A531" s="740" t="s">
        <v>574</v>
      </c>
      <c r="B531" s="741" t="s">
        <v>4558</v>
      </c>
      <c r="C531" s="741" t="s">
        <v>5185</v>
      </c>
      <c r="D531" s="741" t="s">
        <v>5193</v>
      </c>
      <c r="E531" s="741" t="s">
        <v>5194</v>
      </c>
      <c r="F531" s="745">
        <v>4</v>
      </c>
      <c r="G531" s="745">
        <v>7462.32</v>
      </c>
      <c r="H531" s="745">
        <v>1.8632695457632535</v>
      </c>
      <c r="I531" s="745">
        <v>1865.58</v>
      </c>
      <c r="J531" s="745">
        <v>2</v>
      </c>
      <c r="K531" s="745">
        <v>4004.96</v>
      </c>
      <c r="L531" s="745">
        <v>1</v>
      </c>
      <c r="M531" s="745">
        <v>2002.48</v>
      </c>
      <c r="N531" s="745">
        <v>9</v>
      </c>
      <c r="O531" s="745">
        <v>19436.13</v>
      </c>
      <c r="P531" s="759">
        <v>4.8530147616954977</v>
      </c>
      <c r="Q531" s="746">
        <v>2159.5700000000002</v>
      </c>
    </row>
    <row r="532" spans="1:17" ht="14.4" customHeight="1" x14ac:dyDescent="0.3">
      <c r="A532" s="740" t="s">
        <v>574</v>
      </c>
      <c r="B532" s="741" t="s">
        <v>4558</v>
      </c>
      <c r="C532" s="741" t="s">
        <v>5185</v>
      </c>
      <c r="D532" s="741" t="s">
        <v>5195</v>
      </c>
      <c r="E532" s="741" t="s">
        <v>5196</v>
      </c>
      <c r="F532" s="745">
        <v>30</v>
      </c>
      <c r="G532" s="745">
        <v>242230.80000000002</v>
      </c>
      <c r="H532" s="745">
        <v>0.9741738411359081</v>
      </c>
      <c r="I532" s="745">
        <v>8074.3600000000006</v>
      </c>
      <c r="J532" s="745">
        <v>30</v>
      </c>
      <c r="K532" s="745">
        <v>248652.53999999998</v>
      </c>
      <c r="L532" s="745">
        <v>1</v>
      </c>
      <c r="M532" s="745">
        <v>8288.4179999999997</v>
      </c>
      <c r="N532" s="745">
        <v>28</v>
      </c>
      <c r="O532" s="745">
        <v>249266.08000000002</v>
      </c>
      <c r="P532" s="759">
        <v>1.0024674592103504</v>
      </c>
      <c r="Q532" s="746">
        <v>8902.36</v>
      </c>
    </row>
    <row r="533" spans="1:17" ht="14.4" customHeight="1" x14ac:dyDescent="0.3">
      <c r="A533" s="740" t="s">
        <v>574</v>
      </c>
      <c r="B533" s="741" t="s">
        <v>4558</v>
      </c>
      <c r="C533" s="741" t="s">
        <v>5185</v>
      </c>
      <c r="D533" s="741" t="s">
        <v>5197</v>
      </c>
      <c r="E533" s="741" t="s">
        <v>5198</v>
      </c>
      <c r="F533" s="745">
        <v>77</v>
      </c>
      <c r="G533" s="745">
        <v>745829.7</v>
      </c>
      <c r="H533" s="745">
        <v>1.3684312115023638</v>
      </c>
      <c r="I533" s="745">
        <v>9686.0999999999985</v>
      </c>
      <c r="J533" s="745">
        <v>55</v>
      </c>
      <c r="K533" s="745">
        <v>545025.35000000009</v>
      </c>
      <c r="L533" s="745">
        <v>1</v>
      </c>
      <c r="M533" s="745">
        <v>9909.5518181818206</v>
      </c>
      <c r="N533" s="745">
        <v>57</v>
      </c>
      <c r="O533" s="745">
        <v>586825.91</v>
      </c>
      <c r="P533" s="759">
        <v>1.07669470787001</v>
      </c>
      <c r="Q533" s="746">
        <v>10295.191403508772</v>
      </c>
    </row>
    <row r="534" spans="1:17" ht="14.4" customHeight="1" x14ac:dyDescent="0.3">
      <c r="A534" s="740" t="s">
        <v>574</v>
      </c>
      <c r="B534" s="741" t="s">
        <v>4558</v>
      </c>
      <c r="C534" s="741" t="s">
        <v>5185</v>
      </c>
      <c r="D534" s="741" t="s">
        <v>5199</v>
      </c>
      <c r="E534" s="741" t="s">
        <v>5200</v>
      </c>
      <c r="F534" s="745">
        <v>373</v>
      </c>
      <c r="G534" s="745">
        <v>345237.61</v>
      </c>
      <c r="H534" s="745">
        <v>0.9873899839340663</v>
      </c>
      <c r="I534" s="745">
        <v>925.56999999999994</v>
      </c>
      <c r="J534" s="745">
        <v>329</v>
      </c>
      <c r="K534" s="745">
        <v>349646.66000000003</v>
      </c>
      <c r="L534" s="745">
        <v>1</v>
      </c>
      <c r="M534" s="745">
        <v>1062.7558054711246</v>
      </c>
      <c r="N534" s="745">
        <v>447</v>
      </c>
      <c r="O534" s="745">
        <v>539360.97000000009</v>
      </c>
      <c r="P534" s="759">
        <v>1.5425886522124936</v>
      </c>
      <c r="Q534" s="746">
        <v>1206.6240939597317</v>
      </c>
    </row>
    <row r="535" spans="1:17" ht="14.4" customHeight="1" x14ac:dyDescent="0.3">
      <c r="A535" s="740" t="s">
        <v>574</v>
      </c>
      <c r="B535" s="741" t="s">
        <v>4558</v>
      </c>
      <c r="C535" s="741" t="s">
        <v>5185</v>
      </c>
      <c r="D535" s="741" t="s">
        <v>5201</v>
      </c>
      <c r="E535" s="741" t="s">
        <v>5202</v>
      </c>
      <c r="F535" s="745">
        <v>1</v>
      </c>
      <c r="G535" s="745">
        <v>14463.67</v>
      </c>
      <c r="H535" s="745">
        <v>0.10866180727550372</v>
      </c>
      <c r="I535" s="745">
        <v>14463.67</v>
      </c>
      <c r="J535" s="745">
        <v>9</v>
      </c>
      <c r="K535" s="745">
        <v>133107.21</v>
      </c>
      <c r="L535" s="745">
        <v>1</v>
      </c>
      <c r="M535" s="745">
        <v>14789.689999999999</v>
      </c>
      <c r="N535" s="745"/>
      <c r="O535" s="745"/>
      <c r="P535" s="759"/>
      <c r="Q535" s="746"/>
    </row>
    <row r="536" spans="1:17" ht="14.4" customHeight="1" x14ac:dyDescent="0.3">
      <c r="A536" s="740" t="s">
        <v>574</v>
      </c>
      <c r="B536" s="741" t="s">
        <v>4558</v>
      </c>
      <c r="C536" s="741" t="s">
        <v>5185</v>
      </c>
      <c r="D536" s="741" t="s">
        <v>5203</v>
      </c>
      <c r="E536" s="741" t="s">
        <v>5204</v>
      </c>
      <c r="F536" s="745">
        <v>69</v>
      </c>
      <c r="G536" s="745">
        <v>16468.919999999998</v>
      </c>
      <c r="H536" s="745">
        <v>0.93429813837255804</v>
      </c>
      <c r="I536" s="745">
        <v>238.67999999999998</v>
      </c>
      <c r="J536" s="745">
        <v>73</v>
      </c>
      <c r="K536" s="745">
        <v>17627.05</v>
      </c>
      <c r="L536" s="745">
        <v>1</v>
      </c>
      <c r="M536" s="745">
        <v>241.46643835616436</v>
      </c>
      <c r="N536" s="745">
        <v>93</v>
      </c>
      <c r="O536" s="745">
        <v>22841.73</v>
      </c>
      <c r="P536" s="759">
        <v>1.2958339597380164</v>
      </c>
      <c r="Q536" s="746">
        <v>245.60999999999999</v>
      </c>
    </row>
    <row r="537" spans="1:17" ht="14.4" customHeight="1" x14ac:dyDescent="0.3">
      <c r="A537" s="740" t="s">
        <v>574</v>
      </c>
      <c r="B537" s="741" t="s">
        <v>4558</v>
      </c>
      <c r="C537" s="741" t="s">
        <v>5185</v>
      </c>
      <c r="D537" s="741" t="s">
        <v>5205</v>
      </c>
      <c r="E537" s="741" t="s">
        <v>5206</v>
      </c>
      <c r="F537" s="745"/>
      <c r="G537" s="745"/>
      <c r="H537" s="745"/>
      <c r="I537" s="745"/>
      <c r="J537" s="745"/>
      <c r="K537" s="745"/>
      <c r="L537" s="745"/>
      <c r="M537" s="745"/>
      <c r="N537" s="745">
        <v>5</v>
      </c>
      <c r="O537" s="745">
        <v>13205.75</v>
      </c>
      <c r="P537" s="759"/>
      <c r="Q537" s="746">
        <v>2641.15</v>
      </c>
    </row>
    <row r="538" spans="1:17" ht="14.4" customHeight="1" x14ac:dyDescent="0.3">
      <c r="A538" s="740" t="s">
        <v>574</v>
      </c>
      <c r="B538" s="741" t="s">
        <v>4558</v>
      </c>
      <c r="C538" s="741" t="s">
        <v>4596</v>
      </c>
      <c r="D538" s="741" t="s">
        <v>5207</v>
      </c>
      <c r="E538" s="741" t="s">
        <v>5208</v>
      </c>
      <c r="F538" s="745"/>
      <c r="G538" s="745"/>
      <c r="H538" s="745"/>
      <c r="I538" s="745"/>
      <c r="J538" s="745">
        <v>21</v>
      </c>
      <c r="K538" s="745">
        <v>6929.58</v>
      </c>
      <c r="L538" s="745">
        <v>1</v>
      </c>
      <c r="M538" s="745">
        <v>329.98</v>
      </c>
      <c r="N538" s="745">
        <v>18</v>
      </c>
      <c r="O538" s="745">
        <v>5939.64</v>
      </c>
      <c r="P538" s="759">
        <v>0.85714285714285721</v>
      </c>
      <c r="Q538" s="746">
        <v>329.98</v>
      </c>
    </row>
    <row r="539" spans="1:17" ht="14.4" customHeight="1" x14ac:dyDescent="0.3">
      <c r="A539" s="740" t="s">
        <v>574</v>
      </c>
      <c r="B539" s="741" t="s">
        <v>4558</v>
      </c>
      <c r="C539" s="741" t="s">
        <v>4596</v>
      </c>
      <c r="D539" s="741" t="s">
        <v>5209</v>
      </c>
      <c r="E539" s="741" t="s">
        <v>5208</v>
      </c>
      <c r="F539" s="745"/>
      <c r="G539" s="745"/>
      <c r="H539" s="745"/>
      <c r="I539" s="745"/>
      <c r="J539" s="745">
        <v>4</v>
      </c>
      <c r="K539" s="745">
        <v>1733.64</v>
      </c>
      <c r="L539" s="745">
        <v>1</v>
      </c>
      <c r="M539" s="745">
        <v>433.41</v>
      </c>
      <c r="N539" s="745">
        <v>15</v>
      </c>
      <c r="O539" s="745">
        <v>6501.15</v>
      </c>
      <c r="P539" s="759">
        <v>3.7499999999999996</v>
      </c>
      <c r="Q539" s="746">
        <v>433.40999999999997</v>
      </c>
    </row>
    <row r="540" spans="1:17" ht="14.4" customHeight="1" x14ac:dyDescent="0.3">
      <c r="A540" s="740" t="s">
        <v>574</v>
      </c>
      <c r="B540" s="741" t="s">
        <v>4558</v>
      </c>
      <c r="C540" s="741" t="s">
        <v>4596</v>
      </c>
      <c r="D540" s="741" t="s">
        <v>5210</v>
      </c>
      <c r="E540" s="741" t="s">
        <v>5211</v>
      </c>
      <c r="F540" s="745"/>
      <c r="G540" s="745"/>
      <c r="H540" s="745"/>
      <c r="I540" s="745"/>
      <c r="J540" s="745">
        <v>2</v>
      </c>
      <c r="K540" s="745">
        <v>2870.72</v>
      </c>
      <c r="L540" s="745">
        <v>1</v>
      </c>
      <c r="M540" s="745">
        <v>1435.36</v>
      </c>
      <c r="N540" s="745">
        <v>3</v>
      </c>
      <c r="O540" s="745">
        <v>4306.08</v>
      </c>
      <c r="P540" s="759">
        <v>1.5</v>
      </c>
      <c r="Q540" s="746">
        <v>1435.36</v>
      </c>
    </row>
    <row r="541" spans="1:17" ht="14.4" customHeight="1" x14ac:dyDescent="0.3">
      <c r="A541" s="740" t="s">
        <v>574</v>
      </c>
      <c r="B541" s="741" t="s">
        <v>4558</v>
      </c>
      <c r="C541" s="741" t="s">
        <v>4596</v>
      </c>
      <c r="D541" s="741" t="s">
        <v>5212</v>
      </c>
      <c r="E541" s="741" t="s">
        <v>5211</v>
      </c>
      <c r="F541" s="745"/>
      <c r="G541" s="745"/>
      <c r="H541" s="745"/>
      <c r="I541" s="745"/>
      <c r="J541" s="745">
        <v>1</v>
      </c>
      <c r="K541" s="745">
        <v>1697.77</v>
      </c>
      <c r="L541" s="745">
        <v>1</v>
      </c>
      <c r="M541" s="745">
        <v>1697.77</v>
      </c>
      <c r="N541" s="745"/>
      <c r="O541" s="745"/>
      <c r="P541" s="759"/>
      <c r="Q541" s="746"/>
    </row>
    <row r="542" spans="1:17" ht="14.4" customHeight="1" x14ac:dyDescent="0.3">
      <c r="A542" s="740" t="s">
        <v>574</v>
      </c>
      <c r="B542" s="741" t="s">
        <v>4558</v>
      </c>
      <c r="C542" s="741" t="s">
        <v>4596</v>
      </c>
      <c r="D542" s="741" t="s">
        <v>5213</v>
      </c>
      <c r="E542" s="741" t="s">
        <v>5214</v>
      </c>
      <c r="F542" s="745"/>
      <c r="G542" s="745"/>
      <c r="H542" s="745"/>
      <c r="I542" s="745"/>
      <c r="J542" s="745"/>
      <c r="K542" s="745"/>
      <c r="L542" s="745"/>
      <c r="M542" s="745"/>
      <c r="N542" s="745">
        <v>0.1</v>
      </c>
      <c r="O542" s="745">
        <v>126.58</v>
      </c>
      <c r="P542" s="759"/>
      <c r="Q542" s="746">
        <v>1265.8</v>
      </c>
    </row>
    <row r="543" spans="1:17" ht="14.4" customHeight="1" x14ac:dyDescent="0.3">
      <c r="A543" s="740" t="s">
        <v>574</v>
      </c>
      <c r="B543" s="741" t="s">
        <v>4558</v>
      </c>
      <c r="C543" s="741" t="s">
        <v>4596</v>
      </c>
      <c r="D543" s="741" t="s">
        <v>5215</v>
      </c>
      <c r="E543" s="741" t="s">
        <v>5216</v>
      </c>
      <c r="F543" s="745"/>
      <c r="G543" s="745"/>
      <c r="H543" s="745"/>
      <c r="I543" s="745"/>
      <c r="J543" s="745"/>
      <c r="K543" s="745"/>
      <c r="L543" s="745"/>
      <c r="M543" s="745"/>
      <c r="N543" s="745">
        <v>1</v>
      </c>
      <c r="O543" s="745">
        <v>875.93</v>
      </c>
      <c r="P543" s="759"/>
      <c r="Q543" s="746">
        <v>875.93</v>
      </c>
    </row>
    <row r="544" spans="1:17" ht="14.4" customHeight="1" x14ac:dyDescent="0.3">
      <c r="A544" s="740" t="s">
        <v>574</v>
      </c>
      <c r="B544" s="741" t="s">
        <v>4558</v>
      </c>
      <c r="C544" s="741" t="s">
        <v>4596</v>
      </c>
      <c r="D544" s="741" t="s">
        <v>5217</v>
      </c>
      <c r="E544" s="741" t="s">
        <v>5218</v>
      </c>
      <c r="F544" s="745">
        <v>1.2</v>
      </c>
      <c r="G544" s="745">
        <v>1155.33</v>
      </c>
      <c r="H544" s="745"/>
      <c r="I544" s="745">
        <v>962.77499999999998</v>
      </c>
      <c r="J544" s="745"/>
      <c r="K544" s="745"/>
      <c r="L544" s="745"/>
      <c r="M544" s="745"/>
      <c r="N544" s="745"/>
      <c r="O544" s="745"/>
      <c r="P544" s="759"/>
      <c r="Q544" s="746"/>
    </row>
    <row r="545" spans="1:17" ht="14.4" customHeight="1" x14ac:dyDescent="0.3">
      <c r="A545" s="740" t="s">
        <v>574</v>
      </c>
      <c r="B545" s="741" t="s">
        <v>4558</v>
      </c>
      <c r="C545" s="741" t="s">
        <v>4596</v>
      </c>
      <c r="D545" s="741" t="s">
        <v>5219</v>
      </c>
      <c r="E545" s="741" t="s">
        <v>5220</v>
      </c>
      <c r="F545" s="745"/>
      <c r="G545" s="745"/>
      <c r="H545" s="745"/>
      <c r="I545" s="745"/>
      <c r="J545" s="745">
        <v>0.1</v>
      </c>
      <c r="K545" s="745">
        <v>11.46</v>
      </c>
      <c r="L545" s="745">
        <v>1</v>
      </c>
      <c r="M545" s="745">
        <v>114.60000000000001</v>
      </c>
      <c r="N545" s="745"/>
      <c r="O545" s="745"/>
      <c r="P545" s="759"/>
      <c r="Q545" s="746"/>
    </row>
    <row r="546" spans="1:17" ht="14.4" customHeight="1" x14ac:dyDescent="0.3">
      <c r="A546" s="740" t="s">
        <v>574</v>
      </c>
      <c r="B546" s="741" t="s">
        <v>4558</v>
      </c>
      <c r="C546" s="741" t="s">
        <v>4596</v>
      </c>
      <c r="D546" s="741" t="s">
        <v>5221</v>
      </c>
      <c r="E546" s="741" t="s">
        <v>5220</v>
      </c>
      <c r="F546" s="745">
        <v>0</v>
      </c>
      <c r="G546" s="745">
        <v>0</v>
      </c>
      <c r="H546" s="745">
        <v>0</v>
      </c>
      <c r="I546" s="745"/>
      <c r="J546" s="745">
        <v>0.1</v>
      </c>
      <c r="K546" s="745">
        <v>13.79</v>
      </c>
      <c r="L546" s="745">
        <v>1</v>
      </c>
      <c r="M546" s="745">
        <v>137.89999999999998</v>
      </c>
      <c r="N546" s="745"/>
      <c r="O546" s="745"/>
      <c r="P546" s="759"/>
      <c r="Q546" s="746"/>
    </row>
    <row r="547" spans="1:17" ht="14.4" customHeight="1" x14ac:dyDescent="0.3">
      <c r="A547" s="740" t="s">
        <v>574</v>
      </c>
      <c r="B547" s="741" t="s">
        <v>4558</v>
      </c>
      <c r="C547" s="741" t="s">
        <v>4596</v>
      </c>
      <c r="D547" s="741" t="s">
        <v>5222</v>
      </c>
      <c r="E547" s="741" t="s">
        <v>5220</v>
      </c>
      <c r="F547" s="745">
        <v>4</v>
      </c>
      <c r="G547" s="745">
        <v>2518.35</v>
      </c>
      <c r="H547" s="745">
        <v>1.6666997577731009</v>
      </c>
      <c r="I547" s="745">
        <v>629.58749999999998</v>
      </c>
      <c r="J547" s="745">
        <v>2.4</v>
      </c>
      <c r="K547" s="745">
        <v>1510.98</v>
      </c>
      <c r="L547" s="745">
        <v>1</v>
      </c>
      <c r="M547" s="745">
        <v>629.57500000000005</v>
      </c>
      <c r="N547" s="745">
        <v>5.2</v>
      </c>
      <c r="O547" s="745">
        <v>3273.86</v>
      </c>
      <c r="P547" s="759">
        <v>2.1667129942156746</v>
      </c>
      <c r="Q547" s="746">
        <v>629.5884615384615</v>
      </c>
    </row>
    <row r="548" spans="1:17" ht="14.4" customHeight="1" x14ac:dyDescent="0.3">
      <c r="A548" s="740" t="s">
        <v>574</v>
      </c>
      <c r="B548" s="741" t="s">
        <v>4558</v>
      </c>
      <c r="C548" s="741" t="s">
        <v>4596</v>
      </c>
      <c r="D548" s="741" t="s">
        <v>5223</v>
      </c>
      <c r="E548" s="741" t="s">
        <v>5224</v>
      </c>
      <c r="F548" s="745"/>
      <c r="G548" s="745"/>
      <c r="H548" s="745"/>
      <c r="I548" s="745"/>
      <c r="J548" s="745"/>
      <c r="K548" s="745"/>
      <c r="L548" s="745"/>
      <c r="M548" s="745"/>
      <c r="N548" s="745">
        <v>3</v>
      </c>
      <c r="O548" s="745">
        <v>3743.34</v>
      </c>
      <c r="P548" s="759"/>
      <c r="Q548" s="746">
        <v>1247.78</v>
      </c>
    </row>
    <row r="549" spans="1:17" ht="14.4" customHeight="1" x14ac:dyDescent="0.3">
      <c r="A549" s="740" t="s">
        <v>574</v>
      </c>
      <c r="B549" s="741" t="s">
        <v>4558</v>
      </c>
      <c r="C549" s="741" t="s">
        <v>4596</v>
      </c>
      <c r="D549" s="741" t="s">
        <v>5225</v>
      </c>
      <c r="E549" s="741" t="s">
        <v>5226</v>
      </c>
      <c r="F549" s="745"/>
      <c r="G549" s="745"/>
      <c r="H549" s="745"/>
      <c r="I549" s="745"/>
      <c r="J549" s="745">
        <v>2</v>
      </c>
      <c r="K549" s="745">
        <v>1374</v>
      </c>
      <c r="L549" s="745">
        <v>1</v>
      </c>
      <c r="M549" s="745">
        <v>687</v>
      </c>
      <c r="N549" s="745">
        <v>2</v>
      </c>
      <c r="O549" s="745">
        <v>1374</v>
      </c>
      <c r="P549" s="759">
        <v>1</v>
      </c>
      <c r="Q549" s="746">
        <v>687</v>
      </c>
    </row>
    <row r="550" spans="1:17" ht="14.4" customHeight="1" x14ac:dyDescent="0.3">
      <c r="A550" s="740" t="s">
        <v>574</v>
      </c>
      <c r="B550" s="741" t="s">
        <v>4558</v>
      </c>
      <c r="C550" s="741" t="s">
        <v>4596</v>
      </c>
      <c r="D550" s="741" t="s">
        <v>5227</v>
      </c>
      <c r="E550" s="741" t="s">
        <v>5228</v>
      </c>
      <c r="F550" s="745"/>
      <c r="G550" s="745"/>
      <c r="H550" s="745"/>
      <c r="I550" s="745"/>
      <c r="J550" s="745">
        <v>8</v>
      </c>
      <c r="K550" s="745">
        <v>20516</v>
      </c>
      <c r="L550" s="745">
        <v>1</v>
      </c>
      <c r="M550" s="745">
        <v>2564.5</v>
      </c>
      <c r="N550" s="745"/>
      <c r="O550" s="745"/>
      <c r="P550" s="759"/>
      <c r="Q550" s="746"/>
    </row>
    <row r="551" spans="1:17" ht="14.4" customHeight="1" x14ac:dyDescent="0.3">
      <c r="A551" s="740" t="s">
        <v>574</v>
      </c>
      <c r="B551" s="741" t="s">
        <v>4558</v>
      </c>
      <c r="C551" s="741" t="s">
        <v>4596</v>
      </c>
      <c r="D551" s="741" t="s">
        <v>5229</v>
      </c>
      <c r="E551" s="741" t="s">
        <v>5230</v>
      </c>
      <c r="F551" s="745"/>
      <c r="G551" s="745"/>
      <c r="H551" s="745"/>
      <c r="I551" s="745"/>
      <c r="J551" s="745">
        <v>4</v>
      </c>
      <c r="K551" s="745">
        <v>7775.6</v>
      </c>
      <c r="L551" s="745">
        <v>1</v>
      </c>
      <c r="M551" s="745">
        <v>1943.9</v>
      </c>
      <c r="N551" s="745"/>
      <c r="O551" s="745"/>
      <c r="P551" s="759"/>
      <c r="Q551" s="746"/>
    </row>
    <row r="552" spans="1:17" ht="14.4" customHeight="1" x14ac:dyDescent="0.3">
      <c r="A552" s="740" t="s">
        <v>574</v>
      </c>
      <c r="B552" s="741" t="s">
        <v>4558</v>
      </c>
      <c r="C552" s="741" t="s">
        <v>4596</v>
      </c>
      <c r="D552" s="741" t="s">
        <v>5231</v>
      </c>
      <c r="E552" s="741" t="s">
        <v>5230</v>
      </c>
      <c r="F552" s="745"/>
      <c r="G552" s="745"/>
      <c r="H552" s="745"/>
      <c r="I552" s="745"/>
      <c r="J552" s="745">
        <v>4</v>
      </c>
      <c r="K552" s="745">
        <v>7775.6</v>
      </c>
      <c r="L552" s="745">
        <v>1</v>
      </c>
      <c r="M552" s="745">
        <v>1943.9</v>
      </c>
      <c r="N552" s="745"/>
      <c r="O552" s="745"/>
      <c r="P552" s="759"/>
      <c r="Q552" s="746"/>
    </row>
    <row r="553" spans="1:17" ht="14.4" customHeight="1" x14ac:dyDescent="0.3">
      <c r="A553" s="740" t="s">
        <v>574</v>
      </c>
      <c r="B553" s="741" t="s">
        <v>4558</v>
      </c>
      <c r="C553" s="741" t="s">
        <v>4596</v>
      </c>
      <c r="D553" s="741" t="s">
        <v>5232</v>
      </c>
      <c r="E553" s="741" t="s">
        <v>5233</v>
      </c>
      <c r="F553" s="745"/>
      <c r="G553" s="745"/>
      <c r="H553" s="745"/>
      <c r="I553" s="745"/>
      <c r="J553" s="745">
        <v>1</v>
      </c>
      <c r="K553" s="745">
        <v>3888</v>
      </c>
      <c r="L553" s="745">
        <v>1</v>
      </c>
      <c r="M553" s="745">
        <v>3888</v>
      </c>
      <c r="N553" s="745"/>
      <c r="O553" s="745"/>
      <c r="P553" s="759"/>
      <c r="Q553" s="746"/>
    </row>
    <row r="554" spans="1:17" ht="14.4" customHeight="1" x14ac:dyDescent="0.3">
      <c r="A554" s="740" t="s">
        <v>574</v>
      </c>
      <c r="B554" s="741" t="s">
        <v>4558</v>
      </c>
      <c r="C554" s="741" t="s">
        <v>4596</v>
      </c>
      <c r="D554" s="741" t="s">
        <v>5234</v>
      </c>
      <c r="E554" s="741" t="s">
        <v>5235</v>
      </c>
      <c r="F554" s="745">
        <v>4</v>
      </c>
      <c r="G554" s="745">
        <v>1998.12</v>
      </c>
      <c r="H554" s="745"/>
      <c r="I554" s="745">
        <v>499.53</v>
      </c>
      <c r="J554" s="745"/>
      <c r="K554" s="745"/>
      <c r="L554" s="745"/>
      <c r="M554" s="745"/>
      <c r="N554" s="745"/>
      <c r="O554" s="745"/>
      <c r="P554" s="759"/>
      <c r="Q554" s="746"/>
    </row>
    <row r="555" spans="1:17" ht="14.4" customHeight="1" x14ac:dyDescent="0.3">
      <c r="A555" s="740" t="s">
        <v>574</v>
      </c>
      <c r="B555" s="741" t="s">
        <v>4558</v>
      </c>
      <c r="C555" s="741" t="s">
        <v>4596</v>
      </c>
      <c r="D555" s="741" t="s">
        <v>5236</v>
      </c>
      <c r="E555" s="741" t="s">
        <v>5237</v>
      </c>
      <c r="F555" s="745">
        <v>1</v>
      </c>
      <c r="G555" s="745">
        <v>9657.8700000000008</v>
      </c>
      <c r="H555" s="745"/>
      <c r="I555" s="745">
        <v>9657.8700000000008</v>
      </c>
      <c r="J555" s="745"/>
      <c r="K555" s="745"/>
      <c r="L555" s="745"/>
      <c r="M555" s="745"/>
      <c r="N555" s="745"/>
      <c r="O555" s="745"/>
      <c r="P555" s="759"/>
      <c r="Q555" s="746"/>
    </row>
    <row r="556" spans="1:17" ht="14.4" customHeight="1" x14ac:dyDescent="0.3">
      <c r="A556" s="740" t="s">
        <v>574</v>
      </c>
      <c r="B556" s="741" t="s">
        <v>4558</v>
      </c>
      <c r="C556" s="741" t="s">
        <v>4596</v>
      </c>
      <c r="D556" s="741" t="s">
        <v>5238</v>
      </c>
      <c r="E556" s="741" t="s">
        <v>5239</v>
      </c>
      <c r="F556" s="745"/>
      <c r="G556" s="745"/>
      <c r="H556" s="745"/>
      <c r="I556" s="745"/>
      <c r="J556" s="745">
        <v>2</v>
      </c>
      <c r="K556" s="745">
        <v>138.04</v>
      </c>
      <c r="L556" s="745">
        <v>1</v>
      </c>
      <c r="M556" s="745">
        <v>69.02</v>
      </c>
      <c r="N556" s="745">
        <v>5</v>
      </c>
      <c r="O556" s="745">
        <v>345.1</v>
      </c>
      <c r="P556" s="759">
        <v>2.5000000000000004</v>
      </c>
      <c r="Q556" s="746">
        <v>69.02000000000001</v>
      </c>
    </row>
    <row r="557" spans="1:17" ht="14.4" customHeight="1" x14ac:dyDescent="0.3">
      <c r="A557" s="740" t="s">
        <v>574</v>
      </c>
      <c r="B557" s="741" t="s">
        <v>4558</v>
      </c>
      <c r="C557" s="741" t="s">
        <v>4596</v>
      </c>
      <c r="D557" s="741" t="s">
        <v>5240</v>
      </c>
      <c r="E557" s="741" t="s">
        <v>5239</v>
      </c>
      <c r="F557" s="745"/>
      <c r="G557" s="745"/>
      <c r="H557" s="745"/>
      <c r="I557" s="745"/>
      <c r="J557" s="745"/>
      <c r="K557" s="745"/>
      <c r="L557" s="745"/>
      <c r="M557" s="745"/>
      <c r="N557" s="745">
        <v>1</v>
      </c>
      <c r="O557" s="745">
        <v>84.98</v>
      </c>
      <c r="P557" s="759"/>
      <c r="Q557" s="746">
        <v>84.98</v>
      </c>
    </row>
    <row r="558" spans="1:17" ht="14.4" customHeight="1" x14ac:dyDescent="0.3">
      <c r="A558" s="740" t="s">
        <v>574</v>
      </c>
      <c r="B558" s="741" t="s">
        <v>4558</v>
      </c>
      <c r="C558" s="741" t="s">
        <v>4596</v>
      </c>
      <c r="D558" s="741" t="s">
        <v>5241</v>
      </c>
      <c r="E558" s="741" t="s">
        <v>5242</v>
      </c>
      <c r="F558" s="745"/>
      <c r="G558" s="745"/>
      <c r="H558" s="745"/>
      <c r="I558" s="745"/>
      <c r="J558" s="745"/>
      <c r="K558" s="745"/>
      <c r="L558" s="745"/>
      <c r="M558" s="745"/>
      <c r="N558" s="745">
        <v>6</v>
      </c>
      <c r="O558" s="745">
        <v>1440</v>
      </c>
      <c r="P558" s="759"/>
      <c r="Q558" s="746">
        <v>240</v>
      </c>
    </row>
    <row r="559" spans="1:17" ht="14.4" customHeight="1" x14ac:dyDescent="0.3">
      <c r="A559" s="740" t="s">
        <v>574</v>
      </c>
      <c r="B559" s="741" t="s">
        <v>4558</v>
      </c>
      <c r="C559" s="741" t="s">
        <v>4596</v>
      </c>
      <c r="D559" s="741" t="s">
        <v>5243</v>
      </c>
      <c r="E559" s="741" t="s">
        <v>5242</v>
      </c>
      <c r="F559" s="745"/>
      <c r="G559" s="745"/>
      <c r="H559" s="745"/>
      <c r="I559" s="745"/>
      <c r="J559" s="745"/>
      <c r="K559" s="745"/>
      <c r="L559" s="745"/>
      <c r="M559" s="745"/>
      <c r="N559" s="745">
        <v>0.34</v>
      </c>
      <c r="O559" s="745">
        <v>413.44</v>
      </c>
      <c r="P559" s="759"/>
      <c r="Q559" s="746">
        <v>1216</v>
      </c>
    </row>
    <row r="560" spans="1:17" ht="14.4" customHeight="1" x14ac:dyDescent="0.3">
      <c r="A560" s="740" t="s">
        <v>574</v>
      </c>
      <c r="B560" s="741" t="s">
        <v>4558</v>
      </c>
      <c r="C560" s="741" t="s">
        <v>4596</v>
      </c>
      <c r="D560" s="741" t="s">
        <v>5244</v>
      </c>
      <c r="E560" s="741" t="s">
        <v>5245</v>
      </c>
      <c r="F560" s="745"/>
      <c r="G560" s="745"/>
      <c r="H560" s="745"/>
      <c r="I560" s="745"/>
      <c r="J560" s="745"/>
      <c r="K560" s="745"/>
      <c r="L560" s="745"/>
      <c r="M560" s="745"/>
      <c r="N560" s="745">
        <v>1</v>
      </c>
      <c r="O560" s="745">
        <v>6559.4</v>
      </c>
      <c r="P560" s="759"/>
      <c r="Q560" s="746">
        <v>6559.4</v>
      </c>
    </row>
    <row r="561" spans="1:17" ht="14.4" customHeight="1" x14ac:dyDescent="0.3">
      <c r="A561" s="740" t="s">
        <v>574</v>
      </c>
      <c r="B561" s="741" t="s">
        <v>4558</v>
      </c>
      <c r="C561" s="741" t="s">
        <v>4596</v>
      </c>
      <c r="D561" s="741" t="s">
        <v>5246</v>
      </c>
      <c r="E561" s="741" t="s">
        <v>5247</v>
      </c>
      <c r="F561" s="745">
        <v>1</v>
      </c>
      <c r="G561" s="745">
        <v>6570.55</v>
      </c>
      <c r="H561" s="745"/>
      <c r="I561" s="745">
        <v>6570.55</v>
      </c>
      <c r="J561" s="745"/>
      <c r="K561" s="745"/>
      <c r="L561" s="745"/>
      <c r="M561" s="745"/>
      <c r="N561" s="745"/>
      <c r="O561" s="745"/>
      <c r="P561" s="759"/>
      <c r="Q561" s="746"/>
    </row>
    <row r="562" spans="1:17" ht="14.4" customHeight="1" x14ac:dyDescent="0.3">
      <c r="A562" s="740" t="s">
        <v>574</v>
      </c>
      <c r="B562" s="741" t="s">
        <v>4558</v>
      </c>
      <c r="C562" s="741" t="s">
        <v>4596</v>
      </c>
      <c r="D562" s="741" t="s">
        <v>5248</v>
      </c>
      <c r="E562" s="741" t="s">
        <v>5249</v>
      </c>
      <c r="F562" s="745">
        <v>2</v>
      </c>
      <c r="G562" s="745">
        <v>435.28</v>
      </c>
      <c r="H562" s="745">
        <v>2</v>
      </c>
      <c r="I562" s="745">
        <v>217.64</v>
      </c>
      <c r="J562" s="745">
        <v>1</v>
      </c>
      <c r="K562" s="745">
        <v>217.64</v>
      </c>
      <c r="L562" s="745">
        <v>1</v>
      </c>
      <c r="M562" s="745">
        <v>217.64</v>
      </c>
      <c r="N562" s="745">
        <v>1</v>
      </c>
      <c r="O562" s="745">
        <v>217.64</v>
      </c>
      <c r="P562" s="759">
        <v>1</v>
      </c>
      <c r="Q562" s="746">
        <v>217.64</v>
      </c>
    </row>
    <row r="563" spans="1:17" ht="14.4" customHeight="1" x14ac:dyDescent="0.3">
      <c r="A563" s="740" t="s">
        <v>574</v>
      </c>
      <c r="B563" s="741" t="s">
        <v>4558</v>
      </c>
      <c r="C563" s="741" t="s">
        <v>4596</v>
      </c>
      <c r="D563" s="741" t="s">
        <v>5250</v>
      </c>
      <c r="E563" s="741" t="s">
        <v>5249</v>
      </c>
      <c r="F563" s="745"/>
      <c r="G563" s="745"/>
      <c r="H563" s="745"/>
      <c r="I563" s="745"/>
      <c r="J563" s="745"/>
      <c r="K563" s="745"/>
      <c r="L563" s="745"/>
      <c r="M563" s="745"/>
      <c r="N563" s="745">
        <v>1</v>
      </c>
      <c r="O563" s="745">
        <v>265.31</v>
      </c>
      <c r="P563" s="759"/>
      <c r="Q563" s="746">
        <v>265.31</v>
      </c>
    </row>
    <row r="564" spans="1:17" ht="14.4" customHeight="1" x14ac:dyDescent="0.3">
      <c r="A564" s="740" t="s">
        <v>574</v>
      </c>
      <c r="B564" s="741" t="s">
        <v>4558</v>
      </c>
      <c r="C564" s="741" t="s">
        <v>4596</v>
      </c>
      <c r="D564" s="741" t="s">
        <v>5251</v>
      </c>
      <c r="E564" s="741" t="s">
        <v>5239</v>
      </c>
      <c r="F564" s="745">
        <v>4</v>
      </c>
      <c r="G564" s="745">
        <v>485</v>
      </c>
      <c r="H564" s="745">
        <v>0.8</v>
      </c>
      <c r="I564" s="745">
        <v>121.25</v>
      </c>
      <c r="J564" s="745">
        <v>5</v>
      </c>
      <c r="K564" s="745">
        <v>606.25</v>
      </c>
      <c r="L564" s="745">
        <v>1</v>
      </c>
      <c r="M564" s="745">
        <v>121.25</v>
      </c>
      <c r="N564" s="745">
        <v>3</v>
      </c>
      <c r="O564" s="745">
        <v>363.75</v>
      </c>
      <c r="P564" s="759">
        <v>0.6</v>
      </c>
      <c r="Q564" s="746">
        <v>121.25</v>
      </c>
    </row>
    <row r="565" spans="1:17" ht="14.4" customHeight="1" x14ac:dyDescent="0.3">
      <c r="A565" s="740" t="s">
        <v>574</v>
      </c>
      <c r="B565" s="741" t="s">
        <v>4558</v>
      </c>
      <c r="C565" s="741" t="s">
        <v>4596</v>
      </c>
      <c r="D565" s="741" t="s">
        <v>5252</v>
      </c>
      <c r="E565" s="741" t="s">
        <v>5239</v>
      </c>
      <c r="F565" s="745"/>
      <c r="G565" s="745"/>
      <c r="H565" s="745"/>
      <c r="I565" s="745"/>
      <c r="J565" s="745"/>
      <c r="K565" s="745"/>
      <c r="L565" s="745"/>
      <c r="M565" s="745"/>
      <c r="N565" s="745">
        <v>3</v>
      </c>
      <c r="O565" s="745">
        <v>516.12</v>
      </c>
      <c r="P565" s="759"/>
      <c r="Q565" s="746">
        <v>172.04</v>
      </c>
    </row>
    <row r="566" spans="1:17" ht="14.4" customHeight="1" x14ac:dyDescent="0.3">
      <c r="A566" s="740" t="s">
        <v>574</v>
      </c>
      <c r="B566" s="741" t="s">
        <v>4558</v>
      </c>
      <c r="C566" s="741" t="s">
        <v>4596</v>
      </c>
      <c r="D566" s="741" t="s">
        <v>5253</v>
      </c>
      <c r="E566" s="741" t="s">
        <v>5254</v>
      </c>
      <c r="F566" s="745">
        <v>3</v>
      </c>
      <c r="G566" s="745">
        <v>3743.34</v>
      </c>
      <c r="H566" s="745">
        <v>3</v>
      </c>
      <c r="I566" s="745">
        <v>1247.78</v>
      </c>
      <c r="J566" s="745">
        <v>1</v>
      </c>
      <c r="K566" s="745">
        <v>1247.78</v>
      </c>
      <c r="L566" s="745">
        <v>1</v>
      </c>
      <c r="M566" s="745">
        <v>1247.78</v>
      </c>
      <c r="N566" s="745">
        <v>15</v>
      </c>
      <c r="O566" s="745">
        <v>18716.699999999997</v>
      </c>
      <c r="P566" s="759">
        <v>14.999999999999998</v>
      </c>
      <c r="Q566" s="746">
        <v>1247.7799999999997</v>
      </c>
    </row>
    <row r="567" spans="1:17" ht="14.4" customHeight="1" x14ac:dyDescent="0.3">
      <c r="A567" s="740" t="s">
        <v>574</v>
      </c>
      <c r="B567" s="741" t="s">
        <v>4558</v>
      </c>
      <c r="C567" s="741" t="s">
        <v>4596</v>
      </c>
      <c r="D567" s="741" t="s">
        <v>5255</v>
      </c>
      <c r="E567" s="741" t="s">
        <v>5254</v>
      </c>
      <c r="F567" s="745">
        <v>2</v>
      </c>
      <c r="G567" s="745">
        <v>2843.78</v>
      </c>
      <c r="H567" s="745">
        <v>0.4</v>
      </c>
      <c r="I567" s="745">
        <v>1421.89</v>
      </c>
      <c r="J567" s="745">
        <v>5</v>
      </c>
      <c r="K567" s="745">
        <v>7109.45</v>
      </c>
      <c r="L567" s="745">
        <v>1</v>
      </c>
      <c r="M567" s="745">
        <v>1421.8899999999999</v>
      </c>
      <c r="N567" s="745">
        <v>7</v>
      </c>
      <c r="O567" s="745">
        <v>9953.23</v>
      </c>
      <c r="P567" s="759">
        <v>1.4</v>
      </c>
      <c r="Q567" s="746">
        <v>1421.8899999999999</v>
      </c>
    </row>
    <row r="568" spans="1:17" ht="14.4" customHeight="1" x14ac:dyDescent="0.3">
      <c r="A568" s="740" t="s">
        <v>574</v>
      </c>
      <c r="B568" s="741" t="s">
        <v>4558</v>
      </c>
      <c r="C568" s="741" t="s">
        <v>4596</v>
      </c>
      <c r="D568" s="741" t="s">
        <v>5256</v>
      </c>
      <c r="E568" s="741" t="s">
        <v>5254</v>
      </c>
      <c r="F568" s="745">
        <v>1</v>
      </c>
      <c r="G568" s="745">
        <v>1656.11</v>
      </c>
      <c r="H568" s="745">
        <v>0.25</v>
      </c>
      <c r="I568" s="745">
        <v>1656.11</v>
      </c>
      <c r="J568" s="745">
        <v>4</v>
      </c>
      <c r="K568" s="745">
        <v>6624.44</v>
      </c>
      <c r="L568" s="745">
        <v>1</v>
      </c>
      <c r="M568" s="745">
        <v>1656.11</v>
      </c>
      <c r="N568" s="745">
        <v>12</v>
      </c>
      <c r="O568" s="745">
        <v>19873.32</v>
      </c>
      <c r="P568" s="759">
        <v>3</v>
      </c>
      <c r="Q568" s="746">
        <v>1656.11</v>
      </c>
    </row>
    <row r="569" spans="1:17" ht="14.4" customHeight="1" x14ac:dyDescent="0.3">
      <c r="A569" s="740" t="s">
        <v>574</v>
      </c>
      <c r="B569" s="741" t="s">
        <v>4558</v>
      </c>
      <c r="C569" s="741" t="s">
        <v>4596</v>
      </c>
      <c r="D569" s="741" t="s">
        <v>5257</v>
      </c>
      <c r="E569" s="741" t="s">
        <v>5254</v>
      </c>
      <c r="F569" s="745"/>
      <c r="G569" s="745"/>
      <c r="H569" s="745"/>
      <c r="I569" s="745"/>
      <c r="J569" s="745">
        <v>3</v>
      </c>
      <c r="K569" s="745">
        <v>5338.32</v>
      </c>
      <c r="L569" s="745">
        <v>1</v>
      </c>
      <c r="M569" s="745">
        <v>1779.4399999999998</v>
      </c>
      <c r="N569" s="745">
        <v>3</v>
      </c>
      <c r="O569" s="745">
        <v>5338.32</v>
      </c>
      <c r="P569" s="759">
        <v>1</v>
      </c>
      <c r="Q569" s="746">
        <v>1779.4399999999998</v>
      </c>
    </row>
    <row r="570" spans="1:17" ht="14.4" customHeight="1" x14ac:dyDescent="0.3">
      <c r="A570" s="740" t="s">
        <v>574</v>
      </c>
      <c r="B570" s="741" t="s">
        <v>4558</v>
      </c>
      <c r="C570" s="741" t="s">
        <v>4596</v>
      </c>
      <c r="D570" s="741" t="s">
        <v>5258</v>
      </c>
      <c r="E570" s="741" t="s">
        <v>5259</v>
      </c>
      <c r="F570" s="745">
        <v>1</v>
      </c>
      <c r="G570" s="745">
        <v>1419.82</v>
      </c>
      <c r="H570" s="745"/>
      <c r="I570" s="745">
        <v>1419.82</v>
      </c>
      <c r="J570" s="745"/>
      <c r="K570" s="745"/>
      <c r="L570" s="745"/>
      <c r="M570" s="745"/>
      <c r="N570" s="745"/>
      <c r="O570" s="745"/>
      <c r="P570" s="759"/>
      <c r="Q570" s="746"/>
    </row>
    <row r="571" spans="1:17" ht="14.4" customHeight="1" x14ac:dyDescent="0.3">
      <c r="A571" s="740" t="s">
        <v>574</v>
      </c>
      <c r="B571" s="741" t="s">
        <v>4558</v>
      </c>
      <c r="C571" s="741" t="s">
        <v>4596</v>
      </c>
      <c r="D571" s="741" t="s">
        <v>5260</v>
      </c>
      <c r="E571" s="741" t="s">
        <v>5259</v>
      </c>
      <c r="F571" s="745">
        <v>4</v>
      </c>
      <c r="G571" s="745">
        <v>6189.16</v>
      </c>
      <c r="H571" s="745"/>
      <c r="I571" s="745">
        <v>1547.29</v>
      </c>
      <c r="J571" s="745"/>
      <c r="K571" s="745"/>
      <c r="L571" s="745"/>
      <c r="M571" s="745"/>
      <c r="N571" s="745"/>
      <c r="O571" s="745"/>
      <c r="P571" s="759"/>
      <c r="Q571" s="746"/>
    </row>
    <row r="572" spans="1:17" ht="14.4" customHeight="1" x14ac:dyDescent="0.3">
      <c r="A572" s="740" t="s">
        <v>574</v>
      </c>
      <c r="B572" s="741" t="s">
        <v>4558</v>
      </c>
      <c r="C572" s="741" t="s">
        <v>4596</v>
      </c>
      <c r="D572" s="741" t="s">
        <v>5261</v>
      </c>
      <c r="E572" s="741" t="s">
        <v>5262</v>
      </c>
      <c r="F572" s="745"/>
      <c r="G572" s="745"/>
      <c r="H572" s="745"/>
      <c r="I572" s="745"/>
      <c r="J572" s="745">
        <v>9</v>
      </c>
      <c r="K572" s="745">
        <v>7103.61</v>
      </c>
      <c r="L572" s="745">
        <v>1</v>
      </c>
      <c r="M572" s="745">
        <v>789.29</v>
      </c>
      <c r="N572" s="745">
        <v>12</v>
      </c>
      <c r="O572" s="745">
        <v>9471.48</v>
      </c>
      <c r="P572" s="759">
        <v>1.3333333333333333</v>
      </c>
      <c r="Q572" s="746">
        <v>789.29</v>
      </c>
    </row>
    <row r="573" spans="1:17" ht="14.4" customHeight="1" x14ac:dyDescent="0.3">
      <c r="A573" s="740" t="s">
        <v>574</v>
      </c>
      <c r="B573" s="741" t="s">
        <v>4558</v>
      </c>
      <c r="C573" s="741" t="s">
        <v>4596</v>
      </c>
      <c r="D573" s="741" t="s">
        <v>5263</v>
      </c>
      <c r="E573" s="741" t="s">
        <v>5264</v>
      </c>
      <c r="F573" s="745"/>
      <c r="G573" s="745"/>
      <c r="H573" s="745"/>
      <c r="I573" s="745"/>
      <c r="J573" s="745">
        <v>1</v>
      </c>
      <c r="K573" s="745">
        <v>13282.04</v>
      </c>
      <c r="L573" s="745">
        <v>1</v>
      </c>
      <c r="M573" s="745">
        <v>13282.04</v>
      </c>
      <c r="N573" s="745">
        <v>1</v>
      </c>
      <c r="O573" s="745">
        <v>13282.04</v>
      </c>
      <c r="P573" s="759">
        <v>1</v>
      </c>
      <c r="Q573" s="746">
        <v>13282.04</v>
      </c>
    </row>
    <row r="574" spans="1:17" ht="14.4" customHeight="1" x14ac:dyDescent="0.3">
      <c r="A574" s="740" t="s">
        <v>574</v>
      </c>
      <c r="B574" s="741" t="s">
        <v>4558</v>
      </c>
      <c r="C574" s="741" t="s">
        <v>4596</v>
      </c>
      <c r="D574" s="741" t="s">
        <v>5265</v>
      </c>
      <c r="E574" s="741" t="s">
        <v>5266</v>
      </c>
      <c r="F574" s="745"/>
      <c r="G574" s="745"/>
      <c r="H574" s="745"/>
      <c r="I574" s="745"/>
      <c r="J574" s="745"/>
      <c r="K574" s="745"/>
      <c r="L574" s="745"/>
      <c r="M574" s="745"/>
      <c r="N574" s="745">
        <v>1</v>
      </c>
      <c r="O574" s="745">
        <v>10628.95</v>
      </c>
      <c r="P574" s="759"/>
      <c r="Q574" s="746">
        <v>10628.95</v>
      </c>
    </row>
    <row r="575" spans="1:17" ht="14.4" customHeight="1" x14ac:dyDescent="0.3">
      <c r="A575" s="740" t="s">
        <v>574</v>
      </c>
      <c r="B575" s="741" t="s">
        <v>4558</v>
      </c>
      <c r="C575" s="741" t="s">
        <v>4596</v>
      </c>
      <c r="D575" s="741" t="s">
        <v>5267</v>
      </c>
      <c r="E575" s="741" t="s">
        <v>5268</v>
      </c>
      <c r="F575" s="745"/>
      <c r="G575" s="745"/>
      <c r="H575" s="745"/>
      <c r="I575" s="745"/>
      <c r="J575" s="745"/>
      <c r="K575" s="745"/>
      <c r="L575" s="745"/>
      <c r="M575" s="745"/>
      <c r="N575" s="745">
        <v>1</v>
      </c>
      <c r="O575" s="745">
        <v>1095.23</v>
      </c>
      <c r="P575" s="759"/>
      <c r="Q575" s="746">
        <v>1095.23</v>
      </c>
    </row>
    <row r="576" spans="1:17" ht="14.4" customHeight="1" x14ac:dyDescent="0.3">
      <c r="A576" s="740" t="s">
        <v>574</v>
      </c>
      <c r="B576" s="741" t="s">
        <v>4558</v>
      </c>
      <c r="C576" s="741" t="s">
        <v>4596</v>
      </c>
      <c r="D576" s="741" t="s">
        <v>5269</v>
      </c>
      <c r="E576" s="741" t="s">
        <v>5270</v>
      </c>
      <c r="F576" s="745"/>
      <c r="G576" s="745"/>
      <c r="H576" s="745"/>
      <c r="I576" s="745"/>
      <c r="J576" s="745"/>
      <c r="K576" s="745"/>
      <c r="L576" s="745"/>
      <c r="M576" s="745"/>
      <c r="N576" s="745">
        <v>3</v>
      </c>
      <c r="O576" s="745">
        <v>2708.01</v>
      </c>
      <c r="P576" s="759"/>
      <c r="Q576" s="746">
        <v>902.67000000000007</v>
      </c>
    </row>
    <row r="577" spans="1:17" ht="14.4" customHeight="1" x14ac:dyDescent="0.3">
      <c r="A577" s="740" t="s">
        <v>574</v>
      </c>
      <c r="B577" s="741" t="s">
        <v>4558</v>
      </c>
      <c r="C577" s="741" t="s">
        <v>4596</v>
      </c>
      <c r="D577" s="741" t="s">
        <v>5271</v>
      </c>
      <c r="E577" s="741" t="s">
        <v>5270</v>
      </c>
      <c r="F577" s="745">
        <v>4</v>
      </c>
      <c r="G577" s="745">
        <v>4117.68</v>
      </c>
      <c r="H577" s="745">
        <v>1.3333333333333333</v>
      </c>
      <c r="I577" s="745">
        <v>1029.42</v>
      </c>
      <c r="J577" s="745">
        <v>3</v>
      </c>
      <c r="K577" s="745">
        <v>3088.26</v>
      </c>
      <c r="L577" s="745">
        <v>1</v>
      </c>
      <c r="M577" s="745">
        <v>1029.42</v>
      </c>
      <c r="N577" s="745">
        <v>3</v>
      </c>
      <c r="O577" s="745">
        <v>3088.26</v>
      </c>
      <c r="P577" s="759">
        <v>1</v>
      </c>
      <c r="Q577" s="746">
        <v>1029.42</v>
      </c>
    </row>
    <row r="578" spans="1:17" ht="14.4" customHeight="1" x14ac:dyDescent="0.3">
      <c r="A578" s="740" t="s">
        <v>574</v>
      </c>
      <c r="B578" s="741" t="s">
        <v>4558</v>
      </c>
      <c r="C578" s="741" t="s">
        <v>4596</v>
      </c>
      <c r="D578" s="741" t="s">
        <v>5272</v>
      </c>
      <c r="E578" s="741" t="s">
        <v>5273</v>
      </c>
      <c r="F578" s="745"/>
      <c r="G578" s="745"/>
      <c r="H578" s="745"/>
      <c r="I578" s="745"/>
      <c r="J578" s="745"/>
      <c r="K578" s="745"/>
      <c r="L578" s="745"/>
      <c r="M578" s="745"/>
      <c r="N578" s="745">
        <v>1</v>
      </c>
      <c r="O578" s="745">
        <v>9504.49</v>
      </c>
      <c r="P578" s="759"/>
      <c r="Q578" s="746">
        <v>9504.49</v>
      </c>
    </row>
    <row r="579" spans="1:17" ht="14.4" customHeight="1" x14ac:dyDescent="0.3">
      <c r="A579" s="740" t="s">
        <v>574</v>
      </c>
      <c r="B579" s="741" t="s">
        <v>4558</v>
      </c>
      <c r="C579" s="741" t="s">
        <v>4596</v>
      </c>
      <c r="D579" s="741" t="s">
        <v>5274</v>
      </c>
      <c r="E579" s="741" t="s">
        <v>5275</v>
      </c>
      <c r="F579" s="745"/>
      <c r="G579" s="745"/>
      <c r="H579" s="745"/>
      <c r="I579" s="745"/>
      <c r="J579" s="745"/>
      <c r="K579" s="745"/>
      <c r="L579" s="745"/>
      <c r="M579" s="745"/>
      <c r="N579" s="745">
        <v>1</v>
      </c>
      <c r="O579" s="745">
        <v>1707.31</v>
      </c>
      <c r="P579" s="759"/>
      <c r="Q579" s="746">
        <v>1707.31</v>
      </c>
    </row>
    <row r="580" spans="1:17" ht="14.4" customHeight="1" x14ac:dyDescent="0.3">
      <c r="A580" s="740" t="s">
        <v>574</v>
      </c>
      <c r="B580" s="741" t="s">
        <v>4558</v>
      </c>
      <c r="C580" s="741" t="s">
        <v>4596</v>
      </c>
      <c r="D580" s="741" t="s">
        <v>5276</v>
      </c>
      <c r="E580" s="741" t="s">
        <v>5277</v>
      </c>
      <c r="F580" s="745"/>
      <c r="G580" s="745"/>
      <c r="H580" s="745"/>
      <c r="I580" s="745"/>
      <c r="J580" s="745">
        <v>5</v>
      </c>
      <c r="K580" s="745">
        <v>3186.8</v>
      </c>
      <c r="L580" s="745">
        <v>1</v>
      </c>
      <c r="M580" s="745">
        <v>637.36</v>
      </c>
      <c r="N580" s="745"/>
      <c r="O580" s="745"/>
      <c r="P580" s="759"/>
      <c r="Q580" s="746"/>
    </row>
    <row r="581" spans="1:17" ht="14.4" customHeight="1" x14ac:dyDescent="0.3">
      <c r="A581" s="740" t="s">
        <v>574</v>
      </c>
      <c r="B581" s="741" t="s">
        <v>4558</v>
      </c>
      <c r="C581" s="741" t="s">
        <v>4596</v>
      </c>
      <c r="D581" s="741" t="s">
        <v>5278</v>
      </c>
      <c r="E581" s="741" t="s">
        <v>5279</v>
      </c>
      <c r="F581" s="745">
        <v>5</v>
      </c>
      <c r="G581" s="745">
        <v>2975</v>
      </c>
      <c r="H581" s="745">
        <v>5</v>
      </c>
      <c r="I581" s="745">
        <v>595</v>
      </c>
      <c r="J581" s="745">
        <v>1</v>
      </c>
      <c r="K581" s="745">
        <v>595</v>
      </c>
      <c r="L581" s="745">
        <v>1</v>
      </c>
      <c r="M581" s="745">
        <v>595</v>
      </c>
      <c r="N581" s="745">
        <v>2</v>
      </c>
      <c r="O581" s="745">
        <v>1190</v>
      </c>
      <c r="P581" s="759">
        <v>2</v>
      </c>
      <c r="Q581" s="746">
        <v>595</v>
      </c>
    </row>
    <row r="582" spans="1:17" ht="14.4" customHeight="1" x14ac:dyDescent="0.3">
      <c r="A582" s="740" t="s">
        <v>574</v>
      </c>
      <c r="B582" s="741" t="s">
        <v>4558</v>
      </c>
      <c r="C582" s="741" t="s">
        <v>4596</v>
      </c>
      <c r="D582" s="741" t="s">
        <v>5280</v>
      </c>
      <c r="E582" s="741" t="s">
        <v>5281</v>
      </c>
      <c r="F582" s="745">
        <v>1</v>
      </c>
      <c r="G582" s="745">
        <v>23608.2</v>
      </c>
      <c r="H582" s="745">
        <v>1</v>
      </c>
      <c r="I582" s="745">
        <v>23608.2</v>
      </c>
      <c r="J582" s="745">
        <v>1</v>
      </c>
      <c r="K582" s="745">
        <v>23608.2</v>
      </c>
      <c r="L582" s="745">
        <v>1</v>
      </c>
      <c r="M582" s="745">
        <v>23608.2</v>
      </c>
      <c r="N582" s="745"/>
      <c r="O582" s="745"/>
      <c r="P582" s="759"/>
      <c r="Q582" s="746"/>
    </row>
    <row r="583" spans="1:17" ht="14.4" customHeight="1" x14ac:dyDescent="0.3">
      <c r="A583" s="740" t="s">
        <v>574</v>
      </c>
      <c r="B583" s="741" t="s">
        <v>4558</v>
      </c>
      <c r="C583" s="741" t="s">
        <v>4596</v>
      </c>
      <c r="D583" s="741" t="s">
        <v>5282</v>
      </c>
      <c r="E583" s="741" t="s">
        <v>5283</v>
      </c>
      <c r="F583" s="745">
        <v>1</v>
      </c>
      <c r="G583" s="745">
        <v>223.85</v>
      </c>
      <c r="H583" s="745">
        <v>0.25</v>
      </c>
      <c r="I583" s="745">
        <v>223.85</v>
      </c>
      <c r="J583" s="745">
        <v>4</v>
      </c>
      <c r="K583" s="745">
        <v>895.4</v>
      </c>
      <c r="L583" s="745">
        <v>1</v>
      </c>
      <c r="M583" s="745">
        <v>223.85</v>
      </c>
      <c r="N583" s="745">
        <v>1</v>
      </c>
      <c r="O583" s="745">
        <v>223.85</v>
      </c>
      <c r="P583" s="759">
        <v>0.25</v>
      </c>
      <c r="Q583" s="746">
        <v>223.85</v>
      </c>
    </row>
    <row r="584" spans="1:17" ht="14.4" customHeight="1" x14ac:dyDescent="0.3">
      <c r="A584" s="740" t="s">
        <v>574</v>
      </c>
      <c r="B584" s="741" t="s">
        <v>4558</v>
      </c>
      <c r="C584" s="741" t="s">
        <v>4596</v>
      </c>
      <c r="D584" s="741" t="s">
        <v>5284</v>
      </c>
      <c r="E584" s="741" t="s">
        <v>5285</v>
      </c>
      <c r="F584" s="745">
        <v>1</v>
      </c>
      <c r="G584" s="745">
        <v>9375.98</v>
      </c>
      <c r="H584" s="745"/>
      <c r="I584" s="745">
        <v>9375.98</v>
      </c>
      <c r="J584" s="745"/>
      <c r="K584" s="745"/>
      <c r="L584" s="745"/>
      <c r="M584" s="745"/>
      <c r="N584" s="745"/>
      <c r="O584" s="745"/>
      <c r="P584" s="759"/>
      <c r="Q584" s="746"/>
    </row>
    <row r="585" spans="1:17" ht="14.4" customHeight="1" x14ac:dyDescent="0.3">
      <c r="A585" s="740" t="s">
        <v>574</v>
      </c>
      <c r="B585" s="741" t="s">
        <v>4558</v>
      </c>
      <c r="C585" s="741" t="s">
        <v>4596</v>
      </c>
      <c r="D585" s="741" t="s">
        <v>5286</v>
      </c>
      <c r="E585" s="741" t="s">
        <v>5287</v>
      </c>
      <c r="F585" s="745">
        <v>6</v>
      </c>
      <c r="G585" s="745">
        <v>39582.480000000003</v>
      </c>
      <c r="H585" s="745"/>
      <c r="I585" s="745">
        <v>6597.0800000000008</v>
      </c>
      <c r="J585" s="745"/>
      <c r="K585" s="745"/>
      <c r="L585" s="745"/>
      <c r="M585" s="745"/>
      <c r="N585" s="745"/>
      <c r="O585" s="745"/>
      <c r="P585" s="759"/>
      <c r="Q585" s="746"/>
    </row>
    <row r="586" spans="1:17" ht="14.4" customHeight="1" x14ac:dyDescent="0.3">
      <c r="A586" s="740" t="s">
        <v>574</v>
      </c>
      <c r="B586" s="741" t="s">
        <v>4558</v>
      </c>
      <c r="C586" s="741" t="s">
        <v>4596</v>
      </c>
      <c r="D586" s="741" t="s">
        <v>5288</v>
      </c>
      <c r="E586" s="741" t="s">
        <v>5289</v>
      </c>
      <c r="F586" s="745"/>
      <c r="G586" s="745"/>
      <c r="H586" s="745"/>
      <c r="I586" s="745"/>
      <c r="J586" s="745">
        <v>2</v>
      </c>
      <c r="K586" s="745">
        <v>20248.48</v>
      </c>
      <c r="L586" s="745">
        <v>1</v>
      </c>
      <c r="M586" s="745">
        <v>10124.24</v>
      </c>
      <c r="N586" s="745"/>
      <c r="O586" s="745"/>
      <c r="P586" s="759"/>
      <c r="Q586" s="746"/>
    </row>
    <row r="587" spans="1:17" ht="14.4" customHeight="1" x14ac:dyDescent="0.3">
      <c r="A587" s="740" t="s">
        <v>574</v>
      </c>
      <c r="B587" s="741" t="s">
        <v>4558</v>
      </c>
      <c r="C587" s="741" t="s">
        <v>4596</v>
      </c>
      <c r="D587" s="741" t="s">
        <v>5290</v>
      </c>
      <c r="E587" s="741" t="s">
        <v>5291</v>
      </c>
      <c r="F587" s="745">
        <v>1</v>
      </c>
      <c r="G587" s="745">
        <v>69228.990000000005</v>
      </c>
      <c r="H587" s="745">
        <v>1</v>
      </c>
      <c r="I587" s="745">
        <v>69228.990000000005</v>
      </c>
      <c r="J587" s="745">
        <v>1</v>
      </c>
      <c r="K587" s="745">
        <v>69228.990000000005</v>
      </c>
      <c r="L587" s="745">
        <v>1</v>
      </c>
      <c r="M587" s="745">
        <v>69228.990000000005</v>
      </c>
      <c r="N587" s="745">
        <v>2</v>
      </c>
      <c r="O587" s="745">
        <v>138457.98000000001</v>
      </c>
      <c r="P587" s="759">
        <v>2</v>
      </c>
      <c r="Q587" s="746">
        <v>69228.990000000005</v>
      </c>
    </row>
    <row r="588" spans="1:17" ht="14.4" customHeight="1" x14ac:dyDescent="0.3">
      <c r="A588" s="740" t="s">
        <v>574</v>
      </c>
      <c r="B588" s="741" t="s">
        <v>4558</v>
      </c>
      <c r="C588" s="741" t="s">
        <v>4596</v>
      </c>
      <c r="D588" s="741" t="s">
        <v>5292</v>
      </c>
      <c r="E588" s="741" t="s">
        <v>5293</v>
      </c>
      <c r="F588" s="745"/>
      <c r="G588" s="745"/>
      <c r="H588" s="745"/>
      <c r="I588" s="745"/>
      <c r="J588" s="745"/>
      <c r="K588" s="745"/>
      <c r="L588" s="745"/>
      <c r="M588" s="745"/>
      <c r="N588" s="745">
        <v>2</v>
      </c>
      <c r="O588" s="745">
        <v>11416.58</v>
      </c>
      <c r="P588" s="759"/>
      <c r="Q588" s="746">
        <v>5708.29</v>
      </c>
    </row>
    <row r="589" spans="1:17" ht="14.4" customHeight="1" x14ac:dyDescent="0.3">
      <c r="A589" s="740" t="s">
        <v>574</v>
      </c>
      <c r="B589" s="741" t="s">
        <v>4558</v>
      </c>
      <c r="C589" s="741" t="s">
        <v>4596</v>
      </c>
      <c r="D589" s="741" t="s">
        <v>5294</v>
      </c>
      <c r="E589" s="741" t="s">
        <v>5295</v>
      </c>
      <c r="F589" s="745">
        <v>1</v>
      </c>
      <c r="G589" s="745">
        <v>1796</v>
      </c>
      <c r="H589" s="745"/>
      <c r="I589" s="745">
        <v>1796</v>
      </c>
      <c r="J589" s="745"/>
      <c r="K589" s="745"/>
      <c r="L589" s="745"/>
      <c r="M589" s="745"/>
      <c r="N589" s="745"/>
      <c r="O589" s="745"/>
      <c r="P589" s="759"/>
      <c r="Q589" s="746"/>
    </row>
    <row r="590" spans="1:17" ht="14.4" customHeight="1" x14ac:dyDescent="0.3">
      <c r="A590" s="740" t="s">
        <v>574</v>
      </c>
      <c r="B590" s="741" t="s">
        <v>4558</v>
      </c>
      <c r="C590" s="741" t="s">
        <v>4596</v>
      </c>
      <c r="D590" s="741" t="s">
        <v>5296</v>
      </c>
      <c r="E590" s="741" t="s">
        <v>5297</v>
      </c>
      <c r="F590" s="745">
        <v>1</v>
      </c>
      <c r="G590" s="745">
        <v>10980.7</v>
      </c>
      <c r="H590" s="745"/>
      <c r="I590" s="745">
        <v>10980.7</v>
      </c>
      <c r="J590" s="745"/>
      <c r="K590" s="745"/>
      <c r="L590" s="745"/>
      <c r="M590" s="745"/>
      <c r="N590" s="745"/>
      <c r="O590" s="745"/>
      <c r="P590" s="759"/>
      <c r="Q590" s="746"/>
    </row>
    <row r="591" spans="1:17" ht="14.4" customHeight="1" x14ac:dyDescent="0.3">
      <c r="A591" s="740" t="s">
        <v>574</v>
      </c>
      <c r="B591" s="741" t="s">
        <v>4558</v>
      </c>
      <c r="C591" s="741" t="s">
        <v>4596</v>
      </c>
      <c r="D591" s="741" t="s">
        <v>5298</v>
      </c>
      <c r="E591" s="741" t="s">
        <v>5299</v>
      </c>
      <c r="F591" s="745">
        <v>1</v>
      </c>
      <c r="G591" s="745">
        <v>10980.7</v>
      </c>
      <c r="H591" s="745"/>
      <c r="I591" s="745">
        <v>10980.7</v>
      </c>
      <c r="J591" s="745"/>
      <c r="K591" s="745"/>
      <c r="L591" s="745"/>
      <c r="M591" s="745"/>
      <c r="N591" s="745"/>
      <c r="O591" s="745"/>
      <c r="P591" s="759"/>
      <c r="Q591" s="746"/>
    </row>
    <row r="592" spans="1:17" ht="14.4" customHeight="1" x14ac:dyDescent="0.3">
      <c r="A592" s="740" t="s">
        <v>574</v>
      </c>
      <c r="B592" s="741" t="s">
        <v>4558</v>
      </c>
      <c r="C592" s="741" t="s">
        <v>4596</v>
      </c>
      <c r="D592" s="741" t="s">
        <v>5300</v>
      </c>
      <c r="E592" s="741" t="s">
        <v>5301</v>
      </c>
      <c r="F592" s="745">
        <v>1</v>
      </c>
      <c r="G592" s="745">
        <v>4300.91</v>
      </c>
      <c r="H592" s="745"/>
      <c r="I592" s="745">
        <v>4300.91</v>
      </c>
      <c r="J592" s="745"/>
      <c r="K592" s="745"/>
      <c r="L592" s="745"/>
      <c r="M592" s="745"/>
      <c r="N592" s="745"/>
      <c r="O592" s="745"/>
      <c r="P592" s="759"/>
      <c r="Q592" s="746"/>
    </row>
    <row r="593" spans="1:17" ht="14.4" customHeight="1" x14ac:dyDescent="0.3">
      <c r="A593" s="740" t="s">
        <v>574</v>
      </c>
      <c r="B593" s="741" t="s">
        <v>4558</v>
      </c>
      <c r="C593" s="741" t="s">
        <v>4596</v>
      </c>
      <c r="D593" s="741" t="s">
        <v>5302</v>
      </c>
      <c r="E593" s="741" t="s">
        <v>5301</v>
      </c>
      <c r="F593" s="745">
        <v>1</v>
      </c>
      <c r="G593" s="745">
        <v>361.69</v>
      </c>
      <c r="H593" s="745"/>
      <c r="I593" s="745">
        <v>361.69</v>
      </c>
      <c r="J593" s="745"/>
      <c r="K593" s="745"/>
      <c r="L593" s="745"/>
      <c r="M593" s="745"/>
      <c r="N593" s="745"/>
      <c r="O593" s="745"/>
      <c r="P593" s="759"/>
      <c r="Q593" s="746"/>
    </row>
    <row r="594" spans="1:17" ht="14.4" customHeight="1" x14ac:dyDescent="0.3">
      <c r="A594" s="740" t="s">
        <v>574</v>
      </c>
      <c r="B594" s="741" t="s">
        <v>4558</v>
      </c>
      <c r="C594" s="741" t="s">
        <v>4596</v>
      </c>
      <c r="D594" s="741" t="s">
        <v>5303</v>
      </c>
      <c r="E594" s="741" t="s">
        <v>5304</v>
      </c>
      <c r="F594" s="745"/>
      <c r="G594" s="745"/>
      <c r="H594" s="745"/>
      <c r="I594" s="745"/>
      <c r="J594" s="745"/>
      <c r="K594" s="745"/>
      <c r="L594" s="745"/>
      <c r="M594" s="745"/>
      <c r="N594" s="745">
        <v>3</v>
      </c>
      <c r="O594" s="745">
        <v>13854</v>
      </c>
      <c r="P594" s="759"/>
      <c r="Q594" s="746">
        <v>4618</v>
      </c>
    </row>
    <row r="595" spans="1:17" ht="14.4" customHeight="1" x14ac:dyDescent="0.3">
      <c r="A595" s="740" t="s">
        <v>574</v>
      </c>
      <c r="B595" s="741" t="s">
        <v>4558</v>
      </c>
      <c r="C595" s="741" t="s">
        <v>4596</v>
      </c>
      <c r="D595" s="741" t="s">
        <v>5305</v>
      </c>
      <c r="E595" s="741" t="s">
        <v>5306</v>
      </c>
      <c r="F595" s="745"/>
      <c r="G595" s="745"/>
      <c r="H595" s="745"/>
      <c r="I595" s="745"/>
      <c r="J595" s="745"/>
      <c r="K595" s="745"/>
      <c r="L595" s="745"/>
      <c r="M595" s="745"/>
      <c r="N595" s="745">
        <v>2</v>
      </c>
      <c r="O595" s="745">
        <v>9352</v>
      </c>
      <c r="P595" s="759"/>
      <c r="Q595" s="746">
        <v>4676</v>
      </c>
    </row>
    <row r="596" spans="1:17" ht="14.4" customHeight="1" x14ac:dyDescent="0.3">
      <c r="A596" s="740" t="s">
        <v>574</v>
      </c>
      <c r="B596" s="741" t="s">
        <v>4558</v>
      </c>
      <c r="C596" s="741" t="s">
        <v>4596</v>
      </c>
      <c r="D596" s="741" t="s">
        <v>5307</v>
      </c>
      <c r="E596" s="741" t="s">
        <v>5308</v>
      </c>
      <c r="F596" s="745"/>
      <c r="G596" s="745"/>
      <c r="H596" s="745"/>
      <c r="I596" s="745"/>
      <c r="J596" s="745"/>
      <c r="K596" s="745"/>
      <c r="L596" s="745"/>
      <c r="M596" s="745"/>
      <c r="N596" s="745">
        <v>12</v>
      </c>
      <c r="O596" s="745">
        <v>7104</v>
      </c>
      <c r="P596" s="759"/>
      <c r="Q596" s="746">
        <v>592</v>
      </c>
    </row>
    <row r="597" spans="1:17" ht="14.4" customHeight="1" x14ac:dyDescent="0.3">
      <c r="A597" s="740" t="s">
        <v>574</v>
      </c>
      <c r="B597" s="741" t="s">
        <v>4558</v>
      </c>
      <c r="C597" s="741" t="s">
        <v>4596</v>
      </c>
      <c r="D597" s="741" t="s">
        <v>5309</v>
      </c>
      <c r="E597" s="741" t="s">
        <v>5310</v>
      </c>
      <c r="F597" s="745"/>
      <c r="G597" s="745"/>
      <c r="H597" s="745"/>
      <c r="I597" s="745"/>
      <c r="J597" s="745">
        <v>2</v>
      </c>
      <c r="K597" s="745">
        <v>11837.34</v>
      </c>
      <c r="L597" s="745">
        <v>1</v>
      </c>
      <c r="M597" s="745">
        <v>5918.67</v>
      </c>
      <c r="N597" s="745"/>
      <c r="O597" s="745"/>
      <c r="P597" s="759"/>
      <c r="Q597" s="746"/>
    </row>
    <row r="598" spans="1:17" ht="14.4" customHeight="1" x14ac:dyDescent="0.3">
      <c r="A598" s="740" t="s">
        <v>574</v>
      </c>
      <c r="B598" s="741" t="s">
        <v>4558</v>
      </c>
      <c r="C598" s="741" t="s">
        <v>4596</v>
      </c>
      <c r="D598" s="741" t="s">
        <v>5311</v>
      </c>
      <c r="E598" s="741" t="s">
        <v>5310</v>
      </c>
      <c r="F598" s="745"/>
      <c r="G598" s="745"/>
      <c r="H598" s="745"/>
      <c r="I598" s="745"/>
      <c r="J598" s="745">
        <v>8</v>
      </c>
      <c r="K598" s="745">
        <v>23098.48</v>
      </c>
      <c r="L598" s="745">
        <v>1</v>
      </c>
      <c r="M598" s="745">
        <v>2887.31</v>
      </c>
      <c r="N598" s="745"/>
      <c r="O598" s="745"/>
      <c r="P598" s="759"/>
      <c r="Q598" s="746"/>
    </row>
    <row r="599" spans="1:17" ht="14.4" customHeight="1" x14ac:dyDescent="0.3">
      <c r="A599" s="740" t="s">
        <v>574</v>
      </c>
      <c r="B599" s="741" t="s">
        <v>4558</v>
      </c>
      <c r="C599" s="741" t="s">
        <v>4596</v>
      </c>
      <c r="D599" s="741" t="s">
        <v>5312</v>
      </c>
      <c r="E599" s="741" t="s">
        <v>5313</v>
      </c>
      <c r="F599" s="745">
        <v>8</v>
      </c>
      <c r="G599" s="745">
        <v>49306</v>
      </c>
      <c r="H599" s="745"/>
      <c r="I599" s="745">
        <v>6163.25</v>
      </c>
      <c r="J599" s="745"/>
      <c r="K599" s="745"/>
      <c r="L599" s="745"/>
      <c r="M599" s="745"/>
      <c r="N599" s="745"/>
      <c r="O599" s="745"/>
      <c r="P599" s="759"/>
      <c r="Q599" s="746"/>
    </row>
    <row r="600" spans="1:17" ht="14.4" customHeight="1" x14ac:dyDescent="0.3">
      <c r="A600" s="740" t="s">
        <v>574</v>
      </c>
      <c r="B600" s="741" t="s">
        <v>4558</v>
      </c>
      <c r="C600" s="741" t="s">
        <v>4596</v>
      </c>
      <c r="D600" s="741" t="s">
        <v>5314</v>
      </c>
      <c r="E600" s="741" t="s">
        <v>5313</v>
      </c>
      <c r="F600" s="745">
        <v>8</v>
      </c>
      <c r="G600" s="745">
        <v>8572.7999999999993</v>
      </c>
      <c r="H600" s="745"/>
      <c r="I600" s="745">
        <v>1071.5999999999999</v>
      </c>
      <c r="J600" s="745"/>
      <c r="K600" s="745"/>
      <c r="L600" s="745"/>
      <c r="M600" s="745"/>
      <c r="N600" s="745"/>
      <c r="O600" s="745"/>
      <c r="P600" s="759"/>
      <c r="Q600" s="746"/>
    </row>
    <row r="601" spans="1:17" ht="14.4" customHeight="1" x14ac:dyDescent="0.3">
      <c r="A601" s="740" t="s">
        <v>574</v>
      </c>
      <c r="B601" s="741" t="s">
        <v>4558</v>
      </c>
      <c r="C601" s="741" t="s">
        <v>4596</v>
      </c>
      <c r="D601" s="741" t="s">
        <v>5315</v>
      </c>
      <c r="E601" s="741" t="s">
        <v>5316</v>
      </c>
      <c r="F601" s="745">
        <v>1</v>
      </c>
      <c r="G601" s="745">
        <v>556.5</v>
      </c>
      <c r="H601" s="745">
        <v>1</v>
      </c>
      <c r="I601" s="745">
        <v>556.5</v>
      </c>
      <c r="J601" s="745">
        <v>1</v>
      </c>
      <c r="K601" s="745">
        <v>556.5</v>
      </c>
      <c r="L601" s="745">
        <v>1</v>
      </c>
      <c r="M601" s="745">
        <v>556.5</v>
      </c>
      <c r="N601" s="745">
        <v>1</v>
      </c>
      <c r="O601" s="745">
        <v>556.5</v>
      </c>
      <c r="P601" s="759">
        <v>1</v>
      </c>
      <c r="Q601" s="746">
        <v>556.5</v>
      </c>
    </row>
    <row r="602" spans="1:17" ht="14.4" customHeight="1" x14ac:dyDescent="0.3">
      <c r="A602" s="740" t="s">
        <v>574</v>
      </c>
      <c r="B602" s="741" t="s">
        <v>4558</v>
      </c>
      <c r="C602" s="741" t="s">
        <v>4596</v>
      </c>
      <c r="D602" s="741" t="s">
        <v>5317</v>
      </c>
      <c r="E602" s="741" t="s">
        <v>5318</v>
      </c>
      <c r="F602" s="745">
        <v>1</v>
      </c>
      <c r="G602" s="745">
        <v>852.31</v>
      </c>
      <c r="H602" s="745"/>
      <c r="I602" s="745">
        <v>852.31</v>
      </c>
      <c r="J602" s="745"/>
      <c r="K602" s="745"/>
      <c r="L602" s="745"/>
      <c r="M602" s="745"/>
      <c r="N602" s="745">
        <v>2</v>
      </c>
      <c r="O602" s="745">
        <v>1704.62</v>
      </c>
      <c r="P602" s="759"/>
      <c r="Q602" s="746">
        <v>852.31</v>
      </c>
    </row>
    <row r="603" spans="1:17" ht="14.4" customHeight="1" x14ac:dyDescent="0.3">
      <c r="A603" s="740" t="s">
        <v>574</v>
      </c>
      <c r="B603" s="741" t="s">
        <v>4558</v>
      </c>
      <c r="C603" s="741" t="s">
        <v>4596</v>
      </c>
      <c r="D603" s="741" t="s">
        <v>5319</v>
      </c>
      <c r="E603" s="741" t="s">
        <v>5320</v>
      </c>
      <c r="F603" s="745"/>
      <c r="G603" s="745"/>
      <c r="H603" s="745"/>
      <c r="I603" s="745"/>
      <c r="J603" s="745">
        <v>2</v>
      </c>
      <c r="K603" s="745">
        <v>4907.6000000000004</v>
      </c>
      <c r="L603" s="745">
        <v>1</v>
      </c>
      <c r="M603" s="745">
        <v>2453.8000000000002</v>
      </c>
      <c r="N603" s="745"/>
      <c r="O603" s="745"/>
      <c r="P603" s="759"/>
      <c r="Q603" s="746"/>
    </row>
    <row r="604" spans="1:17" ht="14.4" customHeight="1" x14ac:dyDescent="0.3">
      <c r="A604" s="740" t="s">
        <v>574</v>
      </c>
      <c r="B604" s="741" t="s">
        <v>4558</v>
      </c>
      <c r="C604" s="741" t="s">
        <v>4596</v>
      </c>
      <c r="D604" s="741" t="s">
        <v>5321</v>
      </c>
      <c r="E604" s="741" t="s">
        <v>5320</v>
      </c>
      <c r="F604" s="745"/>
      <c r="G604" s="745"/>
      <c r="H604" s="745"/>
      <c r="I604" s="745"/>
      <c r="J604" s="745">
        <v>0.1</v>
      </c>
      <c r="K604" s="745">
        <v>70.36</v>
      </c>
      <c r="L604" s="745">
        <v>1</v>
      </c>
      <c r="M604" s="745">
        <v>703.59999999999991</v>
      </c>
      <c r="N604" s="745"/>
      <c r="O604" s="745"/>
      <c r="P604" s="759"/>
      <c r="Q604" s="746"/>
    </row>
    <row r="605" spans="1:17" ht="14.4" customHeight="1" x14ac:dyDescent="0.3">
      <c r="A605" s="740" t="s">
        <v>574</v>
      </c>
      <c r="B605" s="741" t="s">
        <v>4558</v>
      </c>
      <c r="C605" s="741" t="s">
        <v>4596</v>
      </c>
      <c r="D605" s="741" t="s">
        <v>5322</v>
      </c>
      <c r="E605" s="741" t="s">
        <v>5320</v>
      </c>
      <c r="F605" s="745"/>
      <c r="G605" s="745"/>
      <c r="H605" s="745"/>
      <c r="I605" s="745"/>
      <c r="J605" s="745">
        <v>0.4</v>
      </c>
      <c r="K605" s="745">
        <v>615.6</v>
      </c>
      <c r="L605" s="745">
        <v>1</v>
      </c>
      <c r="M605" s="745">
        <v>1539</v>
      </c>
      <c r="N605" s="745"/>
      <c r="O605" s="745"/>
      <c r="P605" s="759"/>
      <c r="Q605" s="746"/>
    </row>
    <row r="606" spans="1:17" ht="14.4" customHeight="1" x14ac:dyDescent="0.3">
      <c r="A606" s="740" t="s">
        <v>574</v>
      </c>
      <c r="B606" s="741" t="s">
        <v>4558</v>
      </c>
      <c r="C606" s="741" t="s">
        <v>4596</v>
      </c>
      <c r="D606" s="741" t="s">
        <v>5323</v>
      </c>
      <c r="E606" s="741" t="s">
        <v>5320</v>
      </c>
      <c r="F606" s="745"/>
      <c r="G606" s="745"/>
      <c r="H606" s="745"/>
      <c r="I606" s="745"/>
      <c r="J606" s="745">
        <v>0.2</v>
      </c>
      <c r="K606" s="745">
        <v>354.62</v>
      </c>
      <c r="L606" s="745">
        <v>1</v>
      </c>
      <c r="M606" s="745">
        <v>1773.1</v>
      </c>
      <c r="N606" s="745"/>
      <c r="O606" s="745"/>
      <c r="P606" s="759"/>
      <c r="Q606" s="746"/>
    </row>
    <row r="607" spans="1:17" ht="14.4" customHeight="1" x14ac:dyDescent="0.3">
      <c r="A607" s="740" t="s">
        <v>574</v>
      </c>
      <c r="B607" s="741" t="s">
        <v>4558</v>
      </c>
      <c r="C607" s="741" t="s">
        <v>4596</v>
      </c>
      <c r="D607" s="741" t="s">
        <v>5324</v>
      </c>
      <c r="E607" s="741" t="s">
        <v>5325</v>
      </c>
      <c r="F607" s="745">
        <v>2.3000000000000003</v>
      </c>
      <c r="G607" s="745">
        <v>579.66999999999996</v>
      </c>
      <c r="H607" s="745">
        <v>1.9167713775543944</v>
      </c>
      <c r="I607" s="745">
        <v>252.03043478260864</v>
      </c>
      <c r="J607" s="745">
        <v>1.2</v>
      </c>
      <c r="K607" s="745">
        <v>302.42</v>
      </c>
      <c r="L607" s="745">
        <v>1</v>
      </c>
      <c r="M607" s="745">
        <v>252.01666666666668</v>
      </c>
      <c r="N607" s="745">
        <v>3.4</v>
      </c>
      <c r="O607" s="745">
        <v>856.91000000000008</v>
      </c>
      <c r="P607" s="759">
        <v>2.8335096885126645</v>
      </c>
      <c r="Q607" s="746">
        <v>252.0323529411765</v>
      </c>
    </row>
    <row r="608" spans="1:17" ht="14.4" customHeight="1" x14ac:dyDescent="0.3">
      <c r="A608" s="740" t="s">
        <v>574</v>
      </c>
      <c r="B608" s="741" t="s">
        <v>4558</v>
      </c>
      <c r="C608" s="741" t="s">
        <v>4596</v>
      </c>
      <c r="D608" s="741" t="s">
        <v>5326</v>
      </c>
      <c r="E608" s="741" t="s">
        <v>5325</v>
      </c>
      <c r="F608" s="745">
        <v>4</v>
      </c>
      <c r="G608" s="745">
        <v>2188.8000000000002</v>
      </c>
      <c r="H608" s="745"/>
      <c r="I608" s="745">
        <v>547.20000000000005</v>
      </c>
      <c r="J608" s="745"/>
      <c r="K608" s="745"/>
      <c r="L608" s="745"/>
      <c r="M608" s="745"/>
      <c r="N608" s="745"/>
      <c r="O608" s="745"/>
      <c r="P608" s="759"/>
      <c r="Q608" s="746"/>
    </row>
    <row r="609" spans="1:17" ht="14.4" customHeight="1" x14ac:dyDescent="0.3">
      <c r="A609" s="740" t="s">
        <v>574</v>
      </c>
      <c r="B609" s="741" t="s">
        <v>4558</v>
      </c>
      <c r="C609" s="741" t="s">
        <v>4596</v>
      </c>
      <c r="D609" s="741" t="s">
        <v>5327</v>
      </c>
      <c r="E609" s="741" t="s">
        <v>5325</v>
      </c>
      <c r="F609" s="745">
        <v>16</v>
      </c>
      <c r="G609" s="745">
        <v>29581.919999999998</v>
      </c>
      <c r="H609" s="745">
        <v>1.1428571428571428</v>
      </c>
      <c r="I609" s="745">
        <v>1848.87</v>
      </c>
      <c r="J609" s="745">
        <v>14</v>
      </c>
      <c r="K609" s="745">
        <v>25884.18</v>
      </c>
      <c r="L609" s="745">
        <v>1</v>
      </c>
      <c r="M609" s="745">
        <v>1848.8700000000001</v>
      </c>
      <c r="N609" s="745">
        <v>34</v>
      </c>
      <c r="O609" s="745">
        <v>62861.58</v>
      </c>
      <c r="P609" s="759">
        <v>2.4285714285714288</v>
      </c>
      <c r="Q609" s="746">
        <v>1848.8700000000001</v>
      </c>
    </row>
    <row r="610" spans="1:17" ht="14.4" customHeight="1" x14ac:dyDescent="0.3">
      <c r="A610" s="740" t="s">
        <v>574</v>
      </c>
      <c r="B610" s="741" t="s">
        <v>4558</v>
      </c>
      <c r="C610" s="741" t="s">
        <v>4596</v>
      </c>
      <c r="D610" s="741" t="s">
        <v>5328</v>
      </c>
      <c r="E610" s="741" t="s">
        <v>5329</v>
      </c>
      <c r="F610" s="745">
        <v>1</v>
      </c>
      <c r="G610" s="745">
        <v>2383.64</v>
      </c>
      <c r="H610" s="745">
        <v>1</v>
      </c>
      <c r="I610" s="745">
        <v>2383.64</v>
      </c>
      <c r="J610" s="745">
        <v>1</v>
      </c>
      <c r="K610" s="745">
        <v>2383.64</v>
      </c>
      <c r="L610" s="745">
        <v>1</v>
      </c>
      <c r="M610" s="745">
        <v>2383.64</v>
      </c>
      <c r="N610" s="745"/>
      <c r="O610" s="745"/>
      <c r="P610" s="759"/>
      <c r="Q610" s="746"/>
    </row>
    <row r="611" spans="1:17" ht="14.4" customHeight="1" x14ac:dyDescent="0.3">
      <c r="A611" s="740" t="s">
        <v>574</v>
      </c>
      <c r="B611" s="741" t="s">
        <v>4558</v>
      </c>
      <c r="C611" s="741" t="s">
        <v>4596</v>
      </c>
      <c r="D611" s="741" t="s">
        <v>5330</v>
      </c>
      <c r="E611" s="741" t="s">
        <v>5331</v>
      </c>
      <c r="F611" s="745">
        <v>1</v>
      </c>
      <c r="G611" s="745">
        <v>1844.73</v>
      </c>
      <c r="H611" s="745">
        <v>0.6097555332257979</v>
      </c>
      <c r="I611" s="745">
        <v>1844.73</v>
      </c>
      <c r="J611" s="745">
        <v>2</v>
      </c>
      <c r="K611" s="745">
        <v>3025.36</v>
      </c>
      <c r="L611" s="745">
        <v>1</v>
      </c>
      <c r="M611" s="745">
        <v>1512.68</v>
      </c>
      <c r="N611" s="745"/>
      <c r="O611" s="745"/>
      <c r="P611" s="759"/>
      <c r="Q611" s="746"/>
    </row>
    <row r="612" spans="1:17" ht="14.4" customHeight="1" x14ac:dyDescent="0.3">
      <c r="A612" s="740" t="s">
        <v>574</v>
      </c>
      <c r="B612" s="741" t="s">
        <v>4558</v>
      </c>
      <c r="C612" s="741" t="s">
        <v>4596</v>
      </c>
      <c r="D612" s="741" t="s">
        <v>5332</v>
      </c>
      <c r="E612" s="741" t="s">
        <v>5333</v>
      </c>
      <c r="F612" s="745">
        <v>1</v>
      </c>
      <c r="G612" s="745">
        <v>22843.53</v>
      </c>
      <c r="H612" s="745">
        <v>1</v>
      </c>
      <c r="I612" s="745">
        <v>22843.53</v>
      </c>
      <c r="J612" s="745">
        <v>1</v>
      </c>
      <c r="K612" s="745">
        <v>22843.53</v>
      </c>
      <c r="L612" s="745">
        <v>1</v>
      </c>
      <c r="M612" s="745">
        <v>22843.53</v>
      </c>
      <c r="N612" s="745"/>
      <c r="O612" s="745"/>
      <c r="P612" s="759"/>
      <c r="Q612" s="746"/>
    </row>
    <row r="613" spans="1:17" ht="14.4" customHeight="1" x14ac:dyDescent="0.3">
      <c r="A613" s="740" t="s">
        <v>574</v>
      </c>
      <c r="B613" s="741" t="s">
        <v>4558</v>
      </c>
      <c r="C613" s="741" t="s">
        <v>4596</v>
      </c>
      <c r="D613" s="741" t="s">
        <v>5334</v>
      </c>
      <c r="E613" s="741" t="s">
        <v>5335</v>
      </c>
      <c r="F613" s="745">
        <v>3</v>
      </c>
      <c r="G613" s="745">
        <v>8997.7199999999993</v>
      </c>
      <c r="H613" s="745">
        <v>1</v>
      </c>
      <c r="I613" s="745">
        <v>2999.24</v>
      </c>
      <c r="J613" s="745">
        <v>3</v>
      </c>
      <c r="K613" s="745">
        <v>8997.7199999999993</v>
      </c>
      <c r="L613" s="745">
        <v>1</v>
      </c>
      <c r="M613" s="745">
        <v>2999.24</v>
      </c>
      <c r="N613" s="745"/>
      <c r="O613" s="745"/>
      <c r="P613" s="759"/>
      <c r="Q613" s="746"/>
    </row>
    <row r="614" spans="1:17" ht="14.4" customHeight="1" x14ac:dyDescent="0.3">
      <c r="A614" s="740" t="s">
        <v>574</v>
      </c>
      <c r="B614" s="741" t="s">
        <v>4558</v>
      </c>
      <c r="C614" s="741" t="s">
        <v>4596</v>
      </c>
      <c r="D614" s="741" t="s">
        <v>5336</v>
      </c>
      <c r="E614" s="741" t="s">
        <v>5337</v>
      </c>
      <c r="F614" s="745">
        <v>2</v>
      </c>
      <c r="G614" s="745">
        <v>2466.54</v>
      </c>
      <c r="H614" s="745"/>
      <c r="I614" s="745">
        <v>1233.27</v>
      </c>
      <c r="J614" s="745"/>
      <c r="K614" s="745"/>
      <c r="L614" s="745"/>
      <c r="M614" s="745"/>
      <c r="N614" s="745">
        <v>3</v>
      </c>
      <c r="O614" s="745">
        <v>3699.81</v>
      </c>
      <c r="P614" s="759"/>
      <c r="Q614" s="746">
        <v>1233.27</v>
      </c>
    </row>
    <row r="615" spans="1:17" ht="14.4" customHeight="1" x14ac:dyDescent="0.3">
      <c r="A615" s="740" t="s">
        <v>574</v>
      </c>
      <c r="B615" s="741" t="s">
        <v>4558</v>
      </c>
      <c r="C615" s="741" t="s">
        <v>4596</v>
      </c>
      <c r="D615" s="741" t="s">
        <v>5338</v>
      </c>
      <c r="E615" s="741" t="s">
        <v>5339</v>
      </c>
      <c r="F615" s="745"/>
      <c r="G615" s="745"/>
      <c r="H615" s="745"/>
      <c r="I615" s="745"/>
      <c r="J615" s="745"/>
      <c r="K615" s="745"/>
      <c r="L615" s="745"/>
      <c r="M615" s="745"/>
      <c r="N615" s="745">
        <v>1</v>
      </c>
      <c r="O615" s="745">
        <v>5774.62</v>
      </c>
      <c r="P615" s="759"/>
      <c r="Q615" s="746">
        <v>5774.62</v>
      </c>
    </row>
    <row r="616" spans="1:17" ht="14.4" customHeight="1" x14ac:dyDescent="0.3">
      <c r="A616" s="740" t="s">
        <v>574</v>
      </c>
      <c r="B616" s="741" t="s">
        <v>4558</v>
      </c>
      <c r="C616" s="741" t="s">
        <v>4596</v>
      </c>
      <c r="D616" s="741" t="s">
        <v>5340</v>
      </c>
      <c r="E616" s="741" t="s">
        <v>5341</v>
      </c>
      <c r="F616" s="745">
        <v>1</v>
      </c>
      <c r="G616" s="745">
        <v>8704.42</v>
      </c>
      <c r="H616" s="745"/>
      <c r="I616" s="745">
        <v>8704.42</v>
      </c>
      <c r="J616" s="745"/>
      <c r="K616" s="745"/>
      <c r="L616" s="745"/>
      <c r="M616" s="745"/>
      <c r="N616" s="745">
        <v>1</v>
      </c>
      <c r="O616" s="745">
        <v>8704.42</v>
      </c>
      <c r="P616" s="759"/>
      <c r="Q616" s="746">
        <v>8704.42</v>
      </c>
    </row>
    <row r="617" spans="1:17" ht="14.4" customHeight="1" x14ac:dyDescent="0.3">
      <c r="A617" s="740" t="s">
        <v>574</v>
      </c>
      <c r="B617" s="741" t="s">
        <v>4558</v>
      </c>
      <c r="C617" s="741" t="s">
        <v>4596</v>
      </c>
      <c r="D617" s="741" t="s">
        <v>5342</v>
      </c>
      <c r="E617" s="741" t="s">
        <v>5341</v>
      </c>
      <c r="F617" s="745"/>
      <c r="G617" s="745"/>
      <c r="H617" s="745"/>
      <c r="I617" s="745"/>
      <c r="J617" s="745"/>
      <c r="K617" s="745"/>
      <c r="L617" s="745"/>
      <c r="M617" s="745"/>
      <c r="N617" s="745">
        <v>1</v>
      </c>
      <c r="O617" s="745">
        <v>9397.75</v>
      </c>
      <c r="P617" s="759"/>
      <c r="Q617" s="746">
        <v>9397.75</v>
      </c>
    </row>
    <row r="618" spans="1:17" ht="14.4" customHeight="1" x14ac:dyDescent="0.3">
      <c r="A618" s="740" t="s">
        <v>574</v>
      </c>
      <c r="B618" s="741" t="s">
        <v>4558</v>
      </c>
      <c r="C618" s="741" t="s">
        <v>4596</v>
      </c>
      <c r="D618" s="741" t="s">
        <v>5343</v>
      </c>
      <c r="E618" s="741" t="s">
        <v>5344</v>
      </c>
      <c r="F618" s="745">
        <v>1</v>
      </c>
      <c r="G618" s="745">
        <v>1664.4</v>
      </c>
      <c r="H618" s="745"/>
      <c r="I618" s="745">
        <v>1664.4</v>
      </c>
      <c r="J618" s="745"/>
      <c r="K618" s="745"/>
      <c r="L618" s="745"/>
      <c r="M618" s="745"/>
      <c r="N618" s="745">
        <v>2</v>
      </c>
      <c r="O618" s="745">
        <v>3328.8</v>
      </c>
      <c r="P618" s="759"/>
      <c r="Q618" s="746">
        <v>1664.4</v>
      </c>
    </row>
    <row r="619" spans="1:17" ht="14.4" customHeight="1" x14ac:dyDescent="0.3">
      <c r="A619" s="740" t="s">
        <v>574</v>
      </c>
      <c r="B619" s="741" t="s">
        <v>4558</v>
      </c>
      <c r="C619" s="741" t="s">
        <v>4596</v>
      </c>
      <c r="D619" s="741" t="s">
        <v>5345</v>
      </c>
      <c r="E619" s="741" t="s">
        <v>5346</v>
      </c>
      <c r="F619" s="745"/>
      <c r="G619" s="745"/>
      <c r="H619" s="745"/>
      <c r="I619" s="745"/>
      <c r="J619" s="745">
        <v>1</v>
      </c>
      <c r="K619" s="745">
        <v>10779.22</v>
      </c>
      <c r="L619" s="745">
        <v>1</v>
      </c>
      <c r="M619" s="745">
        <v>10779.22</v>
      </c>
      <c r="N619" s="745">
        <v>1</v>
      </c>
      <c r="O619" s="745">
        <v>10779.22</v>
      </c>
      <c r="P619" s="759">
        <v>1</v>
      </c>
      <c r="Q619" s="746">
        <v>10779.22</v>
      </c>
    </row>
    <row r="620" spans="1:17" ht="14.4" customHeight="1" x14ac:dyDescent="0.3">
      <c r="A620" s="740" t="s">
        <v>574</v>
      </c>
      <c r="B620" s="741" t="s">
        <v>4558</v>
      </c>
      <c r="C620" s="741" t="s">
        <v>4596</v>
      </c>
      <c r="D620" s="741" t="s">
        <v>5347</v>
      </c>
      <c r="E620" s="741" t="s">
        <v>5348</v>
      </c>
      <c r="F620" s="745"/>
      <c r="G620" s="745"/>
      <c r="H620" s="745"/>
      <c r="I620" s="745"/>
      <c r="J620" s="745">
        <v>2</v>
      </c>
      <c r="K620" s="745">
        <v>2449.96</v>
      </c>
      <c r="L620" s="745">
        <v>1</v>
      </c>
      <c r="M620" s="745">
        <v>1224.98</v>
      </c>
      <c r="N620" s="745">
        <v>2</v>
      </c>
      <c r="O620" s="745">
        <v>2449.96</v>
      </c>
      <c r="P620" s="759">
        <v>1</v>
      </c>
      <c r="Q620" s="746">
        <v>1224.98</v>
      </c>
    </row>
    <row r="621" spans="1:17" ht="14.4" customHeight="1" x14ac:dyDescent="0.3">
      <c r="A621" s="740" t="s">
        <v>574</v>
      </c>
      <c r="B621" s="741" t="s">
        <v>4558</v>
      </c>
      <c r="C621" s="741" t="s">
        <v>4596</v>
      </c>
      <c r="D621" s="741" t="s">
        <v>5349</v>
      </c>
      <c r="E621" s="741" t="s">
        <v>5348</v>
      </c>
      <c r="F621" s="745"/>
      <c r="G621" s="745"/>
      <c r="H621" s="745"/>
      <c r="I621" s="745"/>
      <c r="J621" s="745">
        <v>2</v>
      </c>
      <c r="K621" s="745">
        <v>3803.46</v>
      </c>
      <c r="L621" s="745">
        <v>1</v>
      </c>
      <c r="M621" s="745">
        <v>1901.73</v>
      </c>
      <c r="N621" s="745">
        <v>3</v>
      </c>
      <c r="O621" s="745">
        <v>5705.19</v>
      </c>
      <c r="P621" s="759">
        <v>1.4999999999999998</v>
      </c>
      <c r="Q621" s="746">
        <v>1901.7299999999998</v>
      </c>
    </row>
    <row r="622" spans="1:17" ht="14.4" customHeight="1" x14ac:dyDescent="0.3">
      <c r="A622" s="740" t="s">
        <v>574</v>
      </c>
      <c r="B622" s="741" t="s">
        <v>4558</v>
      </c>
      <c r="C622" s="741" t="s">
        <v>4596</v>
      </c>
      <c r="D622" s="741" t="s">
        <v>5350</v>
      </c>
      <c r="E622" s="741" t="s">
        <v>5351</v>
      </c>
      <c r="F622" s="745">
        <v>2</v>
      </c>
      <c r="G622" s="745">
        <v>2076</v>
      </c>
      <c r="H622" s="745"/>
      <c r="I622" s="745">
        <v>1038</v>
      </c>
      <c r="J622" s="745"/>
      <c r="K622" s="745"/>
      <c r="L622" s="745"/>
      <c r="M622" s="745"/>
      <c r="N622" s="745"/>
      <c r="O622" s="745"/>
      <c r="P622" s="759"/>
      <c r="Q622" s="746"/>
    </row>
    <row r="623" spans="1:17" ht="14.4" customHeight="1" x14ac:dyDescent="0.3">
      <c r="A623" s="740" t="s">
        <v>574</v>
      </c>
      <c r="B623" s="741" t="s">
        <v>4558</v>
      </c>
      <c r="C623" s="741" t="s">
        <v>4596</v>
      </c>
      <c r="D623" s="741" t="s">
        <v>5352</v>
      </c>
      <c r="E623" s="741" t="s">
        <v>5353</v>
      </c>
      <c r="F623" s="745">
        <v>1</v>
      </c>
      <c r="G623" s="745">
        <v>1312</v>
      </c>
      <c r="H623" s="745"/>
      <c r="I623" s="745">
        <v>1312</v>
      </c>
      <c r="J623" s="745"/>
      <c r="K623" s="745"/>
      <c r="L623" s="745"/>
      <c r="M623" s="745"/>
      <c r="N623" s="745"/>
      <c r="O623" s="745"/>
      <c r="P623" s="759"/>
      <c r="Q623" s="746"/>
    </row>
    <row r="624" spans="1:17" ht="14.4" customHeight="1" x14ac:dyDescent="0.3">
      <c r="A624" s="740" t="s">
        <v>574</v>
      </c>
      <c r="B624" s="741" t="s">
        <v>4558</v>
      </c>
      <c r="C624" s="741" t="s">
        <v>4596</v>
      </c>
      <c r="D624" s="741" t="s">
        <v>5354</v>
      </c>
      <c r="E624" s="741" t="s">
        <v>5355</v>
      </c>
      <c r="F624" s="745">
        <v>1</v>
      </c>
      <c r="G624" s="745">
        <v>1560</v>
      </c>
      <c r="H624" s="745"/>
      <c r="I624" s="745">
        <v>1560</v>
      </c>
      <c r="J624" s="745"/>
      <c r="K624" s="745"/>
      <c r="L624" s="745"/>
      <c r="M624" s="745"/>
      <c r="N624" s="745"/>
      <c r="O624" s="745"/>
      <c r="P624" s="759"/>
      <c r="Q624" s="746"/>
    </row>
    <row r="625" spans="1:17" ht="14.4" customHeight="1" x14ac:dyDescent="0.3">
      <c r="A625" s="740" t="s">
        <v>574</v>
      </c>
      <c r="B625" s="741" t="s">
        <v>4558</v>
      </c>
      <c r="C625" s="741" t="s">
        <v>4596</v>
      </c>
      <c r="D625" s="741" t="s">
        <v>5356</v>
      </c>
      <c r="E625" s="741" t="s">
        <v>5357</v>
      </c>
      <c r="F625" s="745">
        <v>2</v>
      </c>
      <c r="G625" s="745">
        <v>3228</v>
      </c>
      <c r="H625" s="745"/>
      <c r="I625" s="745">
        <v>1614</v>
      </c>
      <c r="J625" s="745"/>
      <c r="K625" s="745"/>
      <c r="L625" s="745"/>
      <c r="M625" s="745"/>
      <c r="N625" s="745"/>
      <c r="O625" s="745"/>
      <c r="P625" s="759"/>
      <c r="Q625" s="746"/>
    </row>
    <row r="626" spans="1:17" ht="14.4" customHeight="1" x14ac:dyDescent="0.3">
      <c r="A626" s="740" t="s">
        <v>574</v>
      </c>
      <c r="B626" s="741" t="s">
        <v>4558</v>
      </c>
      <c r="C626" s="741" t="s">
        <v>4596</v>
      </c>
      <c r="D626" s="741" t="s">
        <v>5358</v>
      </c>
      <c r="E626" s="741" t="s">
        <v>5359</v>
      </c>
      <c r="F626" s="745"/>
      <c r="G626" s="745"/>
      <c r="H626" s="745"/>
      <c r="I626" s="745"/>
      <c r="J626" s="745">
        <v>3</v>
      </c>
      <c r="K626" s="745">
        <v>175.8</v>
      </c>
      <c r="L626" s="745">
        <v>1</v>
      </c>
      <c r="M626" s="745">
        <v>58.6</v>
      </c>
      <c r="N626" s="745"/>
      <c r="O626" s="745"/>
      <c r="P626" s="759"/>
      <c r="Q626" s="746"/>
    </row>
    <row r="627" spans="1:17" ht="14.4" customHeight="1" x14ac:dyDescent="0.3">
      <c r="A627" s="740" t="s">
        <v>574</v>
      </c>
      <c r="B627" s="741" t="s">
        <v>4558</v>
      </c>
      <c r="C627" s="741" t="s">
        <v>4596</v>
      </c>
      <c r="D627" s="741" t="s">
        <v>5360</v>
      </c>
      <c r="E627" s="741" t="s">
        <v>5359</v>
      </c>
      <c r="F627" s="745">
        <v>1</v>
      </c>
      <c r="G627" s="745">
        <v>96.6</v>
      </c>
      <c r="H627" s="745">
        <v>0.33333333333333337</v>
      </c>
      <c r="I627" s="745">
        <v>96.6</v>
      </c>
      <c r="J627" s="745">
        <v>3</v>
      </c>
      <c r="K627" s="745">
        <v>289.79999999999995</v>
      </c>
      <c r="L627" s="745">
        <v>1</v>
      </c>
      <c r="M627" s="745">
        <v>96.59999999999998</v>
      </c>
      <c r="N627" s="745">
        <v>3</v>
      </c>
      <c r="O627" s="745">
        <v>289.79999999999995</v>
      </c>
      <c r="P627" s="759">
        <v>1</v>
      </c>
      <c r="Q627" s="746">
        <v>96.59999999999998</v>
      </c>
    </row>
    <row r="628" spans="1:17" ht="14.4" customHeight="1" x14ac:dyDescent="0.3">
      <c r="A628" s="740" t="s">
        <v>574</v>
      </c>
      <c r="B628" s="741" t="s">
        <v>4558</v>
      </c>
      <c r="C628" s="741" t="s">
        <v>4596</v>
      </c>
      <c r="D628" s="741" t="s">
        <v>5361</v>
      </c>
      <c r="E628" s="741" t="s">
        <v>5362</v>
      </c>
      <c r="F628" s="745"/>
      <c r="G628" s="745"/>
      <c r="H628" s="745"/>
      <c r="I628" s="745"/>
      <c r="J628" s="745"/>
      <c r="K628" s="745"/>
      <c r="L628" s="745"/>
      <c r="M628" s="745"/>
      <c r="N628" s="745">
        <v>1</v>
      </c>
      <c r="O628" s="745">
        <v>5808.82</v>
      </c>
      <c r="P628" s="759"/>
      <c r="Q628" s="746">
        <v>5808.82</v>
      </c>
    </row>
    <row r="629" spans="1:17" ht="14.4" customHeight="1" x14ac:dyDescent="0.3">
      <c r="A629" s="740" t="s">
        <v>574</v>
      </c>
      <c r="B629" s="741" t="s">
        <v>4558</v>
      </c>
      <c r="C629" s="741" t="s">
        <v>4596</v>
      </c>
      <c r="D629" s="741" t="s">
        <v>5363</v>
      </c>
      <c r="E629" s="741" t="s">
        <v>5364</v>
      </c>
      <c r="F629" s="745"/>
      <c r="G629" s="745"/>
      <c r="H629" s="745"/>
      <c r="I629" s="745"/>
      <c r="J629" s="745"/>
      <c r="K629" s="745"/>
      <c r="L629" s="745"/>
      <c r="M629" s="745"/>
      <c r="N629" s="745">
        <v>1</v>
      </c>
      <c r="O629" s="745">
        <v>8224.58</v>
      </c>
      <c r="P629" s="759"/>
      <c r="Q629" s="746">
        <v>8224.58</v>
      </c>
    </row>
    <row r="630" spans="1:17" ht="14.4" customHeight="1" x14ac:dyDescent="0.3">
      <c r="A630" s="740" t="s">
        <v>574</v>
      </c>
      <c r="B630" s="741" t="s">
        <v>4558</v>
      </c>
      <c r="C630" s="741" t="s">
        <v>4596</v>
      </c>
      <c r="D630" s="741" t="s">
        <v>5365</v>
      </c>
      <c r="E630" s="741" t="s">
        <v>5366</v>
      </c>
      <c r="F630" s="745"/>
      <c r="G630" s="745"/>
      <c r="H630" s="745"/>
      <c r="I630" s="745"/>
      <c r="J630" s="745">
        <v>1</v>
      </c>
      <c r="K630" s="745">
        <v>3278.02</v>
      </c>
      <c r="L630" s="745">
        <v>1</v>
      </c>
      <c r="M630" s="745">
        <v>3278.02</v>
      </c>
      <c r="N630" s="745">
        <v>1</v>
      </c>
      <c r="O630" s="745">
        <v>3278.02</v>
      </c>
      <c r="P630" s="759">
        <v>1</v>
      </c>
      <c r="Q630" s="746">
        <v>3278.02</v>
      </c>
    </row>
    <row r="631" spans="1:17" ht="14.4" customHeight="1" x14ac:dyDescent="0.3">
      <c r="A631" s="740" t="s">
        <v>574</v>
      </c>
      <c r="B631" s="741" t="s">
        <v>4558</v>
      </c>
      <c r="C631" s="741" t="s">
        <v>4596</v>
      </c>
      <c r="D631" s="741" t="s">
        <v>5367</v>
      </c>
      <c r="E631" s="741" t="s">
        <v>5368</v>
      </c>
      <c r="F631" s="745"/>
      <c r="G631" s="745"/>
      <c r="H631" s="745"/>
      <c r="I631" s="745"/>
      <c r="J631" s="745"/>
      <c r="K631" s="745"/>
      <c r="L631" s="745"/>
      <c r="M631" s="745"/>
      <c r="N631" s="745">
        <v>1</v>
      </c>
      <c r="O631" s="745">
        <v>6968.51</v>
      </c>
      <c r="P631" s="759"/>
      <c r="Q631" s="746">
        <v>6968.51</v>
      </c>
    </row>
    <row r="632" spans="1:17" ht="14.4" customHeight="1" x14ac:dyDescent="0.3">
      <c r="A632" s="740" t="s">
        <v>574</v>
      </c>
      <c r="B632" s="741" t="s">
        <v>4558</v>
      </c>
      <c r="C632" s="741" t="s">
        <v>4596</v>
      </c>
      <c r="D632" s="741" t="s">
        <v>5369</v>
      </c>
      <c r="E632" s="741" t="s">
        <v>5368</v>
      </c>
      <c r="F632" s="745"/>
      <c r="G632" s="745"/>
      <c r="H632" s="745"/>
      <c r="I632" s="745"/>
      <c r="J632" s="745"/>
      <c r="K632" s="745"/>
      <c r="L632" s="745"/>
      <c r="M632" s="745"/>
      <c r="N632" s="745">
        <v>1</v>
      </c>
      <c r="O632" s="745">
        <v>8342.73</v>
      </c>
      <c r="P632" s="759"/>
      <c r="Q632" s="746">
        <v>8342.73</v>
      </c>
    </row>
    <row r="633" spans="1:17" ht="14.4" customHeight="1" x14ac:dyDescent="0.3">
      <c r="A633" s="740" t="s">
        <v>574</v>
      </c>
      <c r="B633" s="741" t="s">
        <v>4558</v>
      </c>
      <c r="C633" s="741" t="s">
        <v>4596</v>
      </c>
      <c r="D633" s="741" t="s">
        <v>5370</v>
      </c>
      <c r="E633" s="741" t="s">
        <v>5371</v>
      </c>
      <c r="F633" s="745"/>
      <c r="G633" s="745"/>
      <c r="H633" s="745"/>
      <c r="I633" s="745"/>
      <c r="J633" s="745">
        <v>2</v>
      </c>
      <c r="K633" s="745">
        <v>2381.56</v>
      </c>
      <c r="L633" s="745">
        <v>1</v>
      </c>
      <c r="M633" s="745">
        <v>1190.78</v>
      </c>
      <c r="N633" s="745"/>
      <c r="O633" s="745"/>
      <c r="P633" s="759"/>
      <c r="Q633" s="746"/>
    </row>
    <row r="634" spans="1:17" ht="14.4" customHeight="1" x14ac:dyDescent="0.3">
      <c r="A634" s="740" t="s">
        <v>574</v>
      </c>
      <c r="B634" s="741" t="s">
        <v>4558</v>
      </c>
      <c r="C634" s="741" t="s">
        <v>4596</v>
      </c>
      <c r="D634" s="741" t="s">
        <v>5372</v>
      </c>
      <c r="E634" s="741" t="s">
        <v>5371</v>
      </c>
      <c r="F634" s="745"/>
      <c r="G634" s="745"/>
      <c r="H634" s="745"/>
      <c r="I634" s="745"/>
      <c r="J634" s="745">
        <v>1</v>
      </c>
      <c r="K634" s="745">
        <v>1226.02</v>
      </c>
      <c r="L634" s="745">
        <v>1</v>
      </c>
      <c r="M634" s="745">
        <v>1226.02</v>
      </c>
      <c r="N634" s="745"/>
      <c r="O634" s="745"/>
      <c r="P634" s="759"/>
      <c r="Q634" s="746"/>
    </row>
    <row r="635" spans="1:17" ht="14.4" customHeight="1" x14ac:dyDescent="0.3">
      <c r="A635" s="740" t="s">
        <v>574</v>
      </c>
      <c r="B635" s="741" t="s">
        <v>4558</v>
      </c>
      <c r="C635" s="741" t="s">
        <v>4596</v>
      </c>
      <c r="D635" s="741" t="s">
        <v>5373</v>
      </c>
      <c r="E635" s="741" t="s">
        <v>5374</v>
      </c>
      <c r="F635" s="745"/>
      <c r="G635" s="745"/>
      <c r="H635" s="745"/>
      <c r="I635" s="745"/>
      <c r="J635" s="745"/>
      <c r="K635" s="745"/>
      <c r="L635" s="745"/>
      <c r="M635" s="745"/>
      <c r="N635" s="745">
        <v>1</v>
      </c>
      <c r="O635" s="745">
        <v>13666.42</v>
      </c>
      <c r="P635" s="759"/>
      <c r="Q635" s="746">
        <v>13666.42</v>
      </c>
    </row>
    <row r="636" spans="1:17" ht="14.4" customHeight="1" x14ac:dyDescent="0.3">
      <c r="A636" s="740" t="s">
        <v>574</v>
      </c>
      <c r="B636" s="741" t="s">
        <v>4558</v>
      </c>
      <c r="C636" s="741" t="s">
        <v>4596</v>
      </c>
      <c r="D636" s="741" t="s">
        <v>5375</v>
      </c>
      <c r="E636" s="741" t="s">
        <v>5376</v>
      </c>
      <c r="F636" s="745"/>
      <c r="G636" s="745"/>
      <c r="H636" s="745"/>
      <c r="I636" s="745"/>
      <c r="J636" s="745">
        <v>1</v>
      </c>
      <c r="K636" s="745">
        <v>16913</v>
      </c>
      <c r="L636" s="745">
        <v>1</v>
      </c>
      <c r="M636" s="745">
        <v>16913</v>
      </c>
      <c r="N636" s="745"/>
      <c r="O636" s="745"/>
      <c r="P636" s="759"/>
      <c r="Q636" s="746"/>
    </row>
    <row r="637" spans="1:17" ht="14.4" customHeight="1" x14ac:dyDescent="0.3">
      <c r="A637" s="740" t="s">
        <v>574</v>
      </c>
      <c r="B637" s="741" t="s">
        <v>4558</v>
      </c>
      <c r="C637" s="741" t="s">
        <v>4596</v>
      </c>
      <c r="D637" s="741" t="s">
        <v>5377</v>
      </c>
      <c r="E637" s="741" t="s">
        <v>5378</v>
      </c>
      <c r="F637" s="745"/>
      <c r="G637" s="745"/>
      <c r="H637" s="745"/>
      <c r="I637" s="745"/>
      <c r="J637" s="745"/>
      <c r="K637" s="745"/>
      <c r="L637" s="745"/>
      <c r="M637" s="745"/>
      <c r="N637" s="745">
        <v>1</v>
      </c>
      <c r="O637" s="745">
        <v>11132.62</v>
      </c>
      <c r="P637" s="759"/>
      <c r="Q637" s="746">
        <v>11132.62</v>
      </c>
    </row>
    <row r="638" spans="1:17" ht="14.4" customHeight="1" x14ac:dyDescent="0.3">
      <c r="A638" s="740" t="s">
        <v>574</v>
      </c>
      <c r="B638" s="741" t="s">
        <v>4558</v>
      </c>
      <c r="C638" s="741" t="s">
        <v>4596</v>
      </c>
      <c r="D638" s="741" t="s">
        <v>5379</v>
      </c>
      <c r="E638" s="741" t="s">
        <v>5380</v>
      </c>
      <c r="F638" s="745">
        <v>1</v>
      </c>
      <c r="G638" s="745">
        <v>4142.3500000000004</v>
      </c>
      <c r="H638" s="745"/>
      <c r="I638" s="745">
        <v>4142.3500000000004</v>
      </c>
      <c r="J638" s="745"/>
      <c r="K638" s="745"/>
      <c r="L638" s="745"/>
      <c r="M638" s="745"/>
      <c r="N638" s="745"/>
      <c r="O638" s="745"/>
      <c r="P638" s="759"/>
      <c r="Q638" s="746"/>
    </row>
    <row r="639" spans="1:17" ht="14.4" customHeight="1" x14ac:dyDescent="0.3">
      <c r="A639" s="740" t="s">
        <v>574</v>
      </c>
      <c r="B639" s="741" t="s">
        <v>4558</v>
      </c>
      <c r="C639" s="741" t="s">
        <v>4596</v>
      </c>
      <c r="D639" s="741" t="s">
        <v>5381</v>
      </c>
      <c r="E639" s="741" t="s">
        <v>5382</v>
      </c>
      <c r="F639" s="745"/>
      <c r="G639" s="745"/>
      <c r="H639" s="745"/>
      <c r="I639" s="745"/>
      <c r="J639" s="745">
        <v>1</v>
      </c>
      <c r="K639" s="745">
        <v>218.67</v>
      </c>
      <c r="L639" s="745">
        <v>1</v>
      </c>
      <c r="M639" s="745">
        <v>218.67</v>
      </c>
      <c r="N639" s="745"/>
      <c r="O639" s="745"/>
      <c r="P639" s="759"/>
      <c r="Q639" s="746"/>
    </row>
    <row r="640" spans="1:17" ht="14.4" customHeight="1" x14ac:dyDescent="0.3">
      <c r="A640" s="740" t="s">
        <v>574</v>
      </c>
      <c r="B640" s="741" t="s">
        <v>4558</v>
      </c>
      <c r="C640" s="741" t="s">
        <v>4596</v>
      </c>
      <c r="D640" s="741" t="s">
        <v>5383</v>
      </c>
      <c r="E640" s="741" t="s">
        <v>5384</v>
      </c>
      <c r="F640" s="745"/>
      <c r="G640" s="745"/>
      <c r="H640" s="745"/>
      <c r="I640" s="745"/>
      <c r="J640" s="745">
        <v>1</v>
      </c>
      <c r="K640" s="745">
        <v>1783.48</v>
      </c>
      <c r="L640" s="745">
        <v>1</v>
      </c>
      <c r="M640" s="745">
        <v>1783.48</v>
      </c>
      <c r="N640" s="745"/>
      <c r="O640" s="745"/>
      <c r="P640" s="759"/>
      <c r="Q640" s="746"/>
    </row>
    <row r="641" spans="1:17" ht="14.4" customHeight="1" x14ac:dyDescent="0.3">
      <c r="A641" s="740" t="s">
        <v>574</v>
      </c>
      <c r="B641" s="741" t="s">
        <v>4558</v>
      </c>
      <c r="C641" s="741" t="s">
        <v>4596</v>
      </c>
      <c r="D641" s="741" t="s">
        <v>5385</v>
      </c>
      <c r="E641" s="741" t="s">
        <v>5386</v>
      </c>
      <c r="F641" s="745"/>
      <c r="G641" s="745"/>
      <c r="H641" s="745"/>
      <c r="I641" s="745"/>
      <c r="J641" s="745">
        <v>1</v>
      </c>
      <c r="K641" s="745">
        <v>2707</v>
      </c>
      <c r="L641" s="745">
        <v>1</v>
      </c>
      <c r="M641" s="745">
        <v>2707</v>
      </c>
      <c r="N641" s="745"/>
      <c r="O641" s="745"/>
      <c r="P641" s="759"/>
      <c r="Q641" s="746"/>
    </row>
    <row r="642" spans="1:17" ht="14.4" customHeight="1" x14ac:dyDescent="0.3">
      <c r="A642" s="740" t="s">
        <v>574</v>
      </c>
      <c r="B642" s="741" t="s">
        <v>4558</v>
      </c>
      <c r="C642" s="741" t="s">
        <v>4596</v>
      </c>
      <c r="D642" s="741" t="s">
        <v>5387</v>
      </c>
      <c r="E642" s="741" t="s">
        <v>5388</v>
      </c>
      <c r="F642" s="745"/>
      <c r="G642" s="745"/>
      <c r="H642" s="745"/>
      <c r="I642" s="745"/>
      <c r="J642" s="745">
        <v>1</v>
      </c>
      <c r="K642" s="745">
        <v>4608</v>
      </c>
      <c r="L642" s="745">
        <v>1</v>
      </c>
      <c r="M642" s="745">
        <v>4608</v>
      </c>
      <c r="N642" s="745"/>
      <c r="O642" s="745"/>
      <c r="P642" s="759"/>
      <c r="Q642" s="746"/>
    </row>
    <row r="643" spans="1:17" ht="14.4" customHeight="1" x14ac:dyDescent="0.3">
      <c r="A643" s="740" t="s">
        <v>574</v>
      </c>
      <c r="B643" s="741" t="s">
        <v>4558</v>
      </c>
      <c r="C643" s="741" t="s">
        <v>4596</v>
      </c>
      <c r="D643" s="741" t="s">
        <v>5389</v>
      </c>
      <c r="E643" s="741" t="s">
        <v>5390</v>
      </c>
      <c r="F643" s="745"/>
      <c r="G643" s="745"/>
      <c r="H643" s="745"/>
      <c r="I643" s="745"/>
      <c r="J643" s="745">
        <v>2</v>
      </c>
      <c r="K643" s="745">
        <v>5414</v>
      </c>
      <c r="L643" s="745">
        <v>1</v>
      </c>
      <c r="M643" s="745">
        <v>2707</v>
      </c>
      <c r="N643" s="745"/>
      <c r="O643" s="745"/>
      <c r="P643" s="759"/>
      <c r="Q643" s="746"/>
    </row>
    <row r="644" spans="1:17" ht="14.4" customHeight="1" x14ac:dyDescent="0.3">
      <c r="A644" s="740" t="s">
        <v>574</v>
      </c>
      <c r="B644" s="741" t="s">
        <v>4558</v>
      </c>
      <c r="C644" s="741" t="s">
        <v>4596</v>
      </c>
      <c r="D644" s="741" t="s">
        <v>5391</v>
      </c>
      <c r="E644" s="741" t="s">
        <v>5268</v>
      </c>
      <c r="F644" s="745"/>
      <c r="G644" s="745"/>
      <c r="H644" s="745"/>
      <c r="I644" s="745"/>
      <c r="J644" s="745">
        <v>1</v>
      </c>
      <c r="K644" s="745">
        <v>1386.65</v>
      </c>
      <c r="L644" s="745">
        <v>1</v>
      </c>
      <c r="M644" s="745">
        <v>1386.65</v>
      </c>
      <c r="N644" s="745">
        <v>1</v>
      </c>
      <c r="O644" s="745">
        <v>1386.65</v>
      </c>
      <c r="P644" s="759">
        <v>1</v>
      </c>
      <c r="Q644" s="746">
        <v>1386.65</v>
      </c>
    </row>
    <row r="645" spans="1:17" ht="14.4" customHeight="1" x14ac:dyDescent="0.3">
      <c r="A645" s="740" t="s">
        <v>574</v>
      </c>
      <c r="B645" s="741" t="s">
        <v>4558</v>
      </c>
      <c r="C645" s="741" t="s">
        <v>4596</v>
      </c>
      <c r="D645" s="741" t="s">
        <v>5392</v>
      </c>
      <c r="E645" s="741" t="s">
        <v>5393</v>
      </c>
      <c r="F645" s="745">
        <v>1</v>
      </c>
      <c r="G645" s="745">
        <v>9139.69</v>
      </c>
      <c r="H645" s="745">
        <v>1</v>
      </c>
      <c r="I645" s="745">
        <v>9139.69</v>
      </c>
      <c r="J645" s="745">
        <v>1</v>
      </c>
      <c r="K645" s="745">
        <v>9139.69</v>
      </c>
      <c r="L645" s="745">
        <v>1</v>
      </c>
      <c r="M645" s="745">
        <v>9139.69</v>
      </c>
      <c r="N645" s="745">
        <v>1</v>
      </c>
      <c r="O645" s="745">
        <v>9139.69</v>
      </c>
      <c r="P645" s="759">
        <v>1</v>
      </c>
      <c r="Q645" s="746">
        <v>9139.69</v>
      </c>
    </row>
    <row r="646" spans="1:17" ht="14.4" customHeight="1" x14ac:dyDescent="0.3">
      <c r="A646" s="740" t="s">
        <v>574</v>
      </c>
      <c r="B646" s="741" t="s">
        <v>4558</v>
      </c>
      <c r="C646" s="741" t="s">
        <v>4596</v>
      </c>
      <c r="D646" s="741" t="s">
        <v>5394</v>
      </c>
      <c r="E646" s="741" t="s">
        <v>5395</v>
      </c>
      <c r="F646" s="745"/>
      <c r="G646" s="745"/>
      <c r="H646" s="745"/>
      <c r="I646" s="745"/>
      <c r="J646" s="745">
        <v>3</v>
      </c>
      <c r="K646" s="745">
        <v>6389.1900000000005</v>
      </c>
      <c r="L646" s="745">
        <v>1</v>
      </c>
      <c r="M646" s="745">
        <v>2129.73</v>
      </c>
      <c r="N646" s="745"/>
      <c r="O646" s="745"/>
      <c r="P646" s="759"/>
      <c r="Q646" s="746"/>
    </row>
    <row r="647" spans="1:17" ht="14.4" customHeight="1" x14ac:dyDescent="0.3">
      <c r="A647" s="740" t="s">
        <v>574</v>
      </c>
      <c r="B647" s="741" t="s">
        <v>4558</v>
      </c>
      <c r="C647" s="741" t="s">
        <v>4596</v>
      </c>
      <c r="D647" s="741" t="s">
        <v>5396</v>
      </c>
      <c r="E647" s="741" t="s">
        <v>5397</v>
      </c>
      <c r="F647" s="745"/>
      <c r="G647" s="745"/>
      <c r="H647" s="745"/>
      <c r="I647" s="745"/>
      <c r="J647" s="745">
        <v>1</v>
      </c>
      <c r="K647" s="745">
        <v>10522.82</v>
      </c>
      <c r="L647" s="745">
        <v>1</v>
      </c>
      <c r="M647" s="745">
        <v>10522.82</v>
      </c>
      <c r="N647" s="745"/>
      <c r="O647" s="745"/>
      <c r="P647" s="759"/>
      <c r="Q647" s="746"/>
    </row>
    <row r="648" spans="1:17" ht="14.4" customHeight="1" x14ac:dyDescent="0.3">
      <c r="A648" s="740" t="s">
        <v>574</v>
      </c>
      <c r="B648" s="741" t="s">
        <v>4558</v>
      </c>
      <c r="C648" s="741" t="s">
        <v>4596</v>
      </c>
      <c r="D648" s="741" t="s">
        <v>5398</v>
      </c>
      <c r="E648" s="741" t="s">
        <v>5279</v>
      </c>
      <c r="F648" s="745">
        <v>5</v>
      </c>
      <c r="G648" s="745">
        <v>86646</v>
      </c>
      <c r="H648" s="745">
        <v>0.83333333333333337</v>
      </c>
      <c r="I648" s="745">
        <v>17329.2</v>
      </c>
      <c r="J648" s="745">
        <v>6</v>
      </c>
      <c r="K648" s="745">
        <v>103975.2</v>
      </c>
      <c r="L648" s="745">
        <v>1</v>
      </c>
      <c r="M648" s="745">
        <v>17329.2</v>
      </c>
      <c r="N648" s="745">
        <v>2</v>
      </c>
      <c r="O648" s="745">
        <v>34658.400000000001</v>
      </c>
      <c r="P648" s="759">
        <v>0.33333333333333337</v>
      </c>
      <c r="Q648" s="746">
        <v>17329.2</v>
      </c>
    </row>
    <row r="649" spans="1:17" ht="14.4" customHeight="1" x14ac:dyDescent="0.3">
      <c r="A649" s="740" t="s">
        <v>574</v>
      </c>
      <c r="B649" s="741" t="s">
        <v>4558</v>
      </c>
      <c r="C649" s="741" t="s">
        <v>4596</v>
      </c>
      <c r="D649" s="741" t="s">
        <v>5399</v>
      </c>
      <c r="E649" s="741" t="s">
        <v>5400</v>
      </c>
      <c r="F649" s="745"/>
      <c r="G649" s="745"/>
      <c r="H649" s="745"/>
      <c r="I649" s="745"/>
      <c r="J649" s="745">
        <v>4</v>
      </c>
      <c r="K649" s="745">
        <v>56660.08</v>
      </c>
      <c r="L649" s="745">
        <v>1</v>
      </c>
      <c r="M649" s="745">
        <v>14165.02</v>
      </c>
      <c r="N649" s="745"/>
      <c r="O649" s="745"/>
      <c r="P649" s="759"/>
      <c r="Q649" s="746"/>
    </row>
    <row r="650" spans="1:17" ht="14.4" customHeight="1" x14ac:dyDescent="0.3">
      <c r="A650" s="740" t="s">
        <v>574</v>
      </c>
      <c r="B650" s="741" t="s">
        <v>4558</v>
      </c>
      <c r="C650" s="741" t="s">
        <v>4596</v>
      </c>
      <c r="D650" s="741" t="s">
        <v>5401</v>
      </c>
      <c r="E650" s="741" t="s">
        <v>5400</v>
      </c>
      <c r="F650" s="745"/>
      <c r="G650" s="745"/>
      <c r="H650" s="745"/>
      <c r="I650" s="745"/>
      <c r="J650" s="745">
        <v>4</v>
      </c>
      <c r="K650" s="745">
        <v>13410.56</v>
      </c>
      <c r="L650" s="745">
        <v>1</v>
      </c>
      <c r="M650" s="745">
        <v>3352.64</v>
      </c>
      <c r="N650" s="745"/>
      <c r="O650" s="745"/>
      <c r="P650" s="759"/>
      <c r="Q650" s="746"/>
    </row>
    <row r="651" spans="1:17" ht="14.4" customHeight="1" x14ac:dyDescent="0.3">
      <c r="A651" s="740" t="s">
        <v>574</v>
      </c>
      <c r="B651" s="741" t="s">
        <v>4558</v>
      </c>
      <c r="C651" s="741" t="s">
        <v>4596</v>
      </c>
      <c r="D651" s="741" t="s">
        <v>5402</v>
      </c>
      <c r="E651" s="741" t="s">
        <v>5400</v>
      </c>
      <c r="F651" s="745"/>
      <c r="G651" s="745"/>
      <c r="H651" s="745"/>
      <c r="I651" s="745"/>
      <c r="J651" s="745">
        <v>4</v>
      </c>
      <c r="K651" s="745">
        <v>12855.04</v>
      </c>
      <c r="L651" s="745">
        <v>1</v>
      </c>
      <c r="M651" s="745">
        <v>3213.76</v>
      </c>
      <c r="N651" s="745"/>
      <c r="O651" s="745"/>
      <c r="P651" s="759"/>
      <c r="Q651" s="746"/>
    </row>
    <row r="652" spans="1:17" ht="14.4" customHeight="1" x14ac:dyDescent="0.3">
      <c r="A652" s="740" t="s">
        <v>574</v>
      </c>
      <c r="B652" s="741" t="s">
        <v>4558</v>
      </c>
      <c r="C652" s="741" t="s">
        <v>4596</v>
      </c>
      <c r="D652" s="741" t="s">
        <v>5403</v>
      </c>
      <c r="E652" s="741" t="s">
        <v>5400</v>
      </c>
      <c r="F652" s="745"/>
      <c r="G652" s="745"/>
      <c r="H652" s="745"/>
      <c r="I652" s="745"/>
      <c r="J652" s="745">
        <v>2</v>
      </c>
      <c r="K652" s="745">
        <v>8570.7199999999993</v>
      </c>
      <c r="L652" s="745">
        <v>1</v>
      </c>
      <c r="M652" s="745">
        <v>4285.3599999999997</v>
      </c>
      <c r="N652" s="745"/>
      <c r="O652" s="745"/>
      <c r="P652" s="759"/>
      <c r="Q652" s="746"/>
    </row>
    <row r="653" spans="1:17" ht="14.4" customHeight="1" x14ac:dyDescent="0.3">
      <c r="A653" s="740" t="s">
        <v>574</v>
      </c>
      <c r="B653" s="741" t="s">
        <v>4558</v>
      </c>
      <c r="C653" s="741" t="s">
        <v>4596</v>
      </c>
      <c r="D653" s="741" t="s">
        <v>5404</v>
      </c>
      <c r="E653" s="741" t="s">
        <v>5405</v>
      </c>
      <c r="F653" s="745"/>
      <c r="G653" s="745"/>
      <c r="H653" s="745"/>
      <c r="I653" s="745"/>
      <c r="J653" s="745"/>
      <c r="K653" s="745"/>
      <c r="L653" s="745"/>
      <c r="M653" s="745"/>
      <c r="N653" s="745">
        <v>5</v>
      </c>
      <c r="O653" s="745">
        <v>782.45</v>
      </c>
      <c r="P653" s="759"/>
      <c r="Q653" s="746">
        <v>156.49</v>
      </c>
    </row>
    <row r="654" spans="1:17" ht="14.4" customHeight="1" x14ac:dyDescent="0.3">
      <c r="A654" s="740" t="s">
        <v>574</v>
      </c>
      <c r="B654" s="741" t="s">
        <v>4558</v>
      </c>
      <c r="C654" s="741" t="s">
        <v>4596</v>
      </c>
      <c r="D654" s="741" t="s">
        <v>5406</v>
      </c>
      <c r="E654" s="741" t="s">
        <v>5407</v>
      </c>
      <c r="F654" s="745"/>
      <c r="G654" s="745"/>
      <c r="H654" s="745"/>
      <c r="I654" s="745"/>
      <c r="J654" s="745">
        <v>9</v>
      </c>
      <c r="K654" s="745">
        <v>1408.41</v>
      </c>
      <c r="L654" s="745">
        <v>1</v>
      </c>
      <c r="M654" s="745">
        <v>156.49</v>
      </c>
      <c r="N654" s="745">
        <v>4</v>
      </c>
      <c r="O654" s="745">
        <v>625.96</v>
      </c>
      <c r="P654" s="759">
        <v>0.44444444444444442</v>
      </c>
      <c r="Q654" s="746">
        <v>156.49</v>
      </c>
    </row>
    <row r="655" spans="1:17" ht="14.4" customHeight="1" x14ac:dyDescent="0.3">
      <c r="A655" s="740" t="s">
        <v>574</v>
      </c>
      <c r="B655" s="741" t="s">
        <v>4558</v>
      </c>
      <c r="C655" s="741" t="s">
        <v>4596</v>
      </c>
      <c r="D655" s="741" t="s">
        <v>5408</v>
      </c>
      <c r="E655" s="741" t="s">
        <v>5407</v>
      </c>
      <c r="F655" s="745"/>
      <c r="G655" s="745"/>
      <c r="H655" s="745"/>
      <c r="I655" s="745"/>
      <c r="J655" s="745">
        <v>2</v>
      </c>
      <c r="K655" s="745">
        <v>344.08</v>
      </c>
      <c r="L655" s="745">
        <v>1</v>
      </c>
      <c r="M655" s="745">
        <v>172.04</v>
      </c>
      <c r="N655" s="745">
        <v>1</v>
      </c>
      <c r="O655" s="745">
        <v>172.04</v>
      </c>
      <c r="P655" s="759">
        <v>0.5</v>
      </c>
      <c r="Q655" s="746">
        <v>172.04</v>
      </c>
    </row>
    <row r="656" spans="1:17" ht="14.4" customHeight="1" x14ac:dyDescent="0.3">
      <c r="A656" s="740" t="s">
        <v>574</v>
      </c>
      <c r="B656" s="741" t="s">
        <v>4558</v>
      </c>
      <c r="C656" s="741" t="s">
        <v>4596</v>
      </c>
      <c r="D656" s="741" t="s">
        <v>5409</v>
      </c>
      <c r="E656" s="741" t="s">
        <v>5407</v>
      </c>
      <c r="F656" s="745"/>
      <c r="G656" s="745"/>
      <c r="H656" s="745"/>
      <c r="I656" s="745"/>
      <c r="J656" s="745">
        <v>1</v>
      </c>
      <c r="K656" s="745">
        <v>196.91</v>
      </c>
      <c r="L656" s="745">
        <v>1</v>
      </c>
      <c r="M656" s="745">
        <v>196.91</v>
      </c>
      <c r="N656" s="745"/>
      <c r="O656" s="745"/>
      <c r="P656" s="759"/>
      <c r="Q656" s="746"/>
    </row>
    <row r="657" spans="1:17" ht="14.4" customHeight="1" x14ac:dyDescent="0.3">
      <c r="A657" s="740" t="s">
        <v>574</v>
      </c>
      <c r="B657" s="741" t="s">
        <v>4558</v>
      </c>
      <c r="C657" s="741" t="s">
        <v>4596</v>
      </c>
      <c r="D657" s="741" t="s">
        <v>5410</v>
      </c>
      <c r="E657" s="741" t="s">
        <v>5407</v>
      </c>
      <c r="F657" s="745"/>
      <c r="G657" s="745"/>
      <c r="H657" s="745"/>
      <c r="I657" s="745"/>
      <c r="J657" s="745"/>
      <c r="K657" s="745"/>
      <c r="L657" s="745"/>
      <c r="M657" s="745"/>
      <c r="N657" s="745">
        <v>1</v>
      </c>
      <c r="O657" s="745">
        <v>519.22</v>
      </c>
      <c r="P657" s="759"/>
      <c r="Q657" s="746">
        <v>519.22</v>
      </c>
    </row>
    <row r="658" spans="1:17" ht="14.4" customHeight="1" x14ac:dyDescent="0.3">
      <c r="A658" s="740" t="s">
        <v>574</v>
      </c>
      <c r="B658" s="741" t="s">
        <v>4558</v>
      </c>
      <c r="C658" s="741" t="s">
        <v>4596</v>
      </c>
      <c r="D658" s="741" t="s">
        <v>5411</v>
      </c>
      <c r="E658" s="741" t="s">
        <v>5412</v>
      </c>
      <c r="F658" s="745"/>
      <c r="G658" s="745"/>
      <c r="H658" s="745"/>
      <c r="I658" s="745"/>
      <c r="J658" s="745">
        <v>4</v>
      </c>
      <c r="K658" s="745">
        <v>2252</v>
      </c>
      <c r="L658" s="745">
        <v>1</v>
      </c>
      <c r="M658" s="745">
        <v>563</v>
      </c>
      <c r="N658" s="745"/>
      <c r="O658" s="745"/>
      <c r="P658" s="759"/>
      <c r="Q658" s="746"/>
    </row>
    <row r="659" spans="1:17" ht="14.4" customHeight="1" x14ac:dyDescent="0.3">
      <c r="A659" s="740" t="s">
        <v>574</v>
      </c>
      <c r="B659" s="741" t="s">
        <v>4558</v>
      </c>
      <c r="C659" s="741" t="s">
        <v>4596</v>
      </c>
      <c r="D659" s="741" t="s">
        <v>5413</v>
      </c>
      <c r="E659" s="741" t="s">
        <v>5414</v>
      </c>
      <c r="F659" s="745"/>
      <c r="G659" s="745"/>
      <c r="H659" s="745"/>
      <c r="I659" s="745"/>
      <c r="J659" s="745">
        <v>1</v>
      </c>
      <c r="K659" s="745">
        <v>10188.49</v>
      </c>
      <c r="L659" s="745">
        <v>1</v>
      </c>
      <c r="M659" s="745">
        <v>10188.49</v>
      </c>
      <c r="N659" s="745"/>
      <c r="O659" s="745"/>
      <c r="P659" s="759"/>
      <c r="Q659" s="746"/>
    </row>
    <row r="660" spans="1:17" ht="14.4" customHeight="1" x14ac:dyDescent="0.3">
      <c r="A660" s="740" t="s">
        <v>574</v>
      </c>
      <c r="B660" s="741" t="s">
        <v>4558</v>
      </c>
      <c r="C660" s="741" t="s">
        <v>4596</v>
      </c>
      <c r="D660" s="741" t="s">
        <v>5415</v>
      </c>
      <c r="E660" s="741" t="s">
        <v>5416</v>
      </c>
      <c r="F660" s="745"/>
      <c r="G660" s="745"/>
      <c r="H660" s="745"/>
      <c r="I660" s="745"/>
      <c r="J660" s="745"/>
      <c r="K660" s="745"/>
      <c r="L660" s="745"/>
      <c r="M660" s="745"/>
      <c r="N660" s="745">
        <v>8</v>
      </c>
      <c r="O660" s="745">
        <v>7503.28</v>
      </c>
      <c r="P660" s="759"/>
      <c r="Q660" s="746">
        <v>937.91</v>
      </c>
    </row>
    <row r="661" spans="1:17" ht="14.4" customHeight="1" x14ac:dyDescent="0.3">
      <c r="A661" s="740" t="s">
        <v>574</v>
      </c>
      <c r="B661" s="741" t="s">
        <v>4558</v>
      </c>
      <c r="C661" s="741" t="s">
        <v>4596</v>
      </c>
      <c r="D661" s="741" t="s">
        <v>5417</v>
      </c>
      <c r="E661" s="741" t="s">
        <v>5277</v>
      </c>
      <c r="F661" s="745"/>
      <c r="G661" s="745"/>
      <c r="H661" s="745"/>
      <c r="I661" s="745"/>
      <c r="J661" s="745">
        <v>1</v>
      </c>
      <c r="K661" s="745">
        <v>682.96</v>
      </c>
      <c r="L661" s="745">
        <v>1</v>
      </c>
      <c r="M661" s="745">
        <v>682.96</v>
      </c>
      <c r="N661" s="745"/>
      <c r="O661" s="745"/>
      <c r="P661" s="759"/>
      <c r="Q661" s="746"/>
    </row>
    <row r="662" spans="1:17" ht="14.4" customHeight="1" x14ac:dyDescent="0.3">
      <c r="A662" s="740" t="s">
        <v>574</v>
      </c>
      <c r="B662" s="741" t="s">
        <v>4558</v>
      </c>
      <c r="C662" s="741" t="s">
        <v>4596</v>
      </c>
      <c r="D662" s="741" t="s">
        <v>5418</v>
      </c>
      <c r="E662" s="741" t="s">
        <v>5419</v>
      </c>
      <c r="F662" s="745"/>
      <c r="G662" s="745"/>
      <c r="H662" s="745"/>
      <c r="I662" s="745"/>
      <c r="J662" s="745"/>
      <c r="K662" s="745"/>
      <c r="L662" s="745"/>
      <c r="M662" s="745"/>
      <c r="N662" s="745">
        <v>2</v>
      </c>
      <c r="O662" s="745">
        <v>2425.1</v>
      </c>
      <c r="P662" s="759"/>
      <c r="Q662" s="746">
        <v>1212.55</v>
      </c>
    </row>
    <row r="663" spans="1:17" ht="14.4" customHeight="1" x14ac:dyDescent="0.3">
      <c r="A663" s="740" t="s">
        <v>574</v>
      </c>
      <c r="B663" s="741" t="s">
        <v>4558</v>
      </c>
      <c r="C663" s="741" t="s">
        <v>4596</v>
      </c>
      <c r="D663" s="741" t="s">
        <v>5420</v>
      </c>
      <c r="E663" s="741" t="s">
        <v>5421</v>
      </c>
      <c r="F663" s="745"/>
      <c r="G663" s="745"/>
      <c r="H663" s="745"/>
      <c r="I663" s="745"/>
      <c r="J663" s="745">
        <v>0.2</v>
      </c>
      <c r="K663" s="745">
        <v>1205.28</v>
      </c>
      <c r="L663" s="745">
        <v>1</v>
      </c>
      <c r="M663" s="745">
        <v>6026.4</v>
      </c>
      <c r="N663" s="745"/>
      <c r="O663" s="745"/>
      <c r="P663" s="759"/>
      <c r="Q663" s="746"/>
    </row>
    <row r="664" spans="1:17" ht="14.4" customHeight="1" x14ac:dyDescent="0.3">
      <c r="A664" s="740" t="s">
        <v>574</v>
      </c>
      <c r="B664" s="741" t="s">
        <v>4558</v>
      </c>
      <c r="C664" s="741" t="s">
        <v>4596</v>
      </c>
      <c r="D664" s="741" t="s">
        <v>5422</v>
      </c>
      <c r="E664" s="741" t="s">
        <v>5423</v>
      </c>
      <c r="F664" s="745"/>
      <c r="G664" s="745"/>
      <c r="H664" s="745"/>
      <c r="I664" s="745"/>
      <c r="J664" s="745">
        <v>1</v>
      </c>
      <c r="K664" s="745">
        <v>1430.18</v>
      </c>
      <c r="L664" s="745">
        <v>1</v>
      </c>
      <c r="M664" s="745">
        <v>1430.18</v>
      </c>
      <c r="N664" s="745">
        <v>3</v>
      </c>
      <c r="O664" s="745">
        <v>4290.54</v>
      </c>
      <c r="P664" s="759">
        <v>3</v>
      </c>
      <c r="Q664" s="746">
        <v>1430.18</v>
      </c>
    </row>
    <row r="665" spans="1:17" ht="14.4" customHeight="1" x14ac:dyDescent="0.3">
      <c r="A665" s="740" t="s">
        <v>574</v>
      </c>
      <c r="B665" s="741" t="s">
        <v>4558</v>
      </c>
      <c r="C665" s="741" t="s">
        <v>4596</v>
      </c>
      <c r="D665" s="741" t="s">
        <v>5424</v>
      </c>
      <c r="E665" s="741" t="s">
        <v>5425</v>
      </c>
      <c r="F665" s="745">
        <v>2</v>
      </c>
      <c r="G665" s="745">
        <v>2060</v>
      </c>
      <c r="H665" s="745"/>
      <c r="I665" s="745">
        <v>1030</v>
      </c>
      <c r="J665" s="745"/>
      <c r="K665" s="745"/>
      <c r="L665" s="745"/>
      <c r="M665" s="745"/>
      <c r="N665" s="745"/>
      <c r="O665" s="745"/>
      <c r="P665" s="759"/>
      <c r="Q665" s="746"/>
    </row>
    <row r="666" spans="1:17" ht="14.4" customHeight="1" x14ac:dyDescent="0.3">
      <c r="A666" s="740" t="s">
        <v>574</v>
      </c>
      <c r="B666" s="741" t="s">
        <v>4558</v>
      </c>
      <c r="C666" s="741" t="s">
        <v>4596</v>
      </c>
      <c r="D666" s="741" t="s">
        <v>5426</v>
      </c>
      <c r="E666" s="741" t="s">
        <v>5427</v>
      </c>
      <c r="F666" s="745">
        <v>2</v>
      </c>
      <c r="G666" s="745">
        <v>1032</v>
      </c>
      <c r="H666" s="745">
        <v>2</v>
      </c>
      <c r="I666" s="745">
        <v>516</v>
      </c>
      <c r="J666" s="745">
        <v>1</v>
      </c>
      <c r="K666" s="745">
        <v>516</v>
      </c>
      <c r="L666" s="745">
        <v>1</v>
      </c>
      <c r="M666" s="745">
        <v>516</v>
      </c>
      <c r="N666" s="745"/>
      <c r="O666" s="745"/>
      <c r="P666" s="759"/>
      <c r="Q666" s="746"/>
    </row>
    <row r="667" spans="1:17" ht="14.4" customHeight="1" x14ac:dyDescent="0.3">
      <c r="A667" s="740" t="s">
        <v>574</v>
      </c>
      <c r="B667" s="741" t="s">
        <v>4558</v>
      </c>
      <c r="C667" s="741" t="s">
        <v>4596</v>
      </c>
      <c r="D667" s="741" t="s">
        <v>5428</v>
      </c>
      <c r="E667" s="741" t="s">
        <v>5429</v>
      </c>
      <c r="F667" s="745">
        <v>2</v>
      </c>
      <c r="G667" s="745">
        <v>824</v>
      </c>
      <c r="H667" s="745">
        <v>2</v>
      </c>
      <c r="I667" s="745">
        <v>412</v>
      </c>
      <c r="J667" s="745">
        <v>1</v>
      </c>
      <c r="K667" s="745">
        <v>412</v>
      </c>
      <c r="L667" s="745">
        <v>1</v>
      </c>
      <c r="M667" s="745">
        <v>412</v>
      </c>
      <c r="N667" s="745"/>
      <c r="O667" s="745"/>
      <c r="P667" s="759"/>
      <c r="Q667" s="746"/>
    </row>
    <row r="668" spans="1:17" ht="14.4" customHeight="1" x14ac:dyDescent="0.3">
      <c r="A668" s="740" t="s">
        <v>574</v>
      </c>
      <c r="B668" s="741" t="s">
        <v>4558</v>
      </c>
      <c r="C668" s="741" t="s">
        <v>4596</v>
      </c>
      <c r="D668" s="741" t="s">
        <v>5430</v>
      </c>
      <c r="E668" s="741" t="s">
        <v>5431</v>
      </c>
      <c r="F668" s="745">
        <v>2</v>
      </c>
      <c r="G668" s="745">
        <v>16908</v>
      </c>
      <c r="H668" s="745">
        <v>2</v>
      </c>
      <c r="I668" s="745">
        <v>8454</v>
      </c>
      <c r="J668" s="745">
        <v>1</v>
      </c>
      <c r="K668" s="745">
        <v>8454</v>
      </c>
      <c r="L668" s="745">
        <v>1</v>
      </c>
      <c r="M668" s="745">
        <v>8454</v>
      </c>
      <c r="N668" s="745"/>
      <c r="O668" s="745"/>
      <c r="P668" s="759"/>
      <c r="Q668" s="746"/>
    </row>
    <row r="669" spans="1:17" ht="14.4" customHeight="1" x14ac:dyDescent="0.3">
      <c r="A669" s="740" t="s">
        <v>574</v>
      </c>
      <c r="B669" s="741" t="s">
        <v>4558</v>
      </c>
      <c r="C669" s="741" t="s">
        <v>4596</v>
      </c>
      <c r="D669" s="741" t="s">
        <v>5432</v>
      </c>
      <c r="E669" s="741" t="s">
        <v>5433</v>
      </c>
      <c r="F669" s="745">
        <v>1</v>
      </c>
      <c r="G669" s="745">
        <v>1359.71</v>
      </c>
      <c r="H669" s="745">
        <v>0.33333333333333331</v>
      </c>
      <c r="I669" s="745">
        <v>1359.71</v>
      </c>
      <c r="J669" s="745">
        <v>3</v>
      </c>
      <c r="K669" s="745">
        <v>4079.13</v>
      </c>
      <c r="L669" s="745">
        <v>1</v>
      </c>
      <c r="M669" s="745">
        <v>1359.71</v>
      </c>
      <c r="N669" s="745">
        <v>4</v>
      </c>
      <c r="O669" s="745">
        <v>5438.84</v>
      </c>
      <c r="P669" s="759">
        <v>1.3333333333333333</v>
      </c>
      <c r="Q669" s="746">
        <v>1359.71</v>
      </c>
    </row>
    <row r="670" spans="1:17" ht="14.4" customHeight="1" x14ac:dyDescent="0.3">
      <c r="A670" s="740" t="s">
        <v>574</v>
      </c>
      <c r="B670" s="741" t="s">
        <v>4558</v>
      </c>
      <c r="C670" s="741" t="s">
        <v>4596</v>
      </c>
      <c r="D670" s="741" t="s">
        <v>5434</v>
      </c>
      <c r="E670" s="741" t="s">
        <v>5435</v>
      </c>
      <c r="F670" s="745">
        <v>2</v>
      </c>
      <c r="G670" s="745">
        <v>14180.56</v>
      </c>
      <c r="H670" s="745">
        <v>0.5</v>
      </c>
      <c r="I670" s="745">
        <v>7090.28</v>
      </c>
      <c r="J670" s="745">
        <v>4</v>
      </c>
      <c r="K670" s="745">
        <v>28361.119999999999</v>
      </c>
      <c r="L670" s="745">
        <v>1</v>
      </c>
      <c r="M670" s="745">
        <v>7090.28</v>
      </c>
      <c r="N670" s="745">
        <v>2</v>
      </c>
      <c r="O670" s="745">
        <v>14180.56</v>
      </c>
      <c r="P670" s="759">
        <v>0.5</v>
      </c>
      <c r="Q670" s="746">
        <v>7090.28</v>
      </c>
    </row>
    <row r="671" spans="1:17" ht="14.4" customHeight="1" x14ac:dyDescent="0.3">
      <c r="A671" s="740" t="s">
        <v>574</v>
      </c>
      <c r="B671" s="741" t="s">
        <v>4558</v>
      </c>
      <c r="C671" s="741" t="s">
        <v>4596</v>
      </c>
      <c r="D671" s="741" t="s">
        <v>5436</v>
      </c>
      <c r="E671" s="741" t="s">
        <v>5437</v>
      </c>
      <c r="F671" s="745"/>
      <c r="G671" s="745"/>
      <c r="H671" s="745"/>
      <c r="I671" s="745"/>
      <c r="J671" s="745">
        <v>1</v>
      </c>
      <c r="K671" s="745">
        <v>18507</v>
      </c>
      <c r="L671" s="745">
        <v>1</v>
      </c>
      <c r="M671" s="745">
        <v>18507</v>
      </c>
      <c r="N671" s="745"/>
      <c r="O671" s="745"/>
      <c r="P671" s="759"/>
      <c r="Q671" s="746"/>
    </row>
    <row r="672" spans="1:17" ht="14.4" customHeight="1" x14ac:dyDescent="0.3">
      <c r="A672" s="740" t="s">
        <v>574</v>
      </c>
      <c r="B672" s="741" t="s">
        <v>4558</v>
      </c>
      <c r="C672" s="741" t="s">
        <v>4596</v>
      </c>
      <c r="D672" s="741" t="s">
        <v>5438</v>
      </c>
      <c r="E672" s="741" t="s">
        <v>5407</v>
      </c>
      <c r="F672" s="745"/>
      <c r="G672" s="745"/>
      <c r="H672" s="745"/>
      <c r="I672" s="745"/>
      <c r="J672" s="745">
        <v>1</v>
      </c>
      <c r="K672" s="745">
        <v>417.65</v>
      </c>
      <c r="L672" s="745">
        <v>1</v>
      </c>
      <c r="M672" s="745">
        <v>417.65</v>
      </c>
      <c r="N672" s="745"/>
      <c r="O672" s="745"/>
      <c r="P672" s="759"/>
      <c r="Q672" s="746"/>
    </row>
    <row r="673" spans="1:17" ht="14.4" customHeight="1" x14ac:dyDescent="0.3">
      <c r="A673" s="740" t="s">
        <v>574</v>
      </c>
      <c r="B673" s="741" t="s">
        <v>4558</v>
      </c>
      <c r="C673" s="741" t="s">
        <v>4596</v>
      </c>
      <c r="D673" s="741" t="s">
        <v>5439</v>
      </c>
      <c r="E673" s="741" t="s">
        <v>5405</v>
      </c>
      <c r="F673" s="745"/>
      <c r="G673" s="745"/>
      <c r="H673" s="745"/>
      <c r="I673" s="745"/>
      <c r="J673" s="745"/>
      <c r="K673" s="745"/>
      <c r="L673" s="745"/>
      <c r="M673" s="745"/>
      <c r="N673" s="745">
        <v>12</v>
      </c>
      <c r="O673" s="745">
        <v>2362.92</v>
      </c>
      <c r="P673" s="759"/>
      <c r="Q673" s="746">
        <v>196.91</v>
      </c>
    </row>
    <row r="674" spans="1:17" ht="14.4" customHeight="1" x14ac:dyDescent="0.3">
      <c r="A674" s="740" t="s">
        <v>574</v>
      </c>
      <c r="B674" s="741" t="s">
        <v>4558</v>
      </c>
      <c r="C674" s="741" t="s">
        <v>4596</v>
      </c>
      <c r="D674" s="741" t="s">
        <v>5440</v>
      </c>
      <c r="E674" s="741" t="s">
        <v>5441</v>
      </c>
      <c r="F674" s="745"/>
      <c r="G674" s="745"/>
      <c r="H674" s="745"/>
      <c r="I674" s="745"/>
      <c r="J674" s="745"/>
      <c r="K674" s="745"/>
      <c r="L674" s="745"/>
      <c r="M674" s="745"/>
      <c r="N674" s="745">
        <v>1</v>
      </c>
      <c r="O674" s="745">
        <v>10033.799999999999</v>
      </c>
      <c r="P674" s="759"/>
      <c r="Q674" s="746">
        <v>10033.799999999999</v>
      </c>
    </row>
    <row r="675" spans="1:17" ht="14.4" customHeight="1" x14ac:dyDescent="0.3">
      <c r="A675" s="740" t="s">
        <v>574</v>
      </c>
      <c r="B675" s="741" t="s">
        <v>4558</v>
      </c>
      <c r="C675" s="741" t="s">
        <v>4596</v>
      </c>
      <c r="D675" s="741" t="s">
        <v>5442</v>
      </c>
      <c r="E675" s="741" t="s">
        <v>5443</v>
      </c>
      <c r="F675" s="745">
        <v>3</v>
      </c>
      <c r="G675" s="745">
        <v>3227.25</v>
      </c>
      <c r="H675" s="745">
        <v>3</v>
      </c>
      <c r="I675" s="745">
        <v>1075.75</v>
      </c>
      <c r="J675" s="745">
        <v>1</v>
      </c>
      <c r="K675" s="745">
        <v>1075.75</v>
      </c>
      <c r="L675" s="745">
        <v>1</v>
      </c>
      <c r="M675" s="745">
        <v>1075.75</v>
      </c>
      <c r="N675" s="745">
        <v>6</v>
      </c>
      <c r="O675" s="745">
        <v>6454.5</v>
      </c>
      <c r="P675" s="759">
        <v>6</v>
      </c>
      <c r="Q675" s="746">
        <v>1075.75</v>
      </c>
    </row>
    <row r="676" spans="1:17" ht="14.4" customHeight="1" x14ac:dyDescent="0.3">
      <c r="A676" s="740" t="s">
        <v>574</v>
      </c>
      <c r="B676" s="741" t="s">
        <v>4558</v>
      </c>
      <c r="C676" s="741" t="s">
        <v>4596</v>
      </c>
      <c r="D676" s="741" t="s">
        <v>5444</v>
      </c>
      <c r="E676" s="741" t="s">
        <v>5445</v>
      </c>
      <c r="F676" s="745">
        <v>9</v>
      </c>
      <c r="G676" s="745">
        <v>14550.57</v>
      </c>
      <c r="H676" s="745">
        <v>1.2857142857142858</v>
      </c>
      <c r="I676" s="745">
        <v>1616.73</v>
      </c>
      <c r="J676" s="745">
        <v>7</v>
      </c>
      <c r="K676" s="745">
        <v>11317.109999999999</v>
      </c>
      <c r="L676" s="745">
        <v>1</v>
      </c>
      <c r="M676" s="745">
        <v>1616.7299999999998</v>
      </c>
      <c r="N676" s="745">
        <v>6</v>
      </c>
      <c r="O676" s="745">
        <v>9700.380000000001</v>
      </c>
      <c r="P676" s="759">
        <v>0.85714285714285732</v>
      </c>
      <c r="Q676" s="746">
        <v>1616.7300000000002</v>
      </c>
    </row>
    <row r="677" spans="1:17" ht="14.4" customHeight="1" x14ac:dyDescent="0.3">
      <c r="A677" s="740" t="s">
        <v>574</v>
      </c>
      <c r="B677" s="741" t="s">
        <v>4558</v>
      </c>
      <c r="C677" s="741" t="s">
        <v>4596</v>
      </c>
      <c r="D677" s="741" t="s">
        <v>5446</v>
      </c>
      <c r="E677" s="741" t="s">
        <v>5447</v>
      </c>
      <c r="F677" s="745"/>
      <c r="G677" s="745"/>
      <c r="H677" s="745"/>
      <c r="I677" s="745"/>
      <c r="J677" s="745">
        <v>4</v>
      </c>
      <c r="K677" s="745">
        <v>994.92</v>
      </c>
      <c r="L677" s="745">
        <v>1</v>
      </c>
      <c r="M677" s="745">
        <v>248.73</v>
      </c>
      <c r="N677" s="745"/>
      <c r="O677" s="745"/>
      <c r="P677" s="759"/>
      <c r="Q677" s="746"/>
    </row>
    <row r="678" spans="1:17" ht="14.4" customHeight="1" x14ac:dyDescent="0.3">
      <c r="A678" s="740" t="s">
        <v>574</v>
      </c>
      <c r="B678" s="741" t="s">
        <v>4558</v>
      </c>
      <c r="C678" s="741" t="s">
        <v>4596</v>
      </c>
      <c r="D678" s="741" t="s">
        <v>5448</v>
      </c>
      <c r="E678" s="741" t="s">
        <v>5449</v>
      </c>
      <c r="F678" s="745">
        <v>1</v>
      </c>
      <c r="G678" s="745">
        <v>10707.71</v>
      </c>
      <c r="H678" s="745"/>
      <c r="I678" s="745">
        <v>10707.71</v>
      </c>
      <c r="J678" s="745"/>
      <c r="K678" s="745"/>
      <c r="L678" s="745"/>
      <c r="M678" s="745"/>
      <c r="N678" s="745"/>
      <c r="O678" s="745"/>
      <c r="P678" s="759"/>
      <c r="Q678" s="746"/>
    </row>
    <row r="679" spans="1:17" ht="14.4" customHeight="1" x14ac:dyDescent="0.3">
      <c r="A679" s="740" t="s">
        <v>574</v>
      </c>
      <c r="B679" s="741" t="s">
        <v>4558</v>
      </c>
      <c r="C679" s="741" t="s">
        <v>4596</v>
      </c>
      <c r="D679" s="741" t="s">
        <v>5450</v>
      </c>
      <c r="E679" s="741" t="s">
        <v>5451</v>
      </c>
      <c r="F679" s="745"/>
      <c r="G679" s="745"/>
      <c r="H679" s="745"/>
      <c r="I679" s="745"/>
      <c r="J679" s="745"/>
      <c r="K679" s="745"/>
      <c r="L679" s="745"/>
      <c r="M679" s="745"/>
      <c r="N679" s="745">
        <v>1</v>
      </c>
      <c r="O679" s="745">
        <v>1276.8</v>
      </c>
      <c r="P679" s="759"/>
      <c r="Q679" s="746">
        <v>1276.8</v>
      </c>
    </row>
    <row r="680" spans="1:17" ht="14.4" customHeight="1" x14ac:dyDescent="0.3">
      <c r="A680" s="740" t="s">
        <v>574</v>
      </c>
      <c r="B680" s="741" t="s">
        <v>4558</v>
      </c>
      <c r="C680" s="741" t="s">
        <v>4596</v>
      </c>
      <c r="D680" s="741" t="s">
        <v>5452</v>
      </c>
      <c r="E680" s="741" t="s">
        <v>5453</v>
      </c>
      <c r="F680" s="745"/>
      <c r="G680" s="745"/>
      <c r="H680" s="745"/>
      <c r="I680" s="745"/>
      <c r="J680" s="745"/>
      <c r="K680" s="745"/>
      <c r="L680" s="745"/>
      <c r="M680" s="745"/>
      <c r="N680" s="745">
        <v>2</v>
      </c>
      <c r="O680" s="745">
        <v>177.8</v>
      </c>
      <c r="P680" s="759"/>
      <c r="Q680" s="746">
        <v>88.9</v>
      </c>
    </row>
    <row r="681" spans="1:17" ht="14.4" customHeight="1" x14ac:dyDescent="0.3">
      <c r="A681" s="740" t="s">
        <v>574</v>
      </c>
      <c r="B681" s="741" t="s">
        <v>4558</v>
      </c>
      <c r="C681" s="741" t="s">
        <v>4596</v>
      </c>
      <c r="D681" s="741" t="s">
        <v>5454</v>
      </c>
      <c r="E681" s="741" t="s">
        <v>5455</v>
      </c>
      <c r="F681" s="745"/>
      <c r="G681" s="745"/>
      <c r="H681" s="745"/>
      <c r="I681" s="745"/>
      <c r="J681" s="745">
        <v>2</v>
      </c>
      <c r="K681" s="745">
        <v>36570</v>
      </c>
      <c r="L681" s="745">
        <v>1</v>
      </c>
      <c r="M681" s="745">
        <v>18285</v>
      </c>
      <c r="N681" s="745">
        <v>2</v>
      </c>
      <c r="O681" s="745">
        <v>36570</v>
      </c>
      <c r="P681" s="759">
        <v>1</v>
      </c>
      <c r="Q681" s="746">
        <v>18285</v>
      </c>
    </row>
    <row r="682" spans="1:17" ht="14.4" customHeight="1" x14ac:dyDescent="0.3">
      <c r="A682" s="740" t="s">
        <v>574</v>
      </c>
      <c r="B682" s="741" t="s">
        <v>4558</v>
      </c>
      <c r="C682" s="741" t="s">
        <v>4596</v>
      </c>
      <c r="D682" s="741" t="s">
        <v>5456</v>
      </c>
      <c r="E682" s="741" t="s">
        <v>5457</v>
      </c>
      <c r="F682" s="745">
        <v>1</v>
      </c>
      <c r="G682" s="745">
        <v>39232</v>
      </c>
      <c r="H682" s="745"/>
      <c r="I682" s="745">
        <v>39232</v>
      </c>
      <c r="J682" s="745"/>
      <c r="K682" s="745"/>
      <c r="L682" s="745"/>
      <c r="M682" s="745"/>
      <c r="N682" s="745"/>
      <c r="O682" s="745"/>
      <c r="P682" s="759"/>
      <c r="Q682" s="746"/>
    </row>
    <row r="683" spans="1:17" ht="14.4" customHeight="1" x14ac:dyDescent="0.3">
      <c r="A683" s="740" t="s">
        <v>574</v>
      </c>
      <c r="B683" s="741" t="s">
        <v>4558</v>
      </c>
      <c r="C683" s="741" t="s">
        <v>4596</v>
      </c>
      <c r="D683" s="741" t="s">
        <v>5458</v>
      </c>
      <c r="E683" s="741" t="s">
        <v>5459</v>
      </c>
      <c r="F683" s="745"/>
      <c r="G683" s="745"/>
      <c r="H683" s="745"/>
      <c r="I683" s="745"/>
      <c r="J683" s="745">
        <v>0.8</v>
      </c>
      <c r="K683" s="745">
        <v>53.6</v>
      </c>
      <c r="L683" s="745">
        <v>1</v>
      </c>
      <c r="M683" s="745">
        <v>67</v>
      </c>
      <c r="N683" s="745">
        <v>2.2000000000000002</v>
      </c>
      <c r="O683" s="745">
        <v>147.4</v>
      </c>
      <c r="P683" s="759">
        <v>2.75</v>
      </c>
      <c r="Q683" s="746">
        <v>67</v>
      </c>
    </row>
    <row r="684" spans="1:17" ht="14.4" customHeight="1" x14ac:dyDescent="0.3">
      <c r="A684" s="740" t="s">
        <v>574</v>
      </c>
      <c r="B684" s="741" t="s">
        <v>4558</v>
      </c>
      <c r="C684" s="741" t="s">
        <v>4596</v>
      </c>
      <c r="D684" s="741" t="s">
        <v>5460</v>
      </c>
      <c r="E684" s="741" t="s">
        <v>5301</v>
      </c>
      <c r="F684" s="745">
        <v>2</v>
      </c>
      <c r="G684" s="745">
        <v>10753.3</v>
      </c>
      <c r="H684" s="745"/>
      <c r="I684" s="745">
        <v>5376.65</v>
      </c>
      <c r="J684" s="745"/>
      <c r="K684" s="745"/>
      <c r="L684" s="745"/>
      <c r="M684" s="745"/>
      <c r="N684" s="745"/>
      <c r="O684" s="745"/>
      <c r="P684" s="759"/>
      <c r="Q684" s="746"/>
    </row>
    <row r="685" spans="1:17" ht="14.4" customHeight="1" x14ac:dyDescent="0.3">
      <c r="A685" s="740" t="s">
        <v>574</v>
      </c>
      <c r="B685" s="741" t="s">
        <v>4558</v>
      </c>
      <c r="C685" s="741" t="s">
        <v>4596</v>
      </c>
      <c r="D685" s="741" t="s">
        <v>5461</v>
      </c>
      <c r="E685" s="741" t="s">
        <v>5407</v>
      </c>
      <c r="F685" s="745"/>
      <c r="G685" s="745"/>
      <c r="H685" s="745"/>
      <c r="I685" s="745"/>
      <c r="J685" s="745">
        <v>1</v>
      </c>
      <c r="K685" s="745">
        <v>555.49</v>
      </c>
      <c r="L685" s="745">
        <v>1</v>
      </c>
      <c r="M685" s="745">
        <v>555.49</v>
      </c>
      <c r="N685" s="745"/>
      <c r="O685" s="745"/>
      <c r="P685" s="759"/>
      <c r="Q685" s="746"/>
    </row>
    <row r="686" spans="1:17" ht="14.4" customHeight="1" x14ac:dyDescent="0.3">
      <c r="A686" s="740" t="s">
        <v>574</v>
      </c>
      <c r="B686" s="741" t="s">
        <v>4558</v>
      </c>
      <c r="C686" s="741" t="s">
        <v>4596</v>
      </c>
      <c r="D686" s="741" t="s">
        <v>5462</v>
      </c>
      <c r="E686" s="741" t="s">
        <v>5264</v>
      </c>
      <c r="F686" s="745"/>
      <c r="G686" s="745"/>
      <c r="H686" s="745"/>
      <c r="I686" s="745"/>
      <c r="J686" s="745"/>
      <c r="K686" s="745"/>
      <c r="L686" s="745"/>
      <c r="M686" s="745"/>
      <c r="N686" s="745">
        <v>2</v>
      </c>
      <c r="O686" s="745">
        <v>28386</v>
      </c>
      <c r="P686" s="759"/>
      <c r="Q686" s="746">
        <v>14193</v>
      </c>
    </row>
    <row r="687" spans="1:17" ht="14.4" customHeight="1" x14ac:dyDescent="0.3">
      <c r="A687" s="740" t="s">
        <v>574</v>
      </c>
      <c r="B687" s="741" t="s">
        <v>4558</v>
      </c>
      <c r="C687" s="741" t="s">
        <v>4596</v>
      </c>
      <c r="D687" s="741" t="s">
        <v>5463</v>
      </c>
      <c r="E687" s="741" t="s">
        <v>5464</v>
      </c>
      <c r="F687" s="745"/>
      <c r="G687" s="745"/>
      <c r="H687" s="745"/>
      <c r="I687" s="745"/>
      <c r="J687" s="745"/>
      <c r="K687" s="745"/>
      <c r="L687" s="745"/>
      <c r="M687" s="745"/>
      <c r="N687" s="745">
        <v>1</v>
      </c>
      <c r="O687" s="745">
        <v>5286.49</v>
      </c>
      <c r="P687" s="759"/>
      <c r="Q687" s="746">
        <v>5286.49</v>
      </c>
    </row>
    <row r="688" spans="1:17" ht="14.4" customHeight="1" x14ac:dyDescent="0.3">
      <c r="A688" s="740" t="s">
        <v>574</v>
      </c>
      <c r="B688" s="741" t="s">
        <v>4558</v>
      </c>
      <c r="C688" s="741" t="s">
        <v>4596</v>
      </c>
      <c r="D688" s="741" t="s">
        <v>5465</v>
      </c>
      <c r="E688" s="741" t="s">
        <v>5466</v>
      </c>
      <c r="F688" s="745"/>
      <c r="G688" s="745"/>
      <c r="H688" s="745"/>
      <c r="I688" s="745"/>
      <c r="J688" s="745"/>
      <c r="K688" s="745"/>
      <c r="L688" s="745"/>
      <c r="M688" s="745"/>
      <c r="N688" s="745">
        <v>1</v>
      </c>
      <c r="O688" s="745">
        <v>1430.18</v>
      </c>
      <c r="P688" s="759"/>
      <c r="Q688" s="746">
        <v>1430.18</v>
      </c>
    </row>
    <row r="689" spans="1:17" ht="14.4" customHeight="1" x14ac:dyDescent="0.3">
      <c r="A689" s="740" t="s">
        <v>574</v>
      </c>
      <c r="B689" s="741" t="s">
        <v>4558</v>
      </c>
      <c r="C689" s="741" t="s">
        <v>4596</v>
      </c>
      <c r="D689" s="741" t="s">
        <v>5467</v>
      </c>
      <c r="E689" s="741" t="s">
        <v>5468</v>
      </c>
      <c r="F689" s="745"/>
      <c r="G689" s="745"/>
      <c r="H689" s="745"/>
      <c r="I689" s="745"/>
      <c r="J689" s="745"/>
      <c r="K689" s="745"/>
      <c r="L689" s="745"/>
      <c r="M689" s="745"/>
      <c r="N689" s="745">
        <v>2</v>
      </c>
      <c r="O689" s="745">
        <v>20491.82</v>
      </c>
      <c r="P689" s="759"/>
      <c r="Q689" s="746">
        <v>10245.91</v>
      </c>
    </row>
    <row r="690" spans="1:17" ht="14.4" customHeight="1" x14ac:dyDescent="0.3">
      <c r="A690" s="740" t="s">
        <v>574</v>
      </c>
      <c r="B690" s="741" t="s">
        <v>4558</v>
      </c>
      <c r="C690" s="741" t="s">
        <v>4596</v>
      </c>
      <c r="D690" s="741" t="s">
        <v>5469</v>
      </c>
      <c r="E690" s="741" t="s">
        <v>5405</v>
      </c>
      <c r="F690" s="745"/>
      <c r="G690" s="745"/>
      <c r="H690" s="745"/>
      <c r="I690" s="745"/>
      <c r="J690" s="745"/>
      <c r="K690" s="745"/>
      <c r="L690" s="745"/>
      <c r="M690" s="745"/>
      <c r="N690" s="745">
        <v>1</v>
      </c>
      <c r="O690" s="745">
        <v>347.18</v>
      </c>
      <c r="P690" s="759"/>
      <c r="Q690" s="746">
        <v>347.18</v>
      </c>
    </row>
    <row r="691" spans="1:17" ht="14.4" customHeight="1" x14ac:dyDescent="0.3">
      <c r="A691" s="740" t="s">
        <v>574</v>
      </c>
      <c r="B691" s="741" t="s">
        <v>4558</v>
      </c>
      <c r="C691" s="741" t="s">
        <v>4596</v>
      </c>
      <c r="D691" s="741" t="s">
        <v>5470</v>
      </c>
      <c r="E691" s="741" t="s">
        <v>5405</v>
      </c>
      <c r="F691" s="745"/>
      <c r="G691" s="745"/>
      <c r="H691" s="745"/>
      <c r="I691" s="745"/>
      <c r="J691" s="745"/>
      <c r="K691" s="745"/>
      <c r="L691" s="745"/>
      <c r="M691" s="745"/>
      <c r="N691" s="745">
        <v>1</v>
      </c>
      <c r="O691" s="745">
        <v>515.07000000000005</v>
      </c>
      <c r="P691" s="759"/>
      <c r="Q691" s="746">
        <v>515.07000000000005</v>
      </c>
    </row>
    <row r="692" spans="1:17" ht="14.4" customHeight="1" x14ac:dyDescent="0.3">
      <c r="A692" s="740" t="s">
        <v>574</v>
      </c>
      <c r="B692" s="741" t="s">
        <v>4558</v>
      </c>
      <c r="C692" s="741" t="s">
        <v>4596</v>
      </c>
      <c r="D692" s="741" t="s">
        <v>5471</v>
      </c>
      <c r="E692" s="741" t="s">
        <v>5405</v>
      </c>
      <c r="F692" s="745"/>
      <c r="G692" s="745"/>
      <c r="H692" s="745"/>
      <c r="I692" s="745"/>
      <c r="J692" s="745"/>
      <c r="K692" s="745"/>
      <c r="L692" s="745"/>
      <c r="M692" s="745"/>
      <c r="N692" s="745">
        <v>2</v>
      </c>
      <c r="O692" s="745">
        <v>395.9</v>
      </c>
      <c r="P692" s="759"/>
      <c r="Q692" s="746">
        <v>197.95</v>
      </c>
    </row>
    <row r="693" spans="1:17" ht="14.4" customHeight="1" x14ac:dyDescent="0.3">
      <c r="A693" s="740" t="s">
        <v>574</v>
      </c>
      <c r="B693" s="741" t="s">
        <v>4558</v>
      </c>
      <c r="C693" s="741" t="s">
        <v>4596</v>
      </c>
      <c r="D693" s="741" t="s">
        <v>5472</v>
      </c>
      <c r="E693" s="741" t="s">
        <v>5473</v>
      </c>
      <c r="F693" s="745"/>
      <c r="G693" s="745"/>
      <c r="H693" s="745"/>
      <c r="I693" s="745"/>
      <c r="J693" s="745"/>
      <c r="K693" s="745"/>
      <c r="L693" s="745"/>
      <c r="M693" s="745"/>
      <c r="N693" s="745">
        <v>1</v>
      </c>
      <c r="O693" s="745">
        <v>595.39</v>
      </c>
      <c r="P693" s="759"/>
      <c r="Q693" s="746">
        <v>595.39</v>
      </c>
    </row>
    <row r="694" spans="1:17" ht="14.4" customHeight="1" x14ac:dyDescent="0.3">
      <c r="A694" s="740" t="s">
        <v>574</v>
      </c>
      <c r="B694" s="741" t="s">
        <v>4558</v>
      </c>
      <c r="C694" s="741" t="s">
        <v>4596</v>
      </c>
      <c r="D694" s="741" t="s">
        <v>5474</v>
      </c>
      <c r="E694" s="741" t="s">
        <v>5451</v>
      </c>
      <c r="F694" s="745"/>
      <c r="G694" s="745"/>
      <c r="H694" s="745"/>
      <c r="I694" s="745"/>
      <c r="J694" s="745"/>
      <c r="K694" s="745"/>
      <c r="L694" s="745"/>
      <c r="M694" s="745"/>
      <c r="N694" s="745">
        <v>1</v>
      </c>
      <c r="O694" s="745">
        <v>951.9</v>
      </c>
      <c r="P694" s="759"/>
      <c r="Q694" s="746">
        <v>951.9</v>
      </c>
    </row>
    <row r="695" spans="1:17" ht="14.4" customHeight="1" x14ac:dyDescent="0.3">
      <c r="A695" s="740" t="s">
        <v>574</v>
      </c>
      <c r="B695" s="741" t="s">
        <v>4558</v>
      </c>
      <c r="C695" s="741" t="s">
        <v>4596</v>
      </c>
      <c r="D695" s="741" t="s">
        <v>5475</v>
      </c>
      <c r="E695" s="741" t="s">
        <v>5476</v>
      </c>
      <c r="F695" s="745"/>
      <c r="G695" s="745"/>
      <c r="H695" s="745"/>
      <c r="I695" s="745"/>
      <c r="J695" s="745"/>
      <c r="K695" s="745"/>
      <c r="L695" s="745"/>
      <c r="M695" s="745"/>
      <c r="N695" s="745">
        <v>2</v>
      </c>
      <c r="O695" s="745">
        <v>783.5</v>
      </c>
      <c r="P695" s="759"/>
      <c r="Q695" s="746">
        <v>391.75</v>
      </c>
    </row>
    <row r="696" spans="1:17" ht="14.4" customHeight="1" x14ac:dyDescent="0.3">
      <c r="A696" s="740" t="s">
        <v>574</v>
      </c>
      <c r="B696" s="741" t="s">
        <v>4558</v>
      </c>
      <c r="C696" s="741" t="s">
        <v>4559</v>
      </c>
      <c r="D696" s="741" t="s">
        <v>5477</v>
      </c>
      <c r="E696" s="741" t="s">
        <v>5478</v>
      </c>
      <c r="F696" s="745">
        <v>288</v>
      </c>
      <c r="G696" s="745">
        <v>9206208</v>
      </c>
      <c r="H696" s="745">
        <v>1.1076923076923078</v>
      </c>
      <c r="I696" s="745">
        <v>31966</v>
      </c>
      <c r="J696" s="745">
        <v>260</v>
      </c>
      <c r="K696" s="745">
        <v>8311160</v>
      </c>
      <c r="L696" s="745">
        <v>1</v>
      </c>
      <c r="M696" s="745">
        <v>31966</v>
      </c>
      <c r="N696" s="745">
        <v>240</v>
      </c>
      <c r="O696" s="745">
        <v>7671840</v>
      </c>
      <c r="P696" s="759">
        <v>0.92307692307692313</v>
      </c>
      <c r="Q696" s="746">
        <v>31966</v>
      </c>
    </row>
    <row r="697" spans="1:17" ht="14.4" customHeight="1" x14ac:dyDescent="0.3">
      <c r="A697" s="740" t="s">
        <v>574</v>
      </c>
      <c r="B697" s="741" t="s">
        <v>4558</v>
      </c>
      <c r="C697" s="741" t="s">
        <v>4559</v>
      </c>
      <c r="D697" s="741" t="s">
        <v>5479</v>
      </c>
      <c r="E697" s="741" t="s">
        <v>5480</v>
      </c>
      <c r="F697" s="745">
        <v>66</v>
      </c>
      <c r="G697" s="745">
        <v>785202</v>
      </c>
      <c r="H697" s="745">
        <v>1.4042553191489362</v>
      </c>
      <c r="I697" s="745">
        <v>11897</v>
      </c>
      <c r="J697" s="745">
        <v>47</v>
      </c>
      <c r="K697" s="745">
        <v>559159</v>
      </c>
      <c r="L697" s="745">
        <v>1</v>
      </c>
      <c r="M697" s="745">
        <v>11897</v>
      </c>
      <c r="N697" s="745">
        <v>76</v>
      </c>
      <c r="O697" s="745">
        <v>904172</v>
      </c>
      <c r="P697" s="759">
        <v>1.6170212765957446</v>
      </c>
      <c r="Q697" s="746">
        <v>11897</v>
      </c>
    </row>
    <row r="698" spans="1:17" ht="14.4" customHeight="1" x14ac:dyDescent="0.3">
      <c r="A698" s="740" t="s">
        <v>574</v>
      </c>
      <c r="B698" s="741" t="s">
        <v>4558</v>
      </c>
      <c r="C698" s="741" t="s">
        <v>4559</v>
      </c>
      <c r="D698" s="741" t="s">
        <v>5481</v>
      </c>
      <c r="E698" s="741" t="s">
        <v>5482</v>
      </c>
      <c r="F698" s="745"/>
      <c r="G698" s="745"/>
      <c r="H698" s="745"/>
      <c r="I698" s="745"/>
      <c r="J698" s="745"/>
      <c r="K698" s="745"/>
      <c r="L698" s="745"/>
      <c r="M698" s="745"/>
      <c r="N698" s="745">
        <v>1</v>
      </c>
      <c r="O698" s="745">
        <v>838</v>
      </c>
      <c r="P698" s="759"/>
      <c r="Q698" s="746">
        <v>838</v>
      </c>
    </row>
    <row r="699" spans="1:17" ht="14.4" customHeight="1" x14ac:dyDescent="0.3">
      <c r="A699" s="740" t="s">
        <v>574</v>
      </c>
      <c r="B699" s="741" t="s">
        <v>4558</v>
      </c>
      <c r="C699" s="741" t="s">
        <v>4559</v>
      </c>
      <c r="D699" s="741" t="s">
        <v>4964</v>
      </c>
      <c r="E699" s="741" t="s">
        <v>4965</v>
      </c>
      <c r="F699" s="745"/>
      <c r="G699" s="745"/>
      <c r="H699" s="745"/>
      <c r="I699" s="745"/>
      <c r="J699" s="745">
        <v>1</v>
      </c>
      <c r="K699" s="745">
        <v>2347</v>
      </c>
      <c r="L699" s="745">
        <v>1</v>
      </c>
      <c r="M699" s="745">
        <v>2347</v>
      </c>
      <c r="N699" s="745"/>
      <c r="O699" s="745"/>
      <c r="P699" s="759"/>
      <c r="Q699" s="746"/>
    </row>
    <row r="700" spans="1:17" ht="14.4" customHeight="1" x14ac:dyDescent="0.3">
      <c r="A700" s="740" t="s">
        <v>574</v>
      </c>
      <c r="B700" s="741" t="s">
        <v>4558</v>
      </c>
      <c r="C700" s="741" t="s">
        <v>4559</v>
      </c>
      <c r="D700" s="741" t="s">
        <v>4769</v>
      </c>
      <c r="E700" s="741" t="s">
        <v>4770</v>
      </c>
      <c r="F700" s="745">
        <v>31</v>
      </c>
      <c r="G700" s="745">
        <v>25381</v>
      </c>
      <c r="H700" s="745">
        <v>0.84381129691811563</v>
      </c>
      <c r="I700" s="745">
        <v>818.74193548387098</v>
      </c>
      <c r="J700" s="745">
        <v>36</v>
      </c>
      <c r="K700" s="745">
        <v>30079</v>
      </c>
      <c r="L700" s="745">
        <v>1</v>
      </c>
      <c r="M700" s="745">
        <v>835.52777777777783</v>
      </c>
      <c r="N700" s="745">
        <v>24</v>
      </c>
      <c r="O700" s="745">
        <v>20088</v>
      </c>
      <c r="P700" s="759">
        <v>0.66784135110874698</v>
      </c>
      <c r="Q700" s="746">
        <v>837</v>
      </c>
    </row>
    <row r="701" spans="1:17" ht="14.4" customHeight="1" x14ac:dyDescent="0.3">
      <c r="A701" s="740" t="s">
        <v>574</v>
      </c>
      <c r="B701" s="741" t="s">
        <v>4558</v>
      </c>
      <c r="C701" s="741" t="s">
        <v>4559</v>
      </c>
      <c r="D701" s="741" t="s">
        <v>4617</v>
      </c>
      <c r="E701" s="741" t="s">
        <v>4618</v>
      </c>
      <c r="F701" s="745">
        <v>227</v>
      </c>
      <c r="G701" s="745">
        <v>53345</v>
      </c>
      <c r="H701" s="745">
        <v>0.93651796843454294</v>
      </c>
      <c r="I701" s="745">
        <v>235</v>
      </c>
      <c r="J701" s="745">
        <v>227</v>
      </c>
      <c r="K701" s="745">
        <v>56961</v>
      </c>
      <c r="L701" s="745">
        <v>1</v>
      </c>
      <c r="M701" s="745">
        <v>250.92951541850221</v>
      </c>
      <c r="N701" s="745">
        <v>221</v>
      </c>
      <c r="O701" s="745">
        <v>55471</v>
      </c>
      <c r="P701" s="759">
        <v>0.97384175137374696</v>
      </c>
      <c r="Q701" s="746">
        <v>251</v>
      </c>
    </row>
    <row r="702" spans="1:17" ht="14.4" customHeight="1" x14ac:dyDescent="0.3">
      <c r="A702" s="740" t="s">
        <v>574</v>
      </c>
      <c r="B702" s="741" t="s">
        <v>4558</v>
      </c>
      <c r="C702" s="741" t="s">
        <v>4559</v>
      </c>
      <c r="D702" s="741" t="s">
        <v>5483</v>
      </c>
      <c r="E702" s="741" t="s">
        <v>5484</v>
      </c>
      <c r="F702" s="745">
        <v>162</v>
      </c>
      <c r="G702" s="745">
        <v>1509840</v>
      </c>
      <c r="H702" s="745">
        <v>0.88043478260869568</v>
      </c>
      <c r="I702" s="745">
        <v>9320</v>
      </c>
      <c r="J702" s="745">
        <v>184</v>
      </c>
      <c r="K702" s="745">
        <v>1714880</v>
      </c>
      <c r="L702" s="745">
        <v>1</v>
      </c>
      <c r="M702" s="745">
        <v>9320</v>
      </c>
      <c r="N702" s="745">
        <v>218</v>
      </c>
      <c r="O702" s="745">
        <v>2031760</v>
      </c>
      <c r="P702" s="759">
        <v>1.1847826086956521</v>
      </c>
      <c r="Q702" s="746">
        <v>9320</v>
      </c>
    </row>
    <row r="703" spans="1:17" ht="14.4" customHeight="1" x14ac:dyDescent="0.3">
      <c r="A703" s="740" t="s">
        <v>574</v>
      </c>
      <c r="B703" s="741" t="s">
        <v>4558</v>
      </c>
      <c r="C703" s="741" t="s">
        <v>4559</v>
      </c>
      <c r="D703" s="741" t="s">
        <v>5485</v>
      </c>
      <c r="E703" s="741" t="s">
        <v>5486</v>
      </c>
      <c r="F703" s="745">
        <v>0</v>
      </c>
      <c r="G703" s="745">
        <v>0</v>
      </c>
      <c r="H703" s="745"/>
      <c r="I703" s="745"/>
      <c r="J703" s="745">
        <v>0</v>
      </c>
      <c r="K703" s="745">
        <v>0</v>
      </c>
      <c r="L703" s="745"/>
      <c r="M703" s="745"/>
      <c r="N703" s="745">
        <v>0</v>
      </c>
      <c r="O703" s="745">
        <v>0</v>
      </c>
      <c r="P703" s="759"/>
      <c r="Q703" s="746"/>
    </row>
    <row r="704" spans="1:17" ht="14.4" customHeight="1" x14ac:dyDescent="0.3">
      <c r="A704" s="740" t="s">
        <v>574</v>
      </c>
      <c r="B704" s="741" t="s">
        <v>4558</v>
      </c>
      <c r="C704" s="741" t="s">
        <v>4559</v>
      </c>
      <c r="D704" s="741" t="s">
        <v>5487</v>
      </c>
      <c r="E704" s="741" t="s">
        <v>5488</v>
      </c>
      <c r="F704" s="745">
        <v>288</v>
      </c>
      <c r="G704" s="745">
        <v>0</v>
      </c>
      <c r="H704" s="745"/>
      <c r="I704" s="745">
        <v>0</v>
      </c>
      <c r="J704" s="745">
        <v>333</v>
      </c>
      <c r="K704" s="745">
        <v>0</v>
      </c>
      <c r="L704" s="745"/>
      <c r="M704" s="745">
        <v>0</v>
      </c>
      <c r="N704" s="745">
        <v>210</v>
      </c>
      <c r="O704" s="745">
        <v>0</v>
      </c>
      <c r="P704" s="759"/>
      <c r="Q704" s="746">
        <v>0</v>
      </c>
    </row>
    <row r="705" spans="1:17" ht="14.4" customHeight="1" x14ac:dyDescent="0.3">
      <c r="A705" s="740" t="s">
        <v>574</v>
      </c>
      <c r="B705" s="741" t="s">
        <v>4558</v>
      </c>
      <c r="C705" s="741" t="s">
        <v>4559</v>
      </c>
      <c r="D705" s="741" t="s">
        <v>5489</v>
      </c>
      <c r="E705" s="741" t="s">
        <v>5490</v>
      </c>
      <c r="F705" s="745">
        <v>50</v>
      </c>
      <c r="G705" s="745">
        <v>0</v>
      </c>
      <c r="H705" s="745"/>
      <c r="I705" s="745">
        <v>0</v>
      </c>
      <c r="J705" s="745">
        <v>40</v>
      </c>
      <c r="K705" s="745">
        <v>0</v>
      </c>
      <c r="L705" s="745"/>
      <c r="M705" s="745">
        <v>0</v>
      </c>
      <c r="N705" s="745">
        <v>45</v>
      </c>
      <c r="O705" s="745">
        <v>0</v>
      </c>
      <c r="P705" s="759"/>
      <c r="Q705" s="746">
        <v>0</v>
      </c>
    </row>
    <row r="706" spans="1:17" ht="14.4" customHeight="1" x14ac:dyDescent="0.3">
      <c r="A706" s="740" t="s">
        <v>574</v>
      </c>
      <c r="B706" s="741" t="s">
        <v>4558</v>
      </c>
      <c r="C706" s="741" t="s">
        <v>4559</v>
      </c>
      <c r="D706" s="741" t="s">
        <v>5491</v>
      </c>
      <c r="E706" s="741" t="s">
        <v>5492</v>
      </c>
      <c r="F706" s="745">
        <v>64</v>
      </c>
      <c r="G706" s="745">
        <v>0</v>
      </c>
      <c r="H706" s="745"/>
      <c r="I706" s="745">
        <v>0</v>
      </c>
      <c r="J706" s="745">
        <v>55</v>
      </c>
      <c r="K706" s="745">
        <v>0</v>
      </c>
      <c r="L706" s="745"/>
      <c r="M706" s="745">
        <v>0</v>
      </c>
      <c r="N706" s="745">
        <v>55</v>
      </c>
      <c r="O706" s="745">
        <v>0</v>
      </c>
      <c r="P706" s="759"/>
      <c r="Q706" s="746">
        <v>0</v>
      </c>
    </row>
    <row r="707" spans="1:17" ht="14.4" customHeight="1" x14ac:dyDescent="0.3">
      <c r="A707" s="740" t="s">
        <v>574</v>
      </c>
      <c r="B707" s="741" t="s">
        <v>4558</v>
      </c>
      <c r="C707" s="741" t="s">
        <v>4559</v>
      </c>
      <c r="D707" s="741" t="s">
        <v>5493</v>
      </c>
      <c r="E707" s="741" t="s">
        <v>5494</v>
      </c>
      <c r="F707" s="745">
        <v>3</v>
      </c>
      <c r="G707" s="745">
        <v>0</v>
      </c>
      <c r="H707" s="745"/>
      <c r="I707" s="745">
        <v>0</v>
      </c>
      <c r="J707" s="745">
        <v>2</v>
      </c>
      <c r="K707" s="745">
        <v>0</v>
      </c>
      <c r="L707" s="745"/>
      <c r="M707" s="745">
        <v>0</v>
      </c>
      <c r="N707" s="745">
        <v>5</v>
      </c>
      <c r="O707" s="745">
        <v>0</v>
      </c>
      <c r="P707" s="759"/>
      <c r="Q707" s="746">
        <v>0</v>
      </c>
    </row>
    <row r="708" spans="1:17" ht="14.4" customHeight="1" x14ac:dyDescent="0.3">
      <c r="A708" s="740" t="s">
        <v>574</v>
      </c>
      <c r="B708" s="741" t="s">
        <v>4558</v>
      </c>
      <c r="C708" s="741" t="s">
        <v>4559</v>
      </c>
      <c r="D708" s="741" t="s">
        <v>5495</v>
      </c>
      <c r="E708" s="741" t="s">
        <v>5492</v>
      </c>
      <c r="F708" s="745">
        <v>57</v>
      </c>
      <c r="G708" s="745">
        <v>0</v>
      </c>
      <c r="H708" s="745"/>
      <c r="I708" s="745">
        <v>0</v>
      </c>
      <c r="J708" s="745">
        <v>69</v>
      </c>
      <c r="K708" s="745">
        <v>0</v>
      </c>
      <c r="L708" s="745"/>
      <c r="M708" s="745">
        <v>0</v>
      </c>
      <c r="N708" s="745">
        <v>70</v>
      </c>
      <c r="O708" s="745">
        <v>0</v>
      </c>
      <c r="P708" s="759"/>
      <c r="Q708" s="746">
        <v>0</v>
      </c>
    </row>
    <row r="709" spans="1:17" ht="14.4" customHeight="1" x14ac:dyDescent="0.3">
      <c r="A709" s="740" t="s">
        <v>574</v>
      </c>
      <c r="B709" s="741" t="s">
        <v>4558</v>
      </c>
      <c r="C709" s="741" t="s">
        <v>4559</v>
      </c>
      <c r="D709" s="741" t="s">
        <v>5496</v>
      </c>
      <c r="E709" s="741" t="s">
        <v>5497</v>
      </c>
      <c r="F709" s="745">
        <v>18</v>
      </c>
      <c r="G709" s="745">
        <v>98568</v>
      </c>
      <c r="H709" s="745"/>
      <c r="I709" s="745">
        <v>5476</v>
      </c>
      <c r="J709" s="745"/>
      <c r="K709" s="745"/>
      <c r="L709" s="745"/>
      <c r="M709" s="745"/>
      <c r="N709" s="745"/>
      <c r="O709" s="745"/>
      <c r="P709" s="759"/>
      <c r="Q709" s="746"/>
    </row>
    <row r="710" spans="1:17" ht="14.4" customHeight="1" x14ac:dyDescent="0.3">
      <c r="A710" s="740" t="s">
        <v>574</v>
      </c>
      <c r="B710" s="741" t="s">
        <v>4558</v>
      </c>
      <c r="C710" s="741" t="s">
        <v>4559</v>
      </c>
      <c r="D710" s="741" t="s">
        <v>5498</v>
      </c>
      <c r="E710" s="741" t="s">
        <v>5499</v>
      </c>
      <c r="F710" s="745">
        <v>488</v>
      </c>
      <c r="G710" s="745">
        <v>11695408</v>
      </c>
      <c r="H710" s="745">
        <v>1.0041152263374487</v>
      </c>
      <c r="I710" s="745">
        <v>23966</v>
      </c>
      <c r="J710" s="745">
        <v>486</v>
      </c>
      <c r="K710" s="745">
        <v>11647476</v>
      </c>
      <c r="L710" s="745">
        <v>1</v>
      </c>
      <c r="M710" s="745">
        <v>23966</v>
      </c>
      <c r="N710" s="745">
        <v>533</v>
      </c>
      <c r="O710" s="745">
        <v>12773878</v>
      </c>
      <c r="P710" s="759">
        <v>1.0967078189300412</v>
      </c>
      <c r="Q710" s="746">
        <v>23966</v>
      </c>
    </row>
    <row r="711" spans="1:17" ht="14.4" customHeight="1" x14ac:dyDescent="0.3">
      <c r="A711" s="740" t="s">
        <v>574</v>
      </c>
      <c r="B711" s="741" t="s">
        <v>4558</v>
      </c>
      <c r="C711" s="741" t="s">
        <v>4559</v>
      </c>
      <c r="D711" s="741" t="s">
        <v>5500</v>
      </c>
      <c r="E711" s="741" t="s">
        <v>5501</v>
      </c>
      <c r="F711" s="745">
        <v>6</v>
      </c>
      <c r="G711" s="745">
        <v>40056</v>
      </c>
      <c r="H711" s="745"/>
      <c r="I711" s="745">
        <v>6676</v>
      </c>
      <c r="J711" s="745"/>
      <c r="K711" s="745"/>
      <c r="L711" s="745"/>
      <c r="M711" s="745"/>
      <c r="N711" s="745">
        <v>2</v>
      </c>
      <c r="O711" s="745">
        <v>13352</v>
      </c>
      <c r="P711" s="759"/>
      <c r="Q711" s="746">
        <v>6676</v>
      </c>
    </row>
    <row r="712" spans="1:17" ht="14.4" customHeight="1" x14ac:dyDescent="0.3">
      <c r="A712" s="740" t="s">
        <v>574</v>
      </c>
      <c r="B712" s="741" t="s">
        <v>4558</v>
      </c>
      <c r="C712" s="741" t="s">
        <v>4559</v>
      </c>
      <c r="D712" s="741" t="s">
        <v>5502</v>
      </c>
      <c r="E712" s="741" t="s">
        <v>5492</v>
      </c>
      <c r="F712" s="745">
        <v>28</v>
      </c>
      <c r="G712" s="745">
        <v>0</v>
      </c>
      <c r="H712" s="745"/>
      <c r="I712" s="745">
        <v>0</v>
      </c>
      <c r="J712" s="745">
        <v>26</v>
      </c>
      <c r="K712" s="745">
        <v>0</v>
      </c>
      <c r="L712" s="745"/>
      <c r="M712" s="745">
        <v>0</v>
      </c>
      <c r="N712" s="745">
        <v>34</v>
      </c>
      <c r="O712" s="745">
        <v>0</v>
      </c>
      <c r="P712" s="759"/>
      <c r="Q712" s="746">
        <v>0</v>
      </c>
    </row>
    <row r="713" spans="1:17" ht="14.4" customHeight="1" x14ac:dyDescent="0.3">
      <c r="A713" s="740" t="s">
        <v>574</v>
      </c>
      <c r="B713" s="741" t="s">
        <v>4558</v>
      </c>
      <c r="C713" s="741" t="s">
        <v>4559</v>
      </c>
      <c r="D713" s="741" t="s">
        <v>5503</v>
      </c>
      <c r="E713" s="741" t="s">
        <v>5504</v>
      </c>
      <c r="F713" s="745">
        <v>620</v>
      </c>
      <c r="G713" s="745">
        <v>17338920</v>
      </c>
      <c r="H713" s="745">
        <v>0.88068181818181823</v>
      </c>
      <c r="I713" s="745">
        <v>27966</v>
      </c>
      <c r="J713" s="745">
        <v>704</v>
      </c>
      <c r="K713" s="745">
        <v>19688064</v>
      </c>
      <c r="L713" s="745">
        <v>1</v>
      </c>
      <c r="M713" s="745">
        <v>27966</v>
      </c>
      <c r="N713" s="745">
        <v>716</v>
      </c>
      <c r="O713" s="745">
        <v>20023656</v>
      </c>
      <c r="P713" s="759">
        <v>1.0170454545454546</v>
      </c>
      <c r="Q713" s="746">
        <v>27966</v>
      </c>
    </row>
    <row r="714" spans="1:17" ht="14.4" customHeight="1" x14ac:dyDescent="0.3">
      <c r="A714" s="740" t="s">
        <v>574</v>
      </c>
      <c r="B714" s="741" t="s">
        <v>4558</v>
      </c>
      <c r="C714" s="741" t="s">
        <v>4559</v>
      </c>
      <c r="D714" s="741" t="s">
        <v>5505</v>
      </c>
      <c r="E714" s="741" t="s">
        <v>5506</v>
      </c>
      <c r="F714" s="745">
        <v>69</v>
      </c>
      <c r="G714" s="745">
        <v>77280</v>
      </c>
      <c r="H714" s="745">
        <v>1.0648148148148149</v>
      </c>
      <c r="I714" s="745">
        <v>1120</v>
      </c>
      <c r="J714" s="745">
        <v>63</v>
      </c>
      <c r="K714" s="745">
        <v>72576</v>
      </c>
      <c r="L714" s="745">
        <v>1</v>
      </c>
      <c r="M714" s="745">
        <v>1152</v>
      </c>
      <c r="N714" s="745">
        <v>44</v>
      </c>
      <c r="O714" s="745">
        <v>50688</v>
      </c>
      <c r="P714" s="759">
        <v>0.69841269841269837</v>
      </c>
      <c r="Q714" s="746">
        <v>1152</v>
      </c>
    </row>
    <row r="715" spans="1:17" ht="14.4" customHeight="1" x14ac:dyDescent="0.3">
      <c r="A715" s="740" t="s">
        <v>574</v>
      </c>
      <c r="B715" s="741" t="s">
        <v>4558</v>
      </c>
      <c r="C715" s="741" t="s">
        <v>4559</v>
      </c>
      <c r="D715" s="741" t="s">
        <v>5507</v>
      </c>
      <c r="E715" s="741" t="s">
        <v>5508</v>
      </c>
      <c r="F715" s="745">
        <v>11</v>
      </c>
      <c r="G715" s="745">
        <v>0</v>
      </c>
      <c r="H715" s="745"/>
      <c r="I715" s="745">
        <v>0</v>
      </c>
      <c r="J715" s="745">
        <v>22</v>
      </c>
      <c r="K715" s="745">
        <v>0</v>
      </c>
      <c r="L715" s="745"/>
      <c r="M715" s="745">
        <v>0</v>
      </c>
      <c r="N715" s="745">
        <v>8</v>
      </c>
      <c r="O715" s="745">
        <v>0</v>
      </c>
      <c r="P715" s="759"/>
      <c r="Q715" s="746">
        <v>0</v>
      </c>
    </row>
    <row r="716" spans="1:17" ht="14.4" customHeight="1" x14ac:dyDescent="0.3">
      <c r="A716" s="740" t="s">
        <v>574</v>
      </c>
      <c r="B716" s="741" t="s">
        <v>4558</v>
      </c>
      <c r="C716" s="741" t="s">
        <v>4559</v>
      </c>
      <c r="D716" s="741" t="s">
        <v>5509</v>
      </c>
      <c r="E716" s="741" t="s">
        <v>5510</v>
      </c>
      <c r="F716" s="745">
        <v>189</v>
      </c>
      <c r="G716" s="745">
        <v>65954</v>
      </c>
      <c r="H716" s="745">
        <v>0.9645358955234794</v>
      </c>
      <c r="I716" s="745">
        <v>348.96296296296299</v>
      </c>
      <c r="J716" s="745">
        <v>184</v>
      </c>
      <c r="K716" s="745">
        <v>68379</v>
      </c>
      <c r="L716" s="745">
        <v>1</v>
      </c>
      <c r="M716" s="745">
        <v>371.625</v>
      </c>
      <c r="N716" s="745">
        <v>200</v>
      </c>
      <c r="O716" s="745">
        <v>74592</v>
      </c>
      <c r="P716" s="759">
        <v>1.0908612293247928</v>
      </c>
      <c r="Q716" s="746">
        <v>372.96</v>
      </c>
    </row>
    <row r="717" spans="1:17" ht="14.4" customHeight="1" x14ac:dyDescent="0.3">
      <c r="A717" s="740" t="s">
        <v>574</v>
      </c>
      <c r="B717" s="741" t="s">
        <v>4558</v>
      </c>
      <c r="C717" s="741" t="s">
        <v>4559</v>
      </c>
      <c r="D717" s="741" t="s">
        <v>4674</v>
      </c>
      <c r="E717" s="741" t="s">
        <v>4675</v>
      </c>
      <c r="F717" s="745">
        <v>16</v>
      </c>
      <c r="G717" s="745">
        <v>9775</v>
      </c>
      <c r="H717" s="745">
        <v>3.9225521669341896</v>
      </c>
      <c r="I717" s="745">
        <v>610.9375</v>
      </c>
      <c r="J717" s="745">
        <v>4</v>
      </c>
      <c r="K717" s="745">
        <v>2492</v>
      </c>
      <c r="L717" s="745">
        <v>1</v>
      </c>
      <c r="M717" s="745">
        <v>623</v>
      </c>
      <c r="N717" s="745">
        <v>8</v>
      </c>
      <c r="O717" s="745">
        <v>4992</v>
      </c>
      <c r="P717" s="759">
        <v>2.0032102728731944</v>
      </c>
      <c r="Q717" s="746">
        <v>624</v>
      </c>
    </row>
    <row r="718" spans="1:17" ht="14.4" customHeight="1" x14ac:dyDescent="0.3">
      <c r="A718" s="740" t="s">
        <v>574</v>
      </c>
      <c r="B718" s="741" t="s">
        <v>4558</v>
      </c>
      <c r="C718" s="741" t="s">
        <v>4559</v>
      </c>
      <c r="D718" s="741" t="s">
        <v>4722</v>
      </c>
      <c r="E718" s="741" t="s">
        <v>4675</v>
      </c>
      <c r="F718" s="745">
        <v>6</v>
      </c>
      <c r="G718" s="745">
        <v>3150</v>
      </c>
      <c r="H718" s="745">
        <v>2.9329608938547485</v>
      </c>
      <c r="I718" s="745">
        <v>525</v>
      </c>
      <c r="J718" s="745">
        <v>2</v>
      </c>
      <c r="K718" s="745">
        <v>1074</v>
      </c>
      <c r="L718" s="745">
        <v>1</v>
      </c>
      <c r="M718" s="745">
        <v>537</v>
      </c>
      <c r="N718" s="745">
        <v>7</v>
      </c>
      <c r="O718" s="745">
        <v>3766</v>
      </c>
      <c r="P718" s="759">
        <v>3.5065176908752327</v>
      </c>
      <c r="Q718" s="746">
        <v>538</v>
      </c>
    </row>
    <row r="719" spans="1:17" ht="14.4" customHeight="1" x14ac:dyDescent="0.3">
      <c r="A719" s="740" t="s">
        <v>574</v>
      </c>
      <c r="B719" s="741" t="s">
        <v>4558</v>
      </c>
      <c r="C719" s="741" t="s">
        <v>4559</v>
      </c>
      <c r="D719" s="741" t="s">
        <v>5511</v>
      </c>
      <c r="E719" s="741" t="s">
        <v>5492</v>
      </c>
      <c r="F719" s="745">
        <v>10</v>
      </c>
      <c r="G719" s="745">
        <v>0</v>
      </c>
      <c r="H719" s="745"/>
      <c r="I719" s="745">
        <v>0</v>
      </c>
      <c r="J719" s="745">
        <v>5</v>
      </c>
      <c r="K719" s="745">
        <v>0</v>
      </c>
      <c r="L719" s="745"/>
      <c r="M719" s="745">
        <v>0</v>
      </c>
      <c r="N719" s="745">
        <v>8</v>
      </c>
      <c r="O719" s="745">
        <v>0</v>
      </c>
      <c r="P719" s="759"/>
      <c r="Q719" s="746">
        <v>0</v>
      </c>
    </row>
    <row r="720" spans="1:17" ht="14.4" customHeight="1" x14ac:dyDescent="0.3">
      <c r="A720" s="740" t="s">
        <v>5512</v>
      </c>
      <c r="B720" s="741" t="s">
        <v>4563</v>
      </c>
      <c r="C720" s="741" t="s">
        <v>4596</v>
      </c>
      <c r="D720" s="741" t="s">
        <v>4704</v>
      </c>
      <c r="E720" s="741" t="s">
        <v>4705</v>
      </c>
      <c r="F720" s="745">
        <v>219</v>
      </c>
      <c r="G720" s="745">
        <v>198140.25</v>
      </c>
      <c r="H720" s="745">
        <v>0.85546875</v>
      </c>
      <c r="I720" s="745">
        <v>904.75</v>
      </c>
      <c r="J720" s="745">
        <v>256</v>
      </c>
      <c r="K720" s="745">
        <v>231616</v>
      </c>
      <c r="L720" s="745">
        <v>1</v>
      </c>
      <c r="M720" s="745">
        <v>904.75</v>
      </c>
      <c r="N720" s="745">
        <v>209</v>
      </c>
      <c r="O720" s="745">
        <v>189092.75</v>
      </c>
      <c r="P720" s="759">
        <v>0.81640625</v>
      </c>
      <c r="Q720" s="746">
        <v>904.75</v>
      </c>
    </row>
    <row r="721" spans="1:17" ht="14.4" customHeight="1" x14ac:dyDescent="0.3">
      <c r="A721" s="740" t="s">
        <v>5512</v>
      </c>
      <c r="B721" s="741" t="s">
        <v>4563</v>
      </c>
      <c r="C721" s="741" t="s">
        <v>4596</v>
      </c>
      <c r="D721" s="741" t="s">
        <v>4601</v>
      </c>
      <c r="E721" s="741" t="s">
        <v>4602</v>
      </c>
      <c r="F721" s="745"/>
      <c r="G721" s="745"/>
      <c r="H721" s="745"/>
      <c r="I721" s="745"/>
      <c r="J721" s="745">
        <v>1</v>
      </c>
      <c r="K721" s="745">
        <v>242.64</v>
      </c>
      <c r="L721" s="745">
        <v>1</v>
      </c>
      <c r="M721" s="745">
        <v>242.64</v>
      </c>
      <c r="N721" s="745">
        <v>1</v>
      </c>
      <c r="O721" s="745">
        <v>242.64</v>
      </c>
      <c r="P721" s="759">
        <v>1</v>
      </c>
      <c r="Q721" s="746">
        <v>242.64</v>
      </c>
    </row>
    <row r="722" spans="1:17" ht="14.4" customHeight="1" x14ac:dyDescent="0.3">
      <c r="A722" s="740" t="s">
        <v>5512</v>
      </c>
      <c r="B722" s="741" t="s">
        <v>4563</v>
      </c>
      <c r="C722" s="741" t="s">
        <v>4559</v>
      </c>
      <c r="D722" s="741" t="s">
        <v>4706</v>
      </c>
      <c r="E722" s="741" t="s">
        <v>4707</v>
      </c>
      <c r="F722" s="745">
        <v>4</v>
      </c>
      <c r="G722" s="745">
        <v>756</v>
      </c>
      <c r="H722" s="745">
        <v>3.8769230769230769</v>
      </c>
      <c r="I722" s="745">
        <v>189</v>
      </c>
      <c r="J722" s="745">
        <v>1</v>
      </c>
      <c r="K722" s="745">
        <v>195</v>
      </c>
      <c r="L722" s="745">
        <v>1</v>
      </c>
      <c r="M722" s="745">
        <v>195</v>
      </c>
      <c r="N722" s="745">
        <v>5</v>
      </c>
      <c r="O722" s="745">
        <v>980</v>
      </c>
      <c r="P722" s="759">
        <v>5.0256410256410255</v>
      </c>
      <c r="Q722" s="746">
        <v>196</v>
      </c>
    </row>
    <row r="723" spans="1:17" ht="14.4" customHeight="1" x14ac:dyDescent="0.3">
      <c r="A723" s="740" t="s">
        <v>5512</v>
      </c>
      <c r="B723" s="741" t="s">
        <v>4563</v>
      </c>
      <c r="C723" s="741" t="s">
        <v>4559</v>
      </c>
      <c r="D723" s="741" t="s">
        <v>4611</v>
      </c>
      <c r="E723" s="741" t="s">
        <v>4612</v>
      </c>
      <c r="F723" s="745"/>
      <c r="G723" s="745"/>
      <c r="H723" s="745"/>
      <c r="I723" s="745"/>
      <c r="J723" s="745">
        <v>2</v>
      </c>
      <c r="K723" s="745">
        <v>74</v>
      </c>
      <c r="L723" s="745">
        <v>1</v>
      </c>
      <c r="M723" s="745">
        <v>37</v>
      </c>
      <c r="N723" s="745">
        <v>2</v>
      </c>
      <c r="O723" s="745">
        <v>74</v>
      </c>
      <c r="P723" s="759">
        <v>1</v>
      </c>
      <c r="Q723" s="746">
        <v>37</v>
      </c>
    </row>
    <row r="724" spans="1:17" ht="14.4" customHeight="1" x14ac:dyDescent="0.3">
      <c r="A724" s="740" t="s">
        <v>5512</v>
      </c>
      <c r="B724" s="741" t="s">
        <v>4563</v>
      </c>
      <c r="C724" s="741" t="s">
        <v>4559</v>
      </c>
      <c r="D724" s="741" t="s">
        <v>4617</v>
      </c>
      <c r="E724" s="741" t="s">
        <v>4618</v>
      </c>
      <c r="F724" s="745">
        <v>1882</v>
      </c>
      <c r="G724" s="745">
        <v>442270</v>
      </c>
      <c r="H724" s="745">
        <v>0.89081490015670384</v>
      </c>
      <c r="I724" s="745">
        <v>235</v>
      </c>
      <c r="J724" s="745">
        <v>1978</v>
      </c>
      <c r="K724" s="745">
        <v>496478</v>
      </c>
      <c r="L724" s="745">
        <v>1</v>
      </c>
      <c r="M724" s="745">
        <v>251</v>
      </c>
      <c r="N724" s="745">
        <v>1845</v>
      </c>
      <c r="O724" s="745">
        <v>463095</v>
      </c>
      <c r="P724" s="759">
        <v>0.9327603640040445</v>
      </c>
      <c r="Q724" s="746">
        <v>251</v>
      </c>
    </row>
    <row r="725" spans="1:17" ht="14.4" customHeight="1" x14ac:dyDescent="0.3">
      <c r="A725" s="740" t="s">
        <v>5512</v>
      </c>
      <c r="B725" s="741" t="s">
        <v>4563</v>
      </c>
      <c r="C725" s="741" t="s">
        <v>4559</v>
      </c>
      <c r="D725" s="741" t="s">
        <v>4647</v>
      </c>
      <c r="E725" s="741" t="s">
        <v>4648</v>
      </c>
      <c r="F725" s="745">
        <v>1052</v>
      </c>
      <c r="G725" s="745">
        <v>124136</v>
      </c>
      <c r="H725" s="745">
        <v>0.81759863004676281</v>
      </c>
      <c r="I725" s="745">
        <v>118</v>
      </c>
      <c r="J725" s="745">
        <v>1205</v>
      </c>
      <c r="K725" s="745">
        <v>151830</v>
      </c>
      <c r="L725" s="745">
        <v>1</v>
      </c>
      <c r="M725" s="745">
        <v>126</v>
      </c>
      <c r="N725" s="745">
        <v>1289</v>
      </c>
      <c r="O725" s="745">
        <v>162414</v>
      </c>
      <c r="P725" s="759">
        <v>1.0697095435684647</v>
      </c>
      <c r="Q725" s="746">
        <v>126</v>
      </c>
    </row>
    <row r="726" spans="1:17" ht="14.4" customHeight="1" x14ac:dyDescent="0.3">
      <c r="A726" s="740" t="s">
        <v>5512</v>
      </c>
      <c r="B726" s="741" t="s">
        <v>4563</v>
      </c>
      <c r="C726" s="741" t="s">
        <v>4559</v>
      </c>
      <c r="D726" s="741" t="s">
        <v>4651</v>
      </c>
      <c r="E726" s="741" t="s">
        <v>4652</v>
      </c>
      <c r="F726" s="745">
        <v>80</v>
      </c>
      <c r="G726" s="745">
        <v>38960</v>
      </c>
      <c r="H726" s="745">
        <v>0.9046789736444909</v>
      </c>
      <c r="I726" s="745">
        <v>487</v>
      </c>
      <c r="J726" s="745">
        <v>87</v>
      </c>
      <c r="K726" s="745">
        <v>43065</v>
      </c>
      <c r="L726" s="745">
        <v>1</v>
      </c>
      <c r="M726" s="745">
        <v>495</v>
      </c>
      <c r="N726" s="745">
        <v>112</v>
      </c>
      <c r="O726" s="745">
        <v>55440</v>
      </c>
      <c r="P726" s="759">
        <v>1.2873563218390804</v>
      </c>
      <c r="Q726" s="746">
        <v>495</v>
      </c>
    </row>
    <row r="727" spans="1:17" ht="14.4" customHeight="1" x14ac:dyDescent="0.3">
      <c r="A727" s="740" t="s">
        <v>5512</v>
      </c>
      <c r="B727" s="741" t="s">
        <v>4563</v>
      </c>
      <c r="C727" s="741" t="s">
        <v>4559</v>
      </c>
      <c r="D727" s="741" t="s">
        <v>4671</v>
      </c>
      <c r="E727" s="741" t="s">
        <v>4655</v>
      </c>
      <c r="F727" s="745">
        <v>15</v>
      </c>
      <c r="G727" s="745">
        <v>10200</v>
      </c>
      <c r="H727" s="745">
        <v>0.98837209302325579</v>
      </c>
      <c r="I727" s="745">
        <v>680</v>
      </c>
      <c r="J727" s="745">
        <v>15</v>
      </c>
      <c r="K727" s="745">
        <v>10320</v>
      </c>
      <c r="L727" s="745">
        <v>1</v>
      </c>
      <c r="M727" s="745">
        <v>688</v>
      </c>
      <c r="N727" s="745">
        <v>29</v>
      </c>
      <c r="O727" s="745">
        <v>19952</v>
      </c>
      <c r="P727" s="759">
        <v>1.9333333333333333</v>
      </c>
      <c r="Q727" s="746">
        <v>688</v>
      </c>
    </row>
    <row r="728" spans="1:17" ht="14.4" customHeight="1" x14ac:dyDescent="0.3">
      <c r="A728" s="740" t="s">
        <v>5512</v>
      </c>
      <c r="B728" s="741" t="s">
        <v>4563</v>
      </c>
      <c r="C728" s="741" t="s">
        <v>4559</v>
      </c>
      <c r="D728" s="741" t="s">
        <v>4737</v>
      </c>
      <c r="E728" s="741" t="s">
        <v>4673</v>
      </c>
      <c r="F728" s="745">
        <v>274</v>
      </c>
      <c r="G728" s="745">
        <v>206048</v>
      </c>
      <c r="H728" s="745">
        <v>0.75519718516346579</v>
      </c>
      <c r="I728" s="745">
        <v>752</v>
      </c>
      <c r="J728" s="745">
        <v>359</v>
      </c>
      <c r="K728" s="745">
        <v>272840</v>
      </c>
      <c r="L728" s="745">
        <v>1</v>
      </c>
      <c r="M728" s="745">
        <v>760</v>
      </c>
      <c r="N728" s="745">
        <v>324</v>
      </c>
      <c r="O728" s="745">
        <v>246240</v>
      </c>
      <c r="P728" s="759">
        <v>0.90250696378830086</v>
      </c>
      <c r="Q728" s="746">
        <v>760</v>
      </c>
    </row>
    <row r="729" spans="1:17" ht="14.4" customHeight="1" x14ac:dyDescent="0.3">
      <c r="A729" s="740" t="s">
        <v>5512</v>
      </c>
      <c r="B729" s="741" t="s">
        <v>4563</v>
      </c>
      <c r="C729" s="741" t="s">
        <v>4559</v>
      </c>
      <c r="D729" s="741" t="s">
        <v>4653</v>
      </c>
      <c r="E729" s="741" t="s">
        <v>4652</v>
      </c>
      <c r="F729" s="745">
        <v>255</v>
      </c>
      <c r="G729" s="745">
        <v>142545</v>
      </c>
      <c r="H729" s="745">
        <v>1.1355633802816902</v>
      </c>
      <c r="I729" s="745">
        <v>559</v>
      </c>
      <c r="J729" s="745">
        <v>221</v>
      </c>
      <c r="K729" s="745">
        <v>125528</v>
      </c>
      <c r="L729" s="745">
        <v>1</v>
      </c>
      <c r="M729" s="745">
        <v>568</v>
      </c>
      <c r="N729" s="745">
        <v>118</v>
      </c>
      <c r="O729" s="745">
        <v>67024</v>
      </c>
      <c r="P729" s="759">
        <v>0.5339366515837104</v>
      </c>
      <c r="Q729" s="746">
        <v>568</v>
      </c>
    </row>
    <row r="730" spans="1:17" ht="14.4" customHeight="1" x14ac:dyDescent="0.3">
      <c r="A730" s="740" t="s">
        <v>5512</v>
      </c>
      <c r="B730" s="741" t="s">
        <v>4563</v>
      </c>
      <c r="C730" s="741" t="s">
        <v>4559</v>
      </c>
      <c r="D730" s="741" t="s">
        <v>4654</v>
      </c>
      <c r="E730" s="741" t="s">
        <v>4655</v>
      </c>
      <c r="F730" s="745">
        <v>119</v>
      </c>
      <c r="G730" s="745">
        <v>89488</v>
      </c>
      <c r="H730" s="745">
        <v>1.0989966473037198</v>
      </c>
      <c r="I730" s="745">
        <v>752</v>
      </c>
      <c r="J730" s="745">
        <v>107</v>
      </c>
      <c r="K730" s="745">
        <v>81427</v>
      </c>
      <c r="L730" s="745">
        <v>1</v>
      </c>
      <c r="M730" s="745">
        <v>761</v>
      </c>
      <c r="N730" s="745">
        <v>83</v>
      </c>
      <c r="O730" s="745">
        <v>63163</v>
      </c>
      <c r="P730" s="759">
        <v>0.77570093457943923</v>
      </c>
      <c r="Q730" s="746">
        <v>761</v>
      </c>
    </row>
    <row r="731" spans="1:17" ht="14.4" customHeight="1" x14ac:dyDescent="0.3">
      <c r="A731" s="740" t="s">
        <v>5512</v>
      </c>
      <c r="B731" s="741" t="s">
        <v>4563</v>
      </c>
      <c r="C731" s="741" t="s">
        <v>4559</v>
      </c>
      <c r="D731" s="741" t="s">
        <v>4710</v>
      </c>
      <c r="E731" s="741" t="s">
        <v>4711</v>
      </c>
      <c r="F731" s="745">
        <v>1569</v>
      </c>
      <c r="G731" s="745">
        <v>1269321</v>
      </c>
      <c r="H731" s="745">
        <v>1.0338022410487548</v>
      </c>
      <c r="I731" s="745">
        <v>809</v>
      </c>
      <c r="J731" s="745">
        <v>1501</v>
      </c>
      <c r="K731" s="745">
        <v>1227818</v>
      </c>
      <c r="L731" s="745">
        <v>1</v>
      </c>
      <c r="M731" s="745">
        <v>818</v>
      </c>
      <c r="N731" s="745">
        <v>1369</v>
      </c>
      <c r="O731" s="745">
        <v>1119842</v>
      </c>
      <c r="P731" s="759">
        <v>0.91205862758161227</v>
      </c>
      <c r="Q731" s="746">
        <v>818</v>
      </c>
    </row>
    <row r="732" spans="1:17" ht="14.4" customHeight="1" x14ac:dyDescent="0.3">
      <c r="A732" s="740" t="s">
        <v>5512</v>
      </c>
      <c r="B732" s="741" t="s">
        <v>4563</v>
      </c>
      <c r="C732" s="741" t="s">
        <v>4559</v>
      </c>
      <c r="D732" s="741" t="s">
        <v>4656</v>
      </c>
      <c r="E732" s="741" t="s">
        <v>4640</v>
      </c>
      <c r="F732" s="745">
        <v>6</v>
      </c>
      <c r="G732" s="745">
        <v>2694</v>
      </c>
      <c r="H732" s="745">
        <v>1.1662337662337663</v>
      </c>
      <c r="I732" s="745">
        <v>449</v>
      </c>
      <c r="J732" s="745">
        <v>5</v>
      </c>
      <c r="K732" s="745">
        <v>2310</v>
      </c>
      <c r="L732" s="745">
        <v>1</v>
      </c>
      <c r="M732" s="745">
        <v>462</v>
      </c>
      <c r="N732" s="745">
        <v>4</v>
      </c>
      <c r="O732" s="745">
        <v>1848</v>
      </c>
      <c r="P732" s="759">
        <v>0.8</v>
      </c>
      <c r="Q732" s="746">
        <v>462</v>
      </c>
    </row>
    <row r="733" spans="1:17" ht="14.4" customHeight="1" x14ac:dyDescent="0.3">
      <c r="A733" s="740" t="s">
        <v>5512</v>
      </c>
      <c r="B733" s="741" t="s">
        <v>4563</v>
      </c>
      <c r="C733" s="741" t="s">
        <v>4559</v>
      </c>
      <c r="D733" s="741" t="s">
        <v>4725</v>
      </c>
      <c r="E733" s="741" t="s">
        <v>4638</v>
      </c>
      <c r="F733" s="745">
        <v>152</v>
      </c>
      <c r="G733" s="745">
        <v>108680</v>
      </c>
      <c r="H733" s="745">
        <v>0.87815126050420167</v>
      </c>
      <c r="I733" s="745">
        <v>715</v>
      </c>
      <c r="J733" s="745">
        <v>170</v>
      </c>
      <c r="K733" s="745">
        <v>123760</v>
      </c>
      <c r="L733" s="745">
        <v>1</v>
      </c>
      <c r="M733" s="745">
        <v>728</v>
      </c>
      <c r="N733" s="745">
        <v>165</v>
      </c>
      <c r="O733" s="745">
        <v>120120</v>
      </c>
      <c r="P733" s="759">
        <v>0.97058823529411764</v>
      </c>
      <c r="Q733" s="746">
        <v>728</v>
      </c>
    </row>
    <row r="734" spans="1:17" ht="14.4" customHeight="1" x14ac:dyDescent="0.3">
      <c r="A734" s="740" t="s">
        <v>5512</v>
      </c>
      <c r="B734" s="741" t="s">
        <v>4563</v>
      </c>
      <c r="C734" s="741" t="s">
        <v>4559</v>
      </c>
      <c r="D734" s="741" t="s">
        <v>4672</v>
      </c>
      <c r="E734" s="741" t="s">
        <v>4673</v>
      </c>
      <c r="F734" s="745">
        <v>1</v>
      </c>
      <c r="G734" s="745">
        <v>824</v>
      </c>
      <c r="H734" s="745">
        <v>0.32973189275710285</v>
      </c>
      <c r="I734" s="745">
        <v>824</v>
      </c>
      <c r="J734" s="745">
        <v>3</v>
      </c>
      <c r="K734" s="745">
        <v>2499</v>
      </c>
      <c r="L734" s="745">
        <v>1</v>
      </c>
      <c r="M734" s="745">
        <v>833</v>
      </c>
      <c r="N734" s="745"/>
      <c r="O734" s="745"/>
      <c r="P734" s="759"/>
      <c r="Q734" s="746"/>
    </row>
    <row r="735" spans="1:17" ht="14.4" customHeight="1" x14ac:dyDescent="0.3">
      <c r="A735" s="740" t="s">
        <v>5512</v>
      </c>
      <c r="B735" s="741" t="s">
        <v>4563</v>
      </c>
      <c r="C735" s="741" t="s">
        <v>4559</v>
      </c>
      <c r="D735" s="741" t="s">
        <v>4658</v>
      </c>
      <c r="E735" s="741" t="s">
        <v>4659</v>
      </c>
      <c r="F735" s="745">
        <v>612</v>
      </c>
      <c r="G735" s="745">
        <v>128520</v>
      </c>
      <c r="H735" s="745">
        <v>0.91964221824686943</v>
      </c>
      <c r="I735" s="745">
        <v>210</v>
      </c>
      <c r="J735" s="745">
        <v>650</v>
      </c>
      <c r="K735" s="745">
        <v>139750</v>
      </c>
      <c r="L735" s="745">
        <v>1</v>
      </c>
      <c r="M735" s="745">
        <v>215</v>
      </c>
      <c r="N735" s="745">
        <v>552</v>
      </c>
      <c r="O735" s="745">
        <v>118680</v>
      </c>
      <c r="P735" s="759">
        <v>0.84923076923076923</v>
      </c>
      <c r="Q735" s="746">
        <v>215</v>
      </c>
    </row>
    <row r="736" spans="1:17" ht="14.4" customHeight="1" x14ac:dyDescent="0.3">
      <c r="A736" s="740" t="s">
        <v>5512</v>
      </c>
      <c r="B736" s="741" t="s">
        <v>4563</v>
      </c>
      <c r="C736" s="741" t="s">
        <v>4559</v>
      </c>
      <c r="D736" s="741" t="s">
        <v>4619</v>
      </c>
      <c r="E736" s="741" t="s">
        <v>4620</v>
      </c>
      <c r="F736" s="745"/>
      <c r="G736" s="745"/>
      <c r="H736" s="745"/>
      <c r="I736" s="745"/>
      <c r="J736" s="745"/>
      <c r="K736" s="745"/>
      <c r="L736" s="745"/>
      <c r="M736" s="745"/>
      <c r="N736" s="745">
        <v>1</v>
      </c>
      <c r="O736" s="745">
        <v>701</v>
      </c>
      <c r="P736" s="759"/>
      <c r="Q736" s="746">
        <v>701</v>
      </c>
    </row>
    <row r="737" spans="1:17" ht="14.4" customHeight="1" x14ac:dyDescent="0.3">
      <c r="A737" s="740" t="s">
        <v>5512</v>
      </c>
      <c r="B737" s="741" t="s">
        <v>4563</v>
      </c>
      <c r="C737" s="741" t="s">
        <v>4559</v>
      </c>
      <c r="D737" s="741" t="s">
        <v>4621</v>
      </c>
      <c r="E737" s="741" t="s">
        <v>4622</v>
      </c>
      <c r="F737" s="745">
        <v>1</v>
      </c>
      <c r="G737" s="745">
        <v>331</v>
      </c>
      <c r="H737" s="745"/>
      <c r="I737" s="745">
        <v>331</v>
      </c>
      <c r="J737" s="745"/>
      <c r="K737" s="745"/>
      <c r="L737" s="745"/>
      <c r="M737" s="745"/>
      <c r="N737" s="745">
        <v>2</v>
      </c>
      <c r="O737" s="745">
        <v>710</v>
      </c>
      <c r="P737" s="759"/>
      <c r="Q737" s="746">
        <v>355</v>
      </c>
    </row>
    <row r="738" spans="1:17" ht="14.4" customHeight="1" x14ac:dyDescent="0.3">
      <c r="A738" s="740" t="s">
        <v>5512</v>
      </c>
      <c r="B738" s="741" t="s">
        <v>4563</v>
      </c>
      <c r="C738" s="741" t="s">
        <v>4559</v>
      </c>
      <c r="D738" s="741" t="s">
        <v>4660</v>
      </c>
      <c r="E738" s="741" t="s">
        <v>4661</v>
      </c>
      <c r="F738" s="745">
        <v>2959</v>
      </c>
      <c r="G738" s="745">
        <v>251515</v>
      </c>
      <c r="H738" s="745">
        <v>0.95822538860103623</v>
      </c>
      <c r="I738" s="745">
        <v>85</v>
      </c>
      <c r="J738" s="745">
        <v>3088</v>
      </c>
      <c r="K738" s="745">
        <v>262480</v>
      </c>
      <c r="L738" s="745">
        <v>1</v>
      </c>
      <c r="M738" s="745">
        <v>85</v>
      </c>
      <c r="N738" s="745">
        <v>2958</v>
      </c>
      <c r="O738" s="745">
        <v>251430</v>
      </c>
      <c r="P738" s="759">
        <v>0.95790155440414504</v>
      </c>
      <c r="Q738" s="746">
        <v>85</v>
      </c>
    </row>
    <row r="739" spans="1:17" ht="14.4" customHeight="1" x14ac:dyDescent="0.3">
      <c r="A739" s="740" t="s">
        <v>5512</v>
      </c>
      <c r="B739" s="741" t="s">
        <v>4563</v>
      </c>
      <c r="C739" s="741" t="s">
        <v>4559</v>
      </c>
      <c r="D739" s="741" t="s">
        <v>4623</v>
      </c>
      <c r="E739" s="741" t="s">
        <v>4624</v>
      </c>
      <c r="F739" s="745">
        <v>3</v>
      </c>
      <c r="G739" s="745">
        <v>2121</v>
      </c>
      <c r="H739" s="745"/>
      <c r="I739" s="745">
        <v>707</v>
      </c>
      <c r="J739" s="745"/>
      <c r="K739" s="745"/>
      <c r="L739" s="745"/>
      <c r="M739" s="745"/>
      <c r="N739" s="745">
        <v>6</v>
      </c>
      <c r="O739" s="745">
        <v>4320</v>
      </c>
      <c r="P739" s="759"/>
      <c r="Q739" s="746">
        <v>720</v>
      </c>
    </row>
    <row r="740" spans="1:17" ht="14.4" customHeight="1" x14ac:dyDescent="0.3">
      <c r="A740" s="740" t="s">
        <v>5512</v>
      </c>
      <c r="B740" s="741" t="s">
        <v>4563</v>
      </c>
      <c r="C740" s="741" t="s">
        <v>4559</v>
      </c>
      <c r="D740" s="741" t="s">
        <v>4712</v>
      </c>
      <c r="E740" s="741" t="s">
        <v>4711</v>
      </c>
      <c r="F740" s="745">
        <v>1080</v>
      </c>
      <c r="G740" s="745">
        <v>1009800</v>
      </c>
      <c r="H740" s="745">
        <v>0.77142857142857146</v>
      </c>
      <c r="I740" s="745">
        <v>935</v>
      </c>
      <c r="J740" s="745">
        <v>1375</v>
      </c>
      <c r="K740" s="745">
        <v>1309000</v>
      </c>
      <c r="L740" s="745">
        <v>1</v>
      </c>
      <c r="M740" s="745">
        <v>952</v>
      </c>
      <c r="N740" s="745">
        <v>1274</v>
      </c>
      <c r="O740" s="745">
        <v>1212848</v>
      </c>
      <c r="P740" s="759">
        <v>0.92654545454545456</v>
      </c>
      <c r="Q740" s="746">
        <v>952</v>
      </c>
    </row>
    <row r="741" spans="1:17" ht="14.4" customHeight="1" x14ac:dyDescent="0.3">
      <c r="A741" s="740" t="s">
        <v>5512</v>
      </c>
      <c r="B741" s="741" t="s">
        <v>4563</v>
      </c>
      <c r="C741" s="741" t="s">
        <v>4559</v>
      </c>
      <c r="D741" s="741" t="s">
        <v>4629</v>
      </c>
      <c r="E741" s="741" t="s">
        <v>4630</v>
      </c>
      <c r="F741" s="745">
        <v>6</v>
      </c>
      <c r="G741" s="745">
        <v>684</v>
      </c>
      <c r="H741" s="745">
        <v>0.47499999999999998</v>
      </c>
      <c r="I741" s="745">
        <v>114</v>
      </c>
      <c r="J741" s="745">
        <v>12</v>
      </c>
      <c r="K741" s="745">
        <v>1440</v>
      </c>
      <c r="L741" s="745">
        <v>1</v>
      </c>
      <c r="M741" s="745">
        <v>120</v>
      </c>
      <c r="N741" s="745"/>
      <c r="O741" s="745"/>
      <c r="P741" s="759"/>
      <c r="Q741" s="746"/>
    </row>
    <row r="742" spans="1:17" ht="14.4" customHeight="1" x14ac:dyDescent="0.3">
      <c r="A742" s="740" t="s">
        <v>5512</v>
      </c>
      <c r="B742" s="741" t="s">
        <v>4563</v>
      </c>
      <c r="C742" s="741" t="s">
        <v>4559</v>
      </c>
      <c r="D742" s="741" t="s">
        <v>4713</v>
      </c>
      <c r="E742" s="741" t="s">
        <v>4711</v>
      </c>
      <c r="F742" s="745">
        <v>130</v>
      </c>
      <c r="G742" s="745">
        <v>95810</v>
      </c>
      <c r="H742" s="745">
        <v>1.2733071964914613</v>
      </c>
      <c r="I742" s="745">
        <v>737</v>
      </c>
      <c r="J742" s="745">
        <v>101</v>
      </c>
      <c r="K742" s="745">
        <v>75245</v>
      </c>
      <c r="L742" s="745">
        <v>1</v>
      </c>
      <c r="M742" s="745">
        <v>745</v>
      </c>
      <c r="N742" s="745">
        <v>155</v>
      </c>
      <c r="O742" s="745">
        <v>115475</v>
      </c>
      <c r="P742" s="759">
        <v>1.5346534653465347</v>
      </c>
      <c r="Q742" s="746">
        <v>745</v>
      </c>
    </row>
    <row r="743" spans="1:17" ht="14.4" customHeight="1" x14ac:dyDescent="0.3">
      <c r="A743" s="740" t="s">
        <v>5512</v>
      </c>
      <c r="B743" s="741" t="s">
        <v>4563</v>
      </c>
      <c r="C743" s="741" t="s">
        <v>4559</v>
      </c>
      <c r="D743" s="741" t="s">
        <v>4714</v>
      </c>
      <c r="E743" s="741" t="s">
        <v>4715</v>
      </c>
      <c r="F743" s="745">
        <v>4</v>
      </c>
      <c r="G743" s="745">
        <v>228</v>
      </c>
      <c r="H743" s="745">
        <v>3.9310344827586206</v>
      </c>
      <c r="I743" s="745">
        <v>57</v>
      </c>
      <c r="J743" s="745">
        <v>1</v>
      </c>
      <c r="K743" s="745">
        <v>58</v>
      </c>
      <c r="L743" s="745">
        <v>1</v>
      </c>
      <c r="M743" s="745">
        <v>58</v>
      </c>
      <c r="N743" s="745"/>
      <c r="O743" s="745"/>
      <c r="P743" s="759"/>
      <c r="Q743" s="746"/>
    </row>
    <row r="744" spans="1:17" ht="14.4" customHeight="1" x14ac:dyDescent="0.3">
      <c r="A744" s="740" t="s">
        <v>5512</v>
      </c>
      <c r="B744" s="741" t="s">
        <v>4563</v>
      </c>
      <c r="C744" s="741" t="s">
        <v>4559</v>
      </c>
      <c r="D744" s="741" t="s">
        <v>4716</v>
      </c>
      <c r="E744" s="741" t="s">
        <v>4717</v>
      </c>
      <c r="F744" s="745">
        <v>21</v>
      </c>
      <c r="G744" s="745">
        <v>11067</v>
      </c>
      <c r="H744" s="745">
        <v>1.5677858053548661</v>
      </c>
      <c r="I744" s="745">
        <v>527</v>
      </c>
      <c r="J744" s="745">
        <v>13</v>
      </c>
      <c r="K744" s="745">
        <v>7059</v>
      </c>
      <c r="L744" s="745">
        <v>1</v>
      </c>
      <c r="M744" s="745">
        <v>543</v>
      </c>
      <c r="N744" s="745">
        <v>14</v>
      </c>
      <c r="O744" s="745">
        <v>7602</v>
      </c>
      <c r="P744" s="759">
        <v>1.0769230769230769</v>
      </c>
      <c r="Q744" s="746">
        <v>543</v>
      </c>
    </row>
    <row r="745" spans="1:17" ht="14.4" customHeight="1" x14ac:dyDescent="0.3">
      <c r="A745" s="740" t="s">
        <v>5512</v>
      </c>
      <c r="B745" s="741" t="s">
        <v>4563</v>
      </c>
      <c r="C745" s="741" t="s">
        <v>4559</v>
      </c>
      <c r="D745" s="741" t="s">
        <v>4662</v>
      </c>
      <c r="E745" s="741" t="s">
        <v>4663</v>
      </c>
      <c r="F745" s="745">
        <v>109</v>
      </c>
      <c r="G745" s="745">
        <v>32591</v>
      </c>
      <c r="H745" s="745">
        <v>1.4345893124394753</v>
      </c>
      <c r="I745" s="745">
        <v>299</v>
      </c>
      <c r="J745" s="745">
        <v>74</v>
      </c>
      <c r="K745" s="745">
        <v>22718</v>
      </c>
      <c r="L745" s="745">
        <v>1</v>
      </c>
      <c r="M745" s="745">
        <v>307</v>
      </c>
      <c r="N745" s="745">
        <v>74</v>
      </c>
      <c r="O745" s="745">
        <v>22718</v>
      </c>
      <c r="P745" s="759">
        <v>1</v>
      </c>
      <c r="Q745" s="746">
        <v>307</v>
      </c>
    </row>
    <row r="746" spans="1:17" ht="14.4" customHeight="1" x14ac:dyDescent="0.3">
      <c r="A746" s="740" t="s">
        <v>5512</v>
      </c>
      <c r="B746" s="741" t="s">
        <v>4563</v>
      </c>
      <c r="C746" s="741" t="s">
        <v>4559</v>
      </c>
      <c r="D746" s="741" t="s">
        <v>4664</v>
      </c>
      <c r="E746" s="741" t="s">
        <v>4659</v>
      </c>
      <c r="F746" s="745">
        <v>37</v>
      </c>
      <c r="G746" s="745">
        <v>6438</v>
      </c>
      <c r="H746" s="745">
        <v>0.95180366646954462</v>
      </c>
      <c r="I746" s="745">
        <v>174</v>
      </c>
      <c r="J746" s="745">
        <v>38</v>
      </c>
      <c r="K746" s="745">
        <v>6764</v>
      </c>
      <c r="L746" s="745">
        <v>1</v>
      </c>
      <c r="M746" s="745">
        <v>178</v>
      </c>
      <c r="N746" s="745">
        <v>54</v>
      </c>
      <c r="O746" s="745">
        <v>9612</v>
      </c>
      <c r="P746" s="759">
        <v>1.4210526315789473</v>
      </c>
      <c r="Q746" s="746">
        <v>178</v>
      </c>
    </row>
    <row r="747" spans="1:17" ht="14.4" customHeight="1" x14ac:dyDescent="0.3">
      <c r="A747" s="740" t="s">
        <v>5512</v>
      </c>
      <c r="B747" s="741" t="s">
        <v>4563</v>
      </c>
      <c r="C747" s="741" t="s">
        <v>4559</v>
      </c>
      <c r="D747" s="741" t="s">
        <v>4665</v>
      </c>
      <c r="E747" s="741" t="s">
        <v>4663</v>
      </c>
      <c r="F747" s="745">
        <v>118</v>
      </c>
      <c r="G747" s="745">
        <v>43778</v>
      </c>
      <c r="H747" s="745">
        <v>0.85974076983503533</v>
      </c>
      <c r="I747" s="745">
        <v>371</v>
      </c>
      <c r="J747" s="745">
        <v>134</v>
      </c>
      <c r="K747" s="745">
        <v>50920</v>
      </c>
      <c r="L747" s="745">
        <v>1</v>
      </c>
      <c r="M747" s="745">
        <v>380</v>
      </c>
      <c r="N747" s="745">
        <v>120</v>
      </c>
      <c r="O747" s="745">
        <v>45600</v>
      </c>
      <c r="P747" s="759">
        <v>0.89552238805970152</v>
      </c>
      <c r="Q747" s="746">
        <v>380</v>
      </c>
    </row>
    <row r="748" spans="1:17" ht="14.4" customHeight="1" x14ac:dyDescent="0.3">
      <c r="A748" s="740" t="s">
        <v>5512</v>
      </c>
      <c r="B748" s="741" t="s">
        <v>4563</v>
      </c>
      <c r="C748" s="741" t="s">
        <v>4559</v>
      </c>
      <c r="D748" s="741" t="s">
        <v>4637</v>
      </c>
      <c r="E748" s="741" t="s">
        <v>4638</v>
      </c>
      <c r="F748" s="745">
        <v>282</v>
      </c>
      <c r="G748" s="745">
        <v>170892</v>
      </c>
      <c r="H748" s="745">
        <v>0.75347213036692151</v>
      </c>
      <c r="I748" s="745">
        <v>606</v>
      </c>
      <c r="J748" s="745">
        <v>367</v>
      </c>
      <c r="K748" s="745">
        <v>226806</v>
      </c>
      <c r="L748" s="745">
        <v>1</v>
      </c>
      <c r="M748" s="745">
        <v>618</v>
      </c>
      <c r="N748" s="745">
        <v>344</v>
      </c>
      <c r="O748" s="745">
        <v>212936</v>
      </c>
      <c r="P748" s="759">
        <v>0.93884641499783961</v>
      </c>
      <c r="Q748" s="746">
        <v>619</v>
      </c>
    </row>
    <row r="749" spans="1:17" ht="14.4" customHeight="1" x14ac:dyDescent="0.3">
      <c r="A749" s="740" t="s">
        <v>5512</v>
      </c>
      <c r="B749" s="741" t="s">
        <v>4563</v>
      </c>
      <c r="C749" s="741" t="s">
        <v>4559</v>
      </c>
      <c r="D749" s="741" t="s">
        <v>4666</v>
      </c>
      <c r="E749" s="741" t="s">
        <v>4667</v>
      </c>
      <c r="F749" s="745">
        <v>0</v>
      </c>
      <c r="G749" s="745">
        <v>0</v>
      </c>
      <c r="H749" s="745"/>
      <c r="I749" s="745"/>
      <c r="J749" s="745"/>
      <c r="K749" s="745"/>
      <c r="L749" s="745"/>
      <c r="M749" s="745"/>
      <c r="N749" s="745"/>
      <c r="O749" s="745"/>
      <c r="P749" s="759"/>
      <c r="Q749" s="746"/>
    </row>
    <row r="750" spans="1:17" ht="14.4" customHeight="1" x14ac:dyDescent="0.3">
      <c r="A750" s="740" t="s">
        <v>5512</v>
      </c>
      <c r="B750" s="741" t="s">
        <v>4563</v>
      </c>
      <c r="C750" s="741" t="s">
        <v>4559</v>
      </c>
      <c r="D750" s="741" t="s">
        <v>4718</v>
      </c>
      <c r="E750" s="741" t="s">
        <v>4719</v>
      </c>
      <c r="F750" s="745">
        <v>10</v>
      </c>
      <c r="G750" s="745">
        <v>1000</v>
      </c>
      <c r="H750" s="745">
        <v>1.6666666666666667</v>
      </c>
      <c r="I750" s="745">
        <v>100</v>
      </c>
      <c r="J750" s="745">
        <v>6</v>
      </c>
      <c r="K750" s="745">
        <v>600</v>
      </c>
      <c r="L750" s="745">
        <v>1</v>
      </c>
      <c r="M750" s="745">
        <v>100</v>
      </c>
      <c r="N750" s="745">
        <v>6</v>
      </c>
      <c r="O750" s="745">
        <v>600</v>
      </c>
      <c r="P750" s="759">
        <v>1</v>
      </c>
      <c r="Q750" s="746">
        <v>100</v>
      </c>
    </row>
    <row r="751" spans="1:17" ht="14.4" customHeight="1" x14ac:dyDescent="0.3">
      <c r="A751" s="740" t="s">
        <v>5512</v>
      </c>
      <c r="B751" s="741" t="s">
        <v>4563</v>
      </c>
      <c r="C751" s="741" t="s">
        <v>4559</v>
      </c>
      <c r="D751" s="741" t="s">
        <v>4720</v>
      </c>
      <c r="E751" s="741" t="s">
        <v>4711</v>
      </c>
      <c r="F751" s="745"/>
      <c r="G751" s="745"/>
      <c r="H751" s="745"/>
      <c r="I751" s="745"/>
      <c r="J751" s="745">
        <v>22</v>
      </c>
      <c r="K751" s="745">
        <v>22770</v>
      </c>
      <c r="L751" s="745">
        <v>1</v>
      </c>
      <c r="M751" s="745">
        <v>1035</v>
      </c>
      <c r="N751" s="745">
        <v>29</v>
      </c>
      <c r="O751" s="745">
        <v>30015</v>
      </c>
      <c r="P751" s="759">
        <v>1.3181818181818181</v>
      </c>
      <c r="Q751" s="746">
        <v>1035</v>
      </c>
    </row>
    <row r="752" spans="1:17" ht="14.4" customHeight="1" x14ac:dyDescent="0.3">
      <c r="A752" s="740" t="s">
        <v>5512</v>
      </c>
      <c r="B752" s="741" t="s">
        <v>4563</v>
      </c>
      <c r="C752" s="741" t="s">
        <v>4559</v>
      </c>
      <c r="D752" s="741" t="s">
        <v>4639</v>
      </c>
      <c r="E752" s="741" t="s">
        <v>4640</v>
      </c>
      <c r="F752" s="745">
        <v>1</v>
      </c>
      <c r="G752" s="745">
        <v>340</v>
      </c>
      <c r="H752" s="745"/>
      <c r="I752" s="745">
        <v>340</v>
      </c>
      <c r="J752" s="745"/>
      <c r="K752" s="745"/>
      <c r="L752" s="745"/>
      <c r="M752" s="745"/>
      <c r="N752" s="745"/>
      <c r="O752" s="745"/>
      <c r="P752" s="759"/>
      <c r="Q752" s="746"/>
    </row>
    <row r="753" spans="1:17" ht="14.4" customHeight="1" x14ac:dyDescent="0.3">
      <c r="A753" s="740" t="s">
        <v>5512</v>
      </c>
      <c r="B753" s="741" t="s">
        <v>4563</v>
      </c>
      <c r="C753" s="741" t="s">
        <v>4559</v>
      </c>
      <c r="D753" s="741" t="s">
        <v>4721</v>
      </c>
      <c r="E753" s="741" t="s">
        <v>4711</v>
      </c>
      <c r="F753" s="745">
        <v>31</v>
      </c>
      <c r="G753" s="745">
        <v>26753</v>
      </c>
      <c r="H753" s="745">
        <v>3.0435722411831625</v>
      </c>
      <c r="I753" s="745">
        <v>863</v>
      </c>
      <c r="J753" s="745">
        <v>10</v>
      </c>
      <c r="K753" s="745">
        <v>8790</v>
      </c>
      <c r="L753" s="745">
        <v>1</v>
      </c>
      <c r="M753" s="745">
        <v>879</v>
      </c>
      <c r="N753" s="745">
        <v>58</v>
      </c>
      <c r="O753" s="745">
        <v>50982</v>
      </c>
      <c r="P753" s="759">
        <v>5.8</v>
      </c>
      <c r="Q753" s="746">
        <v>879</v>
      </c>
    </row>
    <row r="754" spans="1:17" ht="14.4" customHeight="1" x14ac:dyDescent="0.3">
      <c r="A754" s="740" t="s">
        <v>5512</v>
      </c>
      <c r="B754" s="741" t="s">
        <v>4563</v>
      </c>
      <c r="C754" s="741" t="s">
        <v>4559</v>
      </c>
      <c r="D754" s="741" t="s">
        <v>4738</v>
      </c>
      <c r="E754" s="741" t="s">
        <v>4727</v>
      </c>
      <c r="F754" s="745">
        <v>1757</v>
      </c>
      <c r="G754" s="745">
        <v>918911</v>
      </c>
      <c r="H754" s="745">
        <v>0.70720440956565445</v>
      </c>
      <c r="I754" s="745">
        <v>523</v>
      </c>
      <c r="J754" s="745">
        <v>2447</v>
      </c>
      <c r="K754" s="745">
        <v>1299357</v>
      </c>
      <c r="L754" s="745">
        <v>1</v>
      </c>
      <c r="M754" s="745">
        <v>531</v>
      </c>
      <c r="N754" s="745">
        <v>1997</v>
      </c>
      <c r="O754" s="745">
        <v>1060407</v>
      </c>
      <c r="P754" s="759">
        <v>0.8161013485901103</v>
      </c>
      <c r="Q754" s="746">
        <v>531</v>
      </c>
    </row>
    <row r="755" spans="1:17" ht="14.4" customHeight="1" x14ac:dyDescent="0.3">
      <c r="A755" s="740" t="s">
        <v>5512</v>
      </c>
      <c r="B755" s="741" t="s">
        <v>4563</v>
      </c>
      <c r="C755" s="741" t="s">
        <v>4559</v>
      </c>
      <c r="D755" s="741" t="s">
        <v>4739</v>
      </c>
      <c r="E755" s="741" t="s">
        <v>4727</v>
      </c>
      <c r="F755" s="745">
        <v>64</v>
      </c>
      <c r="G755" s="745">
        <v>51648</v>
      </c>
      <c r="H755" s="745">
        <v>1.2791757479690906</v>
      </c>
      <c r="I755" s="745">
        <v>807</v>
      </c>
      <c r="J755" s="745">
        <v>49</v>
      </c>
      <c r="K755" s="745">
        <v>40376</v>
      </c>
      <c r="L755" s="745">
        <v>1</v>
      </c>
      <c r="M755" s="745">
        <v>824</v>
      </c>
      <c r="N755" s="745">
        <v>29</v>
      </c>
      <c r="O755" s="745">
        <v>23896</v>
      </c>
      <c r="P755" s="759">
        <v>0.59183673469387754</v>
      </c>
      <c r="Q755" s="746">
        <v>824</v>
      </c>
    </row>
    <row r="756" spans="1:17" ht="14.4" customHeight="1" x14ac:dyDescent="0.3">
      <c r="A756" s="740" t="s">
        <v>5512</v>
      </c>
      <c r="B756" s="741" t="s">
        <v>4563</v>
      </c>
      <c r="C756" s="741" t="s">
        <v>4559</v>
      </c>
      <c r="D756" s="741" t="s">
        <v>4726</v>
      </c>
      <c r="E756" s="741" t="s">
        <v>4727</v>
      </c>
      <c r="F756" s="745">
        <v>462</v>
      </c>
      <c r="G756" s="745">
        <v>274890</v>
      </c>
      <c r="H756" s="745">
        <v>0.83050345627688882</v>
      </c>
      <c r="I756" s="745">
        <v>595</v>
      </c>
      <c r="J756" s="745">
        <v>548</v>
      </c>
      <c r="K756" s="745">
        <v>330992</v>
      </c>
      <c r="L756" s="745">
        <v>1</v>
      </c>
      <c r="M756" s="745">
        <v>604</v>
      </c>
      <c r="N756" s="745">
        <v>476</v>
      </c>
      <c r="O756" s="745">
        <v>287504</v>
      </c>
      <c r="P756" s="759">
        <v>0.86861313868613144</v>
      </c>
      <c r="Q756" s="746">
        <v>604</v>
      </c>
    </row>
    <row r="757" spans="1:17" ht="14.4" customHeight="1" x14ac:dyDescent="0.3">
      <c r="A757" s="740" t="s">
        <v>5512</v>
      </c>
      <c r="B757" s="741" t="s">
        <v>4563</v>
      </c>
      <c r="C757" s="741" t="s">
        <v>4559</v>
      </c>
      <c r="D757" s="741" t="s">
        <v>4668</v>
      </c>
      <c r="E757" s="741" t="s">
        <v>4650</v>
      </c>
      <c r="F757" s="745">
        <v>2</v>
      </c>
      <c r="G757" s="745">
        <v>790</v>
      </c>
      <c r="H757" s="745">
        <v>0.32590759075907588</v>
      </c>
      <c r="I757" s="745">
        <v>395</v>
      </c>
      <c r="J757" s="745">
        <v>6</v>
      </c>
      <c r="K757" s="745">
        <v>2424</v>
      </c>
      <c r="L757" s="745">
        <v>1</v>
      </c>
      <c r="M757" s="745">
        <v>404</v>
      </c>
      <c r="N757" s="745">
        <v>2</v>
      </c>
      <c r="O757" s="745">
        <v>808</v>
      </c>
      <c r="P757" s="759">
        <v>0.33333333333333331</v>
      </c>
      <c r="Q757" s="746">
        <v>404</v>
      </c>
    </row>
    <row r="758" spans="1:17" ht="14.4" customHeight="1" x14ac:dyDescent="0.3">
      <c r="A758" s="740" t="s">
        <v>5512</v>
      </c>
      <c r="B758" s="741" t="s">
        <v>4563</v>
      </c>
      <c r="C758" s="741" t="s">
        <v>4559</v>
      </c>
      <c r="D758" s="741" t="s">
        <v>5513</v>
      </c>
      <c r="E758" s="741" t="s">
        <v>4727</v>
      </c>
      <c r="F758" s="745">
        <v>2</v>
      </c>
      <c r="G758" s="745">
        <v>1470</v>
      </c>
      <c r="H758" s="745"/>
      <c r="I758" s="745">
        <v>735</v>
      </c>
      <c r="J758" s="745"/>
      <c r="K758" s="745"/>
      <c r="L758" s="745"/>
      <c r="M758" s="745"/>
      <c r="N758" s="745">
        <v>5</v>
      </c>
      <c r="O758" s="745">
        <v>3755</v>
      </c>
      <c r="P758" s="759"/>
      <c r="Q758" s="746">
        <v>751</v>
      </c>
    </row>
    <row r="759" spans="1:17" ht="14.4" customHeight="1" x14ac:dyDescent="0.3">
      <c r="A759" s="740" t="s">
        <v>5512</v>
      </c>
      <c r="B759" s="741" t="s">
        <v>4563</v>
      </c>
      <c r="C759" s="741" t="s">
        <v>4559</v>
      </c>
      <c r="D759" s="741" t="s">
        <v>4744</v>
      </c>
      <c r="E759" s="741" t="s">
        <v>4745</v>
      </c>
      <c r="F759" s="745">
        <v>1</v>
      </c>
      <c r="G759" s="745">
        <v>1371</v>
      </c>
      <c r="H759" s="745"/>
      <c r="I759" s="745">
        <v>1371</v>
      </c>
      <c r="J759" s="745"/>
      <c r="K759" s="745"/>
      <c r="L759" s="745"/>
      <c r="M759" s="745"/>
      <c r="N759" s="745"/>
      <c r="O759" s="745"/>
      <c r="P759" s="759"/>
      <c r="Q759" s="746"/>
    </row>
    <row r="760" spans="1:17" ht="14.4" customHeight="1" x14ac:dyDescent="0.3">
      <c r="A760" s="740" t="s">
        <v>5512</v>
      </c>
      <c r="B760" s="741" t="s">
        <v>4563</v>
      </c>
      <c r="C760" s="741" t="s">
        <v>4559</v>
      </c>
      <c r="D760" s="741" t="s">
        <v>4740</v>
      </c>
      <c r="E760" s="741" t="s">
        <v>4727</v>
      </c>
      <c r="F760" s="745">
        <v>4</v>
      </c>
      <c r="G760" s="745">
        <v>3428</v>
      </c>
      <c r="H760" s="745"/>
      <c r="I760" s="745">
        <v>857</v>
      </c>
      <c r="J760" s="745"/>
      <c r="K760" s="745"/>
      <c r="L760" s="745"/>
      <c r="M760" s="745"/>
      <c r="N760" s="745"/>
      <c r="O760" s="745"/>
      <c r="P760" s="759"/>
      <c r="Q760" s="746"/>
    </row>
    <row r="761" spans="1:17" ht="14.4" customHeight="1" x14ac:dyDescent="0.3">
      <c r="A761" s="740" t="s">
        <v>5514</v>
      </c>
      <c r="B761" s="741" t="s">
        <v>4563</v>
      </c>
      <c r="C761" s="741" t="s">
        <v>4596</v>
      </c>
      <c r="D761" s="741" t="s">
        <v>4704</v>
      </c>
      <c r="E761" s="741" t="s">
        <v>4705</v>
      </c>
      <c r="F761" s="745">
        <v>6</v>
      </c>
      <c r="G761" s="745">
        <v>5428.5</v>
      </c>
      <c r="H761" s="745">
        <v>2</v>
      </c>
      <c r="I761" s="745">
        <v>904.75</v>
      </c>
      <c r="J761" s="745">
        <v>3</v>
      </c>
      <c r="K761" s="745">
        <v>2714.25</v>
      </c>
      <c r="L761" s="745">
        <v>1</v>
      </c>
      <c r="M761" s="745">
        <v>904.75</v>
      </c>
      <c r="N761" s="745">
        <v>5</v>
      </c>
      <c r="O761" s="745">
        <v>4523.75</v>
      </c>
      <c r="P761" s="759">
        <v>1.6666666666666667</v>
      </c>
      <c r="Q761" s="746">
        <v>904.75</v>
      </c>
    </row>
    <row r="762" spans="1:17" ht="14.4" customHeight="1" x14ac:dyDescent="0.3">
      <c r="A762" s="740" t="s">
        <v>5514</v>
      </c>
      <c r="B762" s="741" t="s">
        <v>4563</v>
      </c>
      <c r="C762" s="741" t="s">
        <v>4559</v>
      </c>
      <c r="D762" s="741" t="s">
        <v>4706</v>
      </c>
      <c r="E762" s="741" t="s">
        <v>4707</v>
      </c>
      <c r="F762" s="745"/>
      <c r="G762" s="745"/>
      <c r="H762" s="745"/>
      <c r="I762" s="745"/>
      <c r="J762" s="745">
        <v>6</v>
      </c>
      <c r="K762" s="745">
        <v>1170</v>
      </c>
      <c r="L762" s="745">
        <v>1</v>
      </c>
      <c r="M762" s="745">
        <v>195</v>
      </c>
      <c r="N762" s="745">
        <v>1</v>
      </c>
      <c r="O762" s="745">
        <v>196</v>
      </c>
      <c r="P762" s="759">
        <v>0.16752136752136751</v>
      </c>
      <c r="Q762" s="746">
        <v>196</v>
      </c>
    </row>
    <row r="763" spans="1:17" ht="14.4" customHeight="1" x14ac:dyDescent="0.3">
      <c r="A763" s="740" t="s">
        <v>5514</v>
      </c>
      <c r="B763" s="741" t="s">
        <v>4563</v>
      </c>
      <c r="C763" s="741" t="s">
        <v>4559</v>
      </c>
      <c r="D763" s="741" t="s">
        <v>4617</v>
      </c>
      <c r="E763" s="741" t="s">
        <v>4618</v>
      </c>
      <c r="F763" s="745">
        <v>38</v>
      </c>
      <c r="G763" s="745">
        <v>8930</v>
      </c>
      <c r="H763" s="745">
        <v>1.3176921941862181</v>
      </c>
      <c r="I763" s="745">
        <v>235</v>
      </c>
      <c r="J763" s="745">
        <v>27</v>
      </c>
      <c r="K763" s="745">
        <v>6777</v>
      </c>
      <c r="L763" s="745">
        <v>1</v>
      </c>
      <c r="M763" s="745">
        <v>251</v>
      </c>
      <c r="N763" s="745">
        <v>38</v>
      </c>
      <c r="O763" s="745">
        <v>9538</v>
      </c>
      <c r="P763" s="759">
        <v>1.4074074074074074</v>
      </c>
      <c r="Q763" s="746">
        <v>251</v>
      </c>
    </row>
    <row r="764" spans="1:17" ht="14.4" customHeight="1" x14ac:dyDescent="0.3">
      <c r="A764" s="740" t="s">
        <v>5514</v>
      </c>
      <c r="B764" s="741" t="s">
        <v>4563</v>
      </c>
      <c r="C764" s="741" t="s">
        <v>4559</v>
      </c>
      <c r="D764" s="741" t="s">
        <v>4647</v>
      </c>
      <c r="E764" s="741" t="s">
        <v>4648</v>
      </c>
      <c r="F764" s="745">
        <v>16</v>
      </c>
      <c r="G764" s="745">
        <v>1888</v>
      </c>
      <c r="H764" s="745">
        <v>1.1526251526251525</v>
      </c>
      <c r="I764" s="745">
        <v>118</v>
      </c>
      <c r="J764" s="745">
        <v>13</v>
      </c>
      <c r="K764" s="745">
        <v>1638</v>
      </c>
      <c r="L764" s="745">
        <v>1</v>
      </c>
      <c r="M764" s="745">
        <v>126</v>
      </c>
      <c r="N764" s="745">
        <v>8</v>
      </c>
      <c r="O764" s="745">
        <v>1008</v>
      </c>
      <c r="P764" s="759">
        <v>0.61538461538461542</v>
      </c>
      <c r="Q764" s="746">
        <v>126</v>
      </c>
    </row>
    <row r="765" spans="1:17" ht="14.4" customHeight="1" x14ac:dyDescent="0.3">
      <c r="A765" s="740" t="s">
        <v>5514</v>
      </c>
      <c r="B765" s="741" t="s">
        <v>4563</v>
      </c>
      <c r="C765" s="741" t="s">
        <v>4559</v>
      </c>
      <c r="D765" s="741" t="s">
        <v>4649</v>
      </c>
      <c r="E765" s="741" t="s">
        <v>4650</v>
      </c>
      <c r="F765" s="745">
        <v>2</v>
      </c>
      <c r="G765" s="745">
        <v>646</v>
      </c>
      <c r="H765" s="745">
        <v>0.48791540785498488</v>
      </c>
      <c r="I765" s="745">
        <v>323</v>
      </c>
      <c r="J765" s="745">
        <v>4</v>
      </c>
      <c r="K765" s="745">
        <v>1324</v>
      </c>
      <c r="L765" s="745">
        <v>1</v>
      </c>
      <c r="M765" s="745">
        <v>331</v>
      </c>
      <c r="N765" s="745">
        <v>2</v>
      </c>
      <c r="O765" s="745">
        <v>662</v>
      </c>
      <c r="P765" s="759">
        <v>0.5</v>
      </c>
      <c r="Q765" s="746">
        <v>331</v>
      </c>
    </row>
    <row r="766" spans="1:17" ht="14.4" customHeight="1" x14ac:dyDescent="0.3">
      <c r="A766" s="740" t="s">
        <v>5514</v>
      </c>
      <c r="B766" s="741" t="s">
        <v>4563</v>
      </c>
      <c r="C766" s="741" t="s">
        <v>4559</v>
      </c>
      <c r="D766" s="741" t="s">
        <v>4651</v>
      </c>
      <c r="E766" s="741" t="s">
        <v>4652</v>
      </c>
      <c r="F766" s="745"/>
      <c r="G766" s="745"/>
      <c r="H766" s="745"/>
      <c r="I766" s="745"/>
      <c r="J766" s="745">
        <v>2</v>
      </c>
      <c r="K766" s="745">
        <v>990</v>
      </c>
      <c r="L766" s="745">
        <v>1</v>
      </c>
      <c r="M766" s="745">
        <v>495</v>
      </c>
      <c r="N766" s="745">
        <v>2</v>
      </c>
      <c r="O766" s="745">
        <v>990</v>
      </c>
      <c r="P766" s="759">
        <v>1</v>
      </c>
      <c r="Q766" s="746">
        <v>495</v>
      </c>
    </row>
    <row r="767" spans="1:17" ht="14.4" customHeight="1" x14ac:dyDescent="0.3">
      <c r="A767" s="740" t="s">
        <v>5514</v>
      </c>
      <c r="B767" s="741" t="s">
        <v>4563</v>
      </c>
      <c r="C767" s="741" t="s">
        <v>4559</v>
      </c>
      <c r="D767" s="741" t="s">
        <v>4653</v>
      </c>
      <c r="E767" s="741" t="s">
        <v>4652</v>
      </c>
      <c r="F767" s="745">
        <v>5</v>
      </c>
      <c r="G767" s="745">
        <v>2795</v>
      </c>
      <c r="H767" s="745">
        <v>0.54675273865414709</v>
      </c>
      <c r="I767" s="745">
        <v>559</v>
      </c>
      <c r="J767" s="745">
        <v>9</v>
      </c>
      <c r="K767" s="745">
        <v>5112</v>
      </c>
      <c r="L767" s="745">
        <v>1</v>
      </c>
      <c r="M767" s="745">
        <v>568</v>
      </c>
      <c r="N767" s="745">
        <v>16</v>
      </c>
      <c r="O767" s="745">
        <v>9088</v>
      </c>
      <c r="P767" s="759">
        <v>1.7777777777777777</v>
      </c>
      <c r="Q767" s="746">
        <v>568</v>
      </c>
    </row>
    <row r="768" spans="1:17" ht="14.4" customHeight="1" x14ac:dyDescent="0.3">
      <c r="A768" s="740" t="s">
        <v>5514</v>
      </c>
      <c r="B768" s="741" t="s">
        <v>4563</v>
      </c>
      <c r="C768" s="741" t="s">
        <v>4559</v>
      </c>
      <c r="D768" s="741" t="s">
        <v>4654</v>
      </c>
      <c r="E768" s="741" t="s">
        <v>4655</v>
      </c>
      <c r="F768" s="745">
        <v>6</v>
      </c>
      <c r="G768" s="745">
        <v>4512</v>
      </c>
      <c r="H768" s="745">
        <v>2.9645203679369252</v>
      </c>
      <c r="I768" s="745">
        <v>752</v>
      </c>
      <c r="J768" s="745">
        <v>2</v>
      </c>
      <c r="K768" s="745">
        <v>1522</v>
      </c>
      <c r="L768" s="745">
        <v>1</v>
      </c>
      <c r="M768" s="745">
        <v>761</v>
      </c>
      <c r="N768" s="745"/>
      <c r="O768" s="745"/>
      <c r="P768" s="759"/>
      <c r="Q768" s="746"/>
    </row>
    <row r="769" spans="1:17" ht="14.4" customHeight="1" x14ac:dyDescent="0.3">
      <c r="A769" s="740" t="s">
        <v>5514</v>
      </c>
      <c r="B769" s="741" t="s">
        <v>4563</v>
      </c>
      <c r="C769" s="741" t="s">
        <v>4559</v>
      </c>
      <c r="D769" s="741" t="s">
        <v>4710</v>
      </c>
      <c r="E769" s="741" t="s">
        <v>4711</v>
      </c>
      <c r="F769" s="745">
        <v>12</v>
      </c>
      <c r="G769" s="745">
        <v>9708</v>
      </c>
      <c r="H769" s="745">
        <v>0.53945321182484995</v>
      </c>
      <c r="I769" s="745">
        <v>809</v>
      </c>
      <c r="J769" s="745">
        <v>22</v>
      </c>
      <c r="K769" s="745">
        <v>17996</v>
      </c>
      <c r="L769" s="745">
        <v>1</v>
      </c>
      <c r="M769" s="745">
        <v>818</v>
      </c>
      <c r="N769" s="745">
        <v>37</v>
      </c>
      <c r="O769" s="745">
        <v>30266</v>
      </c>
      <c r="P769" s="759">
        <v>1.6818181818181819</v>
      </c>
      <c r="Q769" s="746">
        <v>818</v>
      </c>
    </row>
    <row r="770" spans="1:17" ht="14.4" customHeight="1" x14ac:dyDescent="0.3">
      <c r="A770" s="740" t="s">
        <v>5514</v>
      </c>
      <c r="B770" s="741" t="s">
        <v>4563</v>
      </c>
      <c r="C770" s="741" t="s">
        <v>4559</v>
      </c>
      <c r="D770" s="741" t="s">
        <v>4725</v>
      </c>
      <c r="E770" s="741" t="s">
        <v>4638</v>
      </c>
      <c r="F770" s="745">
        <v>7</v>
      </c>
      <c r="G770" s="745">
        <v>5005</v>
      </c>
      <c r="H770" s="745">
        <v>2.2916666666666665</v>
      </c>
      <c r="I770" s="745">
        <v>715</v>
      </c>
      <c r="J770" s="745">
        <v>3</v>
      </c>
      <c r="K770" s="745">
        <v>2184</v>
      </c>
      <c r="L770" s="745">
        <v>1</v>
      </c>
      <c r="M770" s="745">
        <v>728</v>
      </c>
      <c r="N770" s="745">
        <v>5</v>
      </c>
      <c r="O770" s="745">
        <v>3640</v>
      </c>
      <c r="P770" s="759">
        <v>1.6666666666666667</v>
      </c>
      <c r="Q770" s="746">
        <v>728</v>
      </c>
    </row>
    <row r="771" spans="1:17" ht="14.4" customHeight="1" x14ac:dyDescent="0.3">
      <c r="A771" s="740" t="s">
        <v>5514</v>
      </c>
      <c r="B771" s="741" t="s">
        <v>4563</v>
      </c>
      <c r="C771" s="741" t="s">
        <v>4559</v>
      </c>
      <c r="D771" s="741" t="s">
        <v>4658</v>
      </c>
      <c r="E771" s="741" t="s">
        <v>4659</v>
      </c>
      <c r="F771" s="745">
        <v>7</v>
      </c>
      <c r="G771" s="745">
        <v>1470</v>
      </c>
      <c r="H771" s="745">
        <v>0.97674418604651159</v>
      </c>
      <c r="I771" s="745">
        <v>210</v>
      </c>
      <c r="J771" s="745">
        <v>7</v>
      </c>
      <c r="K771" s="745">
        <v>1505</v>
      </c>
      <c r="L771" s="745">
        <v>1</v>
      </c>
      <c r="M771" s="745">
        <v>215</v>
      </c>
      <c r="N771" s="745">
        <v>12</v>
      </c>
      <c r="O771" s="745">
        <v>2580</v>
      </c>
      <c r="P771" s="759">
        <v>1.7142857142857142</v>
      </c>
      <c r="Q771" s="746">
        <v>215</v>
      </c>
    </row>
    <row r="772" spans="1:17" ht="14.4" customHeight="1" x14ac:dyDescent="0.3">
      <c r="A772" s="740" t="s">
        <v>5514</v>
      </c>
      <c r="B772" s="741" t="s">
        <v>4563</v>
      </c>
      <c r="C772" s="741" t="s">
        <v>4559</v>
      </c>
      <c r="D772" s="741" t="s">
        <v>4660</v>
      </c>
      <c r="E772" s="741" t="s">
        <v>4661</v>
      </c>
      <c r="F772" s="745">
        <v>67</v>
      </c>
      <c r="G772" s="745">
        <v>5695</v>
      </c>
      <c r="H772" s="745">
        <v>1.0634920634920635</v>
      </c>
      <c r="I772" s="745">
        <v>85</v>
      </c>
      <c r="J772" s="745">
        <v>63</v>
      </c>
      <c r="K772" s="745">
        <v>5355</v>
      </c>
      <c r="L772" s="745">
        <v>1</v>
      </c>
      <c r="M772" s="745">
        <v>85</v>
      </c>
      <c r="N772" s="745">
        <v>82</v>
      </c>
      <c r="O772" s="745">
        <v>6970</v>
      </c>
      <c r="P772" s="759">
        <v>1.3015873015873016</v>
      </c>
      <c r="Q772" s="746">
        <v>85</v>
      </c>
    </row>
    <row r="773" spans="1:17" ht="14.4" customHeight="1" x14ac:dyDescent="0.3">
      <c r="A773" s="740" t="s">
        <v>5514</v>
      </c>
      <c r="B773" s="741" t="s">
        <v>4563</v>
      </c>
      <c r="C773" s="741" t="s">
        <v>4559</v>
      </c>
      <c r="D773" s="741" t="s">
        <v>4623</v>
      </c>
      <c r="E773" s="741" t="s">
        <v>4624</v>
      </c>
      <c r="F773" s="745"/>
      <c r="G773" s="745"/>
      <c r="H773" s="745"/>
      <c r="I773" s="745"/>
      <c r="J773" s="745">
        <v>1</v>
      </c>
      <c r="K773" s="745">
        <v>719</v>
      </c>
      <c r="L773" s="745">
        <v>1</v>
      </c>
      <c r="M773" s="745">
        <v>719</v>
      </c>
      <c r="N773" s="745">
        <v>1</v>
      </c>
      <c r="O773" s="745">
        <v>720</v>
      </c>
      <c r="P773" s="759">
        <v>1.0013908205841446</v>
      </c>
      <c r="Q773" s="746">
        <v>720</v>
      </c>
    </row>
    <row r="774" spans="1:17" ht="14.4" customHeight="1" x14ac:dyDescent="0.3">
      <c r="A774" s="740" t="s">
        <v>5514</v>
      </c>
      <c r="B774" s="741" t="s">
        <v>4563</v>
      </c>
      <c r="C774" s="741" t="s">
        <v>4559</v>
      </c>
      <c r="D774" s="741" t="s">
        <v>4712</v>
      </c>
      <c r="E774" s="741" t="s">
        <v>4711</v>
      </c>
      <c r="F774" s="745">
        <v>46</v>
      </c>
      <c r="G774" s="745">
        <v>43010</v>
      </c>
      <c r="H774" s="745">
        <v>1.8071428571428572</v>
      </c>
      <c r="I774" s="745">
        <v>935</v>
      </c>
      <c r="J774" s="745">
        <v>25</v>
      </c>
      <c r="K774" s="745">
        <v>23800</v>
      </c>
      <c r="L774" s="745">
        <v>1</v>
      </c>
      <c r="M774" s="745">
        <v>952</v>
      </c>
      <c r="N774" s="745">
        <v>42</v>
      </c>
      <c r="O774" s="745">
        <v>39984</v>
      </c>
      <c r="P774" s="759">
        <v>1.68</v>
      </c>
      <c r="Q774" s="746">
        <v>952</v>
      </c>
    </row>
    <row r="775" spans="1:17" ht="14.4" customHeight="1" x14ac:dyDescent="0.3">
      <c r="A775" s="740" t="s">
        <v>5514</v>
      </c>
      <c r="B775" s="741" t="s">
        <v>4563</v>
      </c>
      <c r="C775" s="741" t="s">
        <v>4559</v>
      </c>
      <c r="D775" s="741" t="s">
        <v>4629</v>
      </c>
      <c r="E775" s="741" t="s">
        <v>4630</v>
      </c>
      <c r="F775" s="745">
        <v>3</v>
      </c>
      <c r="G775" s="745">
        <v>342</v>
      </c>
      <c r="H775" s="745"/>
      <c r="I775" s="745">
        <v>114</v>
      </c>
      <c r="J775" s="745"/>
      <c r="K775" s="745"/>
      <c r="L775" s="745"/>
      <c r="M775" s="745"/>
      <c r="N775" s="745"/>
      <c r="O775" s="745"/>
      <c r="P775" s="759"/>
      <c r="Q775" s="746"/>
    </row>
    <row r="776" spans="1:17" ht="14.4" customHeight="1" x14ac:dyDescent="0.3">
      <c r="A776" s="740" t="s">
        <v>5514</v>
      </c>
      <c r="B776" s="741" t="s">
        <v>4563</v>
      </c>
      <c r="C776" s="741" t="s">
        <v>4559</v>
      </c>
      <c r="D776" s="741" t="s">
        <v>4713</v>
      </c>
      <c r="E776" s="741" t="s">
        <v>4711</v>
      </c>
      <c r="F776" s="745"/>
      <c r="G776" s="745"/>
      <c r="H776" s="745"/>
      <c r="I776" s="745"/>
      <c r="J776" s="745"/>
      <c r="K776" s="745"/>
      <c r="L776" s="745"/>
      <c r="M776" s="745"/>
      <c r="N776" s="745">
        <v>3</v>
      </c>
      <c r="O776" s="745">
        <v>2235</v>
      </c>
      <c r="P776" s="759"/>
      <c r="Q776" s="746">
        <v>745</v>
      </c>
    </row>
    <row r="777" spans="1:17" ht="14.4" customHeight="1" x14ac:dyDescent="0.3">
      <c r="A777" s="740" t="s">
        <v>5514</v>
      </c>
      <c r="B777" s="741" t="s">
        <v>4563</v>
      </c>
      <c r="C777" s="741" t="s">
        <v>4559</v>
      </c>
      <c r="D777" s="741" t="s">
        <v>4714</v>
      </c>
      <c r="E777" s="741" t="s">
        <v>4715</v>
      </c>
      <c r="F777" s="745">
        <v>1</v>
      </c>
      <c r="G777" s="745">
        <v>57</v>
      </c>
      <c r="H777" s="745">
        <v>0.49137931034482757</v>
      </c>
      <c r="I777" s="745">
        <v>57</v>
      </c>
      <c r="J777" s="745">
        <v>2</v>
      </c>
      <c r="K777" s="745">
        <v>116</v>
      </c>
      <c r="L777" s="745">
        <v>1</v>
      </c>
      <c r="M777" s="745">
        <v>58</v>
      </c>
      <c r="N777" s="745">
        <v>1</v>
      </c>
      <c r="O777" s="745">
        <v>58</v>
      </c>
      <c r="P777" s="759">
        <v>0.5</v>
      </c>
      <c r="Q777" s="746">
        <v>58</v>
      </c>
    </row>
    <row r="778" spans="1:17" ht="14.4" customHeight="1" x14ac:dyDescent="0.3">
      <c r="A778" s="740" t="s">
        <v>5514</v>
      </c>
      <c r="B778" s="741" t="s">
        <v>4563</v>
      </c>
      <c r="C778" s="741" t="s">
        <v>4559</v>
      </c>
      <c r="D778" s="741" t="s">
        <v>4716</v>
      </c>
      <c r="E778" s="741" t="s">
        <v>4717</v>
      </c>
      <c r="F778" s="745">
        <v>19</v>
      </c>
      <c r="G778" s="745">
        <v>10013</v>
      </c>
      <c r="H778" s="745">
        <v>0.55879234332273009</v>
      </c>
      <c r="I778" s="745">
        <v>527</v>
      </c>
      <c r="J778" s="745">
        <v>33</v>
      </c>
      <c r="K778" s="745">
        <v>17919</v>
      </c>
      <c r="L778" s="745">
        <v>1</v>
      </c>
      <c r="M778" s="745">
        <v>543</v>
      </c>
      <c r="N778" s="745">
        <v>27</v>
      </c>
      <c r="O778" s="745">
        <v>14661</v>
      </c>
      <c r="P778" s="759">
        <v>0.81818181818181823</v>
      </c>
      <c r="Q778" s="746">
        <v>543</v>
      </c>
    </row>
    <row r="779" spans="1:17" ht="14.4" customHeight="1" x14ac:dyDescent="0.3">
      <c r="A779" s="740" t="s">
        <v>5514</v>
      </c>
      <c r="B779" s="741" t="s">
        <v>4563</v>
      </c>
      <c r="C779" s="741" t="s">
        <v>4559</v>
      </c>
      <c r="D779" s="741" t="s">
        <v>4662</v>
      </c>
      <c r="E779" s="741" t="s">
        <v>4663</v>
      </c>
      <c r="F779" s="745"/>
      <c r="G779" s="745"/>
      <c r="H779" s="745"/>
      <c r="I779" s="745"/>
      <c r="J779" s="745"/>
      <c r="K779" s="745"/>
      <c r="L779" s="745"/>
      <c r="M779" s="745"/>
      <c r="N779" s="745">
        <v>4</v>
      </c>
      <c r="O779" s="745">
        <v>1228</v>
      </c>
      <c r="P779" s="759"/>
      <c r="Q779" s="746">
        <v>307</v>
      </c>
    </row>
    <row r="780" spans="1:17" ht="14.4" customHeight="1" x14ac:dyDescent="0.3">
      <c r="A780" s="740" t="s">
        <v>5514</v>
      </c>
      <c r="B780" s="741" t="s">
        <v>4563</v>
      </c>
      <c r="C780" s="741" t="s">
        <v>4559</v>
      </c>
      <c r="D780" s="741" t="s">
        <v>4665</v>
      </c>
      <c r="E780" s="741" t="s">
        <v>4663</v>
      </c>
      <c r="F780" s="745">
        <v>1</v>
      </c>
      <c r="G780" s="745">
        <v>371</v>
      </c>
      <c r="H780" s="745"/>
      <c r="I780" s="745">
        <v>371</v>
      </c>
      <c r="J780" s="745"/>
      <c r="K780" s="745"/>
      <c r="L780" s="745"/>
      <c r="M780" s="745"/>
      <c r="N780" s="745"/>
      <c r="O780" s="745"/>
      <c r="P780" s="759"/>
      <c r="Q780" s="746"/>
    </row>
    <row r="781" spans="1:17" ht="14.4" customHeight="1" x14ac:dyDescent="0.3">
      <c r="A781" s="740" t="s">
        <v>5514</v>
      </c>
      <c r="B781" s="741" t="s">
        <v>4563</v>
      </c>
      <c r="C781" s="741" t="s">
        <v>4559</v>
      </c>
      <c r="D781" s="741" t="s">
        <v>4666</v>
      </c>
      <c r="E781" s="741" t="s">
        <v>4667</v>
      </c>
      <c r="F781" s="745">
        <v>19</v>
      </c>
      <c r="G781" s="745">
        <v>5168</v>
      </c>
      <c r="H781" s="745">
        <v>1.0555555555555556</v>
      </c>
      <c r="I781" s="745">
        <v>272</v>
      </c>
      <c r="J781" s="745">
        <v>18</v>
      </c>
      <c r="K781" s="745">
        <v>4896</v>
      </c>
      <c r="L781" s="745">
        <v>1</v>
      </c>
      <c r="M781" s="745">
        <v>272</v>
      </c>
      <c r="N781" s="745">
        <v>23</v>
      </c>
      <c r="O781" s="745">
        <v>6256</v>
      </c>
      <c r="P781" s="759">
        <v>1.2777777777777777</v>
      </c>
      <c r="Q781" s="746">
        <v>272</v>
      </c>
    </row>
    <row r="782" spans="1:17" ht="14.4" customHeight="1" x14ac:dyDescent="0.3">
      <c r="A782" s="740" t="s">
        <v>5514</v>
      </c>
      <c r="B782" s="741" t="s">
        <v>4563</v>
      </c>
      <c r="C782" s="741" t="s">
        <v>4559</v>
      </c>
      <c r="D782" s="741" t="s">
        <v>4718</v>
      </c>
      <c r="E782" s="741" t="s">
        <v>4719</v>
      </c>
      <c r="F782" s="745">
        <v>2</v>
      </c>
      <c r="G782" s="745">
        <v>200</v>
      </c>
      <c r="H782" s="745">
        <v>2</v>
      </c>
      <c r="I782" s="745">
        <v>100</v>
      </c>
      <c r="J782" s="745">
        <v>1</v>
      </c>
      <c r="K782" s="745">
        <v>100</v>
      </c>
      <c r="L782" s="745">
        <v>1</v>
      </c>
      <c r="M782" s="745">
        <v>100</v>
      </c>
      <c r="N782" s="745">
        <v>3</v>
      </c>
      <c r="O782" s="745">
        <v>300</v>
      </c>
      <c r="P782" s="759">
        <v>3</v>
      </c>
      <c r="Q782" s="746">
        <v>100</v>
      </c>
    </row>
    <row r="783" spans="1:17" ht="14.4" customHeight="1" x14ac:dyDescent="0.3">
      <c r="A783" s="740" t="s">
        <v>5514</v>
      </c>
      <c r="B783" s="741" t="s">
        <v>4563</v>
      </c>
      <c r="C783" s="741" t="s">
        <v>4559</v>
      </c>
      <c r="D783" s="741" t="s">
        <v>4726</v>
      </c>
      <c r="E783" s="741" t="s">
        <v>4727</v>
      </c>
      <c r="F783" s="745">
        <v>7</v>
      </c>
      <c r="G783" s="745">
        <v>4165</v>
      </c>
      <c r="H783" s="745"/>
      <c r="I783" s="745">
        <v>595</v>
      </c>
      <c r="J783" s="745"/>
      <c r="K783" s="745"/>
      <c r="L783" s="745"/>
      <c r="M783" s="745"/>
      <c r="N783" s="745">
        <v>3</v>
      </c>
      <c r="O783" s="745">
        <v>1812</v>
      </c>
      <c r="P783" s="759"/>
      <c r="Q783" s="746">
        <v>604</v>
      </c>
    </row>
    <row r="784" spans="1:17" ht="14.4" customHeight="1" x14ac:dyDescent="0.3">
      <c r="A784" s="740" t="s">
        <v>5514</v>
      </c>
      <c r="B784" s="741" t="s">
        <v>4563</v>
      </c>
      <c r="C784" s="741" t="s">
        <v>4559</v>
      </c>
      <c r="D784" s="741" t="s">
        <v>4668</v>
      </c>
      <c r="E784" s="741" t="s">
        <v>4650</v>
      </c>
      <c r="F784" s="745">
        <v>16</v>
      </c>
      <c r="G784" s="745">
        <v>6320</v>
      </c>
      <c r="H784" s="745">
        <v>0.74493163602074497</v>
      </c>
      <c r="I784" s="745">
        <v>395</v>
      </c>
      <c r="J784" s="745">
        <v>21</v>
      </c>
      <c r="K784" s="745">
        <v>8484</v>
      </c>
      <c r="L784" s="745">
        <v>1</v>
      </c>
      <c r="M784" s="745">
        <v>404</v>
      </c>
      <c r="N784" s="745">
        <v>7</v>
      </c>
      <c r="O784" s="745">
        <v>2828</v>
      </c>
      <c r="P784" s="759">
        <v>0.33333333333333331</v>
      </c>
      <c r="Q784" s="746">
        <v>404</v>
      </c>
    </row>
    <row r="785" spans="1:17" ht="14.4" customHeight="1" x14ac:dyDescent="0.3">
      <c r="A785" s="740" t="s">
        <v>5515</v>
      </c>
      <c r="B785" s="741" t="s">
        <v>4563</v>
      </c>
      <c r="C785" s="741" t="s">
        <v>4596</v>
      </c>
      <c r="D785" s="741" t="s">
        <v>4729</v>
      </c>
      <c r="E785" s="741" t="s">
        <v>4730</v>
      </c>
      <c r="F785" s="745">
        <v>1</v>
      </c>
      <c r="G785" s="745">
        <v>2310</v>
      </c>
      <c r="H785" s="745">
        <v>1</v>
      </c>
      <c r="I785" s="745">
        <v>2310</v>
      </c>
      <c r="J785" s="745">
        <v>1</v>
      </c>
      <c r="K785" s="745">
        <v>2310</v>
      </c>
      <c r="L785" s="745">
        <v>1</v>
      </c>
      <c r="M785" s="745">
        <v>2310</v>
      </c>
      <c r="N785" s="745">
        <v>1</v>
      </c>
      <c r="O785" s="745">
        <v>2310</v>
      </c>
      <c r="P785" s="759">
        <v>1</v>
      </c>
      <c r="Q785" s="746">
        <v>2310</v>
      </c>
    </row>
    <row r="786" spans="1:17" ht="14.4" customHeight="1" x14ac:dyDescent="0.3">
      <c r="A786" s="740" t="s">
        <v>5515</v>
      </c>
      <c r="B786" s="741" t="s">
        <v>4563</v>
      </c>
      <c r="C786" s="741" t="s">
        <v>4596</v>
      </c>
      <c r="D786" s="741" t="s">
        <v>4704</v>
      </c>
      <c r="E786" s="741" t="s">
        <v>4705</v>
      </c>
      <c r="F786" s="745">
        <v>63</v>
      </c>
      <c r="G786" s="745">
        <v>56999.25</v>
      </c>
      <c r="H786" s="745">
        <v>0.9</v>
      </c>
      <c r="I786" s="745">
        <v>904.75</v>
      </c>
      <c r="J786" s="745">
        <v>70</v>
      </c>
      <c r="K786" s="745">
        <v>63332.5</v>
      </c>
      <c r="L786" s="745">
        <v>1</v>
      </c>
      <c r="M786" s="745">
        <v>904.75</v>
      </c>
      <c r="N786" s="745">
        <v>80</v>
      </c>
      <c r="O786" s="745">
        <v>72380</v>
      </c>
      <c r="P786" s="759">
        <v>1.1428571428571428</v>
      </c>
      <c r="Q786" s="746">
        <v>904.75</v>
      </c>
    </row>
    <row r="787" spans="1:17" ht="14.4" customHeight="1" x14ac:dyDescent="0.3">
      <c r="A787" s="740" t="s">
        <v>5515</v>
      </c>
      <c r="B787" s="741" t="s">
        <v>4563</v>
      </c>
      <c r="C787" s="741" t="s">
        <v>4596</v>
      </c>
      <c r="D787" s="741" t="s">
        <v>4599</v>
      </c>
      <c r="E787" s="741" t="s">
        <v>4600</v>
      </c>
      <c r="F787" s="745">
        <v>2</v>
      </c>
      <c r="G787" s="745">
        <v>485.28</v>
      </c>
      <c r="H787" s="745">
        <v>0.5</v>
      </c>
      <c r="I787" s="745">
        <v>242.64</v>
      </c>
      <c r="J787" s="745">
        <v>4</v>
      </c>
      <c r="K787" s="745">
        <v>970.56</v>
      </c>
      <c r="L787" s="745">
        <v>1</v>
      </c>
      <c r="M787" s="745">
        <v>242.64</v>
      </c>
      <c r="N787" s="745">
        <v>2</v>
      </c>
      <c r="O787" s="745">
        <v>485.28</v>
      </c>
      <c r="P787" s="759">
        <v>0.5</v>
      </c>
      <c r="Q787" s="746">
        <v>242.64</v>
      </c>
    </row>
    <row r="788" spans="1:17" ht="14.4" customHeight="1" x14ac:dyDescent="0.3">
      <c r="A788" s="740" t="s">
        <v>5515</v>
      </c>
      <c r="B788" s="741" t="s">
        <v>4563</v>
      </c>
      <c r="C788" s="741" t="s">
        <v>4596</v>
      </c>
      <c r="D788" s="741" t="s">
        <v>4601</v>
      </c>
      <c r="E788" s="741" t="s">
        <v>4602</v>
      </c>
      <c r="F788" s="745"/>
      <c r="G788" s="745"/>
      <c r="H788" s="745"/>
      <c r="I788" s="745"/>
      <c r="J788" s="745"/>
      <c r="K788" s="745"/>
      <c r="L788" s="745"/>
      <c r="M788" s="745"/>
      <c r="N788" s="745">
        <v>1</v>
      </c>
      <c r="O788" s="745">
        <v>242.64</v>
      </c>
      <c r="P788" s="759"/>
      <c r="Q788" s="746">
        <v>242.64</v>
      </c>
    </row>
    <row r="789" spans="1:17" ht="14.4" customHeight="1" x14ac:dyDescent="0.3">
      <c r="A789" s="740" t="s">
        <v>5515</v>
      </c>
      <c r="B789" s="741" t="s">
        <v>4563</v>
      </c>
      <c r="C789" s="741" t="s">
        <v>4559</v>
      </c>
      <c r="D789" s="741" t="s">
        <v>4706</v>
      </c>
      <c r="E789" s="741" t="s">
        <v>4707</v>
      </c>
      <c r="F789" s="745">
        <v>14</v>
      </c>
      <c r="G789" s="745">
        <v>2646</v>
      </c>
      <c r="H789" s="745">
        <v>13.569230769230769</v>
      </c>
      <c r="I789" s="745">
        <v>189</v>
      </c>
      <c r="J789" s="745">
        <v>1</v>
      </c>
      <c r="K789" s="745">
        <v>195</v>
      </c>
      <c r="L789" s="745">
        <v>1</v>
      </c>
      <c r="M789" s="745">
        <v>195</v>
      </c>
      <c r="N789" s="745">
        <v>3</v>
      </c>
      <c r="O789" s="745">
        <v>588</v>
      </c>
      <c r="P789" s="759">
        <v>3.0153846153846153</v>
      </c>
      <c r="Q789" s="746">
        <v>196</v>
      </c>
    </row>
    <row r="790" spans="1:17" ht="14.4" customHeight="1" x14ac:dyDescent="0.3">
      <c r="A790" s="740" t="s">
        <v>5515</v>
      </c>
      <c r="B790" s="741" t="s">
        <v>4563</v>
      </c>
      <c r="C790" s="741" t="s">
        <v>4559</v>
      </c>
      <c r="D790" s="741" t="s">
        <v>4708</v>
      </c>
      <c r="E790" s="741" t="s">
        <v>4709</v>
      </c>
      <c r="F790" s="745">
        <v>6</v>
      </c>
      <c r="G790" s="745">
        <v>6840</v>
      </c>
      <c r="H790" s="745">
        <v>1.9689119170984455</v>
      </c>
      <c r="I790" s="745">
        <v>1140</v>
      </c>
      <c r="J790" s="745">
        <v>3</v>
      </c>
      <c r="K790" s="745">
        <v>3474</v>
      </c>
      <c r="L790" s="745">
        <v>1</v>
      </c>
      <c r="M790" s="745">
        <v>1158</v>
      </c>
      <c r="N790" s="745">
        <v>1</v>
      </c>
      <c r="O790" s="745">
        <v>1159</v>
      </c>
      <c r="P790" s="759">
        <v>0.33362118595279217</v>
      </c>
      <c r="Q790" s="746">
        <v>1159</v>
      </c>
    </row>
    <row r="791" spans="1:17" ht="14.4" customHeight="1" x14ac:dyDescent="0.3">
      <c r="A791" s="740" t="s">
        <v>5515</v>
      </c>
      <c r="B791" s="741" t="s">
        <v>4563</v>
      </c>
      <c r="C791" s="741" t="s">
        <v>4559</v>
      </c>
      <c r="D791" s="741" t="s">
        <v>4611</v>
      </c>
      <c r="E791" s="741" t="s">
        <v>4612</v>
      </c>
      <c r="F791" s="745">
        <v>2</v>
      </c>
      <c r="G791" s="745">
        <v>70</v>
      </c>
      <c r="H791" s="745"/>
      <c r="I791" s="745">
        <v>35</v>
      </c>
      <c r="J791" s="745"/>
      <c r="K791" s="745"/>
      <c r="L791" s="745"/>
      <c r="M791" s="745"/>
      <c r="N791" s="745"/>
      <c r="O791" s="745"/>
      <c r="P791" s="759"/>
      <c r="Q791" s="746"/>
    </row>
    <row r="792" spans="1:17" ht="14.4" customHeight="1" x14ac:dyDescent="0.3">
      <c r="A792" s="740" t="s">
        <v>5515</v>
      </c>
      <c r="B792" s="741" t="s">
        <v>4563</v>
      </c>
      <c r="C792" s="741" t="s">
        <v>4559</v>
      </c>
      <c r="D792" s="741" t="s">
        <v>4617</v>
      </c>
      <c r="E792" s="741" t="s">
        <v>4618</v>
      </c>
      <c r="F792" s="745">
        <v>2100</v>
      </c>
      <c r="G792" s="745">
        <v>493500</v>
      </c>
      <c r="H792" s="745">
        <v>0.90521890339195699</v>
      </c>
      <c r="I792" s="745">
        <v>235</v>
      </c>
      <c r="J792" s="745">
        <v>2172</v>
      </c>
      <c r="K792" s="745">
        <v>545172</v>
      </c>
      <c r="L792" s="745">
        <v>1</v>
      </c>
      <c r="M792" s="745">
        <v>251</v>
      </c>
      <c r="N792" s="745">
        <v>2022</v>
      </c>
      <c r="O792" s="745">
        <v>507522</v>
      </c>
      <c r="P792" s="759">
        <v>0.93093922651933703</v>
      </c>
      <c r="Q792" s="746">
        <v>251</v>
      </c>
    </row>
    <row r="793" spans="1:17" ht="14.4" customHeight="1" x14ac:dyDescent="0.3">
      <c r="A793" s="740" t="s">
        <v>5515</v>
      </c>
      <c r="B793" s="741" t="s">
        <v>4563</v>
      </c>
      <c r="C793" s="741" t="s">
        <v>4559</v>
      </c>
      <c r="D793" s="741" t="s">
        <v>4647</v>
      </c>
      <c r="E793" s="741" t="s">
        <v>4648</v>
      </c>
      <c r="F793" s="745">
        <v>925</v>
      </c>
      <c r="G793" s="745">
        <v>109150</v>
      </c>
      <c r="H793" s="745">
        <v>0.64025856708783535</v>
      </c>
      <c r="I793" s="745">
        <v>118</v>
      </c>
      <c r="J793" s="745">
        <v>1353</v>
      </c>
      <c r="K793" s="745">
        <v>170478</v>
      </c>
      <c r="L793" s="745">
        <v>1</v>
      </c>
      <c r="M793" s="745">
        <v>126</v>
      </c>
      <c r="N793" s="745">
        <v>2835</v>
      </c>
      <c r="O793" s="745">
        <v>357210</v>
      </c>
      <c r="P793" s="759">
        <v>2.0953436807095343</v>
      </c>
      <c r="Q793" s="746">
        <v>126</v>
      </c>
    </row>
    <row r="794" spans="1:17" ht="14.4" customHeight="1" x14ac:dyDescent="0.3">
      <c r="A794" s="740" t="s">
        <v>5515</v>
      </c>
      <c r="B794" s="741" t="s">
        <v>4563</v>
      </c>
      <c r="C794" s="741" t="s">
        <v>4559</v>
      </c>
      <c r="D794" s="741" t="s">
        <v>4649</v>
      </c>
      <c r="E794" s="741" t="s">
        <v>4650</v>
      </c>
      <c r="F794" s="745">
        <v>16</v>
      </c>
      <c r="G794" s="745">
        <v>5168</v>
      </c>
      <c r="H794" s="745">
        <v>0.78066465256797579</v>
      </c>
      <c r="I794" s="745">
        <v>323</v>
      </c>
      <c r="J794" s="745">
        <v>20</v>
      </c>
      <c r="K794" s="745">
        <v>6620</v>
      </c>
      <c r="L794" s="745">
        <v>1</v>
      </c>
      <c r="M794" s="745">
        <v>331</v>
      </c>
      <c r="N794" s="745">
        <v>13</v>
      </c>
      <c r="O794" s="745">
        <v>4303</v>
      </c>
      <c r="P794" s="759">
        <v>0.65</v>
      </c>
      <c r="Q794" s="746">
        <v>331</v>
      </c>
    </row>
    <row r="795" spans="1:17" ht="14.4" customHeight="1" x14ac:dyDescent="0.3">
      <c r="A795" s="740" t="s">
        <v>5515</v>
      </c>
      <c r="B795" s="741" t="s">
        <v>4563</v>
      </c>
      <c r="C795" s="741" t="s">
        <v>4559</v>
      </c>
      <c r="D795" s="741" t="s">
        <v>4651</v>
      </c>
      <c r="E795" s="741" t="s">
        <v>4652</v>
      </c>
      <c r="F795" s="745">
        <v>133</v>
      </c>
      <c r="G795" s="745">
        <v>64771</v>
      </c>
      <c r="H795" s="745">
        <v>1.5577441077441077</v>
      </c>
      <c r="I795" s="745">
        <v>487</v>
      </c>
      <c r="J795" s="745">
        <v>84</v>
      </c>
      <c r="K795" s="745">
        <v>41580</v>
      </c>
      <c r="L795" s="745">
        <v>1</v>
      </c>
      <c r="M795" s="745">
        <v>495</v>
      </c>
      <c r="N795" s="745">
        <v>113</v>
      </c>
      <c r="O795" s="745">
        <v>55935</v>
      </c>
      <c r="P795" s="759">
        <v>1.3452380952380953</v>
      </c>
      <c r="Q795" s="746">
        <v>495</v>
      </c>
    </row>
    <row r="796" spans="1:17" ht="14.4" customHeight="1" x14ac:dyDescent="0.3">
      <c r="A796" s="740" t="s">
        <v>5515</v>
      </c>
      <c r="B796" s="741" t="s">
        <v>4563</v>
      </c>
      <c r="C796" s="741" t="s">
        <v>4559</v>
      </c>
      <c r="D796" s="741" t="s">
        <v>4671</v>
      </c>
      <c r="E796" s="741" t="s">
        <v>4655</v>
      </c>
      <c r="F796" s="745">
        <v>21</v>
      </c>
      <c r="G796" s="745">
        <v>14280</v>
      </c>
      <c r="H796" s="745">
        <v>0.69186046511627908</v>
      </c>
      <c r="I796" s="745">
        <v>680</v>
      </c>
      <c r="J796" s="745">
        <v>30</v>
      </c>
      <c r="K796" s="745">
        <v>20640</v>
      </c>
      <c r="L796" s="745">
        <v>1</v>
      </c>
      <c r="M796" s="745">
        <v>688</v>
      </c>
      <c r="N796" s="745">
        <v>50</v>
      </c>
      <c r="O796" s="745">
        <v>34400</v>
      </c>
      <c r="P796" s="759">
        <v>1.6666666666666667</v>
      </c>
      <c r="Q796" s="746">
        <v>688</v>
      </c>
    </row>
    <row r="797" spans="1:17" ht="14.4" customHeight="1" x14ac:dyDescent="0.3">
      <c r="A797" s="740" t="s">
        <v>5515</v>
      </c>
      <c r="B797" s="741" t="s">
        <v>4563</v>
      </c>
      <c r="C797" s="741" t="s">
        <v>4559</v>
      </c>
      <c r="D797" s="741" t="s">
        <v>4737</v>
      </c>
      <c r="E797" s="741" t="s">
        <v>4673</v>
      </c>
      <c r="F797" s="745">
        <v>1</v>
      </c>
      <c r="G797" s="745">
        <v>752</v>
      </c>
      <c r="H797" s="745">
        <v>0.98947368421052628</v>
      </c>
      <c r="I797" s="745">
        <v>752</v>
      </c>
      <c r="J797" s="745">
        <v>1</v>
      </c>
      <c r="K797" s="745">
        <v>760</v>
      </c>
      <c r="L797" s="745">
        <v>1</v>
      </c>
      <c r="M797" s="745">
        <v>760</v>
      </c>
      <c r="N797" s="745"/>
      <c r="O797" s="745"/>
      <c r="P797" s="759"/>
      <c r="Q797" s="746"/>
    </row>
    <row r="798" spans="1:17" ht="14.4" customHeight="1" x14ac:dyDescent="0.3">
      <c r="A798" s="740" t="s">
        <v>5515</v>
      </c>
      <c r="B798" s="741" t="s">
        <v>4563</v>
      </c>
      <c r="C798" s="741" t="s">
        <v>4559</v>
      </c>
      <c r="D798" s="741" t="s">
        <v>4653</v>
      </c>
      <c r="E798" s="741" t="s">
        <v>4652</v>
      </c>
      <c r="F798" s="745">
        <v>615</v>
      </c>
      <c r="G798" s="745">
        <v>343785</v>
      </c>
      <c r="H798" s="745">
        <v>1.1024686369583623</v>
      </c>
      <c r="I798" s="745">
        <v>559</v>
      </c>
      <c r="J798" s="745">
        <v>549</v>
      </c>
      <c r="K798" s="745">
        <v>311832</v>
      </c>
      <c r="L798" s="745">
        <v>1</v>
      </c>
      <c r="M798" s="745">
        <v>568</v>
      </c>
      <c r="N798" s="745">
        <v>415</v>
      </c>
      <c r="O798" s="745">
        <v>235720</v>
      </c>
      <c r="P798" s="759">
        <v>0.75591985428051001</v>
      </c>
      <c r="Q798" s="746">
        <v>568</v>
      </c>
    </row>
    <row r="799" spans="1:17" ht="14.4" customHeight="1" x14ac:dyDescent="0.3">
      <c r="A799" s="740" t="s">
        <v>5515</v>
      </c>
      <c r="B799" s="741" t="s">
        <v>4563</v>
      </c>
      <c r="C799" s="741" t="s">
        <v>4559</v>
      </c>
      <c r="D799" s="741" t="s">
        <v>4654</v>
      </c>
      <c r="E799" s="741" t="s">
        <v>4655</v>
      </c>
      <c r="F799" s="745">
        <v>135</v>
      </c>
      <c r="G799" s="745">
        <v>101520</v>
      </c>
      <c r="H799" s="745">
        <v>0.96669142432725819</v>
      </c>
      <c r="I799" s="745">
        <v>752</v>
      </c>
      <c r="J799" s="745">
        <v>138</v>
      </c>
      <c r="K799" s="745">
        <v>105018</v>
      </c>
      <c r="L799" s="745">
        <v>1</v>
      </c>
      <c r="M799" s="745">
        <v>761</v>
      </c>
      <c r="N799" s="745">
        <v>156</v>
      </c>
      <c r="O799" s="745">
        <v>118716</v>
      </c>
      <c r="P799" s="759">
        <v>1.1304347826086956</v>
      </c>
      <c r="Q799" s="746">
        <v>761</v>
      </c>
    </row>
    <row r="800" spans="1:17" ht="14.4" customHeight="1" x14ac:dyDescent="0.3">
      <c r="A800" s="740" t="s">
        <v>5515</v>
      </c>
      <c r="B800" s="741" t="s">
        <v>4563</v>
      </c>
      <c r="C800" s="741" t="s">
        <v>4559</v>
      </c>
      <c r="D800" s="741" t="s">
        <v>4710</v>
      </c>
      <c r="E800" s="741" t="s">
        <v>4711</v>
      </c>
      <c r="F800" s="745">
        <v>2219</v>
      </c>
      <c r="G800" s="745">
        <v>1795171</v>
      </c>
      <c r="H800" s="745">
        <v>0.79226916049535279</v>
      </c>
      <c r="I800" s="745">
        <v>809</v>
      </c>
      <c r="J800" s="745">
        <v>2770</v>
      </c>
      <c r="K800" s="745">
        <v>2265860</v>
      </c>
      <c r="L800" s="745">
        <v>1</v>
      </c>
      <c r="M800" s="745">
        <v>818</v>
      </c>
      <c r="N800" s="745">
        <v>2175</v>
      </c>
      <c r="O800" s="745">
        <v>1779150</v>
      </c>
      <c r="P800" s="759">
        <v>0.78519855595667865</v>
      </c>
      <c r="Q800" s="746">
        <v>818</v>
      </c>
    </row>
    <row r="801" spans="1:17" ht="14.4" customHeight="1" x14ac:dyDescent="0.3">
      <c r="A801" s="740" t="s">
        <v>5515</v>
      </c>
      <c r="B801" s="741" t="s">
        <v>4563</v>
      </c>
      <c r="C801" s="741" t="s">
        <v>4559</v>
      </c>
      <c r="D801" s="741" t="s">
        <v>4656</v>
      </c>
      <c r="E801" s="741" t="s">
        <v>4640</v>
      </c>
      <c r="F801" s="745">
        <v>3</v>
      </c>
      <c r="G801" s="745">
        <v>1347</v>
      </c>
      <c r="H801" s="745"/>
      <c r="I801" s="745">
        <v>449</v>
      </c>
      <c r="J801" s="745"/>
      <c r="K801" s="745"/>
      <c r="L801" s="745"/>
      <c r="M801" s="745"/>
      <c r="N801" s="745">
        <v>4</v>
      </c>
      <c r="O801" s="745">
        <v>1848</v>
      </c>
      <c r="P801" s="759"/>
      <c r="Q801" s="746">
        <v>462</v>
      </c>
    </row>
    <row r="802" spans="1:17" ht="14.4" customHeight="1" x14ac:dyDescent="0.3">
      <c r="A802" s="740" t="s">
        <v>5515</v>
      </c>
      <c r="B802" s="741" t="s">
        <v>4563</v>
      </c>
      <c r="C802" s="741" t="s">
        <v>4559</v>
      </c>
      <c r="D802" s="741" t="s">
        <v>4657</v>
      </c>
      <c r="E802" s="741" t="s">
        <v>4642</v>
      </c>
      <c r="F802" s="745">
        <v>5</v>
      </c>
      <c r="G802" s="745">
        <v>2185</v>
      </c>
      <c r="H802" s="745">
        <v>1.2247757847533631</v>
      </c>
      <c r="I802" s="745">
        <v>437</v>
      </c>
      <c r="J802" s="745">
        <v>4</v>
      </c>
      <c r="K802" s="745">
        <v>1784</v>
      </c>
      <c r="L802" s="745">
        <v>1</v>
      </c>
      <c r="M802" s="745">
        <v>446</v>
      </c>
      <c r="N802" s="745">
        <v>1</v>
      </c>
      <c r="O802" s="745">
        <v>446</v>
      </c>
      <c r="P802" s="759">
        <v>0.25</v>
      </c>
      <c r="Q802" s="746">
        <v>446</v>
      </c>
    </row>
    <row r="803" spans="1:17" ht="14.4" customHeight="1" x14ac:dyDescent="0.3">
      <c r="A803" s="740" t="s">
        <v>5515</v>
      </c>
      <c r="B803" s="741" t="s">
        <v>4563</v>
      </c>
      <c r="C803" s="741" t="s">
        <v>4559</v>
      </c>
      <c r="D803" s="741" t="s">
        <v>4725</v>
      </c>
      <c r="E803" s="741" t="s">
        <v>4638</v>
      </c>
      <c r="F803" s="745">
        <v>176</v>
      </c>
      <c r="G803" s="745">
        <v>125840</v>
      </c>
      <c r="H803" s="745">
        <v>0.76485461441213654</v>
      </c>
      <c r="I803" s="745">
        <v>715</v>
      </c>
      <c r="J803" s="745">
        <v>226</v>
      </c>
      <c r="K803" s="745">
        <v>164528</v>
      </c>
      <c r="L803" s="745">
        <v>1</v>
      </c>
      <c r="M803" s="745">
        <v>728</v>
      </c>
      <c r="N803" s="745">
        <v>175</v>
      </c>
      <c r="O803" s="745">
        <v>127400</v>
      </c>
      <c r="P803" s="759">
        <v>0.77433628318584069</v>
      </c>
      <c r="Q803" s="746">
        <v>728</v>
      </c>
    </row>
    <row r="804" spans="1:17" ht="14.4" customHeight="1" x14ac:dyDescent="0.3">
      <c r="A804" s="740" t="s">
        <v>5515</v>
      </c>
      <c r="B804" s="741" t="s">
        <v>4563</v>
      </c>
      <c r="C804" s="741" t="s">
        <v>4559</v>
      </c>
      <c r="D804" s="741" t="s">
        <v>4672</v>
      </c>
      <c r="E804" s="741" t="s">
        <v>4673</v>
      </c>
      <c r="F804" s="745">
        <v>10</v>
      </c>
      <c r="G804" s="745">
        <v>8240</v>
      </c>
      <c r="H804" s="745">
        <v>0.82432973189275716</v>
      </c>
      <c r="I804" s="745">
        <v>824</v>
      </c>
      <c r="J804" s="745">
        <v>12</v>
      </c>
      <c r="K804" s="745">
        <v>9996</v>
      </c>
      <c r="L804" s="745">
        <v>1</v>
      </c>
      <c r="M804" s="745">
        <v>833</v>
      </c>
      <c r="N804" s="745">
        <v>4</v>
      </c>
      <c r="O804" s="745">
        <v>3332</v>
      </c>
      <c r="P804" s="759">
        <v>0.33333333333333331</v>
      </c>
      <c r="Q804" s="746">
        <v>833</v>
      </c>
    </row>
    <row r="805" spans="1:17" ht="14.4" customHeight="1" x14ac:dyDescent="0.3">
      <c r="A805" s="740" t="s">
        <v>5515</v>
      </c>
      <c r="B805" s="741" t="s">
        <v>4563</v>
      </c>
      <c r="C805" s="741" t="s">
        <v>4559</v>
      </c>
      <c r="D805" s="741" t="s">
        <v>4658</v>
      </c>
      <c r="E805" s="741" t="s">
        <v>4659</v>
      </c>
      <c r="F805" s="745">
        <v>627</v>
      </c>
      <c r="G805" s="745">
        <v>131670</v>
      </c>
      <c r="H805" s="745">
        <v>0.79534883720930227</v>
      </c>
      <c r="I805" s="745">
        <v>210</v>
      </c>
      <c r="J805" s="745">
        <v>770</v>
      </c>
      <c r="K805" s="745">
        <v>165550</v>
      </c>
      <c r="L805" s="745">
        <v>1</v>
      </c>
      <c r="M805" s="745">
        <v>215</v>
      </c>
      <c r="N805" s="745">
        <v>668</v>
      </c>
      <c r="O805" s="745">
        <v>143620</v>
      </c>
      <c r="P805" s="759">
        <v>0.86753246753246749</v>
      </c>
      <c r="Q805" s="746">
        <v>215</v>
      </c>
    </row>
    <row r="806" spans="1:17" ht="14.4" customHeight="1" x14ac:dyDescent="0.3">
      <c r="A806" s="740" t="s">
        <v>5515</v>
      </c>
      <c r="B806" s="741" t="s">
        <v>4563</v>
      </c>
      <c r="C806" s="741" t="s">
        <v>4559</v>
      </c>
      <c r="D806" s="741" t="s">
        <v>4621</v>
      </c>
      <c r="E806" s="741" t="s">
        <v>4622</v>
      </c>
      <c r="F806" s="745"/>
      <c r="G806" s="745"/>
      <c r="H806" s="745"/>
      <c r="I806" s="745"/>
      <c r="J806" s="745">
        <v>1</v>
      </c>
      <c r="K806" s="745">
        <v>354</v>
      </c>
      <c r="L806" s="745">
        <v>1</v>
      </c>
      <c r="M806" s="745">
        <v>354</v>
      </c>
      <c r="N806" s="745"/>
      <c r="O806" s="745"/>
      <c r="P806" s="759"/>
      <c r="Q806" s="746"/>
    </row>
    <row r="807" spans="1:17" ht="14.4" customHeight="1" x14ac:dyDescent="0.3">
      <c r="A807" s="740" t="s">
        <v>5515</v>
      </c>
      <c r="B807" s="741" t="s">
        <v>4563</v>
      </c>
      <c r="C807" s="741" t="s">
        <v>4559</v>
      </c>
      <c r="D807" s="741" t="s">
        <v>4660</v>
      </c>
      <c r="E807" s="741" t="s">
        <v>4661</v>
      </c>
      <c r="F807" s="745">
        <v>3738</v>
      </c>
      <c r="G807" s="745">
        <v>317730</v>
      </c>
      <c r="H807" s="745">
        <v>0.95601023017902809</v>
      </c>
      <c r="I807" s="745">
        <v>85</v>
      </c>
      <c r="J807" s="745">
        <v>3910</v>
      </c>
      <c r="K807" s="745">
        <v>332350</v>
      </c>
      <c r="L807" s="745">
        <v>1</v>
      </c>
      <c r="M807" s="745">
        <v>85</v>
      </c>
      <c r="N807" s="745">
        <v>3356</v>
      </c>
      <c r="O807" s="745">
        <v>285260</v>
      </c>
      <c r="P807" s="759">
        <v>0.85831202046035804</v>
      </c>
      <c r="Q807" s="746">
        <v>85</v>
      </c>
    </row>
    <row r="808" spans="1:17" ht="14.4" customHeight="1" x14ac:dyDescent="0.3">
      <c r="A808" s="740" t="s">
        <v>5515</v>
      </c>
      <c r="B808" s="741" t="s">
        <v>4563</v>
      </c>
      <c r="C808" s="741" t="s">
        <v>4559</v>
      </c>
      <c r="D808" s="741" t="s">
        <v>4623</v>
      </c>
      <c r="E808" s="741" t="s">
        <v>4624</v>
      </c>
      <c r="F808" s="745">
        <v>4</v>
      </c>
      <c r="G808" s="745">
        <v>2828</v>
      </c>
      <c r="H808" s="745">
        <v>0.56189151599443676</v>
      </c>
      <c r="I808" s="745">
        <v>707</v>
      </c>
      <c r="J808" s="745">
        <v>7</v>
      </c>
      <c r="K808" s="745">
        <v>5033</v>
      </c>
      <c r="L808" s="745">
        <v>1</v>
      </c>
      <c r="M808" s="745">
        <v>719</v>
      </c>
      <c r="N808" s="745">
        <v>3</v>
      </c>
      <c r="O808" s="745">
        <v>2160</v>
      </c>
      <c r="P808" s="759">
        <v>0.42916749453606201</v>
      </c>
      <c r="Q808" s="746">
        <v>720</v>
      </c>
    </row>
    <row r="809" spans="1:17" ht="14.4" customHeight="1" x14ac:dyDescent="0.3">
      <c r="A809" s="740" t="s">
        <v>5515</v>
      </c>
      <c r="B809" s="741" t="s">
        <v>4563</v>
      </c>
      <c r="C809" s="741" t="s">
        <v>4559</v>
      </c>
      <c r="D809" s="741" t="s">
        <v>4712</v>
      </c>
      <c r="E809" s="741" t="s">
        <v>4711</v>
      </c>
      <c r="F809" s="745">
        <v>467</v>
      </c>
      <c r="G809" s="745">
        <v>436645</v>
      </c>
      <c r="H809" s="745">
        <v>0.90823903818953322</v>
      </c>
      <c r="I809" s="745">
        <v>935</v>
      </c>
      <c r="J809" s="745">
        <v>505</v>
      </c>
      <c r="K809" s="745">
        <v>480760</v>
      </c>
      <c r="L809" s="745">
        <v>1</v>
      </c>
      <c r="M809" s="745">
        <v>952</v>
      </c>
      <c r="N809" s="745">
        <v>538</v>
      </c>
      <c r="O809" s="745">
        <v>512176</v>
      </c>
      <c r="P809" s="759">
        <v>1.0653465346534654</v>
      </c>
      <c r="Q809" s="746">
        <v>952</v>
      </c>
    </row>
    <row r="810" spans="1:17" ht="14.4" customHeight="1" x14ac:dyDescent="0.3">
      <c r="A810" s="740" t="s">
        <v>5515</v>
      </c>
      <c r="B810" s="741" t="s">
        <v>4563</v>
      </c>
      <c r="C810" s="741" t="s">
        <v>4559</v>
      </c>
      <c r="D810" s="741" t="s">
        <v>4629</v>
      </c>
      <c r="E810" s="741" t="s">
        <v>4630</v>
      </c>
      <c r="F810" s="745">
        <v>6</v>
      </c>
      <c r="G810" s="745">
        <v>684</v>
      </c>
      <c r="H810" s="745">
        <v>0.25909090909090909</v>
      </c>
      <c r="I810" s="745">
        <v>114</v>
      </c>
      <c r="J810" s="745">
        <v>22</v>
      </c>
      <c r="K810" s="745">
        <v>2640</v>
      </c>
      <c r="L810" s="745">
        <v>1</v>
      </c>
      <c r="M810" s="745">
        <v>120</v>
      </c>
      <c r="N810" s="745">
        <v>7</v>
      </c>
      <c r="O810" s="745">
        <v>840</v>
      </c>
      <c r="P810" s="759">
        <v>0.31818181818181818</v>
      </c>
      <c r="Q810" s="746">
        <v>120</v>
      </c>
    </row>
    <row r="811" spans="1:17" ht="14.4" customHeight="1" x14ac:dyDescent="0.3">
      <c r="A811" s="740" t="s">
        <v>5515</v>
      </c>
      <c r="B811" s="741" t="s">
        <v>4563</v>
      </c>
      <c r="C811" s="741" t="s">
        <v>4559</v>
      </c>
      <c r="D811" s="741" t="s">
        <v>4713</v>
      </c>
      <c r="E811" s="741" t="s">
        <v>4711</v>
      </c>
      <c r="F811" s="745">
        <v>460</v>
      </c>
      <c r="G811" s="745">
        <v>339020</v>
      </c>
      <c r="H811" s="745">
        <v>1.1018411687277574</v>
      </c>
      <c r="I811" s="745">
        <v>737</v>
      </c>
      <c r="J811" s="745">
        <v>413</v>
      </c>
      <c r="K811" s="745">
        <v>307685</v>
      </c>
      <c r="L811" s="745">
        <v>1</v>
      </c>
      <c r="M811" s="745">
        <v>745</v>
      </c>
      <c r="N811" s="745">
        <v>395</v>
      </c>
      <c r="O811" s="745">
        <v>294275</v>
      </c>
      <c r="P811" s="759">
        <v>0.95641646489104115</v>
      </c>
      <c r="Q811" s="746">
        <v>745</v>
      </c>
    </row>
    <row r="812" spans="1:17" ht="14.4" customHeight="1" x14ac:dyDescent="0.3">
      <c r="A812" s="740" t="s">
        <v>5515</v>
      </c>
      <c r="B812" s="741" t="s">
        <v>4563</v>
      </c>
      <c r="C812" s="741" t="s">
        <v>4559</v>
      </c>
      <c r="D812" s="741" t="s">
        <v>4714</v>
      </c>
      <c r="E812" s="741" t="s">
        <v>4715</v>
      </c>
      <c r="F812" s="745">
        <v>5</v>
      </c>
      <c r="G812" s="745">
        <v>285</v>
      </c>
      <c r="H812" s="745">
        <v>1.228448275862069</v>
      </c>
      <c r="I812" s="745">
        <v>57</v>
      </c>
      <c r="J812" s="745">
        <v>4</v>
      </c>
      <c r="K812" s="745">
        <v>232</v>
      </c>
      <c r="L812" s="745">
        <v>1</v>
      </c>
      <c r="M812" s="745">
        <v>58</v>
      </c>
      <c r="N812" s="745">
        <v>3</v>
      </c>
      <c r="O812" s="745">
        <v>174</v>
      </c>
      <c r="P812" s="759">
        <v>0.75</v>
      </c>
      <c r="Q812" s="746">
        <v>58</v>
      </c>
    </row>
    <row r="813" spans="1:17" ht="14.4" customHeight="1" x14ac:dyDescent="0.3">
      <c r="A813" s="740" t="s">
        <v>5515</v>
      </c>
      <c r="B813" s="741" t="s">
        <v>4563</v>
      </c>
      <c r="C813" s="741" t="s">
        <v>4559</v>
      </c>
      <c r="D813" s="741" t="s">
        <v>4716</v>
      </c>
      <c r="E813" s="741" t="s">
        <v>4717</v>
      </c>
      <c r="F813" s="745">
        <v>82</v>
      </c>
      <c r="G813" s="745">
        <v>43214</v>
      </c>
      <c r="H813" s="745">
        <v>1.3263965623081646</v>
      </c>
      <c r="I813" s="745">
        <v>527</v>
      </c>
      <c r="J813" s="745">
        <v>60</v>
      </c>
      <c r="K813" s="745">
        <v>32580</v>
      </c>
      <c r="L813" s="745">
        <v>1</v>
      </c>
      <c r="M813" s="745">
        <v>543</v>
      </c>
      <c r="N813" s="745">
        <v>47</v>
      </c>
      <c r="O813" s="745">
        <v>25521</v>
      </c>
      <c r="P813" s="759">
        <v>0.78333333333333333</v>
      </c>
      <c r="Q813" s="746">
        <v>543</v>
      </c>
    </row>
    <row r="814" spans="1:17" ht="14.4" customHeight="1" x14ac:dyDescent="0.3">
      <c r="A814" s="740" t="s">
        <v>5515</v>
      </c>
      <c r="B814" s="741" t="s">
        <v>4563</v>
      </c>
      <c r="C814" s="741" t="s">
        <v>4559</v>
      </c>
      <c r="D814" s="741" t="s">
        <v>4662</v>
      </c>
      <c r="E814" s="741" t="s">
        <v>4663</v>
      </c>
      <c r="F814" s="745">
        <v>22</v>
      </c>
      <c r="G814" s="745">
        <v>6578</v>
      </c>
      <c r="H814" s="745">
        <v>0.43727979791265043</v>
      </c>
      <c r="I814" s="745">
        <v>299</v>
      </c>
      <c r="J814" s="745">
        <v>49</v>
      </c>
      <c r="K814" s="745">
        <v>15043</v>
      </c>
      <c r="L814" s="745">
        <v>1</v>
      </c>
      <c r="M814" s="745">
        <v>307</v>
      </c>
      <c r="N814" s="745">
        <v>25</v>
      </c>
      <c r="O814" s="745">
        <v>7675</v>
      </c>
      <c r="P814" s="759">
        <v>0.51020408163265307</v>
      </c>
      <c r="Q814" s="746">
        <v>307</v>
      </c>
    </row>
    <row r="815" spans="1:17" ht="14.4" customHeight="1" x14ac:dyDescent="0.3">
      <c r="A815" s="740" t="s">
        <v>5515</v>
      </c>
      <c r="B815" s="741" t="s">
        <v>4563</v>
      </c>
      <c r="C815" s="741" t="s">
        <v>4559</v>
      </c>
      <c r="D815" s="741" t="s">
        <v>4664</v>
      </c>
      <c r="E815" s="741" t="s">
        <v>4659</v>
      </c>
      <c r="F815" s="745">
        <v>145</v>
      </c>
      <c r="G815" s="745">
        <v>25230</v>
      </c>
      <c r="H815" s="745">
        <v>1.1911056557454442</v>
      </c>
      <c r="I815" s="745">
        <v>174</v>
      </c>
      <c r="J815" s="745">
        <v>119</v>
      </c>
      <c r="K815" s="745">
        <v>21182</v>
      </c>
      <c r="L815" s="745">
        <v>1</v>
      </c>
      <c r="M815" s="745">
        <v>178</v>
      </c>
      <c r="N815" s="745">
        <v>105</v>
      </c>
      <c r="O815" s="745">
        <v>18690</v>
      </c>
      <c r="P815" s="759">
        <v>0.88235294117647056</v>
      </c>
      <c r="Q815" s="746">
        <v>178</v>
      </c>
    </row>
    <row r="816" spans="1:17" ht="14.4" customHeight="1" x14ac:dyDescent="0.3">
      <c r="A816" s="740" t="s">
        <v>5515</v>
      </c>
      <c r="B816" s="741" t="s">
        <v>4563</v>
      </c>
      <c r="C816" s="741" t="s">
        <v>4559</v>
      </c>
      <c r="D816" s="741" t="s">
        <v>4665</v>
      </c>
      <c r="E816" s="741" t="s">
        <v>4663</v>
      </c>
      <c r="F816" s="745">
        <v>176</v>
      </c>
      <c r="G816" s="745">
        <v>65296</v>
      </c>
      <c r="H816" s="745">
        <v>1.0048630347799323</v>
      </c>
      <c r="I816" s="745">
        <v>371</v>
      </c>
      <c r="J816" s="745">
        <v>171</v>
      </c>
      <c r="K816" s="745">
        <v>64980</v>
      </c>
      <c r="L816" s="745">
        <v>1</v>
      </c>
      <c r="M816" s="745">
        <v>380</v>
      </c>
      <c r="N816" s="745">
        <v>211</v>
      </c>
      <c r="O816" s="745">
        <v>80180</v>
      </c>
      <c r="P816" s="759">
        <v>1.2339181286549707</v>
      </c>
      <c r="Q816" s="746">
        <v>380</v>
      </c>
    </row>
    <row r="817" spans="1:17" ht="14.4" customHeight="1" x14ac:dyDescent="0.3">
      <c r="A817" s="740" t="s">
        <v>5515</v>
      </c>
      <c r="B817" s="741" t="s">
        <v>4563</v>
      </c>
      <c r="C817" s="741" t="s">
        <v>4559</v>
      </c>
      <c r="D817" s="741" t="s">
        <v>4637</v>
      </c>
      <c r="E817" s="741" t="s">
        <v>4638</v>
      </c>
      <c r="F817" s="745">
        <v>48</v>
      </c>
      <c r="G817" s="745">
        <v>29088</v>
      </c>
      <c r="H817" s="745">
        <v>1.0697263901147396</v>
      </c>
      <c r="I817" s="745">
        <v>606</v>
      </c>
      <c r="J817" s="745">
        <v>44</v>
      </c>
      <c r="K817" s="745">
        <v>27192</v>
      </c>
      <c r="L817" s="745">
        <v>1</v>
      </c>
      <c r="M817" s="745">
        <v>618</v>
      </c>
      <c r="N817" s="745">
        <v>41</v>
      </c>
      <c r="O817" s="745">
        <v>25379</v>
      </c>
      <c r="P817" s="759">
        <v>0.93332597822889085</v>
      </c>
      <c r="Q817" s="746">
        <v>619</v>
      </c>
    </row>
    <row r="818" spans="1:17" ht="14.4" customHeight="1" x14ac:dyDescent="0.3">
      <c r="A818" s="740" t="s">
        <v>5515</v>
      </c>
      <c r="B818" s="741" t="s">
        <v>4563</v>
      </c>
      <c r="C818" s="741" t="s">
        <v>4559</v>
      </c>
      <c r="D818" s="741" t="s">
        <v>4666</v>
      </c>
      <c r="E818" s="741" t="s">
        <v>4667</v>
      </c>
      <c r="F818" s="745">
        <v>218</v>
      </c>
      <c r="G818" s="745">
        <v>59296</v>
      </c>
      <c r="H818" s="745">
        <v>0.75694444444444442</v>
      </c>
      <c r="I818" s="745">
        <v>272</v>
      </c>
      <c r="J818" s="745">
        <v>288</v>
      </c>
      <c r="K818" s="745">
        <v>78336</v>
      </c>
      <c r="L818" s="745">
        <v>1</v>
      </c>
      <c r="M818" s="745">
        <v>272</v>
      </c>
      <c r="N818" s="745">
        <v>214</v>
      </c>
      <c r="O818" s="745">
        <v>58208</v>
      </c>
      <c r="P818" s="759">
        <v>0.74305555555555558</v>
      </c>
      <c r="Q818" s="746">
        <v>272</v>
      </c>
    </row>
    <row r="819" spans="1:17" ht="14.4" customHeight="1" x14ac:dyDescent="0.3">
      <c r="A819" s="740" t="s">
        <v>5515</v>
      </c>
      <c r="B819" s="741" t="s">
        <v>4563</v>
      </c>
      <c r="C819" s="741" t="s">
        <v>4559</v>
      </c>
      <c r="D819" s="741" t="s">
        <v>4718</v>
      </c>
      <c r="E819" s="741" t="s">
        <v>4719</v>
      </c>
      <c r="F819" s="745">
        <v>15</v>
      </c>
      <c r="G819" s="745">
        <v>1500</v>
      </c>
      <c r="H819" s="745">
        <v>1.25</v>
      </c>
      <c r="I819" s="745">
        <v>100</v>
      </c>
      <c r="J819" s="745">
        <v>12</v>
      </c>
      <c r="K819" s="745">
        <v>1200</v>
      </c>
      <c r="L819" s="745">
        <v>1</v>
      </c>
      <c r="M819" s="745">
        <v>100</v>
      </c>
      <c r="N819" s="745">
        <v>14</v>
      </c>
      <c r="O819" s="745">
        <v>1400</v>
      </c>
      <c r="P819" s="759">
        <v>1.1666666666666667</v>
      </c>
      <c r="Q819" s="746">
        <v>100</v>
      </c>
    </row>
    <row r="820" spans="1:17" ht="14.4" customHeight="1" x14ac:dyDescent="0.3">
      <c r="A820" s="740" t="s">
        <v>5515</v>
      </c>
      <c r="B820" s="741" t="s">
        <v>4563</v>
      </c>
      <c r="C820" s="741" t="s">
        <v>4559</v>
      </c>
      <c r="D820" s="741" t="s">
        <v>4720</v>
      </c>
      <c r="E820" s="741" t="s">
        <v>4711</v>
      </c>
      <c r="F820" s="745">
        <v>17</v>
      </c>
      <c r="G820" s="745">
        <v>17306</v>
      </c>
      <c r="H820" s="745">
        <v>0.69669887278582932</v>
      </c>
      <c r="I820" s="745">
        <v>1018</v>
      </c>
      <c r="J820" s="745">
        <v>24</v>
      </c>
      <c r="K820" s="745">
        <v>24840</v>
      </c>
      <c r="L820" s="745">
        <v>1</v>
      </c>
      <c r="M820" s="745">
        <v>1035</v>
      </c>
      <c r="N820" s="745">
        <v>45</v>
      </c>
      <c r="O820" s="745">
        <v>46575</v>
      </c>
      <c r="P820" s="759">
        <v>1.875</v>
      </c>
      <c r="Q820" s="746">
        <v>1035</v>
      </c>
    </row>
    <row r="821" spans="1:17" ht="14.4" customHeight="1" x14ac:dyDescent="0.3">
      <c r="A821" s="740" t="s">
        <v>5515</v>
      </c>
      <c r="B821" s="741" t="s">
        <v>4563</v>
      </c>
      <c r="C821" s="741" t="s">
        <v>4559</v>
      </c>
      <c r="D821" s="741" t="s">
        <v>4641</v>
      </c>
      <c r="E821" s="741" t="s">
        <v>4642</v>
      </c>
      <c r="F821" s="745"/>
      <c r="G821" s="745"/>
      <c r="H821" s="745"/>
      <c r="I821" s="745"/>
      <c r="J821" s="745">
        <v>1</v>
      </c>
      <c r="K821" s="745">
        <v>373</v>
      </c>
      <c r="L821" s="745">
        <v>1</v>
      </c>
      <c r="M821" s="745">
        <v>373</v>
      </c>
      <c r="N821" s="745"/>
      <c r="O821" s="745"/>
      <c r="P821" s="759"/>
      <c r="Q821" s="746"/>
    </row>
    <row r="822" spans="1:17" ht="14.4" customHeight="1" x14ac:dyDescent="0.3">
      <c r="A822" s="740" t="s">
        <v>5515</v>
      </c>
      <c r="B822" s="741" t="s">
        <v>4563</v>
      </c>
      <c r="C822" s="741" t="s">
        <v>4559</v>
      </c>
      <c r="D822" s="741" t="s">
        <v>4721</v>
      </c>
      <c r="E822" s="741" t="s">
        <v>4711</v>
      </c>
      <c r="F822" s="745">
        <v>9</v>
      </c>
      <c r="G822" s="745">
        <v>7767</v>
      </c>
      <c r="H822" s="745"/>
      <c r="I822" s="745">
        <v>863</v>
      </c>
      <c r="J822" s="745"/>
      <c r="K822" s="745"/>
      <c r="L822" s="745"/>
      <c r="M822" s="745"/>
      <c r="N822" s="745">
        <v>6</v>
      </c>
      <c r="O822" s="745">
        <v>5274</v>
      </c>
      <c r="P822" s="759"/>
      <c r="Q822" s="746">
        <v>879</v>
      </c>
    </row>
    <row r="823" spans="1:17" ht="14.4" customHeight="1" x14ac:dyDescent="0.3">
      <c r="A823" s="740" t="s">
        <v>5515</v>
      </c>
      <c r="B823" s="741" t="s">
        <v>4563</v>
      </c>
      <c r="C823" s="741" t="s">
        <v>4559</v>
      </c>
      <c r="D823" s="741" t="s">
        <v>4738</v>
      </c>
      <c r="E823" s="741" t="s">
        <v>4727</v>
      </c>
      <c r="F823" s="745">
        <v>4</v>
      </c>
      <c r="G823" s="745">
        <v>2092</v>
      </c>
      <c r="H823" s="745">
        <v>0.56281947807371535</v>
      </c>
      <c r="I823" s="745">
        <v>523</v>
      </c>
      <c r="J823" s="745">
        <v>7</v>
      </c>
      <c r="K823" s="745">
        <v>3717</v>
      </c>
      <c r="L823" s="745">
        <v>1</v>
      </c>
      <c r="M823" s="745">
        <v>531</v>
      </c>
      <c r="N823" s="745"/>
      <c r="O823" s="745"/>
      <c r="P823" s="759"/>
      <c r="Q823" s="746"/>
    </row>
    <row r="824" spans="1:17" ht="14.4" customHeight="1" x14ac:dyDescent="0.3">
      <c r="A824" s="740" t="s">
        <v>5515</v>
      </c>
      <c r="B824" s="741" t="s">
        <v>4563</v>
      </c>
      <c r="C824" s="741" t="s">
        <v>4559</v>
      </c>
      <c r="D824" s="741" t="s">
        <v>4739</v>
      </c>
      <c r="E824" s="741" t="s">
        <v>4727</v>
      </c>
      <c r="F824" s="745">
        <v>8</v>
      </c>
      <c r="G824" s="745">
        <v>6456</v>
      </c>
      <c r="H824" s="745">
        <v>1.9587378640776698</v>
      </c>
      <c r="I824" s="745">
        <v>807</v>
      </c>
      <c r="J824" s="745">
        <v>4</v>
      </c>
      <c r="K824" s="745">
        <v>3296</v>
      </c>
      <c r="L824" s="745">
        <v>1</v>
      </c>
      <c r="M824" s="745">
        <v>824</v>
      </c>
      <c r="N824" s="745">
        <v>3</v>
      </c>
      <c r="O824" s="745">
        <v>2472</v>
      </c>
      <c r="P824" s="759">
        <v>0.75</v>
      </c>
      <c r="Q824" s="746">
        <v>824</v>
      </c>
    </row>
    <row r="825" spans="1:17" ht="14.4" customHeight="1" x14ac:dyDescent="0.3">
      <c r="A825" s="740" t="s">
        <v>5515</v>
      </c>
      <c r="B825" s="741" t="s">
        <v>4563</v>
      </c>
      <c r="C825" s="741" t="s">
        <v>4559</v>
      </c>
      <c r="D825" s="741" t="s">
        <v>4726</v>
      </c>
      <c r="E825" s="741" t="s">
        <v>4727</v>
      </c>
      <c r="F825" s="745">
        <v>10</v>
      </c>
      <c r="G825" s="745">
        <v>5950</v>
      </c>
      <c r="H825" s="745">
        <v>2.4627483443708611</v>
      </c>
      <c r="I825" s="745">
        <v>595</v>
      </c>
      <c r="J825" s="745">
        <v>4</v>
      </c>
      <c r="K825" s="745">
        <v>2416</v>
      </c>
      <c r="L825" s="745">
        <v>1</v>
      </c>
      <c r="M825" s="745">
        <v>604</v>
      </c>
      <c r="N825" s="745">
        <v>5</v>
      </c>
      <c r="O825" s="745">
        <v>3020</v>
      </c>
      <c r="P825" s="759">
        <v>1.25</v>
      </c>
      <c r="Q825" s="746">
        <v>604</v>
      </c>
    </row>
    <row r="826" spans="1:17" ht="14.4" customHeight="1" x14ac:dyDescent="0.3">
      <c r="A826" s="740" t="s">
        <v>5515</v>
      </c>
      <c r="B826" s="741" t="s">
        <v>4563</v>
      </c>
      <c r="C826" s="741" t="s">
        <v>4559</v>
      </c>
      <c r="D826" s="741" t="s">
        <v>4668</v>
      </c>
      <c r="E826" s="741" t="s">
        <v>4650</v>
      </c>
      <c r="F826" s="745">
        <v>57</v>
      </c>
      <c r="G826" s="745">
        <v>22515</v>
      </c>
      <c r="H826" s="745">
        <v>0.9777227722772277</v>
      </c>
      <c r="I826" s="745">
        <v>395</v>
      </c>
      <c r="J826" s="745">
        <v>57</v>
      </c>
      <c r="K826" s="745">
        <v>23028</v>
      </c>
      <c r="L826" s="745">
        <v>1</v>
      </c>
      <c r="M826" s="745">
        <v>404</v>
      </c>
      <c r="N826" s="745">
        <v>16</v>
      </c>
      <c r="O826" s="745">
        <v>6464</v>
      </c>
      <c r="P826" s="759">
        <v>0.2807017543859649</v>
      </c>
      <c r="Q826" s="746">
        <v>404</v>
      </c>
    </row>
    <row r="827" spans="1:17" ht="14.4" customHeight="1" x14ac:dyDescent="0.3">
      <c r="A827" s="740" t="s">
        <v>5515</v>
      </c>
      <c r="B827" s="741" t="s">
        <v>4563</v>
      </c>
      <c r="C827" s="741" t="s">
        <v>4559</v>
      </c>
      <c r="D827" s="741" t="s">
        <v>5513</v>
      </c>
      <c r="E827" s="741" t="s">
        <v>4727</v>
      </c>
      <c r="F827" s="745">
        <v>1</v>
      </c>
      <c r="G827" s="745">
        <v>735</v>
      </c>
      <c r="H827" s="745">
        <v>0.97869507323568572</v>
      </c>
      <c r="I827" s="745">
        <v>735</v>
      </c>
      <c r="J827" s="745">
        <v>1</v>
      </c>
      <c r="K827" s="745">
        <v>751</v>
      </c>
      <c r="L827" s="745">
        <v>1</v>
      </c>
      <c r="M827" s="745">
        <v>751</v>
      </c>
      <c r="N827" s="745"/>
      <c r="O827" s="745"/>
      <c r="P827" s="759"/>
      <c r="Q827" s="746"/>
    </row>
    <row r="828" spans="1:17" ht="14.4" customHeight="1" x14ac:dyDescent="0.3">
      <c r="A828" s="740" t="s">
        <v>5515</v>
      </c>
      <c r="B828" s="741" t="s">
        <v>4563</v>
      </c>
      <c r="C828" s="741" t="s">
        <v>4559</v>
      </c>
      <c r="D828" s="741" t="s">
        <v>4674</v>
      </c>
      <c r="E828" s="741" t="s">
        <v>4675</v>
      </c>
      <c r="F828" s="745">
        <v>2</v>
      </c>
      <c r="G828" s="745">
        <v>1222</v>
      </c>
      <c r="H828" s="745"/>
      <c r="I828" s="745">
        <v>611</v>
      </c>
      <c r="J828" s="745"/>
      <c r="K828" s="745"/>
      <c r="L828" s="745"/>
      <c r="M828" s="745"/>
      <c r="N828" s="745">
        <v>1</v>
      </c>
      <c r="O828" s="745">
        <v>624</v>
      </c>
      <c r="P828" s="759"/>
      <c r="Q828" s="746">
        <v>624</v>
      </c>
    </row>
    <row r="829" spans="1:17" ht="14.4" customHeight="1" x14ac:dyDescent="0.3">
      <c r="A829" s="740" t="s">
        <v>5515</v>
      </c>
      <c r="B829" s="741" t="s">
        <v>4563</v>
      </c>
      <c r="C829" s="741" t="s">
        <v>4559</v>
      </c>
      <c r="D829" s="741" t="s">
        <v>5516</v>
      </c>
      <c r="E829" s="741" t="s">
        <v>5517</v>
      </c>
      <c r="F829" s="745">
        <v>1</v>
      </c>
      <c r="G829" s="745">
        <v>527</v>
      </c>
      <c r="H829" s="745"/>
      <c r="I829" s="745">
        <v>527</v>
      </c>
      <c r="J829" s="745"/>
      <c r="K829" s="745"/>
      <c r="L829" s="745"/>
      <c r="M829" s="745"/>
      <c r="N829" s="745">
        <v>1</v>
      </c>
      <c r="O829" s="745">
        <v>543</v>
      </c>
      <c r="P829" s="759"/>
      <c r="Q829" s="746">
        <v>543</v>
      </c>
    </row>
    <row r="830" spans="1:17" ht="14.4" customHeight="1" x14ac:dyDescent="0.3">
      <c r="A830" s="740" t="s">
        <v>5515</v>
      </c>
      <c r="B830" s="741" t="s">
        <v>4563</v>
      </c>
      <c r="C830" s="741" t="s">
        <v>4559</v>
      </c>
      <c r="D830" s="741" t="s">
        <v>4741</v>
      </c>
      <c r="E830" s="741" t="s">
        <v>4742</v>
      </c>
      <c r="F830" s="745">
        <v>5</v>
      </c>
      <c r="G830" s="745">
        <v>1725</v>
      </c>
      <c r="H830" s="745">
        <v>1.2079831932773109</v>
      </c>
      <c r="I830" s="745">
        <v>345</v>
      </c>
      <c r="J830" s="745">
        <v>4</v>
      </c>
      <c r="K830" s="745">
        <v>1428</v>
      </c>
      <c r="L830" s="745">
        <v>1</v>
      </c>
      <c r="M830" s="745">
        <v>357</v>
      </c>
      <c r="N830" s="745">
        <v>5</v>
      </c>
      <c r="O830" s="745">
        <v>1790</v>
      </c>
      <c r="P830" s="759">
        <v>1.2535014005602241</v>
      </c>
      <c r="Q830" s="746">
        <v>358</v>
      </c>
    </row>
    <row r="831" spans="1:17" ht="14.4" customHeight="1" x14ac:dyDescent="0.3">
      <c r="A831" s="740" t="s">
        <v>5518</v>
      </c>
      <c r="B831" s="741" t="s">
        <v>4563</v>
      </c>
      <c r="C831" s="741" t="s">
        <v>4596</v>
      </c>
      <c r="D831" s="741" t="s">
        <v>4704</v>
      </c>
      <c r="E831" s="741" t="s">
        <v>4705</v>
      </c>
      <c r="F831" s="745">
        <v>405</v>
      </c>
      <c r="G831" s="745">
        <v>366423.75</v>
      </c>
      <c r="H831" s="745">
        <v>1.2577639751552796</v>
      </c>
      <c r="I831" s="745">
        <v>904.75</v>
      </c>
      <c r="J831" s="745">
        <v>322</v>
      </c>
      <c r="K831" s="745">
        <v>291329.5</v>
      </c>
      <c r="L831" s="745">
        <v>1</v>
      </c>
      <c r="M831" s="745">
        <v>904.75</v>
      </c>
      <c r="N831" s="745">
        <v>357</v>
      </c>
      <c r="O831" s="745">
        <v>322995.75</v>
      </c>
      <c r="P831" s="759">
        <v>1.1086956521739131</v>
      </c>
      <c r="Q831" s="746">
        <v>904.75</v>
      </c>
    </row>
    <row r="832" spans="1:17" ht="14.4" customHeight="1" x14ac:dyDescent="0.3">
      <c r="A832" s="740" t="s">
        <v>5518</v>
      </c>
      <c r="B832" s="741" t="s">
        <v>4563</v>
      </c>
      <c r="C832" s="741" t="s">
        <v>4596</v>
      </c>
      <c r="D832" s="741" t="s">
        <v>4597</v>
      </c>
      <c r="E832" s="741" t="s">
        <v>4598</v>
      </c>
      <c r="F832" s="745"/>
      <c r="G832" s="745"/>
      <c r="H832" s="745"/>
      <c r="I832" s="745"/>
      <c r="J832" s="745">
        <v>4</v>
      </c>
      <c r="K832" s="745">
        <v>970.56</v>
      </c>
      <c r="L832" s="745">
        <v>1</v>
      </c>
      <c r="M832" s="745">
        <v>242.64</v>
      </c>
      <c r="N832" s="745">
        <v>2</v>
      </c>
      <c r="O832" s="745">
        <v>485.28</v>
      </c>
      <c r="P832" s="759">
        <v>0.5</v>
      </c>
      <c r="Q832" s="746">
        <v>242.64</v>
      </c>
    </row>
    <row r="833" spans="1:17" ht="14.4" customHeight="1" x14ac:dyDescent="0.3">
      <c r="A833" s="740" t="s">
        <v>5518</v>
      </c>
      <c r="B833" s="741" t="s">
        <v>4563</v>
      </c>
      <c r="C833" s="741" t="s">
        <v>4596</v>
      </c>
      <c r="D833" s="741" t="s">
        <v>4599</v>
      </c>
      <c r="E833" s="741" t="s">
        <v>4600</v>
      </c>
      <c r="F833" s="745">
        <v>77</v>
      </c>
      <c r="G833" s="745">
        <v>18683.28</v>
      </c>
      <c r="H833" s="745">
        <v>0.8916186336577534</v>
      </c>
      <c r="I833" s="745">
        <v>242.64</v>
      </c>
      <c r="J833" s="745">
        <v>86.359999999999985</v>
      </c>
      <c r="K833" s="745">
        <v>20954.339999999989</v>
      </c>
      <c r="L833" s="745">
        <v>1</v>
      </c>
      <c r="M833" s="745">
        <v>242.63941639647976</v>
      </c>
      <c r="N833" s="745">
        <v>110</v>
      </c>
      <c r="O833" s="745">
        <v>26690.39999999998</v>
      </c>
      <c r="P833" s="759">
        <v>1.2737409052253612</v>
      </c>
      <c r="Q833" s="746">
        <v>242.63999999999982</v>
      </c>
    </row>
    <row r="834" spans="1:17" ht="14.4" customHeight="1" x14ac:dyDescent="0.3">
      <c r="A834" s="740" t="s">
        <v>5518</v>
      </c>
      <c r="B834" s="741" t="s">
        <v>4563</v>
      </c>
      <c r="C834" s="741" t="s">
        <v>4596</v>
      </c>
      <c r="D834" s="741" t="s">
        <v>4601</v>
      </c>
      <c r="E834" s="741" t="s">
        <v>4602</v>
      </c>
      <c r="F834" s="745">
        <v>6</v>
      </c>
      <c r="G834" s="745">
        <v>1455.8399999999997</v>
      </c>
      <c r="H834" s="745">
        <v>1.9933729495851245</v>
      </c>
      <c r="I834" s="745">
        <v>242.63999999999996</v>
      </c>
      <c r="J834" s="745">
        <v>3.01</v>
      </c>
      <c r="K834" s="745">
        <v>730.33999999999992</v>
      </c>
      <c r="L834" s="745">
        <v>1</v>
      </c>
      <c r="M834" s="745">
        <v>242.63787375415282</v>
      </c>
      <c r="N834" s="745">
        <v>7</v>
      </c>
      <c r="O834" s="745">
        <v>1698.4799999999996</v>
      </c>
      <c r="P834" s="759">
        <v>2.3256017745159787</v>
      </c>
      <c r="Q834" s="746">
        <v>242.63999999999993</v>
      </c>
    </row>
    <row r="835" spans="1:17" ht="14.4" customHeight="1" x14ac:dyDescent="0.3">
      <c r="A835" s="740" t="s">
        <v>5518</v>
      </c>
      <c r="B835" s="741" t="s">
        <v>4563</v>
      </c>
      <c r="C835" s="741" t="s">
        <v>4596</v>
      </c>
      <c r="D835" s="741" t="s">
        <v>5040</v>
      </c>
      <c r="E835" s="741" t="s">
        <v>5041</v>
      </c>
      <c r="F835" s="745">
        <v>1</v>
      </c>
      <c r="G835" s="745">
        <v>65290.91</v>
      </c>
      <c r="H835" s="745"/>
      <c r="I835" s="745">
        <v>65290.91</v>
      </c>
      <c r="J835" s="745"/>
      <c r="K835" s="745"/>
      <c r="L835" s="745"/>
      <c r="M835" s="745"/>
      <c r="N835" s="745"/>
      <c r="O835" s="745"/>
      <c r="P835" s="759"/>
      <c r="Q835" s="746"/>
    </row>
    <row r="836" spans="1:17" ht="14.4" customHeight="1" x14ac:dyDescent="0.3">
      <c r="A836" s="740" t="s">
        <v>5518</v>
      </c>
      <c r="B836" s="741" t="s">
        <v>4563</v>
      </c>
      <c r="C836" s="741" t="s">
        <v>4596</v>
      </c>
      <c r="D836" s="741" t="s">
        <v>4735</v>
      </c>
      <c r="E836" s="741" t="s">
        <v>4736</v>
      </c>
      <c r="F836" s="745"/>
      <c r="G836" s="745"/>
      <c r="H836" s="745"/>
      <c r="I836" s="745"/>
      <c r="J836" s="745">
        <v>2</v>
      </c>
      <c r="K836" s="745">
        <v>5942.5</v>
      </c>
      <c r="L836" s="745">
        <v>1</v>
      </c>
      <c r="M836" s="745">
        <v>2971.25</v>
      </c>
      <c r="N836" s="745"/>
      <c r="O836" s="745"/>
      <c r="P836" s="759"/>
      <c r="Q836" s="746"/>
    </row>
    <row r="837" spans="1:17" ht="14.4" customHeight="1" x14ac:dyDescent="0.3">
      <c r="A837" s="740" t="s">
        <v>5518</v>
      </c>
      <c r="B837" s="741" t="s">
        <v>4563</v>
      </c>
      <c r="C837" s="741" t="s">
        <v>4559</v>
      </c>
      <c r="D837" s="741" t="s">
        <v>4706</v>
      </c>
      <c r="E837" s="741" t="s">
        <v>4707</v>
      </c>
      <c r="F837" s="745">
        <v>7</v>
      </c>
      <c r="G837" s="745">
        <v>1323</v>
      </c>
      <c r="H837" s="745">
        <v>0.75384615384615383</v>
      </c>
      <c r="I837" s="745">
        <v>189</v>
      </c>
      <c r="J837" s="745">
        <v>9</v>
      </c>
      <c r="K837" s="745">
        <v>1755</v>
      </c>
      <c r="L837" s="745">
        <v>1</v>
      </c>
      <c r="M837" s="745">
        <v>195</v>
      </c>
      <c r="N837" s="745">
        <v>6</v>
      </c>
      <c r="O837" s="745">
        <v>1176</v>
      </c>
      <c r="P837" s="759">
        <v>0.67008547008547004</v>
      </c>
      <c r="Q837" s="746">
        <v>196</v>
      </c>
    </row>
    <row r="838" spans="1:17" ht="14.4" customHeight="1" x14ac:dyDescent="0.3">
      <c r="A838" s="740" t="s">
        <v>5518</v>
      </c>
      <c r="B838" s="741" t="s">
        <v>4563</v>
      </c>
      <c r="C838" s="741" t="s">
        <v>4559</v>
      </c>
      <c r="D838" s="741" t="s">
        <v>4611</v>
      </c>
      <c r="E838" s="741" t="s">
        <v>4612</v>
      </c>
      <c r="F838" s="745"/>
      <c r="G838" s="745"/>
      <c r="H838" s="745"/>
      <c r="I838" s="745"/>
      <c r="J838" s="745">
        <v>3</v>
      </c>
      <c r="K838" s="745">
        <v>111</v>
      </c>
      <c r="L838" s="745">
        <v>1</v>
      </c>
      <c r="M838" s="745">
        <v>37</v>
      </c>
      <c r="N838" s="745">
        <v>1</v>
      </c>
      <c r="O838" s="745">
        <v>37</v>
      </c>
      <c r="P838" s="759">
        <v>0.33333333333333331</v>
      </c>
      <c r="Q838" s="746">
        <v>37</v>
      </c>
    </row>
    <row r="839" spans="1:17" ht="14.4" customHeight="1" x14ac:dyDescent="0.3">
      <c r="A839" s="740" t="s">
        <v>5518</v>
      </c>
      <c r="B839" s="741" t="s">
        <v>4563</v>
      </c>
      <c r="C839" s="741" t="s">
        <v>4559</v>
      </c>
      <c r="D839" s="741" t="s">
        <v>4617</v>
      </c>
      <c r="E839" s="741" t="s">
        <v>4618</v>
      </c>
      <c r="F839" s="745">
        <v>2345</v>
      </c>
      <c r="G839" s="745">
        <v>551075</v>
      </c>
      <c r="H839" s="745">
        <v>0.93945996075603444</v>
      </c>
      <c r="I839" s="745">
        <v>235</v>
      </c>
      <c r="J839" s="745">
        <v>2337</v>
      </c>
      <c r="K839" s="745">
        <v>586587</v>
      </c>
      <c r="L839" s="745">
        <v>1</v>
      </c>
      <c r="M839" s="745">
        <v>251</v>
      </c>
      <c r="N839" s="745">
        <v>2294</v>
      </c>
      <c r="O839" s="745">
        <v>575794</v>
      </c>
      <c r="P839" s="759">
        <v>0.98160034231921267</v>
      </c>
      <c r="Q839" s="746">
        <v>251</v>
      </c>
    </row>
    <row r="840" spans="1:17" ht="14.4" customHeight="1" x14ac:dyDescent="0.3">
      <c r="A840" s="740" t="s">
        <v>5518</v>
      </c>
      <c r="B840" s="741" t="s">
        <v>4563</v>
      </c>
      <c r="C840" s="741" t="s">
        <v>4559</v>
      </c>
      <c r="D840" s="741" t="s">
        <v>4647</v>
      </c>
      <c r="E840" s="741" t="s">
        <v>4648</v>
      </c>
      <c r="F840" s="745">
        <v>319</v>
      </c>
      <c r="G840" s="745">
        <v>37642</v>
      </c>
      <c r="H840" s="745">
        <v>0.60352733686067017</v>
      </c>
      <c r="I840" s="745">
        <v>118</v>
      </c>
      <c r="J840" s="745">
        <v>495</v>
      </c>
      <c r="K840" s="745">
        <v>62370</v>
      </c>
      <c r="L840" s="745">
        <v>1</v>
      </c>
      <c r="M840" s="745">
        <v>126</v>
      </c>
      <c r="N840" s="745">
        <v>1027</v>
      </c>
      <c r="O840" s="745">
        <v>129402</v>
      </c>
      <c r="P840" s="759">
        <v>2.0747474747474746</v>
      </c>
      <c r="Q840" s="746">
        <v>126</v>
      </c>
    </row>
    <row r="841" spans="1:17" ht="14.4" customHeight="1" x14ac:dyDescent="0.3">
      <c r="A841" s="740" t="s">
        <v>5518</v>
      </c>
      <c r="B841" s="741" t="s">
        <v>4563</v>
      </c>
      <c r="C841" s="741" t="s">
        <v>4559</v>
      </c>
      <c r="D841" s="741" t="s">
        <v>4651</v>
      </c>
      <c r="E841" s="741" t="s">
        <v>4652</v>
      </c>
      <c r="F841" s="745">
        <v>31</v>
      </c>
      <c r="G841" s="745">
        <v>15097</v>
      </c>
      <c r="H841" s="745">
        <v>5.0831649831649832</v>
      </c>
      <c r="I841" s="745">
        <v>487</v>
      </c>
      <c r="J841" s="745">
        <v>6</v>
      </c>
      <c r="K841" s="745">
        <v>2970</v>
      </c>
      <c r="L841" s="745">
        <v>1</v>
      </c>
      <c r="M841" s="745">
        <v>495</v>
      </c>
      <c r="N841" s="745">
        <v>5</v>
      </c>
      <c r="O841" s="745">
        <v>2475</v>
      </c>
      <c r="P841" s="759">
        <v>0.83333333333333337</v>
      </c>
      <c r="Q841" s="746">
        <v>495</v>
      </c>
    </row>
    <row r="842" spans="1:17" ht="14.4" customHeight="1" x14ac:dyDescent="0.3">
      <c r="A842" s="740" t="s">
        <v>5518</v>
      </c>
      <c r="B842" s="741" t="s">
        <v>4563</v>
      </c>
      <c r="C842" s="741" t="s">
        <v>4559</v>
      </c>
      <c r="D842" s="741" t="s">
        <v>4671</v>
      </c>
      <c r="E842" s="741" t="s">
        <v>4655</v>
      </c>
      <c r="F842" s="745">
        <v>86</v>
      </c>
      <c r="G842" s="745">
        <v>58480</v>
      </c>
      <c r="H842" s="745">
        <v>1.2686567164179106</v>
      </c>
      <c r="I842" s="745">
        <v>680</v>
      </c>
      <c r="J842" s="745">
        <v>67</v>
      </c>
      <c r="K842" s="745">
        <v>46096</v>
      </c>
      <c r="L842" s="745">
        <v>1</v>
      </c>
      <c r="M842" s="745">
        <v>688</v>
      </c>
      <c r="N842" s="745">
        <v>67</v>
      </c>
      <c r="O842" s="745">
        <v>46096</v>
      </c>
      <c r="P842" s="759">
        <v>1</v>
      </c>
      <c r="Q842" s="746">
        <v>688</v>
      </c>
    </row>
    <row r="843" spans="1:17" ht="14.4" customHeight="1" x14ac:dyDescent="0.3">
      <c r="A843" s="740" t="s">
        <v>5518</v>
      </c>
      <c r="B843" s="741" t="s">
        <v>4563</v>
      </c>
      <c r="C843" s="741" t="s">
        <v>4559</v>
      </c>
      <c r="D843" s="741" t="s">
        <v>4737</v>
      </c>
      <c r="E843" s="741" t="s">
        <v>4673</v>
      </c>
      <c r="F843" s="745">
        <v>1</v>
      </c>
      <c r="G843" s="745">
        <v>752</v>
      </c>
      <c r="H843" s="745">
        <v>0.98947368421052628</v>
      </c>
      <c r="I843" s="745">
        <v>752</v>
      </c>
      <c r="J843" s="745">
        <v>1</v>
      </c>
      <c r="K843" s="745">
        <v>760</v>
      </c>
      <c r="L843" s="745">
        <v>1</v>
      </c>
      <c r="M843" s="745">
        <v>760</v>
      </c>
      <c r="N843" s="745"/>
      <c r="O843" s="745"/>
      <c r="P843" s="759"/>
      <c r="Q843" s="746"/>
    </row>
    <row r="844" spans="1:17" ht="14.4" customHeight="1" x14ac:dyDescent="0.3">
      <c r="A844" s="740" t="s">
        <v>5518</v>
      </c>
      <c r="B844" s="741" t="s">
        <v>4563</v>
      </c>
      <c r="C844" s="741" t="s">
        <v>4559</v>
      </c>
      <c r="D844" s="741" t="s">
        <v>4653</v>
      </c>
      <c r="E844" s="741" t="s">
        <v>4652</v>
      </c>
      <c r="F844" s="745">
        <v>59</v>
      </c>
      <c r="G844" s="745">
        <v>32981</v>
      </c>
      <c r="H844" s="745">
        <v>1.1385321734327534</v>
      </c>
      <c r="I844" s="745">
        <v>559</v>
      </c>
      <c r="J844" s="745">
        <v>51</v>
      </c>
      <c r="K844" s="745">
        <v>28968</v>
      </c>
      <c r="L844" s="745">
        <v>1</v>
      </c>
      <c r="M844" s="745">
        <v>568</v>
      </c>
      <c r="N844" s="745">
        <v>31</v>
      </c>
      <c r="O844" s="745">
        <v>17608</v>
      </c>
      <c r="P844" s="759">
        <v>0.60784313725490191</v>
      </c>
      <c r="Q844" s="746">
        <v>568</v>
      </c>
    </row>
    <row r="845" spans="1:17" ht="14.4" customHeight="1" x14ac:dyDescent="0.3">
      <c r="A845" s="740" t="s">
        <v>5518</v>
      </c>
      <c r="B845" s="741" t="s">
        <v>4563</v>
      </c>
      <c r="C845" s="741" t="s">
        <v>4559</v>
      </c>
      <c r="D845" s="741" t="s">
        <v>4654</v>
      </c>
      <c r="E845" s="741" t="s">
        <v>4655</v>
      </c>
      <c r="F845" s="745">
        <v>1299</v>
      </c>
      <c r="G845" s="745">
        <v>976848</v>
      </c>
      <c r="H845" s="745">
        <v>0.98062438450472766</v>
      </c>
      <c r="I845" s="745">
        <v>752</v>
      </c>
      <c r="J845" s="745">
        <v>1309</v>
      </c>
      <c r="K845" s="745">
        <v>996149</v>
      </c>
      <c r="L845" s="745">
        <v>1</v>
      </c>
      <c r="M845" s="745">
        <v>761</v>
      </c>
      <c r="N845" s="745">
        <v>1080</v>
      </c>
      <c r="O845" s="745">
        <v>821880</v>
      </c>
      <c r="P845" s="759">
        <v>0.82505729564553099</v>
      </c>
      <c r="Q845" s="746">
        <v>761</v>
      </c>
    </row>
    <row r="846" spans="1:17" ht="14.4" customHeight="1" x14ac:dyDescent="0.3">
      <c r="A846" s="740" t="s">
        <v>5518</v>
      </c>
      <c r="B846" s="741" t="s">
        <v>4563</v>
      </c>
      <c r="C846" s="741" t="s">
        <v>4559</v>
      </c>
      <c r="D846" s="741" t="s">
        <v>4710</v>
      </c>
      <c r="E846" s="741" t="s">
        <v>4711</v>
      </c>
      <c r="F846" s="745">
        <v>1757</v>
      </c>
      <c r="G846" s="745">
        <v>1421413</v>
      </c>
      <c r="H846" s="745">
        <v>0.76347482607929662</v>
      </c>
      <c r="I846" s="745">
        <v>809</v>
      </c>
      <c r="J846" s="745">
        <v>2276</v>
      </c>
      <c r="K846" s="745">
        <v>1861768</v>
      </c>
      <c r="L846" s="745">
        <v>1</v>
      </c>
      <c r="M846" s="745">
        <v>818</v>
      </c>
      <c r="N846" s="745">
        <v>2370</v>
      </c>
      <c r="O846" s="745">
        <v>1938660</v>
      </c>
      <c r="P846" s="759">
        <v>1.0413005272407734</v>
      </c>
      <c r="Q846" s="746">
        <v>818</v>
      </c>
    </row>
    <row r="847" spans="1:17" ht="14.4" customHeight="1" x14ac:dyDescent="0.3">
      <c r="A847" s="740" t="s">
        <v>5518</v>
      </c>
      <c r="B847" s="741" t="s">
        <v>4563</v>
      </c>
      <c r="C847" s="741" t="s">
        <v>4559</v>
      </c>
      <c r="D847" s="741" t="s">
        <v>4656</v>
      </c>
      <c r="E847" s="741" t="s">
        <v>4640</v>
      </c>
      <c r="F847" s="745">
        <v>4</v>
      </c>
      <c r="G847" s="745">
        <v>1796</v>
      </c>
      <c r="H847" s="745">
        <v>0.29903429903429901</v>
      </c>
      <c r="I847" s="745">
        <v>449</v>
      </c>
      <c r="J847" s="745">
        <v>13</v>
      </c>
      <c r="K847" s="745">
        <v>6006</v>
      </c>
      <c r="L847" s="745">
        <v>1</v>
      </c>
      <c r="M847" s="745">
        <v>462</v>
      </c>
      <c r="N847" s="745">
        <v>3</v>
      </c>
      <c r="O847" s="745">
        <v>1386</v>
      </c>
      <c r="P847" s="759">
        <v>0.23076923076923078</v>
      </c>
      <c r="Q847" s="746">
        <v>462</v>
      </c>
    </row>
    <row r="848" spans="1:17" ht="14.4" customHeight="1" x14ac:dyDescent="0.3">
      <c r="A848" s="740" t="s">
        <v>5518</v>
      </c>
      <c r="B848" s="741" t="s">
        <v>4563</v>
      </c>
      <c r="C848" s="741" t="s">
        <v>4559</v>
      </c>
      <c r="D848" s="741" t="s">
        <v>4657</v>
      </c>
      <c r="E848" s="741" t="s">
        <v>4642</v>
      </c>
      <c r="F848" s="745">
        <v>87</v>
      </c>
      <c r="G848" s="745">
        <v>38019</v>
      </c>
      <c r="H848" s="745">
        <v>0.63143996013951176</v>
      </c>
      <c r="I848" s="745">
        <v>437</v>
      </c>
      <c r="J848" s="745">
        <v>135</v>
      </c>
      <c r="K848" s="745">
        <v>60210</v>
      </c>
      <c r="L848" s="745">
        <v>1</v>
      </c>
      <c r="M848" s="745">
        <v>446</v>
      </c>
      <c r="N848" s="745">
        <v>95</v>
      </c>
      <c r="O848" s="745">
        <v>42370</v>
      </c>
      <c r="P848" s="759">
        <v>0.70370370370370372</v>
      </c>
      <c r="Q848" s="746">
        <v>446</v>
      </c>
    </row>
    <row r="849" spans="1:17" ht="14.4" customHeight="1" x14ac:dyDescent="0.3">
      <c r="A849" s="740" t="s">
        <v>5518</v>
      </c>
      <c r="B849" s="741" t="s">
        <v>4563</v>
      </c>
      <c r="C849" s="741" t="s">
        <v>4559</v>
      </c>
      <c r="D849" s="741" t="s">
        <v>4725</v>
      </c>
      <c r="E849" s="741" t="s">
        <v>4638</v>
      </c>
      <c r="F849" s="745">
        <v>176</v>
      </c>
      <c r="G849" s="745">
        <v>125840</v>
      </c>
      <c r="H849" s="745">
        <v>0.99343185550082103</v>
      </c>
      <c r="I849" s="745">
        <v>715</v>
      </c>
      <c r="J849" s="745">
        <v>174</v>
      </c>
      <c r="K849" s="745">
        <v>126672</v>
      </c>
      <c r="L849" s="745">
        <v>1</v>
      </c>
      <c r="M849" s="745">
        <v>728</v>
      </c>
      <c r="N849" s="745">
        <v>140</v>
      </c>
      <c r="O849" s="745">
        <v>101920</v>
      </c>
      <c r="P849" s="759">
        <v>0.8045977011494253</v>
      </c>
      <c r="Q849" s="746">
        <v>728</v>
      </c>
    </row>
    <row r="850" spans="1:17" ht="14.4" customHeight="1" x14ac:dyDescent="0.3">
      <c r="A850" s="740" t="s">
        <v>5518</v>
      </c>
      <c r="B850" s="741" t="s">
        <v>4563</v>
      </c>
      <c r="C850" s="741" t="s">
        <v>4559</v>
      </c>
      <c r="D850" s="741" t="s">
        <v>4672</v>
      </c>
      <c r="E850" s="741" t="s">
        <v>4673</v>
      </c>
      <c r="F850" s="745">
        <v>3</v>
      </c>
      <c r="G850" s="745">
        <v>2472</v>
      </c>
      <c r="H850" s="745">
        <v>0.5935174069627851</v>
      </c>
      <c r="I850" s="745">
        <v>824</v>
      </c>
      <c r="J850" s="745">
        <v>5</v>
      </c>
      <c r="K850" s="745">
        <v>4165</v>
      </c>
      <c r="L850" s="745">
        <v>1</v>
      </c>
      <c r="M850" s="745">
        <v>833</v>
      </c>
      <c r="N850" s="745">
        <v>1</v>
      </c>
      <c r="O850" s="745">
        <v>833</v>
      </c>
      <c r="P850" s="759">
        <v>0.2</v>
      </c>
      <c r="Q850" s="746">
        <v>833</v>
      </c>
    </row>
    <row r="851" spans="1:17" ht="14.4" customHeight="1" x14ac:dyDescent="0.3">
      <c r="A851" s="740" t="s">
        <v>5518</v>
      </c>
      <c r="B851" s="741" t="s">
        <v>4563</v>
      </c>
      <c r="C851" s="741" t="s">
        <v>4559</v>
      </c>
      <c r="D851" s="741" t="s">
        <v>4658</v>
      </c>
      <c r="E851" s="741" t="s">
        <v>4659</v>
      </c>
      <c r="F851" s="745">
        <v>679</v>
      </c>
      <c r="G851" s="745">
        <v>142590</v>
      </c>
      <c r="H851" s="745">
        <v>0.84377773832771175</v>
      </c>
      <c r="I851" s="745">
        <v>210</v>
      </c>
      <c r="J851" s="745">
        <v>786</v>
      </c>
      <c r="K851" s="745">
        <v>168990</v>
      </c>
      <c r="L851" s="745">
        <v>1</v>
      </c>
      <c r="M851" s="745">
        <v>215</v>
      </c>
      <c r="N851" s="745">
        <v>760</v>
      </c>
      <c r="O851" s="745">
        <v>163400</v>
      </c>
      <c r="P851" s="759">
        <v>0.9669211195928753</v>
      </c>
      <c r="Q851" s="746">
        <v>215</v>
      </c>
    </row>
    <row r="852" spans="1:17" ht="14.4" customHeight="1" x14ac:dyDescent="0.3">
      <c r="A852" s="740" t="s">
        <v>5518</v>
      </c>
      <c r="B852" s="741" t="s">
        <v>4563</v>
      </c>
      <c r="C852" s="741" t="s">
        <v>4559</v>
      </c>
      <c r="D852" s="741" t="s">
        <v>4621</v>
      </c>
      <c r="E852" s="741" t="s">
        <v>4622</v>
      </c>
      <c r="F852" s="745">
        <v>1</v>
      </c>
      <c r="G852" s="745">
        <v>331</v>
      </c>
      <c r="H852" s="745"/>
      <c r="I852" s="745">
        <v>331</v>
      </c>
      <c r="J852" s="745"/>
      <c r="K852" s="745"/>
      <c r="L852" s="745"/>
      <c r="M852" s="745"/>
      <c r="N852" s="745">
        <v>2</v>
      </c>
      <c r="O852" s="745">
        <v>710</v>
      </c>
      <c r="P852" s="759"/>
      <c r="Q852" s="746">
        <v>355</v>
      </c>
    </row>
    <row r="853" spans="1:17" ht="14.4" customHeight="1" x14ac:dyDescent="0.3">
      <c r="A853" s="740" t="s">
        <v>5518</v>
      </c>
      <c r="B853" s="741" t="s">
        <v>4563</v>
      </c>
      <c r="C853" s="741" t="s">
        <v>4559</v>
      </c>
      <c r="D853" s="741" t="s">
        <v>4660</v>
      </c>
      <c r="E853" s="741" t="s">
        <v>4661</v>
      </c>
      <c r="F853" s="745">
        <v>5170</v>
      </c>
      <c r="G853" s="745">
        <v>439450</v>
      </c>
      <c r="H853" s="745">
        <v>0.97731568998109641</v>
      </c>
      <c r="I853" s="745">
        <v>85</v>
      </c>
      <c r="J853" s="745">
        <v>5290</v>
      </c>
      <c r="K853" s="745">
        <v>449650</v>
      </c>
      <c r="L853" s="745">
        <v>1</v>
      </c>
      <c r="M853" s="745">
        <v>85</v>
      </c>
      <c r="N853" s="745">
        <v>5382</v>
      </c>
      <c r="O853" s="745">
        <v>457470</v>
      </c>
      <c r="P853" s="759">
        <v>1.017391304347826</v>
      </c>
      <c r="Q853" s="746">
        <v>85</v>
      </c>
    </row>
    <row r="854" spans="1:17" ht="14.4" customHeight="1" x14ac:dyDescent="0.3">
      <c r="A854" s="740" t="s">
        <v>5518</v>
      </c>
      <c r="B854" s="741" t="s">
        <v>4563</v>
      </c>
      <c r="C854" s="741" t="s">
        <v>4559</v>
      </c>
      <c r="D854" s="741" t="s">
        <v>4623</v>
      </c>
      <c r="E854" s="741" t="s">
        <v>4624</v>
      </c>
      <c r="F854" s="745">
        <v>5</v>
      </c>
      <c r="G854" s="745">
        <v>3535</v>
      </c>
      <c r="H854" s="745">
        <v>0.70236439499304593</v>
      </c>
      <c r="I854" s="745">
        <v>707</v>
      </c>
      <c r="J854" s="745">
        <v>7</v>
      </c>
      <c r="K854" s="745">
        <v>5033</v>
      </c>
      <c r="L854" s="745">
        <v>1</v>
      </c>
      <c r="M854" s="745">
        <v>719</v>
      </c>
      <c r="N854" s="745">
        <v>15</v>
      </c>
      <c r="O854" s="745">
        <v>10800</v>
      </c>
      <c r="P854" s="759">
        <v>2.1458374726803098</v>
      </c>
      <c r="Q854" s="746">
        <v>720</v>
      </c>
    </row>
    <row r="855" spans="1:17" ht="14.4" customHeight="1" x14ac:dyDescent="0.3">
      <c r="A855" s="740" t="s">
        <v>5518</v>
      </c>
      <c r="B855" s="741" t="s">
        <v>4563</v>
      </c>
      <c r="C855" s="741" t="s">
        <v>4559</v>
      </c>
      <c r="D855" s="741" t="s">
        <v>4712</v>
      </c>
      <c r="E855" s="741" t="s">
        <v>4711</v>
      </c>
      <c r="F855" s="745">
        <v>1682</v>
      </c>
      <c r="G855" s="745">
        <v>1572670</v>
      </c>
      <c r="H855" s="745">
        <v>1.1448123948123947</v>
      </c>
      <c r="I855" s="745">
        <v>935</v>
      </c>
      <c r="J855" s="745">
        <v>1443</v>
      </c>
      <c r="K855" s="745">
        <v>1373736</v>
      </c>
      <c r="L855" s="745">
        <v>1</v>
      </c>
      <c r="M855" s="745">
        <v>952</v>
      </c>
      <c r="N855" s="745">
        <v>1613</v>
      </c>
      <c r="O855" s="745">
        <v>1535576</v>
      </c>
      <c r="P855" s="759">
        <v>1.1178101178101179</v>
      </c>
      <c r="Q855" s="746">
        <v>952</v>
      </c>
    </row>
    <row r="856" spans="1:17" ht="14.4" customHeight="1" x14ac:dyDescent="0.3">
      <c r="A856" s="740" t="s">
        <v>5518</v>
      </c>
      <c r="B856" s="741" t="s">
        <v>4563</v>
      </c>
      <c r="C856" s="741" t="s">
        <v>4559</v>
      </c>
      <c r="D856" s="741" t="s">
        <v>4629</v>
      </c>
      <c r="E856" s="741" t="s">
        <v>4630</v>
      </c>
      <c r="F856" s="745">
        <v>6</v>
      </c>
      <c r="G856" s="745">
        <v>684</v>
      </c>
      <c r="H856" s="745">
        <v>1.425</v>
      </c>
      <c r="I856" s="745">
        <v>114</v>
      </c>
      <c r="J856" s="745">
        <v>4</v>
      </c>
      <c r="K856" s="745">
        <v>480</v>
      </c>
      <c r="L856" s="745">
        <v>1</v>
      </c>
      <c r="M856" s="745">
        <v>120</v>
      </c>
      <c r="N856" s="745">
        <v>11</v>
      </c>
      <c r="O856" s="745">
        <v>1320</v>
      </c>
      <c r="P856" s="759">
        <v>2.75</v>
      </c>
      <c r="Q856" s="746">
        <v>120</v>
      </c>
    </row>
    <row r="857" spans="1:17" ht="14.4" customHeight="1" x14ac:dyDescent="0.3">
      <c r="A857" s="740" t="s">
        <v>5518</v>
      </c>
      <c r="B857" s="741" t="s">
        <v>4563</v>
      </c>
      <c r="C857" s="741" t="s">
        <v>4559</v>
      </c>
      <c r="D857" s="741" t="s">
        <v>4713</v>
      </c>
      <c r="E857" s="741" t="s">
        <v>4711</v>
      </c>
      <c r="F857" s="745">
        <v>306</v>
      </c>
      <c r="G857" s="745">
        <v>225522</v>
      </c>
      <c r="H857" s="745">
        <v>1.5288590604026846</v>
      </c>
      <c r="I857" s="745">
        <v>737</v>
      </c>
      <c r="J857" s="745">
        <v>198</v>
      </c>
      <c r="K857" s="745">
        <v>147510</v>
      </c>
      <c r="L857" s="745">
        <v>1</v>
      </c>
      <c r="M857" s="745">
        <v>745</v>
      </c>
      <c r="N857" s="745">
        <v>267</v>
      </c>
      <c r="O857" s="745">
        <v>198915</v>
      </c>
      <c r="P857" s="759">
        <v>1.3484848484848484</v>
      </c>
      <c r="Q857" s="746">
        <v>745</v>
      </c>
    </row>
    <row r="858" spans="1:17" ht="14.4" customHeight="1" x14ac:dyDescent="0.3">
      <c r="A858" s="740" t="s">
        <v>5518</v>
      </c>
      <c r="B858" s="741" t="s">
        <v>4563</v>
      </c>
      <c r="C858" s="741" t="s">
        <v>4559</v>
      </c>
      <c r="D858" s="741" t="s">
        <v>4714</v>
      </c>
      <c r="E858" s="741" t="s">
        <v>4715</v>
      </c>
      <c r="F858" s="745">
        <v>3</v>
      </c>
      <c r="G858" s="745">
        <v>171</v>
      </c>
      <c r="H858" s="745"/>
      <c r="I858" s="745">
        <v>57</v>
      </c>
      <c r="J858" s="745"/>
      <c r="K858" s="745"/>
      <c r="L858" s="745"/>
      <c r="M858" s="745"/>
      <c r="N858" s="745"/>
      <c r="O858" s="745"/>
      <c r="P858" s="759"/>
      <c r="Q858" s="746"/>
    </row>
    <row r="859" spans="1:17" ht="14.4" customHeight="1" x14ac:dyDescent="0.3">
      <c r="A859" s="740" t="s">
        <v>5518</v>
      </c>
      <c r="B859" s="741" t="s">
        <v>4563</v>
      </c>
      <c r="C859" s="741" t="s">
        <v>4559</v>
      </c>
      <c r="D859" s="741" t="s">
        <v>5519</v>
      </c>
      <c r="E859" s="741" t="s">
        <v>5520</v>
      </c>
      <c r="F859" s="745">
        <v>1</v>
      </c>
      <c r="G859" s="745">
        <v>82</v>
      </c>
      <c r="H859" s="745"/>
      <c r="I859" s="745">
        <v>82</v>
      </c>
      <c r="J859" s="745"/>
      <c r="K859" s="745"/>
      <c r="L859" s="745"/>
      <c r="M859" s="745"/>
      <c r="N859" s="745"/>
      <c r="O859" s="745"/>
      <c r="P859" s="759"/>
      <c r="Q859" s="746"/>
    </row>
    <row r="860" spans="1:17" ht="14.4" customHeight="1" x14ac:dyDescent="0.3">
      <c r="A860" s="740" t="s">
        <v>5518</v>
      </c>
      <c r="B860" s="741" t="s">
        <v>4563</v>
      </c>
      <c r="C860" s="741" t="s">
        <v>4559</v>
      </c>
      <c r="D860" s="741" t="s">
        <v>4716</v>
      </c>
      <c r="E860" s="741" t="s">
        <v>4717</v>
      </c>
      <c r="F860" s="745">
        <v>109</v>
      </c>
      <c r="G860" s="745">
        <v>57443</v>
      </c>
      <c r="H860" s="745">
        <v>1.469280744833231</v>
      </c>
      <c r="I860" s="745">
        <v>527</v>
      </c>
      <c r="J860" s="745">
        <v>72</v>
      </c>
      <c r="K860" s="745">
        <v>39096</v>
      </c>
      <c r="L860" s="745">
        <v>1</v>
      </c>
      <c r="M860" s="745">
        <v>543</v>
      </c>
      <c r="N860" s="745">
        <v>27</v>
      </c>
      <c r="O860" s="745">
        <v>14661</v>
      </c>
      <c r="P860" s="759">
        <v>0.375</v>
      </c>
      <c r="Q860" s="746">
        <v>543</v>
      </c>
    </row>
    <row r="861" spans="1:17" ht="14.4" customHeight="1" x14ac:dyDescent="0.3">
      <c r="A861" s="740" t="s">
        <v>5518</v>
      </c>
      <c r="B861" s="741" t="s">
        <v>4563</v>
      </c>
      <c r="C861" s="741" t="s">
        <v>4559</v>
      </c>
      <c r="D861" s="741" t="s">
        <v>4662</v>
      </c>
      <c r="E861" s="741" t="s">
        <v>4663</v>
      </c>
      <c r="F861" s="745">
        <v>13</v>
      </c>
      <c r="G861" s="745">
        <v>3887</v>
      </c>
      <c r="H861" s="745"/>
      <c r="I861" s="745">
        <v>299</v>
      </c>
      <c r="J861" s="745"/>
      <c r="K861" s="745"/>
      <c r="L861" s="745"/>
      <c r="M861" s="745"/>
      <c r="N861" s="745">
        <v>13</v>
      </c>
      <c r="O861" s="745">
        <v>3991</v>
      </c>
      <c r="P861" s="759"/>
      <c r="Q861" s="746">
        <v>307</v>
      </c>
    </row>
    <row r="862" spans="1:17" ht="14.4" customHeight="1" x14ac:dyDescent="0.3">
      <c r="A862" s="740" t="s">
        <v>5518</v>
      </c>
      <c r="B862" s="741" t="s">
        <v>4563</v>
      </c>
      <c r="C862" s="741" t="s">
        <v>4559</v>
      </c>
      <c r="D862" s="741" t="s">
        <v>4664</v>
      </c>
      <c r="E862" s="741" t="s">
        <v>4659</v>
      </c>
      <c r="F862" s="745">
        <v>98</v>
      </c>
      <c r="G862" s="745">
        <v>17052</v>
      </c>
      <c r="H862" s="745">
        <v>1.1270323859881031</v>
      </c>
      <c r="I862" s="745">
        <v>174</v>
      </c>
      <c r="J862" s="745">
        <v>85</v>
      </c>
      <c r="K862" s="745">
        <v>15130</v>
      </c>
      <c r="L862" s="745">
        <v>1</v>
      </c>
      <c r="M862" s="745">
        <v>178</v>
      </c>
      <c r="N862" s="745">
        <v>115</v>
      </c>
      <c r="O862" s="745">
        <v>20470</v>
      </c>
      <c r="P862" s="759">
        <v>1.3529411764705883</v>
      </c>
      <c r="Q862" s="746">
        <v>178</v>
      </c>
    </row>
    <row r="863" spans="1:17" ht="14.4" customHeight="1" x14ac:dyDescent="0.3">
      <c r="A863" s="740" t="s">
        <v>5518</v>
      </c>
      <c r="B863" s="741" t="s">
        <v>4563</v>
      </c>
      <c r="C863" s="741" t="s">
        <v>4559</v>
      </c>
      <c r="D863" s="741" t="s">
        <v>4665</v>
      </c>
      <c r="E863" s="741" t="s">
        <v>4663</v>
      </c>
      <c r="F863" s="745">
        <v>20</v>
      </c>
      <c r="G863" s="745">
        <v>7420</v>
      </c>
      <c r="H863" s="745">
        <v>0.78105263157894733</v>
      </c>
      <c r="I863" s="745">
        <v>371</v>
      </c>
      <c r="J863" s="745">
        <v>25</v>
      </c>
      <c r="K863" s="745">
        <v>9500</v>
      </c>
      <c r="L863" s="745">
        <v>1</v>
      </c>
      <c r="M863" s="745">
        <v>380</v>
      </c>
      <c r="N863" s="745">
        <v>19</v>
      </c>
      <c r="O863" s="745">
        <v>7220</v>
      </c>
      <c r="P863" s="759">
        <v>0.76</v>
      </c>
      <c r="Q863" s="746">
        <v>380</v>
      </c>
    </row>
    <row r="864" spans="1:17" ht="14.4" customHeight="1" x14ac:dyDescent="0.3">
      <c r="A864" s="740" t="s">
        <v>5518</v>
      </c>
      <c r="B864" s="741" t="s">
        <v>4563</v>
      </c>
      <c r="C864" s="741" t="s">
        <v>4559</v>
      </c>
      <c r="D864" s="741" t="s">
        <v>4637</v>
      </c>
      <c r="E864" s="741" t="s">
        <v>4638</v>
      </c>
      <c r="F864" s="745">
        <v>23</v>
      </c>
      <c r="G864" s="745">
        <v>13938</v>
      </c>
      <c r="H864" s="745">
        <v>7.5177993527508091</v>
      </c>
      <c r="I864" s="745">
        <v>606</v>
      </c>
      <c r="J864" s="745">
        <v>3</v>
      </c>
      <c r="K864" s="745">
        <v>1854</v>
      </c>
      <c r="L864" s="745">
        <v>1</v>
      </c>
      <c r="M864" s="745">
        <v>618</v>
      </c>
      <c r="N864" s="745">
        <v>2</v>
      </c>
      <c r="O864" s="745">
        <v>1238</v>
      </c>
      <c r="P864" s="759">
        <v>0.66774541531823084</v>
      </c>
      <c r="Q864" s="746">
        <v>619</v>
      </c>
    </row>
    <row r="865" spans="1:17" ht="14.4" customHeight="1" x14ac:dyDescent="0.3">
      <c r="A865" s="740" t="s">
        <v>5518</v>
      </c>
      <c r="B865" s="741" t="s">
        <v>4563</v>
      </c>
      <c r="C865" s="741" t="s">
        <v>4559</v>
      </c>
      <c r="D865" s="741" t="s">
        <v>4718</v>
      </c>
      <c r="E865" s="741" t="s">
        <v>4719</v>
      </c>
      <c r="F865" s="745">
        <v>4</v>
      </c>
      <c r="G865" s="745">
        <v>400</v>
      </c>
      <c r="H865" s="745">
        <v>2</v>
      </c>
      <c r="I865" s="745">
        <v>100</v>
      </c>
      <c r="J865" s="745">
        <v>2</v>
      </c>
      <c r="K865" s="745">
        <v>200</v>
      </c>
      <c r="L865" s="745">
        <v>1</v>
      </c>
      <c r="M865" s="745">
        <v>100</v>
      </c>
      <c r="N865" s="745">
        <v>1</v>
      </c>
      <c r="O865" s="745">
        <v>100</v>
      </c>
      <c r="P865" s="759">
        <v>0.5</v>
      </c>
      <c r="Q865" s="746">
        <v>100</v>
      </c>
    </row>
    <row r="866" spans="1:17" ht="14.4" customHeight="1" x14ac:dyDescent="0.3">
      <c r="A866" s="740" t="s">
        <v>5518</v>
      </c>
      <c r="B866" s="741" t="s">
        <v>4563</v>
      </c>
      <c r="C866" s="741" t="s">
        <v>4559</v>
      </c>
      <c r="D866" s="741" t="s">
        <v>4720</v>
      </c>
      <c r="E866" s="741" t="s">
        <v>4711</v>
      </c>
      <c r="F866" s="745"/>
      <c r="G866" s="745"/>
      <c r="H866" s="745"/>
      <c r="I866" s="745"/>
      <c r="J866" s="745"/>
      <c r="K866" s="745"/>
      <c r="L866" s="745"/>
      <c r="M866" s="745"/>
      <c r="N866" s="745">
        <v>1</v>
      </c>
      <c r="O866" s="745">
        <v>1035</v>
      </c>
      <c r="P866" s="759"/>
      <c r="Q866" s="746">
        <v>1035</v>
      </c>
    </row>
    <row r="867" spans="1:17" ht="14.4" customHeight="1" x14ac:dyDescent="0.3">
      <c r="A867" s="740" t="s">
        <v>5518</v>
      </c>
      <c r="B867" s="741" t="s">
        <v>4563</v>
      </c>
      <c r="C867" s="741" t="s">
        <v>4559</v>
      </c>
      <c r="D867" s="741" t="s">
        <v>4639</v>
      </c>
      <c r="E867" s="741" t="s">
        <v>4640</v>
      </c>
      <c r="F867" s="745"/>
      <c r="G867" s="745"/>
      <c r="H867" s="745"/>
      <c r="I867" s="745"/>
      <c r="J867" s="745">
        <v>1</v>
      </c>
      <c r="K867" s="745">
        <v>352</v>
      </c>
      <c r="L867" s="745">
        <v>1</v>
      </c>
      <c r="M867" s="745">
        <v>352</v>
      </c>
      <c r="N867" s="745">
        <v>2</v>
      </c>
      <c r="O867" s="745">
        <v>706</v>
      </c>
      <c r="P867" s="759">
        <v>2.0056818181818183</v>
      </c>
      <c r="Q867" s="746">
        <v>353</v>
      </c>
    </row>
    <row r="868" spans="1:17" ht="14.4" customHeight="1" x14ac:dyDescent="0.3">
      <c r="A868" s="740" t="s">
        <v>5518</v>
      </c>
      <c r="B868" s="741" t="s">
        <v>4563</v>
      </c>
      <c r="C868" s="741" t="s">
        <v>4559</v>
      </c>
      <c r="D868" s="741" t="s">
        <v>4641</v>
      </c>
      <c r="E868" s="741" t="s">
        <v>4642</v>
      </c>
      <c r="F868" s="745">
        <v>5</v>
      </c>
      <c r="G868" s="745">
        <v>1825</v>
      </c>
      <c r="H868" s="745">
        <v>1.2231903485254692</v>
      </c>
      <c r="I868" s="745">
        <v>365</v>
      </c>
      <c r="J868" s="745">
        <v>4</v>
      </c>
      <c r="K868" s="745">
        <v>1492</v>
      </c>
      <c r="L868" s="745">
        <v>1</v>
      </c>
      <c r="M868" s="745">
        <v>373</v>
      </c>
      <c r="N868" s="745">
        <v>1</v>
      </c>
      <c r="O868" s="745">
        <v>373</v>
      </c>
      <c r="P868" s="759">
        <v>0.25</v>
      </c>
      <c r="Q868" s="746">
        <v>373</v>
      </c>
    </row>
    <row r="869" spans="1:17" ht="14.4" customHeight="1" x14ac:dyDescent="0.3">
      <c r="A869" s="740" t="s">
        <v>5518</v>
      </c>
      <c r="B869" s="741" t="s">
        <v>4563</v>
      </c>
      <c r="C869" s="741" t="s">
        <v>4559</v>
      </c>
      <c r="D869" s="741" t="s">
        <v>4721</v>
      </c>
      <c r="E869" s="741" t="s">
        <v>4711</v>
      </c>
      <c r="F869" s="745">
        <v>44</v>
      </c>
      <c r="G869" s="745">
        <v>37972</v>
      </c>
      <c r="H869" s="745"/>
      <c r="I869" s="745">
        <v>863</v>
      </c>
      <c r="J869" s="745"/>
      <c r="K869" s="745"/>
      <c r="L869" s="745"/>
      <c r="M869" s="745"/>
      <c r="N869" s="745">
        <v>15</v>
      </c>
      <c r="O869" s="745">
        <v>13185</v>
      </c>
      <c r="P869" s="759"/>
      <c r="Q869" s="746">
        <v>879</v>
      </c>
    </row>
    <row r="870" spans="1:17" ht="14.4" customHeight="1" x14ac:dyDescent="0.3">
      <c r="A870" s="740" t="s">
        <v>5518</v>
      </c>
      <c r="B870" s="741" t="s">
        <v>4563</v>
      </c>
      <c r="C870" s="741" t="s">
        <v>4559</v>
      </c>
      <c r="D870" s="741" t="s">
        <v>4738</v>
      </c>
      <c r="E870" s="741" t="s">
        <v>4727</v>
      </c>
      <c r="F870" s="745">
        <v>84</v>
      </c>
      <c r="G870" s="745">
        <v>43932</v>
      </c>
      <c r="H870" s="745">
        <v>8.2734463276836152</v>
      </c>
      <c r="I870" s="745">
        <v>523</v>
      </c>
      <c r="J870" s="745">
        <v>10</v>
      </c>
      <c r="K870" s="745">
        <v>5310</v>
      </c>
      <c r="L870" s="745">
        <v>1</v>
      </c>
      <c r="M870" s="745">
        <v>531</v>
      </c>
      <c r="N870" s="745">
        <v>3</v>
      </c>
      <c r="O870" s="745">
        <v>1593</v>
      </c>
      <c r="P870" s="759">
        <v>0.3</v>
      </c>
      <c r="Q870" s="746">
        <v>531</v>
      </c>
    </row>
    <row r="871" spans="1:17" ht="14.4" customHeight="1" x14ac:dyDescent="0.3">
      <c r="A871" s="740" t="s">
        <v>5518</v>
      </c>
      <c r="B871" s="741" t="s">
        <v>4563</v>
      </c>
      <c r="C871" s="741" t="s">
        <v>4559</v>
      </c>
      <c r="D871" s="741" t="s">
        <v>4739</v>
      </c>
      <c r="E871" s="741" t="s">
        <v>4727</v>
      </c>
      <c r="F871" s="745">
        <v>686</v>
      </c>
      <c r="G871" s="745">
        <v>553602</v>
      </c>
      <c r="H871" s="745">
        <v>1.2304891710231516</v>
      </c>
      <c r="I871" s="745">
        <v>807</v>
      </c>
      <c r="J871" s="745">
        <v>546</v>
      </c>
      <c r="K871" s="745">
        <v>449904</v>
      </c>
      <c r="L871" s="745">
        <v>1</v>
      </c>
      <c r="M871" s="745">
        <v>824</v>
      </c>
      <c r="N871" s="745">
        <v>543</v>
      </c>
      <c r="O871" s="745">
        <v>447432</v>
      </c>
      <c r="P871" s="759">
        <v>0.99450549450549453</v>
      </c>
      <c r="Q871" s="746">
        <v>824</v>
      </c>
    </row>
    <row r="872" spans="1:17" ht="14.4" customHeight="1" x14ac:dyDescent="0.3">
      <c r="A872" s="740" t="s">
        <v>5518</v>
      </c>
      <c r="B872" s="741" t="s">
        <v>4563</v>
      </c>
      <c r="C872" s="741" t="s">
        <v>4559</v>
      </c>
      <c r="D872" s="741" t="s">
        <v>4726</v>
      </c>
      <c r="E872" s="741" t="s">
        <v>4727</v>
      </c>
      <c r="F872" s="745">
        <v>303</v>
      </c>
      <c r="G872" s="745">
        <v>180285</v>
      </c>
      <c r="H872" s="745">
        <v>0.77730494619205293</v>
      </c>
      <c r="I872" s="745">
        <v>595</v>
      </c>
      <c r="J872" s="745">
        <v>384</v>
      </c>
      <c r="K872" s="745">
        <v>231936</v>
      </c>
      <c r="L872" s="745">
        <v>1</v>
      </c>
      <c r="M872" s="745">
        <v>604</v>
      </c>
      <c r="N872" s="745">
        <v>223</v>
      </c>
      <c r="O872" s="745">
        <v>134692</v>
      </c>
      <c r="P872" s="759">
        <v>0.58072916666666663</v>
      </c>
      <c r="Q872" s="746">
        <v>604</v>
      </c>
    </row>
    <row r="873" spans="1:17" ht="14.4" customHeight="1" x14ac:dyDescent="0.3">
      <c r="A873" s="740" t="s">
        <v>5518</v>
      </c>
      <c r="B873" s="741" t="s">
        <v>4563</v>
      </c>
      <c r="C873" s="741" t="s">
        <v>4559</v>
      </c>
      <c r="D873" s="741" t="s">
        <v>4668</v>
      </c>
      <c r="E873" s="741" t="s">
        <v>4650</v>
      </c>
      <c r="F873" s="745">
        <v>11</v>
      </c>
      <c r="G873" s="745">
        <v>4345</v>
      </c>
      <c r="H873" s="745"/>
      <c r="I873" s="745">
        <v>395</v>
      </c>
      <c r="J873" s="745"/>
      <c r="K873" s="745"/>
      <c r="L873" s="745"/>
      <c r="M873" s="745"/>
      <c r="N873" s="745"/>
      <c r="O873" s="745"/>
      <c r="P873" s="759"/>
      <c r="Q873" s="746"/>
    </row>
    <row r="874" spans="1:17" ht="14.4" customHeight="1" x14ac:dyDescent="0.3">
      <c r="A874" s="740" t="s">
        <v>5518</v>
      </c>
      <c r="B874" s="741" t="s">
        <v>4563</v>
      </c>
      <c r="C874" s="741" t="s">
        <v>4559</v>
      </c>
      <c r="D874" s="741" t="s">
        <v>5513</v>
      </c>
      <c r="E874" s="741" t="s">
        <v>4727</v>
      </c>
      <c r="F874" s="745">
        <v>20</v>
      </c>
      <c r="G874" s="745">
        <v>14700</v>
      </c>
      <c r="H874" s="745">
        <v>6.5246338215712383</v>
      </c>
      <c r="I874" s="745">
        <v>735</v>
      </c>
      <c r="J874" s="745">
        <v>3</v>
      </c>
      <c r="K874" s="745">
        <v>2253</v>
      </c>
      <c r="L874" s="745">
        <v>1</v>
      </c>
      <c r="M874" s="745">
        <v>751</v>
      </c>
      <c r="N874" s="745">
        <v>2</v>
      </c>
      <c r="O874" s="745">
        <v>1502</v>
      </c>
      <c r="P874" s="759">
        <v>0.66666666666666663</v>
      </c>
      <c r="Q874" s="746">
        <v>751</v>
      </c>
    </row>
    <row r="875" spans="1:17" ht="14.4" customHeight="1" x14ac:dyDescent="0.3">
      <c r="A875" s="740" t="s">
        <v>5518</v>
      </c>
      <c r="B875" s="741" t="s">
        <v>4563</v>
      </c>
      <c r="C875" s="741" t="s">
        <v>4559</v>
      </c>
      <c r="D875" s="741" t="s">
        <v>4674</v>
      </c>
      <c r="E875" s="741" t="s">
        <v>4675</v>
      </c>
      <c r="F875" s="745"/>
      <c r="G875" s="745"/>
      <c r="H875" s="745"/>
      <c r="I875" s="745"/>
      <c r="J875" s="745"/>
      <c r="K875" s="745"/>
      <c r="L875" s="745"/>
      <c r="M875" s="745"/>
      <c r="N875" s="745">
        <v>1</v>
      </c>
      <c r="O875" s="745">
        <v>624</v>
      </c>
      <c r="P875" s="759"/>
      <c r="Q875" s="746">
        <v>624</v>
      </c>
    </row>
    <row r="876" spans="1:17" ht="14.4" customHeight="1" x14ac:dyDescent="0.3">
      <c r="A876" s="740" t="s">
        <v>5518</v>
      </c>
      <c r="B876" s="741" t="s">
        <v>4563</v>
      </c>
      <c r="C876" s="741" t="s">
        <v>4559</v>
      </c>
      <c r="D876" s="741" t="s">
        <v>4744</v>
      </c>
      <c r="E876" s="741" t="s">
        <v>4745</v>
      </c>
      <c r="F876" s="745"/>
      <c r="G876" s="745"/>
      <c r="H876" s="745"/>
      <c r="I876" s="745"/>
      <c r="J876" s="745"/>
      <c r="K876" s="745"/>
      <c r="L876" s="745"/>
      <c r="M876" s="745"/>
      <c r="N876" s="745">
        <v>1</v>
      </c>
      <c r="O876" s="745">
        <v>1380</v>
      </c>
      <c r="P876" s="759"/>
      <c r="Q876" s="746">
        <v>1380</v>
      </c>
    </row>
    <row r="877" spans="1:17" ht="14.4" customHeight="1" x14ac:dyDescent="0.3">
      <c r="A877" s="740" t="s">
        <v>5518</v>
      </c>
      <c r="B877" s="741" t="s">
        <v>4563</v>
      </c>
      <c r="C877" s="741" t="s">
        <v>4559</v>
      </c>
      <c r="D877" s="741" t="s">
        <v>4741</v>
      </c>
      <c r="E877" s="741" t="s">
        <v>4742</v>
      </c>
      <c r="F877" s="745">
        <v>2</v>
      </c>
      <c r="G877" s="745">
        <v>690</v>
      </c>
      <c r="H877" s="745"/>
      <c r="I877" s="745">
        <v>345</v>
      </c>
      <c r="J877" s="745"/>
      <c r="K877" s="745"/>
      <c r="L877" s="745"/>
      <c r="M877" s="745"/>
      <c r="N877" s="745"/>
      <c r="O877" s="745"/>
      <c r="P877" s="759"/>
      <c r="Q877" s="746"/>
    </row>
    <row r="878" spans="1:17" ht="14.4" customHeight="1" x14ac:dyDescent="0.3">
      <c r="A878" s="740" t="s">
        <v>5521</v>
      </c>
      <c r="B878" s="741" t="s">
        <v>4563</v>
      </c>
      <c r="C878" s="741" t="s">
        <v>4596</v>
      </c>
      <c r="D878" s="741" t="s">
        <v>4704</v>
      </c>
      <c r="E878" s="741" t="s">
        <v>4705</v>
      </c>
      <c r="F878" s="745">
        <v>141</v>
      </c>
      <c r="G878" s="745">
        <v>127569.75</v>
      </c>
      <c r="H878" s="745">
        <v>0.94</v>
      </c>
      <c r="I878" s="745">
        <v>904.75</v>
      </c>
      <c r="J878" s="745">
        <v>150</v>
      </c>
      <c r="K878" s="745">
        <v>135712.5</v>
      </c>
      <c r="L878" s="745">
        <v>1</v>
      </c>
      <c r="M878" s="745">
        <v>904.75</v>
      </c>
      <c r="N878" s="745">
        <v>185</v>
      </c>
      <c r="O878" s="745">
        <v>167378.75</v>
      </c>
      <c r="P878" s="759">
        <v>1.2333333333333334</v>
      </c>
      <c r="Q878" s="746">
        <v>904.75</v>
      </c>
    </row>
    <row r="879" spans="1:17" ht="14.4" customHeight="1" x14ac:dyDescent="0.3">
      <c r="A879" s="740" t="s">
        <v>5521</v>
      </c>
      <c r="B879" s="741" t="s">
        <v>4563</v>
      </c>
      <c r="C879" s="741" t="s">
        <v>4559</v>
      </c>
      <c r="D879" s="741" t="s">
        <v>4706</v>
      </c>
      <c r="E879" s="741" t="s">
        <v>4707</v>
      </c>
      <c r="F879" s="745">
        <v>1</v>
      </c>
      <c r="G879" s="745">
        <v>189</v>
      </c>
      <c r="H879" s="745"/>
      <c r="I879" s="745">
        <v>189</v>
      </c>
      <c r="J879" s="745"/>
      <c r="K879" s="745"/>
      <c r="L879" s="745"/>
      <c r="M879" s="745"/>
      <c r="N879" s="745">
        <v>1</v>
      </c>
      <c r="O879" s="745">
        <v>196</v>
      </c>
      <c r="P879" s="759"/>
      <c r="Q879" s="746">
        <v>196</v>
      </c>
    </row>
    <row r="880" spans="1:17" ht="14.4" customHeight="1" x14ac:dyDescent="0.3">
      <c r="A880" s="740" t="s">
        <v>5521</v>
      </c>
      <c r="B880" s="741" t="s">
        <v>4563</v>
      </c>
      <c r="C880" s="741" t="s">
        <v>4559</v>
      </c>
      <c r="D880" s="741" t="s">
        <v>4708</v>
      </c>
      <c r="E880" s="741" t="s">
        <v>4709</v>
      </c>
      <c r="F880" s="745"/>
      <c r="G880" s="745"/>
      <c r="H880" s="745"/>
      <c r="I880" s="745"/>
      <c r="J880" s="745">
        <v>1</v>
      </c>
      <c r="K880" s="745">
        <v>1158</v>
      </c>
      <c r="L880" s="745">
        <v>1</v>
      </c>
      <c r="M880" s="745">
        <v>1158</v>
      </c>
      <c r="N880" s="745"/>
      <c r="O880" s="745"/>
      <c r="P880" s="759"/>
      <c r="Q880" s="746"/>
    </row>
    <row r="881" spans="1:17" ht="14.4" customHeight="1" x14ac:dyDescent="0.3">
      <c r="A881" s="740" t="s">
        <v>5521</v>
      </c>
      <c r="B881" s="741" t="s">
        <v>4563</v>
      </c>
      <c r="C881" s="741" t="s">
        <v>4559</v>
      </c>
      <c r="D881" s="741" t="s">
        <v>4611</v>
      </c>
      <c r="E881" s="741" t="s">
        <v>4612</v>
      </c>
      <c r="F881" s="745">
        <v>1</v>
      </c>
      <c r="G881" s="745">
        <v>35</v>
      </c>
      <c r="H881" s="745">
        <v>0.31531531531531531</v>
      </c>
      <c r="I881" s="745">
        <v>35</v>
      </c>
      <c r="J881" s="745">
        <v>3</v>
      </c>
      <c r="K881" s="745">
        <v>111</v>
      </c>
      <c r="L881" s="745">
        <v>1</v>
      </c>
      <c r="M881" s="745">
        <v>37</v>
      </c>
      <c r="N881" s="745">
        <v>1</v>
      </c>
      <c r="O881" s="745">
        <v>37</v>
      </c>
      <c r="P881" s="759">
        <v>0.33333333333333331</v>
      </c>
      <c r="Q881" s="746">
        <v>37</v>
      </c>
    </row>
    <row r="882" spans="1:17" ht="14.4" customHeight="1" x14ac:dyDescent="0.3">
      <c r="A882" s="740" t="s">
        <v>5521</v>
      </c>
      <c r="B882" s="741" t="s">
        <v>4563</v>
      </c>
      <c r="C882" s="741" t="s">
        <v>4559</v>
      </c>
      <c r="D882" s="741" t="s">
        <v>4617</v>
      </c>
      <c r="E882" s="741" t="s">
        <v>4618</v>
      </c>
      <c r="F882" s="745">
        <v>1032</v>
      </c>
      <c r="G882" s="745">
        <v>242520</v>
      </c>
      <c r="H882" s="745">
        <v>0.87046408958759558</v>
      </c>
      <c r="I882" s="745">
        <v>235</v>
      </c>
      <c r="J882" s="745">
        <v>1110</v>
      </c>
      <c r="K882" s="745">
        <v>278610</v>
      </c>
      <c r="L882" s="745">
        <v>1</v>
      </c>
      <c r="M882" s="745">
        <v>251</v>
      </c>
      <c r="N882" s="745">
        <v>1097</v>
      </c>
      <c r="O882" s="745">
        <v>275347</v>
      </c>
      <c r="P882" s="759">
        <v>0.9882882882882883</v>
      </c>
      <c r="Q882" s="746">
        <v>251</v>
      </c>
    </row>
    <row r="883" spans="1:17" ht="14.4" customHeight="1" x14ac:dyDescent="0.3">
      <c r="A883" s="740" t="s">
        <v>5521</v>
      </c>
      <c r="B883" s="741" t="s">
        <v>4563</v>
      </c>
      <c r="C883" s="741" t="s">
        <v>4559</v>
      </c>
      <c r="D883" s="741" t="s">
        <v>4647</v>
      </c>
      <c r="E883" s="741" t="s">
        <v>4648</v>
      </c>
      <c r="F883" s="745">
        <v>2216</v>
      </c>
      <c r="G883" s="745">
        <v>261488</v>
      </c>
      <c r="H883" s="745">
        <v>0.84637095730081047</v>
      </c>
      <c r="I883" s="745">
        <v>118</v>
      </c>
      <c r="J883" s="745">
        <v>2452</v>
      </c>
      <c r="K883" s="745">
        <v>308952</v>
      </c>
      <c r="L883" s="745">
        <v>1</v>
      </c>
      <c r="M883" s="745">
        <v>126</v>
      </c>
      <c r="N883" s="745">
        <v>2421</v>
      </c>
      <c r="O883" s="745">
        <v>305046</v>
      </c>
      <c r="P883" s="759">
        <v>0.98735725938009788</v>
      </c>
      <c r="Q883" s="746">
        <v>126</v>
      </c>
    </row>
    <row r="884" spans="1:17" ht="14.4" customHeight="1" x14ac:dyDescent="0.3">
      <c r="A884" s="740" t="s">
        <v>5521</v>
      </c>
      <c r="B884" s="741" t="s">
        <v>4563</v>
      </c>
      <c r="C884" s="741" t="s">
        <v>4559</v>
      </c>
      <c r="D884" s="741" t="s">
        <v>4651</v>
      </c>
      <c r="E884" s="741" t="s">
        <v>4652</v>
      </c>
      <c r="F884" s="745">
        <v>14</v>
      </c>
      <c r="G884" s="745">
        <v>6818</v>
      </c>
      <c r="H884" s="745">
        <v>6.886868686868687</v>
      </c>
      <c r="I884" s="745">
        <v>487</v>
      </c>
      <c r="J884" s="745">
        <v>2</v>
      </c>
      <c r="K884" s="745">
        <v>990</v>
      </c>
      <c r="L884" s="745">
        <v>1</v>
      </c>
      <c r="M884" s="745">
        <v>495</v>
      </c>
      <c r="N884" s="745"/>
      <c r="O884" s="745"/>
      <c r="P884" s="759"/>
      <c r="Q884" s="746"/>
    </row>
    <row r="885" spans="1:17" ht="14.4" customHeight="1" x14ac:dyDescent="0.3">
      <c r="A885" s="740" t="s">
        <v>5521</v>
      </c>
      <c r="B885" s="741" t="s">
        <v>4563</v>
      </c>
      <c r="C885" s="741" t="s">
        <v>4559</v>
      </c>
      <c r="D885" s="741" t="s">
        <v>4671</v>
      </c>
      <c r="E885" s="741" t="s">
        <v>4655</v>
      </c>
      <c r="F885" s="745">
        <v>20</v>
      </c>
      <c r="G885" s="745">
        <v>13600</v>
      </c>
      <c r="H885" s="745">
        <v>0.52019583843329253</v>
      </c>
      <c r="I885" s="745">
        <v>680</v>
      </c>
      <c r="J885" s="745">
        <v>38</v>
      </c>
      <c r="K885" s="745">
        <v>26144</v>
      </c>
      <c r="L885" s="745">
        <v>1</v>
      </c>
      <c r="M885" s="745">
        <v>688</v>
      </c>
      <c r="N885" s="745">
        <v>18</v>
      </c>
      <c r="O885" s="745">
        <v>12384</v>
      </c>
      <c r="P885" s="759">
        <v>0.47368421052631576</v>
      </c>
      <c r="Q885" s="746">
        <v>688</v>
      </c>
    </row>
    <row r="886" spans="1:17" ht="14.4" customHeight="1" x14ac:dyDescent="0.3">
      <c r="A886" s="740" t="s">
        <v>5521</v>
      </c>
      <c r="B886" s="741" t="s">
        <v>4563</v>
      </c>
      <c r="C886" s="741" t="s">
        <v>4559</v>
      </c>
      <c r="D886" s="741" t="s">
        <v>4653</v>
      </c>
      <c r="E886" s="741" t="s">
        <v>4652</v>
      </c>
      <c r="F886" s="745">
        <v>47</v>
      </c>
      <c r="G886" s="745">
        <v>26273</v>
      </c>
      <c r="H886" s="745">
        <v>1.3604494614747307</v>
      </c>
      <c r="I886" s="745">
        <v>559</v>
      </c>
      <c r="J886" s="745">
        <v>34</v>
      </c>
      <c r="K886" s="745">
        <v>19312</v>
      </c>
      <c r="L886" s="745">
        <v>1</v>
      </c>
      <c r="M886" s="745">
        <v>568</v>
      </c>
      <c r="N886" s="745">
        <v>49</v>
      </c>
      <c r="O886" s="745">
        <v>27832</v>
      </c>
      <c r="P886" s="759">
        <v>1.4411764705882353</v>
      </c>
      <c r="Q886" s="746">
        <v>568</v>
      </c>
    </row>
    <row r="887" spans="1:17" ht="14.4" customHeight="1" x14ac:dyDescent="0.3">
      <c r="A887" s="740" t="s">
        <v>5521</v>
      </c>
      <c r="B887" s="741" t="s">
        <v>4563</v>
      </c>
      <c r="C887" s="741" t="s">
        <v>4559</v>
      </c>
      <c r="D887" s="741" t="s">
        <v>4654</v>
      </c>
      <c r="E887" s="741" t="s">
        <v>4655</v>
      </c>
      <c r="F887" s="745">
        <v>295</v>
      </c>
      <c r="G887" s="745">
        <v>221840</v>
      </c>
      <c r="H887" s="745">
        <v>0.87278793267604082</v>
      </c>
      <c r="I887" s="745">
        <v>752</v>
      </c>
      <c r="J887" s="745">
        <v>334</v>
      </c>
      <c r="K887" s="745">
        <v>254174</v>
      </c>
      <c r="L887" s="745">
        <v>1</v>
      </c>
      <c r="M887" s="745">
        <v>761</v>
      </c>
      <c r="N887" s="745">
        <v>391</v>
      </c>
      <c r="O887" s="745">
        <v>297551</v>
      </c>
      <c r="P887" s="759">
        <v>1.1706586826347305</v>
      </c>
      <c r="Q887" s="746">
        <v>761</v>
      </c>
    </row>
    <row r="888" spans="1:17" ht="14.4" customHeight="1" x14ac:dyDescent="0.3">
      <c r="A888" s="740" t="s">
        <v>5521</v>
      </c>
      <c r="B888" s="741" t="s">
        <v>4563</v>
      </c>
      <c r="C888" s="741" t="s">
        <v>4559</v>
      </c>
      <c r="D888" s="741" t="s">
        <v>4710</v>
      </c>
      <c r="E888" s="741" t="s">
        <v>4711</v>
      </c>
      <c r="F888" s="745">
        <v>1192</v>
      </c>
      <c r="G888" s="745">
        <v>964328</v>
      </c>
      <c r="H888" s="745">
        <v>0.89785612001109838</v>
      </c>
      <c r="I888" s="745">
        <v>809</v>
      </c>
      <c r="J888" s="745">
        <v>1313</v>
      </c>
      <c r="K888" s="745">
        <v>1074034</v>
      </c>
      <c r="L888" s="745">
        <v>1</v>
      </c>
      <c r="M888" s="745">
        <v>818</v>
      </c>
      <c r="N888" s="745">
        <v>1107</v>
      </c>
      <c r="O888" s="745">
        <v>905526</v>
      </c>
      <c r="P888" s="759">
        <v>0.84310738766184312</v>
      </c>
      <c r="Q888" s="746">
        <v>818</v>
      </c>
    </row>
    <row r="889" spans="1:17" ht="14.4" customHeight="1" x14ac:dyDescent="0.3">
      <c r="A889" s="740" t="s">
        <v>5521</v>
      </c>
      <c r="B889" s="741" t="s">
        <v>4563</v>
      </c>
      <c r="C889" s="741" t="s">
        <v>4559</v>
      </c>
      <c r="D889" s="741" t="s">
        <v>4656</v>
      </c>
      <c r="E889" s="741" t="s">
        <v>4640</v>
      </c>
      <c r="F889" s="745">
        <v>8</v>
      </c>
      <c r="G889" s="745">
        <v>3592</v>
      </c>
      <c r="H889" s="745"/>
      <c r="I889" s="745">
        <v>449</v>
      </c>
      <c r="J889" s="745"/>
      <c r="K889" s="745"/>
      <c r="L889" s="745"/>
      <c r="M889" s="745"/>
      <c r="N889" s="745">
        <v>1</v>
      </c>
      <c r="O889" s="745">
        <v>462</v>
      </c>
      <c r="P889" s="759"/>
      <c r="Q889" s="746">
        <v>462</v>
      </c>
    </row>
    <row r="890" spans="1:17" ht="14.4" customHeight="1" x14ac:dyDescent="0.3">
      <c r="A890" s="740" t="s">
        <v>5521</v>
      </c>
      <c r="B890" s="741" t="s">
        <v>4563</v>
      </c>
      <c r="C890" s="741" t="s">
        <v>4559</v>
      </c>
      <c r="D890" s="741" t="s">
        <v>4657</v>
      </c>
      <c r="E890" s="741" t="s">
        <v>4642</v>
      </c>
      <c r="F890" s="745"/>
      <c r="G890" s="745"/>
      <c r="H890" s="745"/>
      <c r="I890" s="745"/>
      <c r="J890" s="745">
        <v>2</v>
      </c>
      <c r="K890" s="745">
        <v>892</v>
      </c>
      <c r="L890" s="745">
        <v>1</v>
      </c>
      <c r="M890" s="745">
        <v>446</v>
      </c>
      <c r="N890" s="745"/>
      <c r="O890" s="745"/>
      <c r="P890" s="759"/>
      <c r="Q890" s="746"/>
    </row>
    <row r="891" spans="1:17" ht="14.4" customHeight="1" x14ac:dyDescent="0.3">
      <c r="A891" s="740" t="s">
        <v>5521</v>
      </c>
      <c r="B891" s="741" t="s">
        <v>4563</v>
      </c>
      <c r="C891" s="741" t="s">
        <v>4559</v>
      </c>
      <c r="D891" s="741" t="s">
        <v>4725</v>
      </c>
      <c r="E891" s="741" t="s">
        <v>4638</v>
      </c>
      <c r="F891" s="745">
        <v>44</v>
      </c>
      <c r="G891" s="745">
        <v>31460</v>
      </c>
      <c r="H891" s="745">
        <v>0.90029761904761907</v>
      </c>
      <c r="I891" s="745">
        <v>715</v>
      </c>
      <c r="J891" s="745">
        <v>48</v>
      </c>
      <c r="K891" s="745">
        <v>34944</v>
      </c>
      <c r="L891" s="745">
        <v>1</v>
      </c>
      <c r="M891" s="745">
        <v>728</v>
      </c>
      <c r="N891" s="745">
        <v>76</v>
      </c>
      <c r="O891" s="745">
        <v>55328</v>
      </c>
      <c r="P891" s="759">
        <v>1.5833333333333333</v>
      </c>
      <c r="Q891" s="746">
        <v>728</v>
      </c>
    </row>
    <row r="892" spans="1:17" ht="14.4" customHeight="1" x14ac:dyDescent="0.3">
      <c r="A892" s="740" t="s">
        <v>5521</v>
      </c>
      <c r="B892" s="741" t="s">
        <v>4563</v>
      </c>
      <c r="C892" s="741" t="s">
        <v>4559</v>
      </c>
      <c r="D892" s="741" t="s">
        <v>4658</v>
      </c>
      <c r="E892" s="741" t="s">
        <v>4659</v>
      </c>
      <c r="F892" s="745">
        <v>370</v>
      </c>
      <c r="G892" s="745">
        <v>77700</v>
      </c>
      <c r="H892" s="745">
        <v>0.85842125614539022</v>
      </c>
      <c r="I892" s="745">
        <v>210</v>
      </c>
      <c r="J892" s="745">
        <v>421</v>
      </c>
      <c r="K892" s="745">
        <v>90515</v>
      </c>
      <c r="L892" s="745">
        <v>1</v>
      </c>
      <c r="M892" s="745">
        <v>215</v>
      </c>
      <c r="N892" s="745">
        <v>368</v>
      </c>
      <c r="O892" s="745">
        <v>79120</v>
      </c>
      <c r="P892" s="759">
        <v>0.87410926365795727</v>
      </c>
      <c r="Q892" s="746">
        <v>215</v>
      </c>
    </row>
    <row r="893" spans="1:17" ht="14.4" customHeight="1" x14ac:dyDescent="0.3">
      <c r="A893" s="740" t="s">
        <v>5521</v>
      </c>
      <c r="B893" s="741" t="s">
        <v>4563</v>
      </c>
      <c r="C893" s="741" t="s">
        <v>4559</v>
      </c>
      <c r="D893" s="741" t="s">
        <v>4621</v>
      </c>
      <c r="E893" s="741" t="s">
        <v>4622</v>
      </c>
      <c r="F893" s="745">
        <v>3</v>
      </c>
      <c r="G893" s="745">
        <v>993</v>
      </c>
      <c r="H893" s="745">
        <v>1.402542372881356</v>
      </c>
      <c r="I893" s="745">
        <v>331</v>
      </c>
      <c r="J893" s="745">
        <v>2</v>
      </c>
      <c r="K893" s="745">
        <v>708</v>
      </c>
      <c r="L893" s="745">
        <v>1</v>
      </c>
      <c r="M893" s="745">
        <v>354</v>
      </c>
      <c r="N893" s="745">
        <v>3</v>
      </c>
      <c r="O893" s="745">
        <v>1065</v>
      </c>
      <c r="P893" s="759">
        <v>1.5042372881355932</v>
      </c>
      <c r="Q893" s="746">
        <v>355</v>
      </c>
    </row>
    <row r="894" spans="1:17" ht="14.4" customHeight="1" x14ac:dyDescent="0.3">
      <c r="A894" s="740" t="s">
        <v>5521</v>
      </c>
      <c r="B894" s="741" t="s">
        <v>4563</v>
      </c>
      <c r="C894" s="741" t="s">
        <v>4559</v>
      </c>
      <c r="D894" s="741" t="s">
        <v>4660</v>
      </c>
      <c r="E894" s="741" t="s">
        <v>4661</v>
      </c>
      <c r="F894" s="745">
        <v>2598</v>
      </c>
      <c r="G894" s="745">
        <v>220830</v>
      </c>
      <c r="H894" s="745">
        <v>0.91030133146461112</v>
      </c>
      <c r="I894" s="745">
        <v>85</v>
      </c>
      <c r="J894" s="745">
        <v>2854</v>
      </c>
      <c r="K894" s="745">
        <v>242590</v>
      </c>
      <c r="L894" s="745">
        <v>1</v>
      </c>
      <c r="M894" s="745">
        <v>85</v>
      </c>
      <c r="N894" s="745">
        <v>2998</v>
      </c>
      <c r="O894" s="745">
        <v>254830</v>
      </c>
      <c r="P894" s="759">
        <v>1.0504555010511563</v>
      </c>
      <c r="Q894" s="746">
        <v>85</v>
      </c>
    </row>
    <row r="895" spans="1:17" ht="14.4" customHeight="1" x14ac:dyDescent="0.3">
      <c r="A895" s="740" t="s">
        <v>5521</v>
      </c>
      <c r="B895" s="741" t="s">
        <v>4563</v>
      </c>
      <c r="C895" s="741" t="s">
        <v>4559</v>
      </c>
      <c r="D895" s="741" t="s">
        <v>4623</v>
      </c>
      <c r="E895" s="741" t="s">
        <v>4624</v>
      </c>
      <c r="F895" s="745">
        <v>1</v>
      </c>
      <c r="G895" s="745">
        <v>707</v>
      </c>
      <c r="H895" s="745">
        <v>0.32777005099675477</v>
      </c>
      <c r="I895" s="745">
        <v>707</v>
      </c>
      <c r="J895" s="745">
        <v>3</v>
      </c>
      <c r="K895" s="745">
        <v>2157</v>
      </c>
      <c r="L895" s="745">
        <v>1</v>
      </c>
      <c r="M895" s="745">
        <v>719</v>
      </c>
      <c r="N895" s="745">
        <v>5</v>
      </c>
      <c r="O895" s="745">
        <v>3600</v>
      </c>
      <c r="P895" s="759">
        <v>1.6689847009735743</v>
      </c>
      <c r="Q895" s="746">
        <v>720</v>
      </c>
    </row>
    <row r="896" spans="1:17" ht="14.4" customHeight="1" x14ac:dyDescent="0.3">
      <c r="A896" s="740" t="s">
        <v>5521</v>
      </c>
      <c r="B896" s="741" t="s">
        <v>4563</v>
      </c>
      <c r="C896" s="741" t="s">
        <v>4559</v>
      </c>
      <c r="D896" s="741" t="s">
        <v>4712</v>
      </c>
      <c r="E896" s="741" t="s">
        <v>4711</v>
      </c>
      <c r="F896" s="745">
        <v>966</v>
      </c>
      <c r="G896" s="745">
        <v>903210</v>
      </c>
      <c r="H896" s="745">
        <v>0.89336158192090398</v>
      </c>
      <c r="I896" s="745">
        <v>935</v>
      </c>
      <c r="J896" s="745">
        <v>1062</v>
      </c>
      <c r="K896" s="745">
        <v>1011024</v>
      </c>
      <c r="L896" s="745">
        <v>1</v>
      </c>
      <c r="M896" s="745">
        <v>952</v>
      </c>
      <c r="N896" s="745">
        <v>1433</v>
      </c>
      <c r="O896" s="745">
        <v>1364216</v>
      </c>
      <c r="P896" s="759">
        <v>1.3493408662900188</v>
      </c>
      <c r="Q896" s="746">
        <v>952</v>
      </c>
    </row>
    <row r="897" spans="1:17" ht="14.4" customHeight="1" x14ac:dyDescent="0.3">
      <c r="A897" s="740" t="s">
        <v>5521</v>
      </c>
      <c r="B897" s="741" t="s">
        <v>4563</v>
      </c>
      <c r="C897" s="741" t="s">
        <v>4559</v>
      </c>
      <c r="D897" s="741" t="s">
        <v>4629</v>
      </c>
      <c r="E897" s="741" t="s">
        <v>4630</v>
      </c>
      <c r="F897" s="745">
        <v>2</v>
      </c>
      <c r="G897" s="745">
        <v>228</v>
      </c>
      <c r="H897" s="745"/>
      <c r="I897" s="745">
        <v>114</v>
      </c>
      <c r="J897" s="745"/>
      <c r="K897" s="745"/>
      <c r="L897" s="745"/>
      <c r="M897" s="745"/>
      <c r="N897" s="745"/>
      <c r="O897" s="745"/>
      <c r="P897" s="759"/>
      <c r="Q897" s="746"/>
    </row>
    <row r="898" spans="1:17" ht="14.4" customHeight="1" x14ac:dyDescent="0.3">
      <c r="A898" s="740" t="s">
        <v>5521</v>
      </c>
      <c r="B898" s="741" t="s">
        <v>4563</v>
      </c>
      <c r="C898" s="741" t="s">
        <v>4559</v>
      </c>
      <c r="D898" s="741" t="s">
        <v>4713</v>
      </c>
      <c r="E898" s="741" t="s">
        <v>4711</v>
      </c>
      <c r="F898" s="745">
        <v>54</v>
      </c>
      <c r="G898" s="745">
        <v>39798</v>
      </c>
      <c r="H898" s="745">
        <v>0.8757399053801298</v>
      </c>
      <c r="I898" s="745">
        <v>737</v>
      </c>
      <c r="J898" s="745">
        <v>61</v>
      </c>
      <c r="K898" s="745">
        <v>45445</v>
      </c>
      <c r="L898" s="745">
        <v>1</v>
      </c>
      <c r="M898" s="745">
        <v>745</v>
      </c>
      <c r="N898" s="745">
        <v>34</v>
      </c>
      <c r="O898" s="745">
        <v>25330</v>
      </c>
      <c r="P898" s="759">
        <v>0.55737704918032782</v>
      </c>
      <c r="Q898" s="746">
        <v>745</v>
      </c>
    </row>
    <row r="899" spans="1:17" ht="14.4" customHeight="1" x14ac:dyDescent="0.3">
      <c r="A899" s="740" t="s">
        <v>5521</v>
      </c>
      <c r="B899" s="741" t="s">
        <v>4563</v>
      </c>
      <c r="C899" s="741" t="s">
        <v>4559</v>
      </c>
      <c r="D899" s="741" t="s">
        <v>4714</v>
      </c>
      <c r="E899" s="741" t="s">
        <v>4715</v>
      </c>
      <c r="F899" s="745"/>
      <c r="G899" s="745"/>
      <c r="H899" s="745"/>
      <c r="I899" s="745"/>
      <c r="J899" s="745"/>
      <c r="K899" s="745"/>
      <c r="L899" s="745"/>
      <c r="M899" s="745"/>
      <c r="N899" s="745">
        <v>2</v>
      </c>
      <c r="O899" s="745">
        <v>116</v>
      </c>
      <c r="P899" s="759"/>
      <c r="Q899" s="746">
        <v>58</v>
      </c>
    </row>
    <row r="900" spans="1:17" ht="14.4" customHeight="1" x14ac:dyDescent="0.3">
      <c r="A900" s="740" t="s">
        <v>5521</v>
      </c>
      <c r="B900" s="741" t="s">
        <v>4563</v>
      </c>
      <c r="C900" s="741" t="s">
        <v>4559</v>
      </c>
      <c r="D900" s="741" t="s">
        <v>4716</v>
      </c>
      <c r="E900" s="741" t="s">
        <v>4717</v>
      </c>
      <c r="F900" s="745">
        <v>14</v>
      </c>
      <c r="G900" s="745">
        <v>7378</v>
      </c>
      <c r="H900" s="745">
        <v>0.75485983220789854</v>
      </c>
      <c r="I900" s="745">
        <v>527</v>
      </c>
      <c r="J900" s="745">
        <v>18</v>
      </c>
      <c r="K900" s="745">
        <v>9774</v>
      </c>
      <c r="L900" s="745">
        <v>1</v>
      </c>
      <c r="M900" s="745">
        <v>543</v>
      </c>
      <c r="N900" s="745">
        <v>9</v>
      </c>
      <c r="O900" s="745">
        <v>4887</v>
      </c>
      <c r="P900" s="759">
        <v>0.5</v>
      </c>
      <c r="Q900" s="746">
        <v>543</v>
      </c>
    </row>
    <row r="901" spans="1:17" ht="14.4" customHeight="1" x14ac:dyDescent="0.3">
      <c r="A901" s="740" t="s">
        <v>5521</v>
      </c>
      <c r="B901" s="741" t="s">
        <v>4563</v>
      </c>
      <c r="C901" s="741" t="s">
        <v>4559</v>
      </c>
      <c r="D901" s="741" t="s">
        <v>4662</v>
      </c>
      <c r="E901" s="741" t="s">
        <v>4663</v>
      </c>
      <c r="F901" s="745">
        <v>11</v>
      </c>
      <c r="G901" s="745">
        <v>3289</v>
      </c>
      <c r="H901" s="745">
        <v>5.3566775244299674</v>
      </c>
      <c r="I901" s="745">
        <v>299</v>
      </c>
      <c r="J901" s="745">
        <v>2</v>
      </c>
      <c r="K901" s="745">
        <v>614</v>
      </c>
      <c r="L901" s="745">
        <v>1</v>
      </c>
      <c r="M901" s="745">
        <v>307</v>
      </c>
      <c r="N901" s="745">
        <v>1</v>
      </c>
      <c r="O901" s="745">
        <v>307</v>
      </c>
      <c r="P901" s="759">
        <v>0.5</v>
      </c>
      <c r="Q901" s="746">
        <v>307</v>
      </c>
    </row>
    <row r="902" spans="1:17" ht="14.4" customHeight="1" x14ac:dyDescent="0.3">
      <c r="A902" s="740" t="s">
        <v>5521</v>
      </c>
      <c r="B902" s="741" t="s">
        <v>4563</v>
      </c>
      <c r="C902" s="741" t="s">
        <v>4559</v>
      </c>
      <c r="D902" s="741" t="s">
        <v>4664</v>
      </c>
      <c r="E902" s="741" t="s">
        <v>4659</v>
      </c>
      <c r="F902" s="745">
        <v>23</v>
      </c>
      <c r="G902" s="745">
        <v>4002</v>
      </c>
      <c r="H902" s="745">
        <v>0.83270911360799005</v>
      </c>
      <c r="I902" s="745">
        <v>174</v>
      </c>
      <c r="J902" s="745">
        <v>27</v>
      </c>
      <c r="K902" s="745">
        <v>4806</v>
      </c>
      <c r="L902" s="745">
        <v>1</v>
      </c>
      <c r="M902" s="745">
        <v>178</v>
      </c>
      <c r="N902" s="745">
        <v>14</v>
      </c>
      <c r="O902" s="745">
        <v>2492</v>
      </c>
      <c r="P902" s="759">
        <v>0.51851851851851849</v>
      </c>
      <c r="Q902" s="746">
        <v>178</v>
      </c>
    </row>
    <row r="903" spans="1:17" ht="14.4" customHeight="1" x14ac:dyDescent="0.3">
      <c r="A903" s="740" t="s">
        <v>5521</v>
      </c>
      <c r="B903" s="741" t="s">
        <v>4563</v>
      </c>
      <c r="C903" s="741" t="s">
        <v>4559</v>
      </c>
      <c r="D903" s="741" t="s">
        <v>4665</v>
      </c>
      <c r="E903" s="741" t="s">
        <v>4663</v>
      </c>
      <c r="F903" s="745">
        <v>2</v>
      </c>
      <c r="G903" s="745">
        <v>742</v>
      </c>
      <c r="H903" s="745">
        <v>5.2773826458036986E-2</v>
      </c>
      <c r="I903" s="745">
        <v>371</v>
      </c>
      <c r="J903" s="745">
        <v>37</v>
      </c>
      <c r="K903" s="745">
        <v>14060</v>
      </c>
      <c r="L903" s="745">
        <v>1</v>
      </c>
      <c r="M903" s="745">
        <v>380</v>
      </c>
      <c r="N903" s="745">
        <v>10</v>
      </c>
      <c r="O903" s="745">
        <v>3800</v>
      </c>
      <c r="P903" s="759">
        <v>0.27027027027027029</v>
      </c>
      <c r="Q903" s="746">
        <v>380</v>
      </c>
    </row>
    <row r="904" spans="1:17" ht="14.4" customHeight="1" x14ac:dyDescent="0.3">
      <c r="A904" s="740" t="s">
        <v>5521</v>
      </c>
      <c r="B904" s="741" t="s">
        <v>4563</v>
      </c>
      <c r="C904" s="741" t="s">
        <v>4559</v>
      </c>
      <c r="D904" s="741" t="s">
        <v>4637</v>
      </c>
      <c r="E904" s="741" t="s">
        <v>4638</v>
      </c>
      <c r="F904" s="745">
        <v>2</v>
      </c>
      <c r="G904" s="745">
        <v>1212</v>
      </c>
      <c r="H904" s="745">
        <v>0.32686084142394822</v>
      </c>
      <c r="I904" s="745">
        <v>606</v>
      </c>
      <c r="J904" s="745">
        <v>6</v>
      </c>
      <c r="K904" s="745">
        <v>3708</v>
      </c>
      <c r="L904" s="745">
        <v>1</v>
      </c>
      <c r="M904" s="745">
        <v>618</v>
      </c>
      <c r="N904" s="745">
        <v>2</v>
      </c>
      <c r="O904" s="745">
        <v>1238</v>
      </c>
      <c r="P904" s="759">
        <v>0.33387270765911542</v>
      </c>
      <c r="Q904" s="746">
        <v>619</v>
      </c>
    </row>
    <row r="905" spans="1:17" ht="14.4" customHeight="1" x14ac:dyDescent="0.3">
      <c r="A905" s="740" t="s">
        <v>5521</v>
      </c>
      <c r="B905" s="741" t="s">
        <v>4563</v>
      </c>
      <c r="C905" s="741" t="s">
        <v>4559</v>
      </c>
      <c r="D905" s="741" t="s">
        <v>4718</v>
      </c>
      <c r="E905" s="741" t="s">
        <v>4719</v>
      </c>
      <c r="F905" s="745">
        <v>5</v>
      </c>
      <c r="G905" s="745">
        <v>500</v>
      </c>
      <c r="H905" s="745">
        <v>2.5</v>
      </c>
      <c r="I905" s="745">
        <v>100</v>
      </c>
      <c r="J905" s="745">
        <v>2</v>
      </c>
      <c r="K905" s="745">
        <v>200</v>
      </c>
      <c r="L905" s="745">
        <v>1</v>
      </c>
      <c r="M905" s="745">
        <v>100</v>
      </c>
      <c r="N905" s="745">
        <v>8</v>
      </c>
      <c r="O905" s="745">
        <v>800</v>
      </c>
      <c r="P905" s="759">
        <v>4</v>
      </c>
      <c r="Q905" s="746">
        <v>100</v>
      </c>
    </row>
    <row r="906" spans="1:17" ht="14.4" customHeight="1" x14ac:dyDescent="0.3">
      <c r="A906" s="740" t="s">
        <v>5521</v>
      </c>
      <c r="B906" s="741" t="s">
        <v>4563</v>
      </c>
      <c r="C906" s="741" t="s">
        <v>4559</v>
      </c>
      <c r="D906" s="741" t="s">
        <v>4720</v>
      </c>
      <c r="E906" s="741" t="s">
        <v>4711</v>
      </c>
      <c r="F906" s="745">
        <v>26</v>
      </c>
      <c r="G906" s="745">
        <v>26468</v>
      </c>
      <c r="H906" s="745">
        <v>0.71035963499731614</v>
      </c>
      <c r="I906" s="745">
        <v>1018</v>
      </c>
      <c r="J906" s="745">
        <v>36</v>
      </c>
      <c r="K906" s="745">
        <v>37260</v>
      </c>
      <c r="L906" s="745">
        <v>1</v>
      </c>
      <c r="M906" s="745">
        <v>1035</v>
      </c>
      <c r="N906" s="745"/>
      <c r="O906" s="745"/>
      <c r="P906" s="759"/>
      <c r="Q906" s="746"/>
    </row>
    <row r="907" spans="1:17" ht="14.4" customHeight="1" x14ac:dyDescent="0.3">
      <c r="A907" s="740" t="s">
        <v>5521</v>
      </c>
      <c r="B907" s="741" t="s">
        <v>4563</v>
      </c>
      <c r="C907" s="741" t="s">
        <v>4559</v>
      </c>
      <c r="D907" s="741" t="s">
        <v>4721</v>
      </c>
      <c r="E907" s="741" t="s">
        <v>4711</v>
      </c>
      <c r="F907" s="745">
        <v>14</v>
      </c>
      <c r="G907" s="745">
        <v>12082</v>
      </c>
      <c r="H907" s="745"/>
      <c r="I907" s="745">
        <v>863</v>
      </c>
      <c r="J907" s="745"/>
      <c r="K907" s="745"/>
      <c r="L907" s="745"/>
      <c r="M907" s="745"/>
      <c r="N907" s="745"/>
      <c r="O907" s="745"/>
      <c r="P907" s="759"/>
      <c r="Q907" s="746"/>
    </row>
    <row r="908" spans="1:17" ht="14.4" customHeight="1" x14ac:dyDescent="0.3">
      <c r="A908" s="740" t="s">
        <v>5521</v>
      </c>
      <c r="B908" s="741" t="s">
        <v>4563</v>
      </c>
      <c r="C908" s="741" t="s">
        <v>4559</v>
      </c>
      <c r="D908" s="741" t="s">
        <v>4738</v>
      </c>
      <c r="E908" s="741" t="s">
        <v>4727</v>
      </c>
      <c r="F908" s="745"/>
      <c r="G908" s="745"/>
      <c r="H908" s="745"/>
      <c r="I908" s="745"/>
      <c r="J908" s="745">
        <v>17</v>
      </c>
      <c r="K908" s="745">
        <v>9027</v>
      </c>
      <c r="L908" s="745">
        <v>1</v>
      </c>
      <c r="M908" s="745">
        <v>531</v>
      </c>
      <c r="N908" s="745">
        <v>8</v>
      </c>
      <c r="O908" s="745">
        <v>4248</v>
      </c>
      <c r="P908" s="759">
        <v>0.47058823529411764</v>
      </c>
      <c r="Q908" s="746">
        <v>531</v>
      </c>
    </row>
    <row r="909" spans="1:17" ht="14.4" customHeight="1" x14ac:dyDescent="0.3">
      <c r="A909" s="740" t="s">
        <v>5521</v>
      </c>
      <c r="B909" s="741" t="s">
        <v>4563</v>
      </c>
      <c r="C909" s="741" t="s">
        <v>4559</v>
      </c>
      <c r="D909" s="741" t="s">
        <v>4739</v>
      </c>
      <c r="E909" s="741" t="s">
        <v>4727</v>
      </c>
      <c r="F909" s="745">
        <v>12</v>
      </c>
      <c r="G909" s="745">
        <v>9684</v>
      </c>
      <c r="H909" s="745"/>
      <c r="I909" s="745">
        <v>807</v>
      </c>
      <c r="J909" s="745"/>
      <c r="K909" s="745"/>
      <c r="L909" s="745"/>
      <c r="M909" s="745"/>
      <c r="N909" s="745">
        <v>19</v>
      </c>
      <c r="O909" s="745">
        <v>15656</v>
      </c>
      <c r="P909" s="759"/>
      <c r="Q909" s="746">
        <v>824</v>
      </c>
    </row>
    <row r="910" spans="1:17" ht="14.4" customHeight="1" x14ac:dyDescent="0.3">
      <c r="A910" s="740" t="s">
        <v>5521</v>
      </c>
      <c r="B910" s="741" t="s">
        <v>4563</v>
      </c>
      <c r="C910" s="741" t="s">
        <v>4559</v>
      </c>
      <c r="D910" s="741" t="s">
        <v>4726</v>
      </c>
      <c r="E910" s="741" t="s">
        <v>4727</v>
      </c>
      <c r="F910" s="745">
        <v>125</v>
      </c>
      <c r="G910" s="745">
        <v>74375</v>
      </c>
      <c r="H910" s="745">
        <v>0.8492235670244348</v>
      </c>
      <c r="I910" s="745">
        <v>595</v>
      </c>
      <c r="J910" s="745">
        <v>145</v>
      </c>
      <c r="K910" s="745">
        <v>87580</v>
      </c>
      <c r="L910" s="745">
        <v>1</v>
      </c>
      <c r="M910" s="745">
        <v>604</v>
      </c>
      <c r="N910" s="745">
        <v>206</v>
      </c>
      <c r="O910" s="745">
        <v>124424</v>
      </c>
      <c r="P910" s="759">
        <v>1.4206896551724137</v>
      </c>
      <c r="Q910" s="746">
        <v>604</v>
      </c>
    </row>
    <row r="911" spans="1:17" ht="14.4" customHeight="1" x14ac:dyDescent="0.3">
      <c r="A911" s="740" t="s">
        <v>5521</v>
      </c>
      <c r="B911" s="741" t="s">
        <v>4563</v>
      </c>
      <c r="C911" s="741" t="s">
        <v>4559</v>
      </c>
      <c r="D911" s="741" t="s">
        <v>4668</v>
      </c>
      <c r="E911" s="741" t="s">
        <v>4650</v>
      </c>
      <c r="F911" s="745">
        <v>3</v>
      </c>
      <c r="G911" s="745">
        <v>1185</v>
      </c>
      <c r="H911" s="745"/>
      <c r="I911" s="745">
        <v>395</v>
      </c>
      <c r="J911" s="745"/>
      <c r="K911" s="745"/>
      <c r="L911" s="745"/>
      <c r="M911" s="745"/>
      <c r="N911" s="745">
        <v>3</v>
      </c>
      <c r="O911" s="745">
        <v>1212</v>
      </c>
      <c r="P911" s="759"/>
      <c r="Q911" s="746">
        <v>404</v>
      </c>
    </row>
    <row r="912" spans="1:17" ht="14.4" customHeight="1" x14ac:dyDescent="0.3">
      <c r="A912" s="740" t="s">
        <v>5521</v>
      </c>
      <c r="B912" s="741" t="s">
        <v>4563</v>
      </c>
      <c r="C912" s="741" t="s">
        <v>4559</v>
      </c>
      <c r="D912" s="741" t="s">
        <v>5513</v>
      </c>
      <c r="E912" s="741" t="s">
        <v>4727</v>
      </c>
      <c r="F912" s="745">
        <v>2</v>
      </c>
      <c r="G912" s="745">
        <v>1470</v>
      </c>
      <c r="H912" s="745"/>
      <c r="I912" s="745">
        <v>735</v>
      </c>
      <c r="J912" s="745"/>
      <c r="K912" s="745"/>
      <c r="L912" s="745"/>
      <c r="M912" s="745"/>
      <c r="N912" s="745"/>
      <c r="O912" s="745"/>
      <c r="P912" s="759"/>
      <c r="Q912" s="746"/>
    </row>
    <row r="913" spans="1:17" ht="14.4" customHeight="1" x14ac:dyDescent="0.3">
      <c r="A913" s="740" t="s">
        <v>5521</v>
      </c>
      <c r="B913" s="741" t="s">
        <v>4563</v>
      </c>
      <c r="C913" s="741" t="s">
        <v>4559</v>
      </c>
      <c r="D913" s="741" t="s">
        <v>4674</v>
      </c>
      <c r="E913" s="741" t="s">
        <v>4675</v>
      </c>
      <c r="F913" s="745"/>
      <c r="G913" s="745"/>
      <c r="H913" s="745"/>
      <c r="I913" s="745"/>
      <c r="J913" s="745">
        <v>2</v>
      </c>
      <c r="K913" s="745">
        <v>1246</v>
      </c>
      <c r="L913" s="745">
        <v>1</v>
      </c>
      <c r="M913" s="745">
        <v>623</v>
      </c>
      <c r="N913" s="745"/>
      <c r="O913" s="745"/>
      <c r="P913" s="759"/>
      <c r="Q913" s="746"/>
    </row>
    <row r="914" spans="1:17" ht="14.4" customHeight="1" x14ac:dyDescent="0.3">
      <c r="A914" s="740" t="s">
        <v>5521</v>
      </c>
      <c r="B914" s="741" t="s">
        <v>4563</v>
      </c>
      <c r="C914" s="741" t="s">
        <v>4559</v>
      </c>
      <c r="D914" s="741" t="s">
        <v>4722</v>
      </c>
      <c r="E914" s="741" t="s">
        <v>4675</v>
      </c>
      <c r="F914" s="745"/>
      <c r="G914" s="745"/>
      <c r="H914" s="745"/>
      <c r="I914" s="745"/>
      <c r="J914" s="745">
        <v>2</v>
      </c>
      <c r="K914" s="745">
        <v>1074</v>
      </c>
      <c r="L914" s="745">
        <v>1</v>
      </c>
      <c r="M914" s="745">
        <v>537</v>
      </c>
      <c r="N914" s="745"/>
      <c r="O914" s="745"/>
      <c r="P914" s="759"/>
      <c r="Q914" s="746"/>
    </row>
    <row r="915" spans="1:17" ht="14.4" customHeight="1" x14ac:dyDescent="0.3">
      <c r="A915" s="740" t="s">
        <v>5522</v>
      </c>
      <c r="B915" s="741" t="s">
        <v>4563</v>
      </c>
      <c r="C915" s="741" t="s">
        <v>4596</v>
      </c>
      <c r="D915" s="741" t="s">
        <v>4704</v>
      </c>
      <c r="E915" s="741" t="s">
        <v>4705</v>
      </c>
      <c r="F915" s="745">
        <v>15</v>
      </c>
      <c r="G915" s="745">
        <v>13571.25</v>
      </c>
      <c r="H915" s="745">
        <v>0.75</v>
      </c>
      <c r="I915" s="745">
        <v>904.75</v>
      </c>
      <c r="J915" s="745">
        <v>20</v>
      </c>
      <c r="K915" s="745">
        <v>18095</v>
      </c>
      <c r="L915" s="745">
        <v>1</v>
      </c>
      <c r="M915" s="745">
        <v>904.75</v>
      </c>
      <c r="N915" s="745">
        <v>5</v>
      </c>
      <c r="O915" s="745">
        <v>4523.75</v>
      </c>
      <c r="P915" s="759">
        <v>0.25</v>
      </c>
      <c r="Q915" s="746">
        <v>904.75</v>
      </c>
    </row>
    <row r="916" spans="1:17" ht="14.4" customHeight="1" x14ac:dyDescent="0.3">
      <c r="A916" s="740" t="s">
        <v>5522</v>
      </c>
      <c r="B916" s="741" t="s">
        <v>4563</v>
      </c>
      <c r="C916" s="741" t="s">
        <v>4559</v>
      </c>
      <c r="D916" s="741" t="s">
        <v>4611</v>
      </c>
      <c r="E916" s="741" t="s">
        <v>4612</v>
      </c>
      <c r="F916" s="745"/>
      <c r="G916" s="745"/>
      <c r="H916" s="745"/>
      <c r="I916" s="745"/>
      <c r="J916" s="745">
        <v>2</v>
      </c>
      <c r="K916" s="745">
        <v>74</v>
      </c>
      <c r="L916" s="745">
        <v>1</v>
      </c>
      <c r="M916" s="745">
        <v>37</v>
      </c>
      <c r="N916" s="745">
        <v>4</v>
      </c>
      <c r="O916" s="745">
        <v>148</v>
      </c>
      <c r="P916" s="759">
        <v>2</v>
      </c>
      <c r="Q916" s="746">
        <v>37</v>
      </c>
    </row>
    <row r="917" spans="1:17" ht="14.4" customHeight="1" x14ac:dyDescent="0.3">
      <c r="A917" s="740" t="s">
        <v>5522</v>
      </c>
      <c r="B917" s="741" t="s">
        <v>4563</v>
      </c>
      <c r="C917" s="741" t="s">
        <v>4559</v>
      </c>
      <c r="D917" s="741" t="s">
        <v>4617</v>
      </c>
      <c r="E917" s="741" t="s">
        <v>4618</v>
      </c>
      <c r="F917" s="745">
        <v>926</v>
      </c>
      <c r="G917" s="745">
        <v>217610</v>
      </c>
      <c r="H917" s="745">
        <v>0.96976746258812629</v>
      </c>
      <c r="I917" s="745">
        <v>235</v>
      </c>
      <c r="J917" s="745">
        <v>894</v>
      </c>
      <c r="K917" s="745">
        <v>224394</v>
      </c>
      <c r="L917" s="745">
        <v>1</v>
      </c>
      <c r="M917" s="745">
        <v>251</v>
      </c>
      <c r="N917" s="745">
        <v>1042</v>
      </c>
      <c r="O917" s="745">
        <v>261542</v>
      </c>
      <c r="P917" s="759">
        <v>1.1655480984340045</v>
      </c>
      <c r="Q917" s="746">
        <v>251</v>
      </c>
    </row>
    <row r="918" spans="1:17" ht="14.4" customHeight="1" x14ac:dyDescent="0.3">
      <c r="A918" s="740" t="s">
        <v>5522</v>
      </c>
      <c r="B918" s="741" t="s">
        <v>4563</v>
      </c>
      <c r="C918" s="741" t="s">
        <v>4559</v>
      </c>
      <c r="D918" s="741" t="s">
        <v>4647</v>
      </c>
      <c r="E918" s="741" t="s">
        <v>4648</v>
      </c>
      <c r="F918" s="745">
        <v>474</v>
      </c>
      <c r="G918" s="745">
        <v>55932</v>
      </c>
      <c r="H918" s="745">
        <v>0.92480158730158735</v>
      </c>
      <c r="I918" s="745">
        <v>118</v>
      </c>
      <c r="J918" s="745">
        <v>480</v>
      </c>
      <c r="K918" s="745">
        <v>60480</v>
      </c>
      <c r="L918" s="745">
        <v>1</v>
      </c>
      <c r="M918" s="745">
        <v>126</v>
      </c>
      <c r="N918" s="745">
        <v>2141</v>
      </c>
      <c r="O918" s="745">
        <v>269766</v>
      </c>
      <c r="P918" s="759">
        <v>4.4604166666666663</v>
      </c>
      <c r="Q918" s="746">
        <v>126</v>
      </c>
    </row>
    <row r="919" spans="1:17" ht="14.4" customHeight="1" x14ac:dyDescent="0.3">
      <c r="A919" s="740" t="s">
        <v>5522</v>
      </c>
      <c r="B919" s="741" t="s">
        <v>4563</v>
      </c>
      <c r="C919" s="741" t="s">
        <v>4559</v>
      </c>
      <c r="D919" s="741" t="s">
        <v>4649</v>
      </c>
      <c r="E919" s="741" t="s">
        <v>4650</v>
      </c>
      <c r="F919" s="745">
        <v>1</v>
      </c>
      <c r="G919" s="745">
        <v>323</v>
      </c>
      <c r="H919" s="745">
        <v>0.24395770392749244</v>
      </c>
      <c r="I919" s="745">
        <v>323</v>
      </c>
      <c r="J919" s="745">
        <v>4</v>
      </c>
      <c r="K919" s="745">
        <v>1324</v>
      </c>
      <c r="L919" s="745">
        <v>1</v>
      </c>
      <c r="M919" s="745">
        <v>331</v>
      </c>
      <c r="N919" s="745"/>
      <c r="O919" s="745"/>
      <c r="P919" s="759"/>
      <c r="Q919" s="746"/>
    </row>
    <row r="920" spans="1:17" ht="14.4" customHeight="1" x14ac:dyDescent="0.3">
      <c r="A920" s="740" t="s">
        <v>5522</v>
      </c>
      <c r="B920" s="741" t="s">
        <v>4563</v>
      </c>
      <c r="C920" s="741" t="s">
        <v>4559</v>
      </c>
      <c r="D920" s="741" t="s">
        <v>4651</v>
      </c>
      <c r="E920" s="741" t="s">
        <v>4652</v>
      </c>
      <c r="F920" s="745">
        <v>2</v>
      </c>
      <c r="G920" s="745">
        <v>974</v>
      </c>
      <c r="H920" s="745">
        <v>0.39353535353535352</v>
      </c>
      <c r="I920" s="745">
        <v>487</v>
      </c>
      <c r="J920" s="745">
        <v>5</v>
      </c>
      <c r="K920" s="745">
        <v>2475</v>
      </c>
      <c r="L920" s="745">
        <v>1</v>
      </c>
      <c r="M920" s="745">
        <v>495</v>
      </c>
      <c r="N920" s="745"/>
      <c r="O920" s="745"/>
      <c r="P920" s="759"/>
      <c r="Q920" s="746"/>
    </row>
    <row r="921" spans="1:17" ht="14.4" customHeight="1" x14ac:dyDescent="0.3">
      <c r="A921" s="740" t="s">
        <v>5522</v>
      </c>
      <c r="B921" s="741" t="s">
        <v>4563</v>
      </c>
      <c r="C921" s="741" t="s">
        <v>4559</v>
      </c>
      <c r="D921" s="741" t="s">
        <v>4671</v>
      </c>
      <c r="E921" s="741" t="s">
        <v>4655</v>
      </c>
      <c r="F921" s="745">
        <v>9</v>
      </c>
      <c r="G921" s="745">
        <v>6120</v>
      </c>
      <c r="H921" s="745">
        <v>4.4476744186046515</v>
      </c>
      <c r="I921" s="745">
        <v>680</v>
      </c>
      <c r="J921" s="745">
        <v>2</v>
      </c>
      <c r="K921" s="745">
        <v>1376</v>
      </c>
      <c r="L921" s="745">
        <v>1</v>
      </c>
      <c r="M921" s="745">
        <v>688</v>
      </c>
      <c r="N921" s="745">
        <v>3</v>
      </c>
      <c r="O921" s="745">
        <v>2064</v>
      </c>
      <c r="P921" s="759">
        <v>1.5</v>
      </c>
      <c r="Q921" s="746">
        <v>688</v>
      </c>
    </row>
    <row r="922" spans="1:17" ht="14.4" customHeight="1" x14ac:dyDescent="0.3">
      <c r="A922" s="740" t="s">
        <v>5522</v>
      </c>
      <c r="B922" s="741" t="s">
        <v>4563</v>
      </c>
      <c r="C922" s="741" t="s">
        <v>4559</v>
      </c>
      <c r="D922" s="741" t="s">
        <v>4653</v>
      </c>
      <c r="E922" s="741" t="s">
        <v>4652</v>
      </c>
      <c r="F922" s="745">
        <v>2</v>
      </c>
      <c r="G922" s="745">
        <v>1118</v>
      </c>
      <c r="H922" s="745">
        <v>0.49207746478873238</v>
      </c>
      <c r="I922" s="745">
        <v>559</v>
      </c>
      <c r="J922" s="745">
        <v>4</v>
      </c>
      <c r="K922" s="745">
        <v>2272</v>
      </c>
      <c r="L922" s="745">
        <v>1</v>
      </c>
      <c r="M922" s="745">
        <v>568</v>
      </c>
      <c r="N922" s="745">
        <v>3</v>
      </c>
      <c r="O922" s="745">
        <v>1704</v>
      </c>
      <c r="P922" s="759">
        <v>0.75</v>
      </c>
      <c r="Q922" s="746">
        <v>568</v>
      </c>
    </row>
    <row r="923" spans="1:17" ht="14.4" customHeight="1" x14ac:dyDescent="0.3">
      <c r="A923" s="740" t="s">
        <v>5522</v>
      </c>
      <c r="B923" s="741" t="s">
        <v>4563</v>
      </c>
      <c r="C923" s="741" t="s">
        <v>4559</v>
      </c>
      <c r="D923" s="741" t="s">
        <v>4654</v>
      </c>
      <c r="E923" s="741" t="s">
        <v>4655</v>
      </c>
      <c r="F923" s="745"/>
      <c r="G923" s="745"/>
      <c r="H923" s="745"/>
      <c r="I923" s="745"/>
      <c r="J923" s="745">
        <v>18</v>
      </c>
      <c r="K923" s="745">
        <v>13698</v>
      </c>
      <c r="L923" s="745">
        <v>1</v>
      </c>
      <c r="M923" s="745">
        <v>761</v>
      </c>
      <c r="N923" s="745">
        <v>2</v>
      </c>
      <c r="O923" s="745">
        <v>1522</v>
      </c>
      <c r="P923" s="759">
        <v>0.1111111111111111</v>
      </c>
      <c r="Q923" s="746">
        <v>761</v>
      </c>
    </row>
    <row r="924" spans="1:17" ht="14.4" customHeight="1" x14ac:dyDescent="0.3">
      <c r="A924" s="740" t="s">
        <v>5522</v>
      </c>
      <c r="B924" s="741" t="s">
        <v>4563</v>
      </c>
      <c r="C924" s="741" t="s">
        <v>4559</v>
      </c>
      <c r="D924" s="741" t="s">
        <v>4710</v>
      </c>
      <c r="E924" s="741" t="s">
        <v>4711</v>
      </c>
      <c r="F924" s="745">
        <v>726</v>
      </c>
      <c r="G924" s="745">
        <v>587334</v>
      </c>
      <c r="H924" s="745">
        <v>1.0748686002078971</v>
      </c>
      <c r="I924" s="745">
        <v>809</v>
      </c>
      <c r="J924" s="745">
        <v>668</v>
      </c>
      <c r="K924" s="745">
        <v>546424</v>
      </c>
      <c r="L924" s="745">
        <v>1</v>
      </c>
      <c r="M924" s="745">
        <v>818</v>
      </c>
      <c r="N924" s="745">
        <v>756</v>
      </c>
      <c r="O924" s="745">
        <v>618408</v>
      </c>
      <c r="P924" s="759">
        <v>1.1317365269461077</v>
      </c>
      <c r="Q924" s="746">
        <v>818</v>
      </c>
    </row>
    <row r="925" spans="1:17" ht="14.4" customHeight="1" x14ac:dyDescent="0.3">
      <c r="A925" s="740" t="s">
        <v>5522</v>
      </c>
      <c r="B925" s="741" t="s">
        <v>4563</v>
      </c>
      <c r="C925" s="741" t="s">
        <v>4559</v>
      </c>
      <c r="D925" s="741" t="s">
        <v>4658</v>
      </c>
      <c r="E925" s="741" t="s">
        <v>4659</v>
      </c>
      <c r="F925" s="745">
        <v>161</v>
      </c>
      <c r="G925" s="745">
        <v>33810</v>
      </c>
      <c r="H925" s="745">
        <v>0.84546136534133531</v>
      </c>
      <c r="I925" s="745">
        <v>210</v>
      </c>
      <c r="J925" s="745">
        <v>186</v>
      </c>
      <c r="K925" s="745">
        <v>39990</v>
      </c>
      <c r="L925" s="745">
        <v>1</v>
      </c>
      <c r="M925" s="745">
        <v>215</v>
      </c>
      <c r="N925" s="745">
        <v>177</v>
      </c>
      <c r="O925" s="745">
        <v>38055</v>
      </c>
      <c r="P925" s="759">
        <v>0.95161290322580649</v>
      </c>
      <c r="Q925" s="746">
        <v>215</v>
      </c>
    </row>
    <row r="926" spans="1:17" ht="14.4" customHeight="1" x14ac:dyDescent="0.3">
      <c r="A926" s="740" t="s">
        <v>5522</v>
      </c>
      <c r="B926" s="741" t="s">
        <v>4563</v>
      </c>
      <c r="C926" s="741" t="s">
        <v>4559</v>
      </c>
      <c r="D926" s="741" t="s">
        <v>4619</v>
      </c>
      <c r="E926" s="741" t="s">
        <v>4620</v>
      </c>
      <c r="F926" s="745"/>
      <c r="G926" s="745"/>
      <c r="H926" s="745"/>
      <c r="I926" s="745"/>
      <c r="J926" s="745"/>
      <c r="K926" s="745"/>
      <c r="L926" s="745"/>
      <c r="M926" s="745"/>
      <c r="N926" s="745">
        <v>1</v>
      </c>
      <c r="O926" s="745">
        <v>701</v>
      </c>
      <c r="P926" s="759"/>
      <c r="Q926" s="746">
        <v>701</v>
      </c>
    </row>
    <row r="927" spans="1:17" ht="14.4" customHeight="1" x14ac:dyDescent="0.3">
      <c r="A927" s="740" t="s">
        <v>5522</v>
      </c>
      <c r="B927" s="741" t="s">
        <v>4563</v>
      </c>
      <c r="C927" s="741" t="s">
        <v>4559</v>
      </c>
      <c r="D927" s="741" t="s">
        <v>4621</v>
      </c>
      <c r="E927" s="741" t="s">
        <v>4622</v>
      </c>
      <c r="F927" s="745">
        <v>1</v>
      </c>
      <c r="G927" s="745">
        <v>331</v>
      </c>
      <c r="H927" s="745">
        <v>0.4675141242937853</v>
      </c>
      <c r="I927" s="745">
        <v>331</v>
      </c>
      <c r="J927" s="745">
        <v>2</v>
      </c>
      <c r="K927" s="745">
        <v>708</v>
      </c>
      <c r="L927" s="745">
        <v>1</v>
      </c>
      <c r="M927" s="745">
        <v>354</v>
      </c>
      <c r="N927" s="745">
        <v>4</v>
      </c>
      <c r="O927" s="745">
        <v>1420</v>
      </c>
      <c r="P927" s="759">
        <v>2.0056497175141241</v>
      </c>
      <c r="Q927" s="746">
        <v>355</v>
      </c>
    </row>
    <row r="928" spans="1:17" ht="14.4" customHeight="1" x14ac:dyDescent="0.3">
      <c r="A928" s="740" t="s">
        <v>5522</v>
      </c>
      <c r="B928" s="741" t="s">
        <v>4563</v>
      </c>
      <c r="C928" s="741" t="s">
        <v>4559</v>
      </c>
      <c r="D928" s="741" t="s">
        <v>4660</v>
      </c>
      <c r="E928" s="741" t="s">
        <v>4661</v>
      </c>
      <c r="F928" s="745">
        <v>2051</v>
      </c>
      <c r="G928" s="745">
        <v>174335</v>
      </c>
      <c r="H928" s="745">
        <v>1.0353356890459364</v>
      </c>
      <c r="I928" s="745">
        <v>85</v>
      </c>
      <c r="J928" s="745">
        <v>1981</v>
      </c>
      <c r="K928" s="745">
        <v>168385</v>
      </c>
      <c r="L928" s="745">
        <v>1</v>
      </c>
      <c r="M928" s="745">
        <v>85</v>
      </c>
      <c r="N928" s="745">
        <v>2340</v>
      </c>
      <c r="O928" s="745">
        <v>198900</v>
      </c>
      <c r="P928" s="759">
        <v>1.1812216052498739</v>
      </c>
      <c r="Q928" s="746">
        <v>85</v>
      </c>
    </row>
    <row r="929" spans="1:17" ht="14.4" customHeight="1" x14ac:dyDescent="0.3">
      <c r="A929" s="740" t="s">
        <v>5522</v>
      </c>
      <c r="B929" s="741" t="s">
        <v>4563</v>
      </c>
      <c r="C929" s="741" t="s">
        <v>4559</v>
      </c>
      <c r="D929" s="741" t="s">
        <v>4623</v>
      </c>
      <c r="E929" s="741" t="s">
        <v>4624</v>
      </c>
      <c r="F929" s="745">
        <v>2</v>
      </c>
      <c r="G929" s="745">
        <v>1414</v>
      </c>
      <c r="H929" s="745">
        <v>0.28094575799721838</v>
      </c>
      <c r="I929" s="745">
        <v>707</v>
      </c>
      <c r="J929" s="745">
        <v>7</v>
      </c>
      <c r="K929" s="745">
        <v>5033</v>
      </c>
      <c r="L929" s="745">
        <v>1</v>
      </c>
      <c r="M929" s="745">
        <v>719</v>
      </c>
      <c r="N929" s="745">
        <v>7</v>
      </c>
      <c r="O929" s="745">
        <v>5040</v>
      </c>
      <c r="P929" s="759">
        <v>1.0013908205841446</v>
      </c>
      <c r="Q929" s="746">
        <v>720</v>
      </c>
    </row>
    <row r="930" spans="1:17" ht="14.4" customHeight="1" x14ac:dyDescent="0.3">
      <c r="A930" s="740" t="s">
        <v>5522</v>
      </c>
      <c r="B930" s="741" t="s">
        <v>4563</v>
      </c>
      <c r="C930" s="741" t="s">
        <v>4559</v>
      </c>
      <c r="D930" s="741" t="s">
        <v>4712</v>
      </c>
      <c r="E930" s="741" t="s">
        <v>4711</v>
      </c>
      <c r="F930" s="745">
        <v>59</v>
      </c>
      <c r="G930" s="745">
        <v>55165</v>
      </c>
      <c r="H930" s="745">
        <v>0.53161861074705108</v>
      </c>
      <c r="I930" s="745">
        <v>935</v>
      </c>
      <c r="J930" s="745">
        <v>109</v>
      </c>
      <c r="K930" s="745">
        <v>103768</v>
      </c>
      <c r="L930" s="745">
        <v>1</v>
      </c>
      <c r="M930" s="745">
        <v>952</v>
      </c>
      <c r="N930" s="745">
        <v>37</v>
      </c>
      <c r="O930" s="745">
        <v>35224</v>
      </c>
      <c r="P930" s="759">
        <v>0.33944954128440369</v>
      </c>
      <c r="Q930" s="746">
        <v>952</v>
      </c>
    </row>
    <row r="931" spans="1:17" ht="14.4" customHeight="1" x14ac:dyDescent="0.3">
      <c r="A931" s="740" t="s">
        <v>5522</v>
      </c>
      <c r="B931" s="741" t="s">
        <v>4563</v>
      </c>
      <c r="C931" s="741" t="s">
        <v>4559</v>
      </c>
      <c r="D931" s="741" t="s">
        <v>4629</v>
      </c>
      <c r="E931" s="741" t="s">
        <v>4630</v>
      </c>
      <c r="F931" s="745"/>
      <c r="G931" s="745"/>
      <c r="H931" s="745"/>
      <c r="I931" s="745"/>
      <c r="J931" s="745">
        <v>8</v>
      </c>
      <c r="K931" s="745">
        <v>960</v>
      </c>
      <c r="L931" s="745">
        <v>1</v>
      </c>
      <c r="M931" s="745">
        <v>120</v>
      </c>
      <c r="N931" s="745">
        <v>1</v>
      </c>
      <c r="O931" s="745">
        <v>120</v>
      </c>
      <c r="P931" s="759">
        <v>0.125</v>
      </c>
      <c r="Q931" s="746">
        <v>120</v>
      </c>
    </row>
    <row r="932" spans="1:17" ht="14.4" customHeight="1" x14ac:dyDescent="0.3">
      <c r="A932" s="740" t="s">
        <v>5522</v>
      </c>
      <c r="B932" s="741" t="s">
        <v>4563</v>
      </c>
      <c r="C932" s="741" t="s">
        <v>4559</v>
      </c>
      <c r="D932" s="741" t="s">
        <v>4713</v>
      </c>
      <c r="E932" s="741" t="s">
        <v>4711</v>
      </c>
      <c r="F932" s="745">
        <v>1237</v>
      </c>
      <c r="G932" s="745">
        <v>911669</v>
      </c>
      <c r="H932" s="745">
        <v>1.0361700072171802</v>
      </c>
      <c r="I932" s="745">
        <v>737</v>
      </c>
      <c r="J932" s="745">
        <v>1181</v>
      </c>
      <c r="K932" s="745">
        <v>879845</v>
      </c>
      <c r="L932" s="745">
        <v>1</v>
      </c>
      <c r="M932" s="745">
        <v>745</v>
      </c>
      <c r="N932" s="745">
        <v>1542</v>
      </c>
      <c r="O932" s="745">
        <v>1148790</v>
      </c>
      <c r="P932" s="759">
        <v>1.3056731583403896</v>
      </c>
      <c r="Q932" s="746">
        <v>745</v>
      </c>
    </row>
    <row r="933" spans="1:17" ht="14.4" customHeight="1" x14ac:dyDescent="0.3">
      <c r="A933" s="740" t="s">
        <v>5522</v>
      </c>
      <c r="B933" s="741" t="s">
        <v>4563</v>
      </c>
      <c r="C933" s="741" t="s">
        <v>4559</v>
      </c>
      <c r="D933" s="741" t="s">
        <v>4714</v>
      </c>
      <c r="E933" s="741" t="s">
        <v>4715</v>
      </c>
      <c r="F933" s="745">
        <v>2</v>
      </c>
      <c r="G933" s="745">
        <v>114</v>
      </c>
      <c r="H933" s="745"/>
      <c r="I933" s="745">
        <v>57</v>
      </c>
      <c r="J933" s="745"/>
      <c r="K933" s="745"/>
      <c r="L933" s="745"/>
      <c r="M933" s="745"/>
      <c r="N933" s="745"/>
      <c r="O933" s="745"/>
      <c r="P933" s="759"/>
      <c r="Q933" s="746"/>
    </row>
    <row r="934" spans="1:17" ht="14.4" customHeight="1" x14ac:dyDescent="0.3">
      <c r="A934" s="740" t="s">
        <v>5522</v>
      </c>
      <c r="B934" s="741" t="s">
        <v>4563</v>
      </c>
      <c r="C934" s="741" t="s">
        <v>4559</v>
      </c>
      <c r="D934" s="741" t="s">
        <v>4716</v>
      </c>
      <c r="E934" s="741" t="s">
        <v>4717</v>
      </c>
      <c r="F934" s="745">
        <v>20</v>
      </c>
      <c r="G934" s="745">
        <v>10540</v>
      </c>
      <c r="H934" s="745">
        <v>1.2940454266421118</v>
      </c>
      <c r="I934" s="745">
        <v>527</v>
      </c>
      <c r="J934" s="745">
        <v>15</v>
      </c>
      <c r="K934" s="745">
        <v>8145</v>
      </c>
      <c r="L934" s="745">
        <v>1</v>
      </c>
      <c r="M934" s="745">
        <v>543</v>
      </c>
      <c r="N934" s="745">
        <v>5</v>
      </c>
      <c r="O934" s="745">
        <v>2715</v>
      </c>
      <c r="P934" s="759">
        <v>0.33333333333333331</v>
      </c>
      <c r="Q934" s="746">
        <v>543</v>
      </c>
    </row>
    <row r="935" spans="1:17" ht="14.4" customHeight="1" x14ac:dyDescent="0.3">
      <c r="A935" s="740" t="s">
        <v>5522</v>
      </c>
      <c r="B935" s="741" t="s">
        <v>4563</v>
      </c>
      <c r="C935" s="741" t="s">
        <v>4559</v>
      </c>
      <c r="D935" s="741" t="s">
        <v>4662</v>
      </c>
      <c r="E935" s="741" t="s">
        <v>4663</v>
      </c>
      <c r="F935" s="745">
        <v>3</v>
      </c>
      <c r="G935" s="745">
        <v>897</v>
      </c>
      <c r="H935" s="745">
        <v>0.97394136807817588</v>
      </c>
      <c r="I935" s="745">
        <v>299</v>
      </c>
      <c r="J935" s="745">
        <v>3</v>
      </c>
      <c r="K935" s="745">
        <v>921</v>
      </c>
      <c r="L935" s="745">
        <v>1</v>
      </c>
      <c r="M935" s="745">
        <v>307</v>
      </c>
      <c r="N935" s="745">
        <v>5</v>
      </c>
      <c r="O935" s="745">
        <v>1535</v>
      </c>
      <c r="P935" s="759">
        <v>1.6666666666666667</v>
      </c>
      <c r="Q935" s="746">
        <v>307</v>
      </c>
    </row>
    <row r="936" spans="1:17" ht="14.4" customHeight="1" x14ac:dyDescent="0.3">
      <c r="A936" s="740" t="s">
        <v>5522</v>
      </c>
      <c r="B936" s="741" t="s">
        <v>4563</v>
      </c>
      <c r="C936" s="741" t="s">
        <v>4559</v>
      </c>
      <c r="D936" s="741" t="s">
        <v>4664</v>
      </c>
      <c r="E936" s="741" t="s">
        <v>4659</v>
      </c>
      <c r="F936" s="745">
        <v>319</v>
      </c>
      <c r="G936" s="745">
        <v>55506</v>
      </c>
      <c r="H936" s="745">
        <v>1.0642711968401273</v>
      </c>
      <c r="I936" s="745">
        <v>174</v>
      </c>
      <c r="J936" s="745">
        <v>293</v>
      </c>
      <c r="K936" s="745">
        <v>52154</v>
      </c>
      <c r="L936" s="745">
        <v>1</v>
      </c>
      <c r="M936" s="745">
        <v>178</v>
      </c>
      <c r="N936" s="745">
        <v>384</v>
      </c>
      <c r="O936" s="745">
        <v>68352</v>
      </c>
      <c r="P936" s="759">
        <v>1.310580204778157</v>
      </c>
      <c r="Q936" s="746">
        <v>178</v>
      </c>
    </row>
    <row r="937" spans="1:17" ht="14.4" customHeight="1" x14ac:dyDescent="0.3">
      <c r="A937" s="740" t="s">
        <v>5522</v>
      </c>
      <c r="B937" s="741" t="s">
        <v>4563</v>
      </c>
      <c r="C937" s="741" t="s">
        <v>4559</v>
      </c>
      <c r="D937" s="741" t="s">
        <v>4665</v>
      </c>
      <c r="E937" s="741" t="s">
        <v>4663</v>
      </c>
      <c r="F937" s="745"/>
      <c r="G937" s="745"/>
      <c r="H937" s="745"/>
      <c r="I937" s="745"/>
      <c r="J937" s="745">
        <v>3</v>
      </c>
      <c r="K937" s="745">
        <v>1140</v>
      </c>
      <c r="L937" s="745">
        <v>1</v>
      </c>
      <c r="M937" s="745">
        <v>380</v>
      </c>
      <c r="N937" s="745">
        <v>4</v>
      </c>
      <c r="O937" s="745">
        <v>1520</v>
      </c>
      <c r="P937" s="759">
        <v>1.3333333333333333</v>
      </c>
      <c r="Q937" s="746">
        <v>380</v>
      </c>
    </row>
    <row r="938" spans="1:17" ht="14.4" customHeight="1" x14ac:dyDescent="0.3">
      <c r="A938" s="740" t="s">
        <v>5522</v>
      </c>
      <c r="B938" s="741" t="s">
        <v>4563</v>
      </c>
      <c r="C938" s="741" t="s">
        <v>4559</v>
      </c>
      <c r="D938" s="741" t="s">
        <v>4718</v>
      </c>
      <c r="E938" s="741" t="s">
        <v>4719</v>
      </c>
      <c r="F938" s="745">
        <v>1</v>
      </c>
      <c r="G938" s="745">
        <v>100</v>
      </c>
      <c r="H938" s="745"/>
      <c r="I938" s="745">
        <v>100</v>
      </c>
      <c r="J938" s="745"/>
      <c r="K938" s="745"/>
      <c r="L938" s="745"/>
      <c r="M938" s="745"/>
      <c r="N938" s="745"/>
      <c r="O938" s="745"/>
      <c r="P938" s="759"/>
      <c r="Q938" s="746"/>
    </row>
    <row r="939" spans="1:17" ht="14.4" customHeight="1" x14ac:dyDescent="0.3">
      <c r="A939" s="740" t="s">
        <v>5522</v>
      </c>
      <c r="B939" s="741" t="s">
        <v>4563</v>
      </c>
      <c r="C939" s="741" t="s">
        <v>4559</v>
      </c>
      <c r="D939" s="741" t="s">
        <v>4639</v>
      </c>
      <c r="E939" s="741" t="s">
        <v>4640</v>
      </c>
      <c r="F939" s="745"/>
      <c r="G939" s="745"/>
      <c r="H939" s="745"/>
      <c r="I939" s="745"/>
      <c r="J939" s="745">
        <v>2</v>
      </c>
      <c r="K939" s="745">
        <v>704</v>
      </c>
      <c r="L939" s="745">
        <v>1</v>
      </c>
      <c r="M939" s="745">
        <v>352</v>
      </c>
      <c r="N939" s="745"/>
      <c r="O939" s="745"/>
      <c r="P939" s="759"/>
      <c r="Q939" s="746"/>
    </row>
    <row r="940" spans="1:17" ht="14.4" customHeight="1" x14ac:dyDescent="0.3">
      <c r="A940" s="740" t="s">
        <v>5522</v>
      </c>
      <c r="B940" s="741" t="s">
        <v>4563</v>
      </c>
      <c r="C940" s="741" t="s">
        <v>4559</v>
      </c>
      <c r="D940" s="741" t="s">
        <v>4721</v>
      </c>
      <c r="E940" s="741" t="s">
        <v>4711</v>
      </c>
      <c r="F940" s="745">
        <v>13</v>
      </c>
      <c r="G940" s="745">
        <v>11219</v>
      </c>
      <c r="H940" s="745">
        <v>12.763367463026166</v>
      </c>
      <c r="I940" s="745">
        <v>863</v>
      </c>
      <c r="J940" s="745">
        <v>1</v>
      </c>
      <c r="K940" s="745">
        <v>879</v>
      </c>
      <c r="L940" s="745">
        <v>1</v>
      </c>
      <c r="M940" s="745">
        <v>879</v>
      </c>
      <c r="N940" s="745"/>
      <c r="O940" s="745"/>
      <c r="P940" s="759"/>
      <c r="Q940" s="746"/>
    </row>
    <row r="941" spans="1:17" ht="14.4" customHeight="1" x14ac:dyDescent="0.3">
      <c r="A941" s="740" t="s">
        <v>5522</v>
      </c>
      <c r="B941" s="741" t="s">
        <v>4563</v>
      </c>
      <c r="C941" s="741" t="s">
        <v>4559</v>
      </c>
      <c r="D941" s="741" t="s">
        <v>4643</v>
      </c>
      <c r="E941" s="741" t="s">
        <v>4644</v>
      </c>
      <c r="F941" s="745">
        <v>1</v>
      </c>
      <c r="G941" s="745">
        <v>165</v>
      </c>
      <c r="H941" s="745"/>
      <c r="I941" s="745">
        <v>165</v>
      </c>
      <c r="J941" s="745"/>
      <c r="K941" s="745"/>
      <c r="L941" s="745"/>
      <c r="M941" s="745"/>
      <c r="N941" s="745">
        <v>1</v>
      </c>
      <c r="O941" s="745">
        <v>177</v>
      </c>
      <c r="P941" s="759"/>
      <c r="Q941" s="746">
        <v>177</v>
      </c>
    </row>
    <row r="942" spans="1:17" ht="14.4" customHeight="1" x14ac:dyDescent="0.3">
      <c r="A942" s="740" t="s">
        <v>5522</v>
      </c>
      <c r="B942" s="741" t="s">
        <v>4563</v>
      </c>
      <c r="C942" s="741" t="s">
        <v>4559</v>
      </c>
      <c r="D942" s="741" t="s">
        <v>4668</v>
      </c>
      <c r="E942" s="741" t="s">
        <v>4650</v>
      </c>
      <c r="F942" s="745"/>
      <c r="G942" s="745"/>
      <c r="H942" s="745"/>
      <c r="I942" s="745"/>
      <c r="J942" s="745"/>
      <c r="K942" s="745"/>
      <c r="L942" s="745"/>
      <c r="M942" s="745"/>
      <c r="N942" s="745">
        <v>4</v>
      </c>
      <c r="O942" s="745">
        <v>1616</v>
      </c>
      <c r="P942" s="759"/>
      <c r="Q942" s="746">
        <v>404</v>
      </c>
    </row>
    <row r="943" spans="1:17" ht="14.4" customHeight="1" x14ac:dyDescent="0.3">
      <c r="A943" s="740" t="s">
        <v>5523</v>
      </c>
      <c r="B943" s="741" t="s">
        <v>4563</v>
      </c>
      <c r="C943" s="741" t="s">
        <v>4596</v>
      </c>
      <c r="D943" s="741" t="s">
        <v>4704</v>
      </c>
      <c r="E943" s="741" t="s">
        <v>4705</v>
      </c>
      <c r="F943" s="745">
        <v>34</v>
      </c>
      <c r="G943" s="745">
        <v>30761.5</v>
      </c>
      <c r="H943" s="745">
        <v>1.4166666666666667</v>
      </c>
      <c r="I943" s="745">
        <v>904.75</v>
      </c>
      <c r="J943" s="745">
        <v>24</v>
      </c>
      <c r="K943" s="745">
        <v>21714</v>
      </c>
      <c r="L943" s="745">
        <v>1</v>
      </c>
      <c r="M943" s="745">
        <v>904.75</v>
      </c>
      <c r="N943" s="745">
        <v>12</v>
      </c>
      <c r="O943" s="745">
        <v>10857</v>
      </c>
      <c r="P943" s="759">
        <v>0.5</v>
      </c>
      <c r="Q943" s="746">
        <v>904.75</v>
      </c>
    </row>
    <row r="944" spans="1:17" ht="14.4" customHeight="1" x14ac:dyDescent="0.3">
      <c r="A944" s="740" t="s">
        <v>5523</v>
      </c>
      <c r="B944" s="741" t="s">
        <v>4563</v>
      </c>
      <c r="C944" s="741" t="s">
        <v>4559</v>
      </c>
      <c r="D944" s="741" t="s">
        <v>4611</v>
      </c>
      <c r="E944" s="741" t="s">
        <v>4612</v>
      </c>
      <c r="F944" s="745">
        <v>1</v>
      </c>
      <c r="G944" s="745">
        <v>35</v>
      </c>
      <c r="H944" s="745"/>
      <c r="I944" s="745">
        <v>35</v>
      </c>
      <c r="J944" s="745"/>
      <c r="K944" s="745"/>
      <c r="L944" s="745"/>
      <c r="M944" s="745"/>
      <c r="N944" s="745"/>
      <c r="O944" s="745"/>
      <c r="P944" s="759"/>
      <c r="Q944" s="746"/>
    </row>
    <row r="945" spans="1:17" ht="14.4" customHeight="1" x14ac:dyDescent="0.3">
      <c r="A945" s="740" t="s">
        <v>5523</v>
      </c>
      <c r="B945" s="741" t="s">
        <v>4563</v>
      </c>
      <c r="C945" s="741" t="s">
        <v>4559</v>
      </c>
      <c r="D945" s="741" t="s">
        <v>4617</v>
      </c>
      <c r="E945" s="741" t="s">
        <v>4618</v>
      </c>
      <c r="F945" s="745">
        <v>174</v>
      </c>
      <c r="G945" s="745">
        <v>40890</v>
      </c>
      <c r="H945" s="745">
        <v>1.011853208284873</v>
      </c>
      <c r="I945" s="745">
        <v>235</v>
      </c>
      <c r="J945" s="745">
        <v>161</v>
      </c>
      <c r="K945" s="745">
        <v>40411</v>
      </c>
      <c r="L945" s="745">
        <v>1</v>
      </c>
      <c r="M945" s="745">
        <v>251</v>
      </c>
      <c r="N945" s="745">
        <v>176</v>
      </c>
      <c r="O945" s="745">
        <v>44176</v>
      </c>
      <c r="P945" s="759">
        <v>1.0931677018633541</v>
      </c>
      <c r="Q945" s="746">
        <v>251</v>
      </c>
    </row>
    <row r="946" spans="1:17" ht="14.4" customHeight="1" x14ac:dyDescent="0.3">
      <c r="A946" s="740" t="s">
        <v>5523</v>
      </c>
      <c r="B946" s="741" t="s">
        <v>4563</v>
      </c>
      <c r="C946" s="741" t="s">
        <v>4559</v>
      </c>
      <c r="D946" s="741" t="s">
        <v>4647</v>
      </c>
      <c r="E946" s="741" t="s">
        <v>4648</v>
      </c>
      <c r="F946" s="745">
        <v>175</v>
      </c>
      <c r="G946" s="745">
        <v>20650</v>
      </c>
      <c r="H946" s="745">
        <v>0.98137059214903521</v>
      </c>
      <c r="I946" s="745">
        <v>118</v>
      </c>
      <c r="J946" s="745">
        <v>167</v>
      </c>
      <c r="K946" s="745">
        <v>21042</v>
      </c>
      <c r="L946" s="745">
        <v>1</v>
      </c>
      <c r="M946" s="745">
        <v>126</v>
      </c>
      <c r="N946" s="745">
        <v>192</v>
      </c>
      <c r="O946" s="745">
        <v>24192</v>
      </c>
      <c r="P946" s="759">
        <v>1.1497005988023952</v>
      </c>
      <c r="Q946" s="746">
        <v>126</v>
      </c>
    </row>
    <row r="947" spans="1:17" ht="14.4" customHeight="1" x14ac:dyDescent="0.3">
      <c r="A947" s="740" t="s">
        <v>5523</v>
      </c>
      <c r="B947" s="741" t="s">
        <v>4563</v>
      </c>
      <c r="C947" s="741" t="s">
        <v>4559</v>
      </c>
      <c r="D947" s="741" t="s">
        <v>4651</v>
      </c>
      <c r="E947" s="741" t="s">
        <v>4652</v>
      </c>
      <c r="F947" s="745">
        <v>1</v>
      </c>
      <c r="G947" s="745">
        <v>487</v>
      </c>
      <c r="H947" s="745"/>
      <c r="I947" s="745">
        <v>487</v>
      </c>
      <c r="J947" s="745"/>
      <c r="K947" s="745"/>
      <c r="L947" s="745"/>
      <c r="M947" s="745"/>
      <c r="N947" s="745">
        <v>2</v>
      </c>
      <c r="O947" s="745">
        <v>990</v>
      </c>
      <c r="P947" s="759"/>
      <c r="Q947" s="746">
        <v>495</v>
      </c>
    </row>
    <row r="948" spans="1:17" ht="14.4" customHeight="1" x14ac:dyDescent="0.3">
      <c r="A948" s="740" t="s">
        <v>5523</v>
      </c>
      <c r="B948" s="741" t="s">
        <v>4563</v>
      </c>
      <c r="C948" s="741" t="s">
        <v>4559</v>
      </c>
      <c r="D948" s="741" t="s">
        <v>4671</v>
      </c>
      <c r="E948" s="741" t="s">
        <v>4655</v>
      </c>
      <c r="F948" s="745">
        <v>2</v>
      </c>
      <c r="G948" s="745">
        <v>1360</v>
      </c>
      <c r="H948" s="745">
        <v>0.17970401691331925</v>
      </c>
      <c r="I948" s="745">
        <v>680</v>
      </c>
      <c r="J948" s="745">
        <v>11</v>
      </c>
      <c r="K948" s="745">
        <v>7568</v>
      </c>
      <c r="L948" s="745">
        <v>1</v>
      </c>
      <c r="M948" s="745">
        <v>688</v>
      </c>
      <c r="N948" s="745">
        <v>9</v>
      </c>
      <c r="O948" s="745">
        <v>6192</v>
      </c>
      <c r="P948" s="759">
        <v>0.81818181818181823</v>
      </c>
      <c r="Q948" s="746">
        <v>688</v>
      </c>
    </row>
    <row r="949" spans="1:17" ht="14.4" customHeight="1" x14ac:dyDescent="0.3">
      <c r="A949" s="740" t="s">
        <v>5523</v>
      </c>
      <c r="B949" s="741" t="s">
        <v>4563</v>
      </c>
      <c r="C949" s="741" t="s">
        <v>4559</v>
      </c>
      <c r="D949" s="741" t="s">
        <v>4653</v>
      </c>
      <c r="E949" s="741" t="s">
        <v>4652</v>
      </c>
      <c r="F949" s="745">
        <v>5</v>
      </c>
      <c r="G949" s="745">
        <v>2795</v>
      </c>
      <c r="H949" s="745">
        <v>4.920774647887324</v>
      </c>
      <c r="I949" s="745">
        <v>559</v>
      </c>
      <c r="J949" s="745">
        <v>1</v>
      </c>
      <c r="K949" s="745">
        <v>568</v>
      </c>
      <c r="L949" s="745">
        <v>1</v>
      </c>
      <c r="M949" s="745">
        <v>568</v>
      </c>
      <c r="N949" s="745">
        <v>19</v>
      </c>
      <c r="O949" s="745">
        <v>10792</v>
      </c>
      <c r="P949" s="759">
        <v>19</v>
      </c>
      <c r="Q949" s="746">
        <v>568</v>
      </c>
    </row>
    <row r="950" spans="1:17" ht="14.4" customHeight="1" x14ac:dyDescent="0.3">
      <c r="A950" s="740" t="s">
        <v>5523</v>
      </c>
      <c r="B950" s="741" t="s">
        <v>4563</v>
      </c>
      <c r="C950" s="741" t="s">
        <v>4559</v>
      </c>
      <c r="D950" s="741" t="s">
        <v>4654</v>
      </c>
      <c r="E950" s="741" t="s">
        <v>4655</v>
      </c>
      <c r="F950" s="745">
        <v>6</v>
      </c>
      <c r="G950" s="745">
        <v>4512</v>
      </c>
      <c r="H950" s="745">
        <v>0.45608005660568079</v>
      </c>
      <c r="I950" s="745">
        <v>752</v>
      </c>
      <c r="J950" s="745">
        <v>13</v>
      </c>
      <c r="K950" s="745">
        <v>9893</v>
      </c>
      <c r="L950" s="745">
        <v>1</v>
      </c>
      <c r="M950" s="745">
        <v>761</v>
      </c>
      <c r="N950" s="745">
        <v>2</v>
      </c>
      <c r="O950" s="745">
        <v>1522</v>
      </c>
      <c r="P950" s="759">
        <v>0.15384615384615385</v>
      </c>
      <c r="Q950" s="746">
        <v>761</v>
      </c>
    </row>
    <row r="951" spans="1:17" ht="14.4" customHeight="1" x14ac:dyDescent="0.3">
      <c r="A951" s="740" t="s">
        <v>5523</v>
      </c>
      <c r="B951" s="741" t="s">
        <v>4563</v>
      </c>
      <c r="C951" s="741" t="s">
        <v>4559</v>
      </c>
      <c r="D951" s="741" t="s">
        <v>4710</v>
      </c>
      <c r="E951" s="741" t="s">
        <v>4711</v>
      </c>
      <c r="F951" s="745">
        <v>305</v>
      </c>
      <c r="G951" s="745">
        <v>246745</v>
      </c>
      <c r="H951" s="745">
        <v>1.0889684269990203</v>
      </c>
      <c r="I951" s="745">
        <v>809</v>
      </c>
      <c r="J951" s="745">
        <v>277</v>
      </c>
      <c r="K951" s="745">
        <v>226586</v>
      </c>
      <c r="L951" s="745">
        <v>1</v>
      </c>
      <c r="M951" s="745">
        <v>818</v>
      </c>
      <c r="N951" s="745">
        <v>377</v>
      </c>
      <c r="O951" s="745">
        <v>308386</v>
      </c>
      <c r="P951" s="759">
        <v>1.3610108303249098</v>
      </c>
      <c r="Q951" s="746">
        <v>818</v>
      </c>
    </row>
    <row r="952" spans="1:17" ht="14.4" customHeight="1" x14ac:dyDescent="0.3">
      <c r="A952" s="740" t="s">
        <v>5523</v>
      </c>
      <c r="B952" s="741" t="s">
        <v>4563</v>
      </c>
      <c r="C952" s="741" t="s">
        <v>4559</v>
      </c>
      <c r="D952" s="741" t="s">
        <v>4656</v>
      </c>
      <c r="E952" s="741" t="s">
        <v>4640</v>
      </c>
      <c r="F952" s="745"/>
      <c r="G952" s="745"/>
      <c r="H952" s="745"/>
      <c r="I952" s="745"/>
      <c r="J952" s="745">
        <v>1</v>
      </c>
      <c r="K952" s="745">
        <v>462</v>
      </c>
      <c r="L952" s="745">
        <v>1</v>
      </c>
      <c r="M952" s="745">
        <v>462</v>
      </c>
      <c r="N952" s="745">
        <v>1</v>
      </c>
      <c r="O952" s="745">
        <v>462</v>
      </c>
      <c r="P952" s="759">
        <v>1</v>
      </c>
      <c r="Q952" s="746">
        <v>462</v>
      </c>
    </row>
    <row r="953" spans="1:17" ht="14.4" customHeight="1" x14ac:dyDescent="0.3">
      <c r="A953" s="740" t="s">
        <v>5523</v>
      </c>
      <c r="B953" s="741" t="s">
        <v>4563</v>
      </c>
      <c r="C953" s="741" t="s">
        <v>4559</v>
      </c>
      <c r="D953" s="741" t="s">
        <v>4658</v>
      </c>
      <c r="E953" s="741" t="s">
        <v>4659</v>
      </c>
      <c r="F953" s="745">
        <v>108</v>
      </c>
      <c r="G953" s="745">
        <v>22680</v>
      </c>
      <c r="H953" s="745">
        <v>1.172093023255814</v>
      </c>
      <c r="I953" s="745">
        <v>210</v>
      </c>
      <c r="J953" s="745">
        <v>90</v>
      </c>
      <c r="K953" s="745">
        <v>19350</v>
      </c>
      <c r="L953" s="745">
        <v>1</v>
      </c>
      <c r="M953" s="745">
        <v>215</v>
      </c>
      <c r="N953" s="745">
        <v>104</v>
      </c>
      <c r="O953" s="745">
        <v>22360</v>
      </c>
      <c r="P953" s="759">
        <v>1.1555555555555554</v>
      </c>
      <c r="Q953" s="746">
        <v>215</v>
      </c>
    </row>
    <row r="954" spans="1:17" ht="14.4" customHeight="1" x14ac:dyDescent="0.3">
      <c r="A954" s="740" t="s">
        <v>5523</v>
      </c>
      <c r="B954" s="741" t="s">
        <v>4563</v>
      </c>
      <c r="C954" s="741" t="s">
        <v>4559</v>
      </c>
      <c r="D954" s="741" t="s">
        <v>4621</v>
      </c>
      <c r="E954" s="741" t="s">
        <v>4622</v>
      </c>
      <c r="F954" s="745"/>
      <c r="G954" s="745"/>
      <c r="H954" s="745"/>
      <c r="I954" s="745"/>
      <c r="J954" s="745">
        <v>1</v>
      </c>
      <c r="K954" s="745">
        <v>354</v>
      </c>
      <c r="L954" s="745">
        <v>1</v>
      </c>
      <c r="M954" s="745">
        <v>354</v>
      </c>
      <c r="N954" s="745"/>
      <c r="O954" s="745"/>
      <c r="P954" s="759"/>
      <c r="Q954" s="746"/>
    </row>
    <row r="955" spans="1:17" ht="14.4" customHeight="1" x14ac:dyDescent="0.3">
      <c r="A955" s="740" t="s">
        <v>5523</v>
      </c>
      <c r="B955" s="741" t="s">
        <v>4563</v>
      </c>
      <c r="C955" s="741" t="s">
        <v>4559</v>
      </c>
      <c r="D955" s="741" t="s">
        <v>4660</v>
      </c>
      <c r="E955" s="741" t="s">
        <v>4661</v>
      </c>
      <c r="F955" s="745">
        <v>485</v>
      </c>
      <c r="G955" s="745">
        <v>41225</v>
      </c>
      <c r="H955" s="745">
        <v>1.1022727272727273</v>
      </c>
      <c r="I955" s="745">
        <v>85</v>
      </c>
      <c r="J955" s="745">
        <v>440</v>
      </c>
      <c r="K955" s="745">
        <v>37400</v>
      </c>
      <c r="L955" s="745">
        <v>1</v>
      </c>
      <c r="M955" s="745">
        <v>85</v>
      </c>
      <c r="N955" s="745">
        <v>466</v>
      </c>
      <c r="O955" s="745">
        <v>39610</v>
      </c>
      <c r="P955" s="759">
        <v>1.0590909090909091</v>
      </c>
      <c r="Q955" s="746">
        <v>85</v>
      </c>
    </row>
    <row r="956" spans="1:17" ht="14.4" customHeight="1" x14ac:dyDescent="0.3">
      <c r="A956" s="740" t="s">
        <v>5523</v>
      </c>
      <c r="B956" s="741" t="s">
        <v>4563</v>
      </c>
      <c r="C956" s="741" t="s">
        <v>4559</v>
      </c>
      <c r="D956" s="741" t="s">
        <v>4712</v>
      </c>
      <c r="E956" s="741" t="s">
        <v>4711</v>
      </c>
      <c r="F956" s="745">
        <v>129</v>
      </c>
      <c r="G956" s="745">
        <v>120615</v>
      </c>
      <c r="H956" s="745">
        <v>1.4397321428571428</v>
      </c>
      <c r="I956" s="745">
        <v>935</v>
      </c>
      <c r="J956" s="745">
        <v>88</v>
      </c>
      <c r="K956" s="745">
        <v>83776</v>
      </c>
      <c r="L956" s="745">
        <v>1</v>
      </c>
      <c r="M956" s="745">
        <v>952</v>
      </c>
      <c r="N956" s="745">
        <v>52</v>
      </c>
      <c r="O956" s="745">
        <v>49504</v>
      </c>
      <c r="P956" s="759">
        <v>0.59090909090909094</v>
      </c>
      <c r="Q956" s="746">
        <v>952</v>
      </c>
    </row>
    <row r="957" spans="1:17" ht="14.4" customHeight="1" x14ac:dyDescent="0.3">
      <c r="A957" s="740" t="s">
        <v>5523</v>
      </c>
      <c r="B957" s="741" t="s">
        <v>4563</v>
      </c>
      <c r="C957" s="741" t="s">
        <v>4559</v>
      </c>
      <c r="D957" s="741" t="s">
        <v>4629</v>
      </c>
      <c r="E957" s="741" t="s">
        <v>4630</v>
      </c>
      <c r="F957" s="745">
        <v>2</v>
      </c>
      <c r="G957" s="745">
        <v>228</v>
      </c>
      <c r="H957" s="745"/>
      <c r="I957" s="745">
        <v>114</v>
      </c>
      <c r="J957" s="745"/>
      <c r="K957" s="745"/>
      <c r="L957" s="745"/>
      <c r="M957" s="745"/>
      <c r="N957" s="745"/>
      <c r="O957" s="745"/>
      <c r="P957" s="759"/>
      <c r="Q957" s="746"/>
    </row>
    <row r="958" spans="1:17" ht="14.4" customHeight="1" x14ac:dyDescent="0.3">
      <c r="A958" s="740" t="s">
        <v>5523</v>
      </c>
      <c r="B958" s="741" t="s">
        <v>4563</v>
      </c>
      <c r="C958" s="741" t="s">
        <v>4559</v>
      </c>
      <c r="D958" s="741" t="s">
        <v>4713</v>
      </c>
      <c r="E958" s="741" t="s">
        <v>4711</v>
      </c>
      <c r="F958" s="745">
        <v>37</v>
      </c>
      <c r="G958" s="745">
        <v>27269</v>
      </c>
      <c r="H958" s="745">
        <v>0.91506711409395969</v>
      </c>
      <c r="I958" s="745">
        <v>737</v>
      </c>
      <c r="J958" s="745">
        <v>40</v>
      </c>
      <c r="K958" s="745">
        <v>29800</v>
      </c>
      <c r="L958" s="745">
        <v>1</v>
      </c>
      <c r="M958" s="745">
        <v>745</v>
      </c>
      <c r="N958" s="745">
        <v>21</v>
      </c>
      <c r="O958" s="745">
        <v>15645</v>
      </c>
      <c r="P958" s="759">
        <v>0.52500000000000002</v>
      </c>
      <c r="Q958" s="746">
        <v>745</v>
      </c>
    </row>
    <row r="959" spans="1:17" ht="14.4" customHeight="1" x14ac:dyDescent="0.3">
      <c r="A959" s="740" t="s">
        <v>5523</v>
      </c>
      <c r="B959" s="741" t="s">
        <v>4563</v>
      </c>
      <c r="C959" s="741" t="s">
        <v>4559</v>
      </c>
      <c r="D959" s="741" t="s">
        <v>4664</v>
      </c>
      <c r="E959" s="741" t="s">
        <v>4659</v>
      </c>
      <c r="F959" s="745">
        <v>9</v>
      </c>
      <c r="G959" s="745">
        <v>1566</v>
      </c>
      <c r="H959" s="745">
        <v>0.67675021607605879</v>
      </c>
      <c r="I959" s="745">
        <v>174</v>
      </c>
      <c r="J959" s="745">
        <v>13</v>
      </c>
      <c r="K959" s="745">
        <v>2314</v>
      </c>
      <c r="L959" s="745">
        <v>1</v>
      </c>
      <c r="M959" s="745">
        <v>178</v>
      </c>
      <c r="N959" s="745">
        <v>6</v>
      </c>
      <c r="O959" s="745">
        <v>1068</v>
      </c>
      <c r="P959" s="759">
        <v>0.46153846153846156</v>
      </c>
      <c r="Q959" s="746">
        <v>178</v>
      </c>
    </row>
    <row r="960" spans="1:17" ht="14.4" customHeight="1" x14ac:dyDescent="0.3">
      <c r="A960" s="740" t="s">
        <v>5523</v>
      </c>
      <c r="B960" s="741" t="s">
        <v>4563</v>
      </c>
      <c r="C960" s="741" t="s">
        <v>4559</v>
      </c>
      <c r="D960" s="741" t="s">
        <v>4720</v>
      </c>
      <c r="E960" s="741" t="s">
        <v>4711</v>
      </c>
      <c r="F960" s="745"/>
      <c r="G960" s="745"/>
      <c r="H960" s="745"/>
      <c r="I960" s="745"/>
      <c r="J960" s="745">
        <v>7</v>
      </c>
      <c r="K960" s="745">
        <v>7245</v>
      </c>
      <c r="L960" s="745">
        <v>1</v>
      </c>
      <c r="M960" s="745">
        <v>1035</v>
      </c>
      <c r="N960" s="745"/>
      <c r="O960" s="745"/>
      <c r="P960" s="759"/>
      <c r="Q960" s="746"/>
    </row>
    <row r="961" spans="1:17" ht="14.4" customHeight="1" x14ac:dyDescent="0.3">
      <c r="A961" s="740" t="s">
        <v>5524</v>
      </c>
      <c r="B961" s="741" t="s">
        <v>4563</v>
      </c>
      <c r="C961" s="741" t="s">
        <v>4596</v>
      </c>
      <c r="D961" s="741" t="s">
        <v>4729</v>
      </c>
      <c r="E961" s="741" t="s">
        <v>4730</v>
      </c>
      <c r="F961" s="745"/>
      <c r="G961" s="745"/>
      <c r="H961" s="745"/>
      <c r="I961" s="745"/>
      <c r="J961" s="745">
        <v>2</v>
      </c>
      <c r="K961" s="745">
        <v>4620</v>
      </c>
      <c r="L961" s="745">
        <v>1</v>
      </c>
      <c r="M961" s="745">
        <v>2310</v>
      </c>
      <c r="N961" s="745">
        <v>1</v>
      </c>
      <c r="O961" s="745">
        <v>2310</v>
      </c>
      <c r="P961" s="759">
        <v>0.5</v>
      </c>
      <c r="Q961" s="746">
        <v>2310</v>
      </c>
    </row>
    <row r="962" spans="1:17" ht="14.4" customHeight="1" x14ac:dyDescent="0.3">
      <c r="A962" s="740" t="s">
        <v>5524</v>
      </c>
      <c r="B962" s="741" t="s">
        <v>4563</v>
      </c>
      <c r="C962" s="741" t="s">
        <v>4596</v>
      </c>
      <c r="D962" s="741" t="s">
        <v>4704</v>
      </c>
      <c r="E962" s="741" t="s">
        <v>4705</v>
      </c>
      <c r="F962" s="745">
        <v>16</v>
      </c>
      <c r="G962" s="745">
        <v>14476</v>
      </c>
      <c r="H962" s="745">
        <v>4</v>
      </c>
      <c r="I962" s="745">
        <v>904.75</v>
      </c>
      <c r="J962" s="745">
        <v>4</v>
      </c>
      <c r="K962" s="745">
        <v>3619</v>
      </c>
      <c r="L962" s="745">
        <v>1</v>
      </c>
      <c r="M962" s="745">
        <v>904.75</v>
      </c>
      <c r="N962" s="745">
        <v>2</v>
      </c>
      <c r="O962" s="745">
        <v>1809.5</v>
      </c>
      <c r="P962" s="759">
        <v>0.5</v>
      </c>
      <c r="Q962" s="746">
        <v>904.75</v>
      </c>
    </row>
    <row r="963" spans="1:17" ht="14.4" customHeight="1" x14ac:dyDescent="0.3">
      <c r="A963" s="740" t="s">
        <v>5524</v>
      </c>
      <c r="B963" s="741" t="s">
        <v>4563</v>
      </c>
      <c r="C963" s="741" t="s">
        <v>4559</v>
      </c>
      <c r="D963" s="741" t="s">
        <v>4611</v>
      </c>
      <c r="E963" s="741" t="s">
        <v>4612</v>
      </c>
      <c r="F963" s="745"/>
      <c r="G963" s="745"/>
      <c r="H963" s="745"/>
      <c r="I963" s="745"/>
      <c r="J963" s="745">
        <v>1</v>
      </c>
      <c r="K963" s="745">
        <v>37</v>
      </c>
      <c r="L963" s="745">
        <v>1</v>
      </c>
      <c r="M963" s="745">
        <v>37</v>
      </c>
      <c r="N963" s="745"/>
      <c r="O963" s="745"/>
      <c r="P963" s="759"/>
      <c r="Q963" s="746"/>
    </row>
    <row r="964" spans="1:17" ht="14.4" customHeight="1" x14ac:dyDescent="0.3">
      <c r="A964" s="740" t="s">
        <v>5524</v>
      </c>
      <c r="B964" s="741" t="s">
        <v>4563</v>
      </c>
      <c r="C964" s="741" t="s">
        <v>4559</v>
      </c>
      <c r="D964" s="741" t="s">
        <v>4617</v>
      </c>
      <c r="E964" s="741" t="s">
        <v>4618</v>
      </c>
      <c r="F964" s="745">
        <v>303</v>
      </c>
      <c r="G964" s="745">
        <v>71205</v>
      </c>
      <c r="H964" s="745">
        <v>0.90058812369569341</v>
      </c>
      <c r="I964" s="745">
        <v>235</v>
      </c>
      <c r="J964" s="745">
        <v>315</v>
      </c>
      <c r="K964" s="745">
        <v>79065</v>
      </c>
      <c r="L964" s="745">
        <v>1</v>
      </c>
      <c r="M964" s="745">
        <v>251</v>
      </c>
      <c r="N964" s="745">
        <v>389</v>
      </c>
      <c r="O964" s="745">
        <v>97639</v>
      </c>
      <c r="P964" s="759">
        <v>1.234920634920635</v>
      </c>
      <c r="Q964" s="746">
        <v>251</v>
      </c>
    </row>
    <row r="965" spans="1:17" ht="14.4" customHeight="1" x14ac:dyDescent="0.3">
      <c r="A965" s="740" t="s">
        <v>5524</v>
      </c>
      <c r="B965" s="741" t="s">
        <v>4563</v>
      </c>
      <c r="C965" s="741" t="s">
        <v>4559</v>
      </c>
      <c r="D965" s="741" t="s">
        <v>4647</v>
      </c>
      <c r="E965" s="741" t="s">
        <v>4648</v>
      </c>
      <c r="F965" s="745">
        <v>75</v>
      </c>
      <c r="G965" s="745">
        <v>8850</v>
      </c>
      <c r="H965" s="745">
        <v>0.74721377912867271</v>
      </c>
      <c r="I965" s="745">
        <v>118</v>
      </c>
      <c r="J965" s="745">
        <v>94</v>
      </c>
      <c r="K965" s="745">
        <v>11844</v>
      </c>
      <c r="L965" s="745">
        <v>1</v>
      </c>
      <c r="M965" s="745">
        <v>126</v>
      </c>
      <c r="N965" s="745">
        <v>117</v>
      </c>
      <c r="O965" s="745">
        <v>14742</v>
      </c>
      <c r="P965" s="759">
        <v>1.2446808510638299</v>
      </c>
      <c r="Q965" s="746">
        <v>126</v>
      </c>
    </row>
    <row r="966" spans="1:17" ht="14.4" customHeight="1" x14ac:dyDescent="0.3">
      <c r="A966" s="740" t="s">
        <v>5524</v>
      </c>
      <c r="B966" s="741" t="s">
        <v>4563</v>
      </c>
      <c r="C966" s="741" t="s">
        <v>4559</v>
      </c>
      <c r="D966" s="741" t="s">
        <v>4651</v>
      </c>
      <c r="E966" s="741" t="s">
        <v>4652</v>
      </c>
      <c r="F966" s="745">
        <v>5</v>
      </c>
      <c r="G966" s="745">
        <v>2435</v>
      </c>
      <c r="H966" s="745"/>
      <c r="I966" s="745">
        <v>487</v>
      </c>
      <c r="J966" s="745"/>
      <c r="K966" s="745"/>
      <c r="L966" s="745"/>
      <c r="M966" s="745"/>
      <c r="N966" s="745">
        <v>1</v>
      </c>
      <c r="O966" s="745">
        <v>495</v>
      </c>
      <c r="P966" s="759"/>
      <c r="Q966" s="746">
        <v>495</v>
      </c>
    </row>
    <row r="967" spans="1:17" ht="14.4" customHeight="1" x14ac:dyDescent="0.3">
      <c r="A967" s="740" t="s">
        <v>5524</v>
      </c>
      <c r="B967" s="741" t="s">
        <v>4563</v>
      </c>
      <c r="C967" s="741" t="s">
        <v>4559</v>
      </c>
      <c r="D967" s="741" t="s">
        <v>4671</v>
      </c>
      <c r="E967" s="741" t="s">
        <v>4655</v>
      </c>
      <c r="F967" s="745">
        <v>8</v>
      </c>
      <c r="G967" s="745">
        <v>5440</v>
      </c>
      <c r="H967" s="745">
        <v>2.635658914728682</v>
      </c>
      <c r="I967" s="745">
        <v>680</v>
      </c>
      <c r="J967" s="745">
        <v>3</v>
      </c>
      <c r="K967" s="745">
        <v>2064</v>
      </c>
      <c r="L967" s="745">
        <v>1</v>
      </c>
      <c r="M967" s="745">
        <v>688</v>
      </c>
      <c r="N967" s="745"/>
      <c r="O967" s="745"/>
      <c r="P967" s="759"/>
      <c r="Q967" s="746"/>
    </row>
    <row r="968" spans="1:17" ht="14.4" customHeight="1" x14ac:dyDescent="0.3">
      <c r="A968" s="740" t="s">
        <v>5524</v>
      </c>
      <c r="B968" s="741" t="s">
        <v>4563</v>
      </c>
      <c r="C968" s="741" t="s">
        <v>4559</v>
      </c>
      <c r="D968" s="741" t="s">
        <v>4653</v>
      </c>
      <c r="E968" s="741" t="s">
        <v>4652</v>
      </c>
      <c r="F968" s="745">
        <v>14</v>
      </c>
      <c r="G968" s="745">
        <v>7826</v>
      </c>
      <c r="H968" s="745">
        <v>13.778169014084508</v>
      </c>
      <c r="I968" s="745">
        <v>559</v>
      </c>
      <c r="J968" s="745">
        <v>1</v>
      </c>
      <c r="K968" s="745">
        <v>568</v>
      </c>
      <c r="L968" s="745">
        <v>1</v>
      </c>
      <c r="M968" s="745">
        <v>568</v>
      </c>
      <c r="N968" s="745">
        <v>10</v>
      </c>
      <c r="O968" s="745">
        <v>5680</v>
      </c>
      <c r="P968" s="759">
        <v>10</v>
      </c>
      <c r="Q968" s="746">
        <v>568</v>
      </c>
    </row>
    <row r="969" spans="1:17" ht="14.4" customHeight="1" x14ac:dyDescent="0.3">
      <c r="A969" s="740" t="s">
        <v>5524</v>
      </c>
      <c r="B969" s="741" t="s">
        <v>4563</v>
      </c>
      <c r="C969" s="741" t="s">
        <v>4559</v>
      </c>
      <c r="D969" s="741" t="s">
        <v>4654</v>
      </c>
      <c r="E969" s="741" t="s">
        <v>4655</v>
      </c>
      <c r="F969" s="745">
        <v>3</v>
      </c>
      <c r="G969" s="745">
        <v>2256</v>
      </c>
      <c r="H969" s="745">
        <v>0.98817345597897499</v>
      </c>
      <c r="I969" s="745">
        <v>752</v>
      </c>
      <c r="J969" s="745">
        <v>3</v>
      </c>
      <c r="K969" s="745">
        <v>2283</v>
      </c>
      <c r="L969" s="745">
        <v>1</v>
      </c>
      <c r="M969" s="745">
        <v>761</v>
      </c>
      <c r="N969" s="745">
        <v>8</v>
      </c>
      <c r="O969" s="745">
        <v>6088</v>
      </c>
      <c r="P969" s="759">
        <v>2.6666666666666665</v>
      </c>
      <c r="Q969" s="746">
        <v>761</v>
      </c>
    </row>
    <row r="970" spans="1:17" ht="14.4" customHeight="1" x14ac:dyDescent="0.3">
      <c r="A970" s="740" t="s">
        <v>5524</v>
      </c>
      <c r="B970" s="741" t="s">
        <v>4563</v>
      </c>
      <c r="C970" s="741" t="s">
        <v>4559</v>
      </c>
      <c r="D970" s="741" t="s">
        <v>4710</v>
      </c>
      <c r="E970" s="741" t="s">
        <v>4711</v>
      </c>
      <c r="F970" s="745">
        <v>181</v>
      </c>
      <c r="G970" s="745">
        <v>146429</v>
      </c>
      <c r="H970" s="745">
        <v>0.49863107926800199</v>
      </c>
      <c r="I970" s="745">
        <v>809</v>
      </c>
      <c r="J970" s="745">
        <v>359</v>
      </c>
      <c r="K970" s="745">
        <v>293662</v>
      </c>
      <c r="L970" s="745">
        <v>1</v>
      </c>
      <c r="M970" s="745">
        <v>818</v>
      </c>
      <c r="N970" s="745">
        <v>442</v>
      </c>
      <c r="O970" s="745">
        <v>361556</v>
      </c>
      <c r="P970" s="759">
        <v>1.2311977715877438</v>
      </c>
      <c r="Q970" s="746">
        <v>818</v>
      </c>
    </row>
    <row r="971" spans="1:17" ht="14.4" customHeight="1" x14ac:dyDescent="0.3">
      <c r="A971" s="740" t="s">
        <v>5524</v>
      </c>
      <c r="B971" s="741" t="s">
        <v>4563</v>
      </c>
      <c r="C971" s="741" t="s">
        <v>4559</v>
      </c>
      <c r="D971" s="741" t="s">
        <v>4656</v>
      </c>
      <c r="E971" s="741" t="s">
        <v>4640</v>
      </c>
      <c r="F971" s="745">
        <v>1</v>
      </c>
      <c r="G971" s="745">
        <v>449</v>
      </c>
      <c r="H971" s="745"/>
      <c r="I971" s="745">
        <v>449</v>
      </c>
      <c r="J971" s="745"/>
      <c r="K971" s="745"/>
      <c r="L971" s="745"/>
      <c r="M971" s="745"/>
      <c r="N971" s="745">
        <v>1</v>
      </c>
      <c r="O971" s="745">
        <v>462</v>
      </c>
      <c r="P971" s="759"/>
      <c r="Q971" s="746">
        <v>462</v>
      </c>
    </row>
    <row r="972" spans="1:17" ht="14.4" customHeight="1" x14ac:dyDescent="0.3">
      <c r="A972" s="740" t="s">
        <v>5524</v>
      </c>
      <c r="B972" s="741" t="s">
        <v>4563</v>
      </c>
      <c r="C972" s="741" t="s">
        <v>4559</v>
      </c>
      <c r="D972" s="741" t="s">
        <v>4725</v>
      </c>
      <c r="E972" s="741" t="s">
        <v>4638</v>
      </c>
      <c r="F972" s="745"/>
      <c r="G972" s="745"/>
      <c r="H972" s="745"/>
      <c r="I972" s="745"/>
      <c r="J972" s="745"/>
      <c r="K972" s="745"/>
      <c r="L972" s="745"/>
      <c r="M972" s="745"/>
      <c r="N972" s="745">
        <v>1</v>
      </c>
      <c r="O972" s="745">
        <v>728</v>
      </c>
      <c r="P972" s="759"/>
      <c r="Q972" s="746">
        <v>728</v>
      </c>
    </row>
    <row r="973" spans="1:17" ht="14.4" customHeight="1" x14ac:dyDescent="0.3">
      <c r="A973" s="740" t="s">
        <v>5524</v>
      </c>
      <c r="B973" s="741" t="s">
        <v>4563</v>
      </c>
      <c r="C973" s="741" t="s">
        <v>4559</v>
      </c>
      <c r="D973" s="741" t="s">
        <v>4658</v>
      </c>
      <c r="E973" s="741" t="s">
        <v>4659</v>
      </c>
      <c r="F973" s="745">
        <v>62</v>
      </c>
      <c r="G973" s="745">
        <v>13020</v>
      </c>
      <c r="H973" s="745">
        <v>0.63745410036719707</v>
      </c>
      <c r="I973" s="745">
        <v>210</v>
      </c>
      <c r="J973" s="745">
        <v>95</v>
      </c>
      <c r="K973" s="745">
        <v>20425</v>
      </c>
      <c r="L973" s="745">
        <v>1</v>
      </c>
      <c r="M973" s="745">
        <v>215</v>
      </c>
      <c r="N973" s="745">
        <v>140</v>
      </c>
      <c r="O973" s="745">
        <v>30100</v>
      </c>
      <c r="P973" s="759">
        <v>1.4736842105263157</v>
      </c>
      <c r="Q973" s="746">
        <v>215</v>
      </c>
    </row>
    <row r="974" spans="1:17" ht="14.4" customHeight="1" x14ac:dyDescent="0.3">
      <c r="A974" s="740" t="s">
        <v>5524</v>
      </c>
      <c r="B974" s="741" t="s">
        <v>4563</v>
      </c>
      <c r="C974" s="741" t="s">
        <v>4559</v>
      </c>
      <c r="D974" s="741" t="s">
        <v>4621</v>
      </c>
      <c r="E974" s="741" t="s">
        <v>4622</v>
      </c>
      <c r="F974" s="745">
        <v>7</v>
      </c>
      <c r="G974" s="745">
        <v>2317</v>
      </c>
      <c r="H974" s="745">
        <v>1.3090395480225989</v>
      </c>
      <c r="I974" s="745">
        <v>331</v>
      </c>
      <c r="J974" s="745">
        <v>5</v>
      </c>
      <c r="K974" s="745">
        <v>1770</v>
      </c>
      <c r="L974" s="745">
        <v>1</v>
      </c>
      <c r="M974" s="745">
        <v>354</v>
      </c>
      <c r="N974" s="745">
        <v>5</v>
      </c>
      <c r="O974" s="745">
        <v>1775</v>
      </c>
      <c r="P974" s="759">
        <v>1.0028248587570621</v>
      </c>
      <c r="Q974" s="746">
        <v>355</v>
      </c>
    </row>
    <row r="975" spans="1:17" ht="14.4" customHeight="1" x14ac:dyDescent="0.3">
      <c r="A975" s="740" t="s">
        <v>5524</v>
      </c>
      <c r="B975" s="741" t="s">
        <v>4563</v>
      </c>
      <c r="C975" s="741" t="s">
        <v>4559</v>
      </c>
      <c r="D975" s="741" t="s">
        <v>4660</v>
      </c>
      <c r="E975" s="741" t="s">
        <v>4661</v>
      </c>
      <c r="F975" s="745">
        <v>64</v>
      </c>
      <c r="G975" s="745">
        <v>5440</v>
      </c>
      <c r="H975" s="745">
        <v>0.84210526315789469</v>
      </c>
      <c r="I975" s="745">
        <v>85</v>
      </c>
      <c r="J975" s="745">
        <v>76</v>
      </c>
      <c r="K975" s="745">
        <v>6460</v>
      </c>
      <c r="L975" s="745">
        <v>1</v>
      </c>
      <c r="M975" s="745">
        <v>85</v>
      </c>
      <c r="N975" s="745">
        <v>116</v>
      </c>
      <c r="O975" s="745">
        <v>9860</v>
      </c>
      <c r="P975" s="759">
        <v>1.5263157894736843</v>
      </c>
      <c r="Q975" s="746">
        <v>85</v>
      </c>
    </row>
    <row r="976" spans="1:17" ht="14.4" customHeight="1" x14ac:dyDescent="0.3">
      <c r="A976" s="740" t="s">
        <v>5524</v>
      </c>
      <c r="B976" s="741" t="s">
        <v>4563</v>
      </c>
      <c r="C976" s="741" t="s">
        <v>4559</v>
      </c>
      <c r="D976" s="741" t="s">
        <v>4623</v>
      </c>
      <c r="E976" s="741" t="s">
        <v>4624</v>
      </c>
      <c r="F976" s="745">
        <v>2</v>
      </c>
      <c r="G976" s="745">
        <v>1414</v>
      </c>
      <c r="H976" s="745">
        <v>0.39332406119610569</v>
      </c>
      <c r="I976" s="745">
        <v>707</v>
      </c>
      <c r="J976" s="745">
        <v>5</v>
      </c>
      <c r="K976" s="745">
        <v>3595</v>
      </c>
      <c r="L976" s="745">
        <v>1</v>
      </c>
      <c r="M976" s="745">
        <v>719</v>
      </c>
      <c r="N976" s="745">
        <v>4</v>
      </c>
      <c r="O976" s="745">
        <v>2880</v>
      </c>
      <c r="P976" s="759">
        <v>0.80111265646731566</v>
      </c>
      <c r="Q976" s="746">
        <v>720</v>
      </c>
    </row>
    <row r="977" spans="1:17" ht="14.4" customHeight="1" x14ac:dyDescent="0.3">
      <c r="A977" s="740" t="s">
        <v>5524</v>
      </c>
      <c r="B977" s="741" t="s">
        <v>4563</v>
      </c>
      <c r="C977" s="741" t="s">
        <v>4559</v>
      </c>
      <c r="D977" s="741" t="s">
        <v>4712</v>
      </c>
      <c r="E977" s="741" t="s">
        <v>4711</v>
      </c>
      <c r="F977" s="745">
        <v>20</v>
      </c>
      <c r="G977" s="745">
        <v>18700</v>
      </c>
      <c r="H977" s="745">
        <v>2.1825396825396823</v>
      </c>
      <c r="I977" s="745">
        <v>935</v>
      </c>
      <c r="J977" s="745">
        <v>9</v>
      </c>
      <c r="K977" s="745">
        <v>8568</v>
      </c>
      <c r="L977" s="745">
        <v>1</v>
      </c>
      <c r="M977" s="745">
        <v>952</v>
      </c>
      <c r="N977" s="745">
        <v>8</v>
      </c>
      <c r="O977" s="745">
        <v>7616</v>
      </c>
      <c r="P977" s="759">
        <v>0.88888888888888884</v>
      </c>
      <c r="Q977" s="746">
        <v>952</v>
      </c>
    </row>
    <row r="978" spans="1:17" ht="14.4" customHeight="1" x14ac:dyDescent="0.3">
      <c r="A978" s="740" t="s">
        <v>5524</v>
      </c>
      <c r="B978" s="741" t="s">
        <v>4563</v>
      </c>
      <c r="C978" s="741" t="s">
        <v>4559</v>
      </c>
      <c r="D978" s="741" t="s">
        <v>4629</v>
      </c>
      <c r="E978" s="741" t="s">
        <v>4630</v>
      </c>
      <c r="F978" s="745"/>
      <c r="G978" s="745"/>
      <c r="H978" s="745"/>
      <c r="I978" s="745"/>
      <c r="J978" s="745"/>
      <c r="K978" s="745"/>
      <c r="L978" s="745"/>
      <c r="M978" s="745"/>
      <c r="N978" s="745">
        <v>3</v>
      </c>
      <c r="O978" s="745">
        <v>360</v>
      </c>
      <c r="P978" s="759"/>
      <c r="Q978" s="746">
        <v>120</v>
      </c>
    </row>
    <row r="979" spans="1:17" ht="14.4" customHeight="1" x14ac:dyDescent="0.3">
      <c r="A979" s="740" t="s">
        <v>5524</v>
      </c>
      <c r="B979" s="741" t="s">
        <v>4563</v>
      </c>
      <c r="C979" s="741" t="s">
        <v>4559</v>
      </c>
      <c r="D979" s="741" t="s">
        <v>4713</v>
      </c>
      <c r="E979" s="741" t="s">
        <v>4711</v>
      </c>
      <c r="F979" s="745">
        <v>107</v>
      </c>
      <c r="G979" s="745">
        <v>78859</v>
      </c>
      <c r="H979" s="745">
        <v>3.78039309683605</v>
      </c>
      <c r="I979" s="745">
        <v>737</v>
      </c>
      <c r="J979" s="745">
        <v>28</v>
      </c>
      <c r="K979" s="745">
        <v>20860</v>
      </c>
      <c r="L979" s="745">
        <v>1</v>
      </c>
      <c r="M979" s="745">
        <v>745</v>
      </c>
      <c r="N979" s="745"/>
      <c r="O979" s="745"/>
      <c r="P979" s="759"/>
      <c r="Q979" s="746"/>
    </row>
    <row r="980" spans="1:17" ht="14.4" customHeight="1" x14ac:dyDescent="0.3">
      <c r="A980" s="740" t="s">
        <v>5524</v>
      </c>
      <c r="B980" s="741" t="s">
        <v>4563</v>
      </c>
      <c r="C980" s="741" t="s">
        <v>4559</v>
      </c>
      <c r="D980" s="741" t="s">
        <v>4716</v>
      </c>
      <c r="E980" s="741" t="s">
        <v>4717</v>
      </c>
      <c r="F980" s="745">
        <v>4</v>
      </c>
      <c r="G980" s="745">
        <v>2108</v>
      </c>
      <c r="H980" s="745"/>
      <c r="I980" s="745">
        <v>527</v>
      </c>
      <c r="J980" s="745"/>
      <c r="K980" s="745"/>
      <c r="L980" s="745"/>
      <c r="M980" s="745"/>
      <c r="N980" s="745">
        <v>30</v>
      </c>
      <c r="O980" s="745">
        <v>16290</v>
      </c>
      <c r="P980" s="759"/>
      <c r="Q980" s="746">
        <v>543</v>
      </c>
    </row>
    <row r="981" spans="1:17" ht="14.4" customHeight="1" x14ac:dyDescent="0.3">
      <c r="A981" s="740" t="s">
        <v>5524</v>
      </c>
      <c r="B981" s="741" t="s">
        <v>4563</v>
      </c>
      <c r="C981" s="741" t="s">
        <v>4559</v>
      </c>
      <c r="D981" s="741" t="s">
        <v>4662</v>
      </c>
      <c r="E981" s="741" t="s">
        <v>4663</v>
      </c>
      <c r="F981" s="745">
        <v>2</v>
      </c>
      <c r="G981" s="745">
        <v>598</v>
      </c>
      <c r="H981" s="745">
        <v>0.97394136807817588</v>
      </c>
      <c r="I981" s="745">
        <v>299</v>
      </c>
      <c r="J981" s="745">
        <v>2</v>
      </c>
      <c r="K981" s="745">
        <v>614</v>
      </c>
      <c r="L981" s="745">
        <v>1</v>
      </c>
      <c r="M981" s="745">
        <v>307</v>
      </c>
      <c r="N981" s="745">
        <v>2</v>
      </c>
      <c r="O981" s="745">
        <v>614</v>
      </c>
      <c r="P981" s="759">
        <v>1</v>
      </c>
      <c r="Q981" s="746">
        <v>307</v>
      </c>
    </row>
    <row r="982" spans="1:17" ht="14.4" customHeight="1" x14ac:dyDescent="0.3">
      <c r="A982" s="740" t="s">
        <v>5524</v>
      </c>
      <c r="B982" s="741" t="s">
        <v>4563</v>
      </c>
      <c r="C982" s="741" t="s">
        <v>4559</v>
      </c>
      <c r="D982" s="741" t="s">
        <v>4664</v>
      </c>
      <c r="E982" s="741" t="s">
        <v>4659</v>
      </c>
      <c r="F982" s="745">
        <v>29</v>
      </c>
      <c r="G982" s="745">
        <v>5046</v>
      </c>
      <c r="H982" s="745">
        <v>5.6696629213483147</v>
      </c>
      <c r="I982" s="745">
        <v>174</v>
      </c>
      <c r="J982" s="745">
        <v>5</v>
      </c>
      <c r="K982" s="745">
        <v>890</v>
      </c>
      <c r="L982" s="745">
        <v>1</v>
      </c>
      <c r="M982" s="745">
        <v>178</v>
      </c>
      <c r="N982" s="745"/>
      <c r="O982" s="745"/>
      <c r="P982" s="759"/>
      <c r="Q982" s="746"/>
    </row>
    <row r="983" spans="1:17" ht="14.4" customHeight="1" x14ac:dyDescent="0.3">
      <c r="A983" s="740" t="s">
        <v>5524</v>
      </c>
      <c r="B983" s="741" t="s">
        <v>4563</v>
      </c>
      <c r="C983" s="741" t="s">
        <v>4559</v>
      </c>
      <c r="D983" s="741" t="s">
        <v>4665</v>
      </c>
      <c r="E983" s="741" t="s">
        <v>4663</v>
      </c>
      <c r="F983" s="745"/>
      <c r="G983" s="745"/>
      <c r="H983" s="745"/>
      <c r="I983" s="745"/>
      <c r="J983" s="745">
        <v>21</v>
      </c>
      <c r="K983" s="745">
        <v>7980</v>
      </c>
      <c r="L983" s="745">
        <v>1</v>
      </c>
      <c r="M983" s="745">
        <v>380</v>
      </c>
      <c r="N983" s="745">
        <v>20</v>
      </c>
      <c r="O983" s="745">
        <v>7600</v>
      </c>
      <c r="P983" s="759">
        <v>0.95238095238095233</v>
      </c>
      <c r="Q983" s="746">
        <v>380</v>
      </c>
    </row>
    <row r="984" spans="1:17" ht="14.4" customHeight="1" x14ac:dyDescent="0.3">
      <c r="A984" s="740" t="s">
        <v>5524</v>
      </c>
      <c r="B984" s="741" t="s">
        <v>4563</v>
      </c>
      <c r="C984" s="741" t="s">
        <v>4559</v>
      </c>
      <c r="D984" s="741" t="s">
        <v>4639</v>
      </c>
      <c r="E984" s="741" t="s">
        <v>4640</v>
      </c>
      <c r="F984" s="745">
        <v>1</v>
      </c>
      <c r="G984" s="745">
        <v>340</v>
      </c>
      <c r="H984" s="745"/>
      <c r="I984" s="745">
        <v>340</v>
      </c>
      <c r="J984" s="745"/>
      <c r="K984" s="745"/>
      <c r="L984" s="745"/>
      <c r="M984" s="745"/>
      <c r="N984" s="745"/>
      <c r="O984" s="745"/>
      <c r="P984" s="759"/>
      <c r="Q984" s="746"/>
    </row>
    <row r="985" spans="1:17" ht="14.4" customHeight="1" x14ac:dyDescent="0.3">
      <c r="A985" s="740" t="s">
        <v>5524</v>
      </c>
      <c r="B985" s="741" t="s">
        <v>4563</v>
      </c>
      <c r="C985" s="741" t="s">
        <v>4559</v>
      </c>
      <c r="D985" s="741" t="s">
        <v>4721</v>
      </c>
      <c r="E985" s="741" t="s">
        <v>4711</v>
      </c>
      <c r="F985" s="745">
        <v>32</v>
      </c>
      <c r="G985" s="745">
        <v>27616</v>
      </c>
      <c r="H985" s="745">
        <v>6.2835039817974971</v>
      </c>
      <c r="I985" s="745">
        <v>863</v>
      </c>
      <c r="J985" s="745">
        <v>5</v>
      </c>
      <c r="K985" s="745">
        <v>4395</v>
      </c>
      <c r="L985" s="745">
        <v>1</v>
      </c>
      <c r="M985" s="745">
        <v>879</v>
      </c>
      <c r="N985" s="745"/>
      <c r="O985" s="745"/>
      <c r="P985" s="759"/>
      <c r="Q985" s="746"/>
    </row>
    <row r="986" spans="1:17" ht="14.4" customHeight="1" x14ac:dyDescent="0.3">
      <c r="A986" s="740" t="s">
        <v>5524</v>
      </c>
      <c r="B986" s="741" t="s">
        <v>4563</v>
      </c>
      <c r="C986" s="741" t="s">
        <v>4559</v>
      </c>
      <c r="D986" s="741" t="s">
        <v>4726</v>
      </c>
      <c r="E986" s="741" t="s">
        <v>4727</v>
      </c>
      <c r="F986" s="745"/>
      <c r="G986" s="745"/>
      <c r="H986" s="745"/>
      <c r="I986" s="745"/>
      <c r="J986" s="745"/>
      <c r="K986" s="745"/>
      <c r="L986" s="745"/>
      <c r="M986" s="745"/>
      <c r="N986" s="745">
        <v>5</v>
      </c>
      <c r="O986" s="745">
        <v>3020</v>
      </c>
      <c r="P986" s="759"/>
      <c r="Q986" s="746">
        <v>604</v>
      </c>
    </row>
    <row r="987" spans="1:17" ht="14.4" customHeight="1" x14ac:dyDescent="0.3">
      <c r="A987" s="740" t="s">
        <v>5524</v>
      </c>
      <c r="B987" s="741" t="s">
        <v>4563</v>
      </c>
      <c r="C987" s="741" t="s">
        <v>4559</v>
      </c>
      <c r="D987" s="741" t="s">
        <v>4643</v>
      </c>
      <c r="E987" s="741" t="s">
        <v>4644</v>
      </c>
      <c r="F987" s="745"/>
      <c r="G987" s="745"/>
      <c r="H987" s="745"/>
      <c r="I987" s="745"/>
      <c r="J987" s="745">
        <v>3</v>
      </c>
      <c r="K987" s="745">
        <v>531</v>
      </c>
      <c r="L987" s="745">
        <v>1</v>
      </c>
      <c r="M987" s="745">
        <v>177</v>
      </c>
      <c r="N987" s="745"/>
      <c r="O987" s="745"/>
      <c r="P987" s="759"/>
      <c r="Q987" s="746"/>
    </row>
    <row r="988" spans="1:17" ht="14.4" customHeight="1" x14ac:dyDescent="0.3">
      <c r="A988" s="740" t="s">
        <v>5524</v>
      </c>
      <c r="B988" s="741" t="s">
        <v>4563</v>
      </c>
      <c r="C988" s="741" t="s">
        <v>4559</v>
      </c>
      <c r="D988" s="741" t="s">
        <v>4674</v>
      </c>
      <c r="E988" s="741" t="s">
        <v>4675</v>
      </c>
      <c r="F988" s="745">
        <v>1</v>
      </c>
      <c r="G988" s="745">
        <v>611</v>
      </c>
      <c r="H988" s="745">
        <v>0.9807383627608347</v>
      </c>
      <c r="I988" s="745">
        <v>611</v>
      </c>
      <c r="J988" s="745">
        <v>1</v>
      </c>
      <c r="K988" s="745">
        <v>623</v>
      </c>
      <c r="L988" s="745">
        <v>1</v>
      </c>
      <c r="M988" s="745">
        <v>623</v>
      </c>
      <c r="N988" s="745"/>
      <c r="O988" s="745"/>
      <c r="P988" s="759"/>
      <c r="Q988" s="746"/>
    </row>
    <row r="989" spans="1:17" ht="14.4" customHeight="1" x14ac:dyDescent="0.3">
      <c r="A989" s="740" t="s">
        <v>5524</v>
      </c>
      <c r="B989" s="741" t="s">
        <v>4563</v>
      </c>
      <c r="C989" s="741" t="s">
        <v>4559</v>
      </c>
      <c r="D989" s="741" t="s">
        <v>4722</v>
      </c>
      <c r="E989" s="741" t="s">
        <v>4675</v>
      </c>
      <c r="F989" s="745">
        <v>2</v>
      </c>
      <c r="G989" s="745">
        <v>1050</v>
      </c>
      <c r="H989" s="745"/>
      <c r="I989" s="745">
        <v>525</v>
      </c>
      <c r="J989" s="745"/>
      <c r="K989" s="745"/>
      <c r="L989" s="745"/>
      <c r="M989" s="745"/>
      <c r="N989" s="745"/>
      <c r="O989" s="745"/>
      <c r="P989" s="759"/>
      <c r="Q989" s="746"/>
    </row>
    <row r="990" spans="1:17" ht="14.4" customHeight="1" x14ac:dyDescent="0.3">
      <c r="A990" s="740" t="s">
        <v>5525</v>
      </c>
      <c r="B990" s="741" t="s">
        <v>4563</v>
      </c>
      <c r="C990" s="741" t="s">
        <v>4596</v>
      </c>
      <c r="D990" s="741" t="s">
        <v>4704</v>
      </c>
      <c r="E990" s="741" t="s">
        <v>4705</v>
      </c>
      <c r="F990" s="745">
        <v>7</v>
      </c>
      <c r="G990" s="745">
        <v>6333.25</v>
      </c>
      <c r="H990" s="745">
        <v>0.4375</v>
      </c>
      <c r="I990" s="745">
        <v>904.75</v>
      </c>
      <c r="J990" s="745">
        <v>16</v>
      </c>
      <c r="K990" s="745">
        <v>14476</v>
      </c>
      <c r="L990" s="745">
        <v>1</v>
      </c>
      <c r="M990" s="745">
        <v>904.75</v>
      </c>
      <c r="N990" s="745">
        <v>6</v>
      </c>
      <c r="O990" s="745">
        <v>5428.5</v>
      </c>
      <c r="P990" s="759">
        <v>0.375</v>
      </c>
      <c r="Q990" s="746">
        <v>904.75</v>
      </c>
    </row>
    <row r="991" spans="1:17" ht="14.4" customHeight="1" x14ac:dyDescent="0.3">
      <c r="A991" s="740" t="s">
        <v>5525</v>
      </c>
      <c r="B991" s="741" t="s">
        <v>4563</v>
      </c>
      <c r="C991" s="741" t="s">
        <v>4596</v>
      </c>
      <c r="D991" s="741" t="s">
        <v>4599</v>
      </c>
      <c r="E991" s="741" t="s">
        <v>4600</v>
      </c>
      <c r="F991" s="745">
        <v>1</v>
      </c>
      <c r="G991" s="745">
        <v>242.64</v>
      </c>
      <c r="H991" s="745"/>
      <c r="I991" s="745">
        <v>242.64</v>
      </c>
      <c r="J991" s="745"/>
      <c r="K991" s="745"/>
      <c r="L991" s="745"/>
      <c r="M991" s="745"/>
      <c r="N991" s="745"/>
      <c r="O991" s="745"/>
      <c r="P991" s="759"/>
      <c r="Q991" s="746"/>
    </row>
    <row r="992" spans="1:17" ht="14.4" customHeight="1" x14ac:dyDescent="0.3">
      <c r="A992" s="740" t="s">
        <v>5525</v>
      </c>
      <c r="B992" s="741" t="s">
        <v>4563</v>
      </c>
      <c r="C992" s="741" t="s">
        <v>4596</v>
      </c>
      <c r="D992" s="741" t="s">
        <v>4601</v>
      </c>
      <c r="E992" s="741" t="s">
        <v>4602</v>
      </c>
      <c r="F992" s="745"/>
      <c r="G992" s="745"/>
      <c r="H992" s="745"/>
      <c r="I992" s="745"/>
      <c r="J992" s="745">
        <v>1</v>
      </c>
      <c r="K992" s="745">
        <v>242.64</v>
      </c>
      <c r="L992" s="745">
        <v>1</v>
      </c>
      <c r="M992" s="745">
        <v>242.64</v>
      </c>
      <c r="N992" s="745"/>
      <c r="O992" s="745"/>
      <c r="P992" s="759"/>
      <c r="Q992" s="746"/>
    </row>
    <row r="993" spans="1:17" ht="14.4" customHeight="1" x14ac:dyDescent="0.3">
      <c r="A993" s="740" t="s">
        <v>5525</v>
      </c>
      <c r="B993" s="741" t="s">
        <v>4563</v>
      </c>
      <c r="C993" s="741" t="s">
        <v>4596</v>
      </c>
      <c r="D993" s="741" t="s">
        <v>4605</v>
      </c>
      <c r="E993" s="741" t="s">
        <v>4604</v>
      </c>
      <c r="F993" s="745"/>
      <c r="G993" s="745"/>
      <c r="H993" s="745"/>
      <c r="I993" s="745"/>
      <c r="J993" s="745"/>
      <c r="K993" s="745"/>
      <c r="L993" s="745"/>
      <c r="M993" s="745"/>
      <c r="N993" s="745">
        <v>4</v>
      </c>
      <c r="O993" s="745">
        <v>1796</v>
      </c>
      <c r="P993" s="759"/>
      <c r="Q993" s="746">
        <v>449</v>
      </c>
    </row>
    <row r="994" spans="1:17" ht="14.4" customHeight="1" x14ac:dyDescent="0.3">
      <c r="A994" s="740" t="s">
        <v>5525</v>
      </c>
      <c r="B994" s="741" t="s">
        <v>4563</v>
      </c>
      <c r="C994" s="741" t="s">
        <v>4596</v>
      </c>
      <c r="D994" s="741" t="s">
        <v>4606</v>
      </c>
      <c r="E994" s="741" t="s">
        <v>4604</v>
      </c>
      <c r="F994" s="745"/>
      <c r="G994" s="745"/>
      <c r="H994" s="745"/>
      <c r="I994" s="745"/>
      <c r="J994" s="745"/>
      <c r="K994" s="745"/>
      <c r="L994" s="745"/>
      <c r="M994" s="745"/>
      <c r="N994" s="745">
        <v>4</v>
      </c>
      <c r="O994" s="745">
        <v>2000</v>
      </c>
      <c r="P994" s="759"/>
      <c r="Q994" s="746">
        <v>500</v>
      </c>
    </row>
    <row r="995" spans="1:17" ht="14.4" customHeight="1" x14ac:dyDescent="0.3">
      <c r="A995" s="740" t="s">
        <v>5525</v>
      </c>
      <c r="B995" s="741" t="s">
        <v>4563</v>
      </c>
      <c r="C995" s="741" t="s">
        <v>4559</v>
      </c>
      <c r="D995" s="741" t="s">
        <v>4706</v>
      </c>
      <c r="E995" s="741" t="s">
        <v>4707</v>
      </c>
      <c r="F995" s="745">
        <v>1</v>
      </c>
      <c r="G995" s="745">
        <v>189</v>
      </c>
      <c r="H995" s="745">
        <v>0.48461538461538461</v>
      </c>
      <c r="I995" s="745">
        <v>189</v>
      </c>
      <c r="J995" s="745">
        <v>2</v>
      </c>
      <c r="K995" s="745">
        <v>390</v>
      </c>
      <c r="L995" s="745">
        <v>1</v>
      </c>
      <c r="M995" s="745">
        <v>195</v>
      </c>
      <c r="N995" s="745"/>
      <c r="O995" s="745"/>
      <c r="P995" s="759"/>
      <c r="Q995" s="746"/>
    </row>
    <row r="996" spans="1:17" ht="14.4" customHeight="1" x14ac:dyDescent="0.3">
      <c r="A996" s="740" t="s">
        <v>5525</v>
      </c>
      <c r="B996" s="741" t="s">
        <v>4563</v>
      </c>
      <c r="C996" s="741" t="s">
        <v>4559</v>
      </c>
      <c r="D996" s="741" t="s">
        <v>4708</v>
      </c>
      <c r="E996" s="741" t="s">
        <v>4709</v>
      </c>
      <c r="F996" s="745">
        <v>1</v>
      </c>
      <c r="G996" s="745">
        <v>1140</v>
      </c>
      <c r="H996" s="745">
        <v>0.98445595854922274</v>
      </c>
      <c r="I996" s="745">
        <v>1140</v>
      </c>
      <c r="J996" s="745">
        <v>1</v>
      </c>
      <c r="K996" s="745">
        <v>1158</v>
      </c>
      <c r="L996" s="745">
        <v>1</v>
      </c>
      <c r="M996" s="745">
        <v>1158</v>
      </c>
      <c r="N996" s="745"/>
      <c r="O996" s="745"/>
      <c r="P996" s="759"/>
      <c r="Q996" s="746"/>
    </row>
    <row r="997" spans="1:17" ht="14.4" customHeight="1" x14ac:dyDescent="0.3">
      <c r="A997" s="740" t="s">
        <v>5525</v>
      </c>
      <c r="B997" s="741" t="s">
        <v>4563</v>
      </c>
      <c r="C997" s="741" t="s">
        <v>4559</v>
      </c>
      <c r="D997" s="741" t="s">
        <v>4611</v>
      </c>
      <c r="E997" s="741" t="s">
        <v>4612</v>
      </c>
      <c r="F997" s="745"/>
      <c r="G997" s="745"/>
      <c r="H997" s="745"/>
      <c r="I997" s="745"/>
      <c r="J997" s="745"/>
      <c r="K997" s="745"/>
      <c r="L997" s="745"/>
      <c r="M997" s="745"/>
      <c r="N997" s="745">
        <v>2</v>
      </c>
      <c r="O997" s="745">
        <v>74</v>
      </c>
      <c r="P997" s="759"/>
      <c r="Q997" s="746">
        <v>37</v>
      </c>
    </row>
    <row r="998" spans="1:17" ht="14.4" customHeight="1" x14ac:dyDescent="0.3">
      <c r="A998" s="740" t="s">
        <v>5525</v>
      </c>
      <c r="B998" s="741" t="s">
        <v>4563</v>
      </c>
      <c r="C998" s="741" t="s">
        <v>4559</v>
      </c>
      <c r="D998" s="741" t="s">
        <v>4617</v>
      </c>
      <c r="E998" s="741" t="s">
        <v>4618</v>
      </c>
      <c r="F998" s="745">
        <v>150</v>
      </c>
      <c r="G998" s="745">
        <v>35250</v>
      </c>
      <c r="H998" s="745">
        <v>0.77163871984589116</v>
      </c>
      <c r="I998" s="745">
        <v>235</v>
      </c>
      <c r="J998" s="745">
        <v>182</v>
      </c>
      <c r="K998" s="745">
        <v>45682</v>
      </c>
      <c r="L998" s="745">
        <v>1</v>
      </c>
      <c r="M998" s="745">
        <v>251</v>
      </c>
      <c r="N998" s="745">
        <v>164</v>
      </c>
      <c r="O998" s="745">
        <v>41164</v>
      </c>
      <c r="P998" s="759">
        <v>0.90109890109890112</v>
      </c>
      <c r="Q998" s="746">
        <v>251</v>
      </c>
    </row>
    <row r="999" spans="1:17" ht="14.4" customHeight="1" x14ac:dyDescent="0.3">
      <c r="A999" s="740" t="s">
        <v>5525</v>
      </c>
      <c r="B999" s="741" t="s">
        <v>4563</v>
      </c>
      <c r="C999" s="741" t="s">
        <v>4559</v>
      </c>
      <c r="D999" s="741" t="s">
        <v>4647</v>
      </c>
      <c r="E999" s="741" t="s">
        <v>4648</v>
      </c>
      <c r="F999" s="745">
        <v>33</v>
      </c>
      <c r="G999" s="745">
        <v>3894</v>
      </c>
      <c r="H999" s="745">
        <v>0.73582766439909297</v>
      </c>
      <c r="I999" s="745">
        <v>118</v>
      </c>
      <c r="J999" s="745">
        <v>42</v>
      </c>
      <c r="K999" s="745">
        <v>5292</v>
      </c>
      <c r="L999" s="745">
        <v>1</v>
      </c>
      <c r="M999" s="745">
        <v>126</v>
      </c>
      <c r="N999" s="745">
        <v>20</v>
      </c>
      <c r="O999" s="745">
        <v>2520</v>
      </c>
      <c r="P999" s="759">
        <v>0.47619047619047616</v>
      </c>
      <c r="Q999" s="746">
        <v>126</v>
      </c>
    </row>
    <row r="1000" spans="1:17" ht="14.4" customHeight="1" x14ac:dyDescent="0.3">
      <c r="A1000" s="740" t="s">
        <v>5525</v>
      </c>
      <c r="B1000" s="741" t="s">
        <v>4563</v>
      </c>
      <c r="C1000" s="741" t="s">
        <v>4559</v>
      </c>
      <c r="D1000" s="741" t="s">
        <v>4649</v>
      </c>
      <c r="E1000" s="741" t="s">
        <v>4650</v>
      </c>
      <c r="F1000" s="745">
        <v>3</v>
      </c>
      <c r="G1000" s="745">
        <v>969</v>
      </c>
      <c r="H1000" s="745"/>
      <c r="I1000" s="745">
        <v>323</v>
      </c>
      <c r="J1000" s="745"/>
      <c r="K1000" s="745"/>
      <c r="L1000" s="745"/>
      <c r="M1000" s="745"/>
      <c r="N1000" s="745"/>
      <c r="O1000" s="745"/>
      <c r="P1000" s="759"/>
      <c r="Q1000" s="746"/>
    </row>
    <row r="1001" spans="1:17" ht="14.4" customHeight="1" x14ac:dyDescent="0.3">
      <c r="A1001" s="740" t="s">
        <v>5525</v>
      </c>
      <c r="B1001" s="741" t="s">
        <v>4563</v>
      </c>
      <c r="C1001" s="741" t="s">
        <v>4559</v>
      </c>
      <c r="D1001" s="741" t="s">
        <v>4651</v>
      </c>
      <c r="E1001" s="741" t="s">
        <v>4652</v>
      </c>
      <c r="F1001" s="745"/>
      <c r="G1001" s="745"/>
      <c r="H1001" s="745"/>
      <c r="I1001" s="745"/>
      <c r="J1001" s="745">
        <v>3</v>
      </c>
      <c r="K1001" s="745">
        <v>1485</v>
      </c>
      <c r="L1001" s="745">
        <v>1</v>
      </c>
      <c r="M1001" s="745">
        <v>495</v>
      </c>
      <c r="N1001" s="745">
        <v>4</v>
      </c>
      <c r="O1001" s="745">
        <v>1980</v>
      </c>
      <c r="P1001" s="759">
        <v>1.3333333333333333</v>
      </c>
      <c r="Q1001" s="746">
        <v>495</v>
      </c>
    </row>
    <row r="1002" spans="1:17" ht="14.4" customHeight="1" x14ac:dyDescent="0.3">
      <c r="A1002" s="740" t="s">
        <v>5525</v>
      </c>
      <c r="B1002" s="741" t="s">
        <v>4563</v>
      </c>
      <c r="C1002" s="741" t="s">
        <v>4559</v>
      </c>
      <c r="D1002" s="741" t="s">
        <v>4671</v>
      </c>
      <c r="E1002" s="741" t="s">
        <v>4655</v>
      </c>
      <c r="F1002" s="745">
        <v>2</v>
      </c>
      <c r="G1002" s="745">
        <v>1360</v>
      </c>
      <c r="H1002" s="745">
        <v>0.65891472868217049</v>
      </c>
      <c r="I1002" s="745">
        <v>680</v>
      </c>
      <c r="J1002" s="745">
        <v>3</v>
      </c>
      <c r="K1002" s="745">
        <v>2064</v>
      </c>
      <c r="L1002" s="745">
        <v>1</v>
      </c>
      <c r="M1002" s="745">
        <v>688</v>
      </c>
      <c r="N1002" s="745">
        <v>3</v>
      </c>
      <c r="O1002" s="745">
        <v>2064</v>
      </c>
      <c r="P1002" s="759">
        <v>1</v>
      </c>
      <c r="Q1002" s="746">
        <v>688</v>
      </c>
    </row>
    <row r="1003" spans="1:17" ht="14.4" customHeight="1" x14ac:dyDescent="0.3">
      <c r="A1003" s="740" t="s">
        <v>5525</v>
      </c>
      <c r="B1003" s="741" t="s">
        <v>4563</v>
      </c>
      <c r="C1003" s="741" t="s">
        <v>4559</v>
      </c>
      <c r="D1003" s="741" t="s">
        <v>4653</v>
      </c>
      <c r="E1003" s="741" t="s">
        <v>4652</v>
      </c>
      <c r="F1003" s="745">
        <v>19</v>
      </c>
      <c r="G1003" s="745">
        <v>10621</v>
      </c>
      <c r="H1003" s="745">
        <v>0.81299755052051437</v>
      </c>
      <c r="I1003" s="745">
        <v>559</v>
      </c>
      <c r="J1003" s="745">
        <v>23</v>
      </c>
      <c r="K1003" s="745">
        <v>13064</v>
      </c>
      <c r="L1003" s="745">
        <v>1</v>
      </c>
      <c r="M1003" s="745">
        <v>568</v>
      </c>
      <c r="N1003" s="745">
        <v>6</v>
      </c>
      <c r="O1003" s="745">
        <v>3408</v>
      </c>
      <c r="P1003" s="759">
        <v>0.2608695652173913</v>
      </c>
      <c r="Q1003" s="746">
        <v>568</v>
      </c>
    </row>
    <row r="1004" spans="1:17" ht="14.4" customHeight="1" x14ac:dyDescent="0.3">
      <c r="A1004" s="740" t="s">
        <v>5525</v>
      </c>
      <c r="B1004" s="741" t="s">
        <v>4563</v>
      </c>
      <c r="C1004" s="741" t="s">
        <v>4559</v>
      </c>
      <c r="D1004" s="741" t="s">
        <v>4654</v>
      </c>
      <c r="E1004" s="741" t="s">
        <v>4655</v>
      </c>
      <c r="F1004" s="745">
        <v>3</v>
      </c>
      <c r="G1004" s="745">
        <v>2256</v>
      </c>
      <c r="H1004" s="745">
        <v>0.7411300919842313</v>
      </c>
      <c r="I1004" s="745">
        <v>752</v>
      </c>
      <c r="J1004" s="745">
        <v>4</v>
      </c>
      <c r="K1004" s="745">
        <v>3044</v>
      </c>
      <c r="L1004" s="745">
        <v>1</v>
      </c>
      <c r="M1004" s="745">
        <v>761</v>
      </c>
      <c r="N1004" s="745"/>
      <c r="O1004" s="745"/>
      <c r="P1004" s="759"/>
      <c r="Q1004" s="746"/>
    </row>
    <row r="1005" spans="1:17" ht="14.4" customHeight="1" x14ac:dyDescent="0.3">
      <c r="A1005" s="740" t="s">
        <v>5525</v>
      </c>
      <c r="B1005" s="741" t="s">
        <v>4563</v>
      </c>
      <c r="C1005" s="741" t="s">
        <v>4559</v>
      </c>
      <c r="D1005" s="741" t="s">
        <v>4710</v>
      </c>
      <c r="E1005" s="741" t="s">
        <v>4711</v>
      </c>
      <c r="F1005" s="745">
        <v>76</v>
      </c>
      <c r="G1005" s="745">
        <v>61484</v>
      </c>
      <c r="H1005" s="745">
        <v>0.63162869059604276</v>
      </c>
      <c r="I1005" s="745">
        <v>809</v>
      </c>
      <c r="J1005" s="745">
        <v>119</v>
      </c>
      <c r="K1005" s="745">
        <v>97342</v>
      </c>
      <c r="L1005" s="745">
        <v>1</v>
      </c>
      <c r="M1005" s="745">
        <v>818</v>
      </c>
      <c r="N1005" s="745">
        <v>122</v>
      </c>
      <c r="O1005" s="745">
        <v>99796</v>
      </c>
      <c r="P1005" s="759">
        <v>1.0252100840336134</v>
      </c>
      <c r="Q1005" s="746">
        <v>818</v>
      </c>
    </row>
    <row r="1006" spans="1:17" ht="14.4" customHeight="1" x14ac:dyDescent="0.3">
      <c r="A1006" s="740" t="s">
        <v>5525</v>
      </c>
      <c r="B1006" s="741" t="s">
        <v>4563</v>
      </c>
      <c r="C1006" s="741" t="s">
        <v>4559</v>
      </c>
      <c r="D1006" s="741" t="s">
        <v>4656</v>
      </c>
      <c r="E1006" s="741" t="s">
        <v>4640</v>
      </c>
      <c r="F1006" s="745">
        <v>20</v>
      </c>
      <c r="G1006" s="745">
        <v>8980</v>
      </c>
      <c r="H1006" s="745">
        <v>1.0798460798460798</v>
      </c>
      <c r="I1006" s="745">
        <v>449</v>
      </c>
      <c r="J1006" s="745">
        <v>18</v>
      </c>
      <c r="K1006" s="745">
        <v>8316</v>
      </c>
      <c r="L1006" s="745">
        <v>1</v>
      </c>
      <c r="M1006" s="745">
        <v>462</v>
      </c>
      <c r="N1006" s="745">
        <v>12</v>
      </c>
      <c r="O1006" s="745">
        <v>5544</v>
      </c>
      <c r="P1006" s="759">
        <v>0.66666666666666663</v>
      </c>
      <c r="Q1006" s="746">
        <v>462</v>
      </c>
    </row>
    <row r="1007" spans="1:17" ht="14.4" customHeight="1" x14ac:dyDescent="0.3">
      <c r="A1007" s="740" t="s">
        <v>5525</v>
      </c>
      <c r="B1007" s="741" t="s">
        <v>4563</v>
      </c>
      <c r="C1007" s="741" t="s">
        <v>4559</v>
      </c>
      <c r="D1007" s="741" t="s">
        <v>4657</v>
      </c>
      <c r="E1007" s="741" t="s">
        <v>4642</v>
      </c>
      <c r="F1007" s="745">
        <v>1</v>
      </c>
      <c r="G1007" s="745">
        <v>437</v>
      </c>
      <c r="H1007" s="745"/>
      <c r="I1007" s="745">
        <v>437</v>
      </c>
      <c r="J1007" s="745"/>
      <c r="K1007" s="745"/>
      <c r="L1007" s="745"/>
      <c r="M1007" s="745"/>
      <c r="N1007" s="745"/>
      <c r="O1007" s="745"/>
      <c r="P1007" s="759"/>
      <c r="Q1007" s="746"/>
    </row>
    <row r="1008" spans="1:17" ht="14.4" customHeight="1" x14ac:dyDescent="0.3">
      <c r="A1008" s="740" t="s">
        <v>5525</v>
      </c>
      <c r="B1008" s="741" t="s">
        <v>4563</v>
      </c>
      <c r="C1008" s="741" t="s">
        <v>4559</v>
      </c>
      <c r="D1008" s="741" t="s">
        <v>4725</v>
      </c>
      <c r="E1008" s="741" t="s">
        <v>4638</v>
      </c>
      <c r="F1008" s="745">
        <v>1</v>
      </c>
      <c r="G1008" s="745">
        <v>715</v>
      </c>
      <c r="H1008" s="745"/>
      <c r="I1008" s="745">
        <v>715</v>
      </c>
      <c r="J1008" s="745"/>
      <c r="K1008" s="745"/>
      <c r="L1008" s="745"/>
      <c r="M1008" s="745"/>
      <c r="N1008" s="745"/>
      <c r="O1008" s="745"/>
      <c r="P1008" s="759"/>
      <c r="Q1008" s="746"/>
    </row>
    <row r="1009" spans="1:17" ht="14.4" customHeight="1" x14ac:dyDescent="0.3">
      <c r="A1009" s="740" t="s">
        <v>5525</v>
      </c>
      <c r="B1009" s="741" t="s">
        <v>4563</v>
      </c>
      <c r="C1009" s="741" t="s">
        <v>4559</v>
      </c>
      <c r="D1009" s="741" t="s">
        <v>4658</v>
      </c>
      <c r="E1009" s="741" t="s">
        <v>4659</v>
      </c>
      <c r="F1009" s="745">
        <v>21</v>
      </c>
      <c r="G1009" s="745">
        <v>4410</v>
      </c>
      <c r="H1009" s="745">
        <v>0.78890876565295165</v>
      </c>
      <c r="I1009" s="745">
        <v>210</v>
      </c>
      <c r="J1009" s="745">
        <v>26</v>
      </c>
      <c r="K1009" s="745">
        <v>5590</v>
      </c>
      <c r="L1009" s="745">
        <v>1</v>
      </c>
      <c r="M1009" s="745">
        <v>215</v>
      </c>
      <c r="N1009" s="745">
        <v>24</v>
      </c>
      <c r="O1009" s="745">
        <v>5160</v>
      </c>
      <c r="P1009" s="759">
        <v>0.92307692307692313</v>
      </c>
      <c r="Q1009" s="746">
        <v>215</v>
      </c>
    </row>
    <row r="1010" spans="1:17" ht="14.4" customHeight="1" x14ac:dyDescent="0.3">
      <c r="A1010" s="740" t="s">
        <v>5525</v>
      </c>
      <c r="B1010" s="741" t="s">
        <v>4563</v>
      </c>
      <c r="C1010" s="741" t="s">
        <v>4559</v>
      </c>
      <c r="D1010" s="741" t="s">
        <v>4619</v>
      </c>
      <c r="E1010" s="741" t="s">
        <v>4620</v>
      </c>
      <c r="F1010" s="745">
        <v>1</v>
      </c>
      <c r="G1010" s="745">
        <v>653</v>
      </c>
      <c r="H1010" s="745"/>
      <c r="I1010" s="745">
        <v>653</v>
      </c>
      <c r="J1010" s="745"/>
      <c r="K1010" s="745"/>
      <c r="L1010" s="745"/>
      <c r="M1010" s="745"/>
      <c r="N1010" s="745"/>
      <c r="O1010" s="745"/>
      <c r="P1010" s="759"/>
      <c r="Q1010" s="746"/>
    </row>
    <row r="1011" spans="1:17" ht="14.4" customHeight="1" x14ac:dyDescent="0.3">
      <c r="A1011" s="740" t="s">
        <v>5525</v>
      </c>
      <c r="B1011" s="741" t="s">
        <v>4563</v>
      </c>
      <c r="C1011" s="741" t="s">
        <v>4559</v>
      </c>
      <c r="D1011" s="741" t="s">
        <v>4621</v>
      </c>
      <c r="E1011" s="741" t="s">
        <v>4622</v>
      </c>
      <c r="F1011" s="745">
        <v>8</v>
      </c>
      <c r="G1011" s="745">
        <v>2648</v>
      </c>
      <c r="H1011" s="745">
        <v>0.34001027221366203</v>
      </c>
      <c r="I1011" s="745">
        <v>331</v>
      </c>
      <c r="J1011" s="745">
        <v>22</v>
      </c>
      <c r="K1011" s="745">
        <v>7788</v>
      </c>
      <c r="L1011" s="745">
        <v>1</v>
      </c>
      <c r="M1011" s="745">
        <v>354</v>
      </c>
      <c r="N1011" s="745">
        <v>27</v>
      </c>
      <c r="O1011" s="745">
        <v>9585</v>
      </c>
      <c r="P1011" s="759">
        <v>1.2307395993836672</v>
      </c>
      <c r="Q1011" s="746">
        <v>355</v>
      </c>
    </row>
    <row r="1012" spans="1:17" ht="14.4" customHeight="1" x14ac:dyDescent="0.3">
      <c r="A1012" s="740" t="s">
        <v>5525</v>
      </c>
      <c r="B1012" s="741" t="s">
        <v>4563</v>
      </c>
      <c r="C1012" s="741" t="s">
        <v>4559</v>
      </c>
      <c r="D1012" s="741" t="s">
        <v>4660</v>
      </c>
      <c r="E1012" s="741" t="s">
        <v>4661</v>
      </c>
      <c r="F1012" s="745">
        <v>161</v>
      </c>
      <c r="G1012" s="745">
        <v>13685</v>
      </c>
      <c r="H1012" s="745">
        <v>0.67083333333333328</v>
      </c>
      <c r="I1012" s="745">
        <v>85</v>
      </c>
      <c r="J1012" s="745">
        <v>240</v>
      </c>
      <c r="K1012" s="745">
        <v>20400</v>
      </c>
      <c r="L1012" s="745">
        <v>1</v>
      </c>
      <c r="M1012" s="745">
        <v>85</v>
      </c>
      <c r="N1012" s="745">
        <v>204</v>
      </c>
      <c r="O1012" s="745">
        <v>17340</v>
      </c>
      <c r="P1012" s="759">
        <v>0.85</v>
      </c>
      <c r="Q1012" s="746">
        <v>85</v>
      </c>
    </row>
    <row r="1013" spans="1:17" ht="14.4" customHeight="1" x14ac:dyDescent="0.3">
      <c r="A1013" s="740" t="s">
        <v>5525</v>
      </c>
      <c r="B1013" s="741" t="s">
        <v>4563</v>
      </c>
      <c r="C1013" s="741" t="s">
        <v>4559</v>
      </c>
      <c r="D1013" s="741" t="s">
        <v>4623</v>
      </c>
      <c r="E1013" s="741" t="s">
        <v>4624</v>
      </c>
      <c r="F1013" s="745"/>
      <c r="G1013" s="745"/>
      <c r="H1013" s="745"/>
      <c r="I1013" s="745"/>
      <c r="J1013" s="745">
        <v>5</v>
      </c>
      <c r="K1013" s="745">
        <v>3595</v>
      </c>
      <c r="L1013" s="745">
        <v>1</v>
      </c>
      <c r="M1013" s="745">
        <v>719</v>
      </c>
      <c r="N1013" s="745">
        <v>1</v>
      </c>
      <c r="O1013" s="745">
        <v>720</v>
      </c>
      <c r="P1013" s="759">
        <v>0.20027816411682892</v>
      </c>
      <c r="Q1013" s="746">
        <v>720</v>
      </c>
    </row>
    <row r="1014" spans="1:17" ht="14.4" customHeight="1" x14ac:dyDescent="0.3">
      <c r="A1014" s="740" t="s">
        <v>5525</v>
      </c>
      <c r="B1014" s="741" t="s">
        <v>4563</v>
      </c>
      <c r="C1014" s="741" t="s">
        <v>4559</v>
      </c>
      <c r="D1014" s="741" t="s">
        <v>4712</v>
      </c>
      <c r="E1014" s="741" t="s">
        <v>4711</v>
      </c>
      <c r="F1014" s="745">
        <v>46</v>
      </c>
      <c r="G1014" s="745">
        <v>43010</v>
      </c>
      <c r="H1014" s="745">
        <v>0.52533222591362128</v>
      </c>
      <c r="I1014" s="745">
        <v>935</v>
      </c>
      <c r="J1014" s="745">
        <v>86</v>
      </c>
      <c r="K1014" s="745">
        <v>81872</v>
      </c>
      <c r="L1014" s="745">
        <v>1</v>
      </c>
      <c r="M1014" s="745">
        <v>952</v>
      </c>
      <c r="N1014" s="745">
        <v>49</v>
      </c>
      <c r="O1014" s="745">
        <v>46648</v>
      </c>
      <c r="P1014" s="759">
        <v>0.56976744186046513</v>
      </c>
      <c r="Q1014" s="746">
        <v>952</v>
      </c>
    </row>
    <row r="1015" spans="1:17" ht="14.4" customHeight="1" x14ac:dyDescent="0.3">
      <c r="A1015" s="740" t="s">
        <v>5525</v>
      </c>
      <c r="B1015" s="741" t="s">
        <v>4563</v>
      </c>
      <c r="C1015" s="741" t="s">
        <v>4559</v>
      </c>
      <c r="D1015" s="741" t="s">
        <v>4629</v>
      </c>
      <c r="E1015" s="741" t="s">
        <v>4630</v>
      </c>
      <c r="F1015" s="745">
        <v>78</v>
      </c>
      <c r="G1015" s="745">
        <v>8892</v>
      </c>
      <c r="H1015" s="745">
        <v>0.65575221238938053</v>
      </c>
      <c r="I1015" s="745">
        <v>114</v>
      </c>
      <c r="J1015" s="745">
        <v>113</v>
      </c>
      <c r="K1015" s="745">
        <v>13560</v>
      </c>
      <c r="L1015" s="745">
        <v>1</v>
      </c>
      <c r="M1015" s="745">
        <v>120</v>
      </c>
      <c r="N1015" s="745">
        <v>214</v>
      </c>
      <c r="O1015" s="745">
        <v>25680</v>
      </c>
      <c r="P1015" s="759">
        <v>1.8938053097345133</v>
      </c>
      <c r="Q1015" s="746">
        <v>120</v>
      </c>
    </row>
    <row r="1016" spans="1:17" ht="14.4" customHeight="1" x14ac:dyDescent="0.3">
      <c r="A1016" s="740" t="s">
        <v>5525</v>
      </c>
      <c r="B1016" s="741" t="s">
        <v>4563</v>
      </c>
      <c r="C1016" s="741" t="s">
        <v>4559</v>
      </c>
      <c r="D1016" s="741" t="s">
        <v>4713</v>
      </c>
      <c r="E1016" s="741" t="s">
        <v>4711</v>
      </c>
      <c r="F1016" s="745">
        <v>27</v>
      </c>
      <c r="G1016" s="745">
        <v>19899</v>
      </c>
      <c r="H1016" s="745">
        <v>1.1613072658301722</v>
      </c>
      <c r="I1016" s="745">
        <v>737</v>
      </c>
      <c r="J1016" s="745">
        <v>23</v>
      </c>
      <c r="K1016" s="745">
        <v>17135</v>
      </c>
      <c r="L1016" s="745">
        <v>1</v>
      </c>
      <c r="M1016" s="745">
        <v>745</v>
      </c>
      <c r="N1016" s="745">
        <v>28</v>
      </c>
      <c r="O1016" s="745">
        <v>20860</v>
      </c>
      <c r="P1016" s="759">
        <v>1.2173913043478262</v>
      </c>
      <c r="Q1016" s="746">
        <v>745</v>
      </c>
    </row>
    <row r="1017" spans="1:17" ht="14.4" customHeight="1" x14ac:dyDescent="0.3">
      <c r="A1017" s="740" t="s">
        <v>5525</v>
      </c>
      <c r="B1017" s="741" t="s">
        <v>4563</v>
      </c>
      <c r="C1017" s="741" t="s">
        <v>4559</v>
      </c>
      <c r="D1017" s="741" t="s">
        <v>4714</v>
      </c>
      <c r="E1017" s="741" t="s">
        <v>4715</v>
      </c>
      <c r="F1017" s="745">
        <v>1</v>
      </c>
      <c r="G1017" s="745">
        <v>57</v>
      </c>
      <c r="H1017" s="745"/>
      <c r="I1017" s="745">
        <v>57</v>
      </c>
      <c r="J1017" s="745"/>
      <c r="K1017" s="745"/>
      <c r="L1017" s="745"/>
      <c r="M1017" s="745"/>
      <c r="N1017" s="745"/>
      <c r="O1017" s="745"/>
      <c r="P1017" s="759"/>
      <c r="Q1017" s="746"/>
    </row>
    <row r="1018" spans="1:17" ht="14.4" customHeight="1" x14ac:dyDescent="0.3">
      <c r="A1018" s="740" t="s">
        <v>5525</v>
      </c>
      <c r="B1018" s="741" t="s">
        <v>4563</v>
      </c>
      <c r="C1018" s="741" t="s">
        <v>4559</v>
      </c>
      <c r="D1018" s="741" t="s">
        <v>4716</v>
      </c>
      <c r="E1018" s="741" t="s">
        <v>4717</v>
      </c>
      <c r="F1018" s="745">
        <v>79</v>
      </c>
      <c r="G1018" s="745">
        <v>41633</v>
      </c>
      <c r="H1018" s="745">
        <v>0.91276418486363242</v>
      </c>
      <c r="I1018" s="745">
        <v>527</v>
      </c>
      <c r="J1018" s="745">
        <v>84</v>
      </c>
      <c r="K1018" s="745">
        <v>45612</v>
      </c>
      <c r="L1018" s="745">
        <v>1</v>
      </c>
      <c r="M1018" s="745">
        <v>543</v>
      </c>
      <c r="N1018" s="745">
        <v>90</v>
      </c>
      <c r="O1018" s="745">
        <v>48870</v>
      </c>
      <c r="P1018" s="759">
        <v>1.0714285714285714</v>
      </c>
      <c r="Q1018" s="746">
        <v>543</v>
      </c>
    </row>
    <row r="1019" spans="1:17" ht="14.4" customHeight="1" x14ac:dyDescent="0.3">
      <c r="A1019" s="740" t="s">
        <v>5525</v>
      </c>
      <c r="B1019" s="741" t="s">
        <v>4563</v>
      </c>
      <c r="C1019" s="741" t="s">
        <v>4559</v>
      </c>
      <c r="D1019" s="741" t="s">
        <v>4662</v>
      </c>
      <c r="E1019" s="741" t="s">
        <v>4663</v>
      </c>
      <c r="F1019" s="745">
        <v>9</v>
      </c>
      <c r="G1019" s="745">
        <v>2691</v>
      </c>
      <c r="H1019" s="745">
        <v>0.58436482084690555</v>
      </c>
      <c r="I1019" s="745">
        <v>299</v>
      </c>
      <c r="J1019" s="745">
        <v>15</v>
      </c>
      <c r="K1019" s="745">
        <v>4605</v>
      </c>
      <c r="L1019" s="745">
        <v>1</v>
      </c>
      <c r="M1019" s="745">
        <v>307</v>
      </c>
      <c r="N1019" s="745"/>
      <c r="O1019" s="745"/>
      <c r="P1019" s="759"/>
      <c r="Q1019" s="746"/>
    </row>
    <row r="1020" spans="1:17" ht="14.4" customHeight="1" x14ac:dyDescent="0.3">
      <c r="A1020" s="740" t="s">
        <v>5525</v>
      </c>
      <c r="B1020" s="741" t="s">
        <v>4563</v>
      </c>
      <c r="C1020" s="741" t="s">
        <v>4559</v>
      </c>
      <c r="D1020" s="741" t="s">
        <v>4664</v>
      </c>
      <c r="E1020" s="741" t="s">
        <v>4659</v>
      </c>
      <c r="F1020" s="745">
        <v>6</v>
      </c>
      <c r="G1020" s="745">
        <v>1044</v>
      </c>
      <c r="H1020" s="745">
        <v>0.97752808988764039</v>
      </c>
      <c r="I1020" s="745">
        <v>174</v>
      </c>
      <c r="J1020" s="745">
        <v>6</v>
      </c>
      <c r="K1020" s="745">
        <v>1068</v>
      </c>
      <c r="L1020" s="745">
        <v>1</v>
      </c>
      <c r="M1020" s="745">
        <v>178</v>
      </c>
      <c r="N1020" s="745">
        <v>6</v>
      </c>
      <c r="O1020" s="745">
        <v>1068</v>
      </c>
      <c r="P1020" s="759">
        <v>1</v>
      </c>
      <c r="Q1020" s="746">
        <v>178</v>
      </c>
    </row>
    <row r="1021" spans="1:17" ht="14.4" customHeight="1" x14ac:dyDescent="0.3">
      <c r="A1021" s="740" t="s">
        <v>5525</v>
      </c>
      <c r="B1021" s="741" t="s">
        <v>4563</v>
      </c>
      <c r="C1021" s="741" t="s">
        <v>4559</v>
      </c>
      <c r="D1021" s="741" t="s">
        <v>4665</v>
      </c>
      <c r="E1021" s="741" t="s">
        <v>4663</v>
      </c>
      <c r="F1021" s="745">
        <v>26</v>
      </c>
      <c r="G1021" s="745">
        <v>9646</v>
      </c>
      <c r="H1021" s="745">
        <v>0.66800554016620495</v>
      </c>
      <c r="I1021" s="745">
        <v>371</v>
      </c>
      <c r="J1021" s="745">
        <v>38</v>
      </c>
      <c r="K1021" s="745">
        <v>14440</v>
      </c>
      <c r="L1021" s="745">
        <v>1</v>
      </c>
      <c r="M1021" s="745">
        <v>380</v>
      </c>
      <c r="N1021" s="745">
        <v>19</v>
      </c>
      <c r="O1021" s="745">
        <v>7220</v>
      </c>
      <c r="P1021" s="759">
        <v>0.5</v>
      </c>
      <c r="Q1021" s="746">
        <v>380</v>
      </c>
    </row>
    <row r="1022" spans="1:17" ht="14.4" customHeight="1" x14ac:dyDescent="0.3">
      <c r="A1022" s="740" t="s">
        <v>5525</v>
      </c>
      <c r="B1022" s="741" t="s">
        <v>4563</v>
      </c>
      <c r="C1022" s="741" t="s">
        <v>4559</v>
      </c>
      <c r="D1022" s="741" t="s">
        <v>4637</v>
      </c>
      <c r="E1022" s="741" t="s">
        <v>4638</v>
      </c>
      <c r="F1022" s="745">
        <v>1</v>
      </c>
      <c r="G1022" s="745">
        <v>606</v>
      </c>
      <c r="H1022" s="745">
        <v>0.16343042071197411</v>
      </c>
      <c r="I1022" s="745">
        <v>606</v>
      </c>
      <c r="J1022" s="745">
        <v>6</v>
      </c>
      <c r="K1022" s="745">
        <v>3708</v>
      </c>
      <c r="L1022" s="745">
        <v>1</v>
      </c>
      <c r="M1022" s="745">
        <v>618</v>
      </c>
      <c r="N1022" s="745">
        <v>16</v>
      </c>
      <c r="O1022" s="745">
        <v>9904</v>
      </c>
      <c r="P1022" s="759">
        <v>2.6709816612729234</v>
      </c>
      <c r="Q1022" s="746">
        <v>619</v>
      </c>
    </row>
    <row r="1023" spans="1:17" ht="14.4" customHeight="1" x14ac:dyDescent="0.3">
      <c r="A1023" s="740" t="s">
        <v>5525</v>
      </c>
      <c r="B1023" s="741" t="s">
        <v>4563</v>
      </c>
      <c r="C1023" s="741" t="s">
        <v>4559</v>
      </c>
      <c r="D1023" s="741" t="s">
        <v>4718</v>
      </c>
      <c r="E1023" s="741" t="s">
        <v>4719</v>
      </c>
      <c r="F1023" s="745">
        <v>2</v>
      </c>
      <c r="G1023" s="745">
        <v>200</v>
      </c>
      <c r="H1023" s="745"/>
      <c r="I1023" s="745">
        <v>100</v>
      </c>
      <c r="J1023" s="745"/>
      <c r="K1023" s="745"/>
      <c r="L1023" s="745"/>
      <c r="M1023" s="745"/>
      <c r="N1023" s="745"/>
      <c r="O1023" s="745"/>
      <c r="P1023" s="759"/>
      <c r="Q1023" s="746"/>
    </row>
    <row r="1024" spans="1:17" ht="14.4" customHeight="1" x14ac:dyDescent="0.3">
      <c r="A1024" s="740" t="s">
        <v>5525</v>
      </c>
      <c r="B1024" s="741" t="s">
        <v>4563</v>
      </c>
      <c r="C1024" s="741" t="s">
        <v>4559</v>
      </c>
      <c r="D1024" s="741" t="s">
        <v>4720</v>
      </c>
      <c r="E1024" s="741" t="s">
        <v>4711</v>
      </c>
      <c r="F1024" s="745"/>
      <c r="G1024" s="745"/>
      <c r="H1024" s="745"/>
      <c r="I1024" s="745"/>
      <c r="J1024" s="745">
        <v>2</v>
      </c>
      <c r="K1024" s="745">
        <v>2070</v>
      </c>
      <c r="L1024" s="745">
        <v>1</v>
      </c>
      <c r="M1024" s="745">
        <v>1035</v>
      </c>
      <c r="N1024" s="745"/>
      <c r="O1024" s="745"/>
      <c r="P1024" s="759"/>
      <c r="Q1024" s="746"/>
    </row>
    <row r="1025" spans="1:17" ht="14.4" customHeight="1" x14ac:dyDescent="0.3">
      <c r="A1025" s="740" t="s">
        <v>5525</v>
      </c>
      <c r="B1025" s="741" t="s">
        <v>4563</v>
      </c>
      <c r="C1025" s="741" t="s">
        <v>4559</v>
      </c>
      <c r="D1025" s="741" t="s">
        <v>4639</v>
      </c>
      <c r="E1025" s="741" t="s">
        <v>4640</v>
      </c>
      <c r="F1025" s="745"/>
      <c r="G1025" s="745"/>
      <c r="H1025" s="745"/>
      <c r="I1025" s="745"/>
      <c r="J1025" s="745"/>
      <c r="K1025" s="745"/>
      <c r="L1025" s="745"/>
      <c r="M1025" s="745"/>
      <c r="N1025" s="745">
        <v>1</v>
      </c>
      <c r="O1025" s="745">
        <v>353</v>
      </c>
      <c r="P1025" s="759"/>
      <c r="Q1025" s="746">
        <v>353</v>
      </c>
    </row>
    <row r="1026" spans="1:17" ht="14.4" customHeight="1" x14ac:dyDescent="0.3">
      <c r="A1026" s="740" t="s">
        <v>5525</v>
      </c>
      <c r="B1026" s="741" t="s">
        <v>4563</v>
      </c>
      <c r="C1026" s="741" t="s">
        <v>4559</v>
      </c>
      <c r="D1026" s="741" t="s">
        <v>4721</v>
      </c>
      <c r="E1026" s="741" t="s">
        <v>4711</v>
      </c>
      <c r="F1026" s="745"/>
      <c r="G1026" s="745"/>
      <c r="H1026" s="745"/>
      <c r="I1026" s="745"/>
      <c r="J1026" s="745"/>
      <c r="K1026" s="745"/>
      <c r="L1026" s="745"/>
      <c r="M1026" s="745"/>
      <c r="N1026" s="745">
        <v>2</v>
      </c>
      <c r="O1026" s="745">
        <v>1758</v>
      </c>
      <c r="P1026" s="759"/>
      <c r="Q1026" s="746">
        <v>879</v>
      </c>
    </row>
    <row r="1027" spans="1:17" ht="14.4" customHeight="1" x14ac:dyDescent="0.3">
      <c r="A1027" s="740" t="s">
        <v>5525</v>
      </c>
      <c r="B1027" s="741" t="s">
        <v>4563</v>
      </c>
      <c r="C1027" s="741" t="s">
        <v>4559</v>
      </c>
      <c r="D1027" s="741" t="s">
        <v>4726</v>
      </c>
      <c r="E1027" s="741" t="s">
        <v>4727</v>
      </c>
      <c r="F1027" s="745">
        <v>3</v>
      </c>
      <c r="G1027" s="745">
        <v>1785</v>
      </c>
      <c r="H1027" s="745"/>
      <c r="I1027" s="745">
        <v>595</v>
      </c>
      <c r="J1027" s="745"/>
      <c r="K1027" s="745"/>
      <c r="L1027" s="745"/>
      <c r="M1027" s="745"/>
      <c r="N1027" s="745"/>
      <c r="O1027" s="745"/>
      <c r="P1027" s="759"/>
      <c r="Q1027" s="746"/>
    </row>
    <row r="1028" spans="1:17" ht="14.4" customHeight="1" x14ac:dyDescent="0.3">
      <c r="A1028" s="740" t="s">
        <v>5525</v>
      </c>
      <c r="B1028" s="741" t="s">
        <v>4563</v>
      </c>
      <c r="C1028" s="741" t="s">
        <v>4559</v>
      </c>
      <c r="D1028" s="741" t="s">
        <v>4643</v>
      </c>
      <c r="E1028" s="741" t="s">
        <v>4644</v>
      </c>
      <c r="F1028" s="745"/>
      <c r="G1028" s="745"/>
      <c r="H1028" s="745"/>
      <c r="I1028" s="745"/>
      <c r="J1028" s="745"/>
      <c r="K1028" s="745"/>
      <c r="L1028" s="745"/>
      <c r="M1028" s="745"/>
      <c r="N1028" s="745">
        <v>1</v>
      </c>
      <c r="O1028" s="745">
        <v>177</v>
      </c>
      <c r="P1028" s="759"/>
      <c r="Q1028" s="746">
        <v>177</v>
      </c>
    </row>
    <row r="1029" spans="1:17" ht="14.4" customHeight="1" x14ac:dyDescent="0.3">
      <c r="A1029" s="740" t="s">
        <v>5525</v>
      </c>
      <c r="B1029" s="741" t="s">
        <v>4563</v>
      </c>
      <c r="C1029" s="741" t="s">
        <v>4559</v>
      </c>
      <c r="D1029" s="741" t="s">
        <v>4668</v>
      </c>
      <c r="E1029" s="741" t="s">
        <v>4650</v>
      </c>
      <c r="F1029" s="745">
        <v>2</v>
      </c>
      <c r="G1029" s="745">
        <v>790</v>
      </c>
      <c r="H1029" s="745">
        <v>0.65181518151815176</v>
      </c>
      <c r="I1029" s="745">
        <v>395</v>
      </c>
      <c r="J1029" s="745">
        <v>3</v>
      </c>
      <c r="K1029" s="745">
        <v>1212</v>
      </c>
      <c r="L1029" s="745">
        <v>1</v>
      </c>
      <c r="M1029" s="745">
        <v>404</v>
      </c>
      <c r="N1029" s="745">
        <v>2</v>
      </c>
      <c r="O1029" s="745">
        <v>808</v>
      </c>
      <c r="P1029" s="759">
        <v>0.66666666666666663</v>
      </c>
      <c r="Q1029" s="746">
        <v>404</v>
      </c>
    </row>
    <row r="1030" spans="1:17" ht="14.4" customHeight="1" x14ac:dyDescent="0.3">
      <c r="A1030" s="740" t="s">
        <v>5525</v>
      </c>
      <c r="B1030" s="741" t="s">
        <v>4563</v>
      </c>
      <c r="C1030" s="741" t="s">
        <v>4559</v>
      </c>
      <c r="D1030" s="741" t="s">
        <v>4674</v>
      </c>
      <c r="E1030" s="741" t="s">
        <v>4675</v>
      </c>
      <c r="F1030" s="745"/>
      <c r="G1030" s="745"/>
      <c r="H1030" s="745"/>
      <c r="I1030" s="745"/>
      <c r="J1030" s="745">
        <v>1</v>
      </c>
      <c r="K1030" s="745">
        <v>623</v>
      </c>
      <c r="L1030" s="745">
        <v>1</v>
      </c>
      <c r="M1030" s="745">
        <v>623</v>
      </c>
      <c r="N1030" s="745"/>
      <c r="O1030" s="745"/>
      <c r="P1030" s="759"/>
      <c r="Q1030" s="746"/>
    </row>
    <row r="1031" spans="1:17" ht="14.4" customHeight="1" x14ac:dyDescent="0.3">
      <c r="A1031" s="740" t="s">
        <v>5525</v>
      </c>
      <c r="B1031" s="741" t="s">
        <v>4563</v>
      </c>
      <c r="C1031" s="741" t="s">
        <v>4559</v>
      </c>
      <c r="D1031" s="741" t="s">
        <v>4645</v>
      </c>
      <c r="E1031" s="741" t="s">
        <v>4646</v>
      </c>
      <c r="F1031" s="745">
        <v>1</v>
      </c>
      <c r="G1031" s="745">
        <v>1260</v>
      </c>
      <c r="H1031" s="745"/>
      <c r="I1031" s="745">
        <v>1260</v>
      </c>
      <c r="J1031" s="745"/>
      <c r="K1031" s="745"/>
      <c r="L1031" s="745"/>
      <c r="M1031" s="745"/>
      <c r="N1031" s="745">
        <v>2</v>
      </c>
      <c r="O1031" s="745">
        <v>2592</v>
      </c>
      <c r="P1031" s="759"/>
      <c r="Q1031" s="746">
        <v>1296</v>
      </c>
    </row>
    <row r="1032" spans="1:17" ht="14.4" customHeight="1" x14ac:dyDescent="0.3">
      <c r="A1032" s="740" t="s">
        <v>5526</v>
      </c>
      <c r="B1032" s="741" t="s">
        <v>4563</v>
      </c>
      <c r="C1032" s="741" t="s">
        <v>4559</v>
      </c>
      <c r="D1032" s="741" t="s">
        <v>4617</v>
      </c>
      <c r="E1032" s="741" t="s">
        <v>4618</v>
      </c>
      <c r="F1032" s="745">
        <v>65</v>
      </c>
      <c r="G1032" s="745">
        <v>15275</v>
      </c>
      <c r="H1032" s="745">
        <v>1.322968993590854</v>
      </c>
      <c r="I1032" s="745">
        <v>235</v>
      </c>
      <c r="J1032" s="745">
        <v>46</v>
      </c>
      <c r="K1032" s="745">
        <v>11546</v>
      </c>
      <c r="L1032" s="745">
        <v>1</v>
      </c>
      <c r="M1032" s="745">
        <v>251</v>
      </c>
      <c r="N1032" s="745">
        <v>99</v>
      </c>
      <c r="O1032" s="745">
        <v>24849</v>
      </c>
      <c r="P1032" s="759">
        <v>2.152173913043478</v>
      </c>
      <c r="Q1032" s="746">
        <v>251</v>
      </c>
    </row>
    <row r="1033" spans="1:17" ht="14.4" customHeight="1" x14ac:dyDescent="0.3">
      <c r="A1033" s="740" t="s">
        <v>5526</v>
      </c>
      <c r="B1033" s="741" t="s">
        <v>4563</v>
      </c>
      <c r="C1033" s="741" t="s">
        <v>4559</v>
      </c>
      <c r="D1033" s="741" t="s">
        <v>4647</v>
      </c>
      <c r="E1033" s="741" t="s">
        <v>4648</v>
      </c>
      <c r="F1033" s="745">
        <v>52</v>
      </c>
      <c r="G1033" s="745">
        <v>6136</v>
      </c>
      <c r="H1033" s="745">
        <v>1.3161733161733162</v>
      </c>
      <c r="I1033" s="745">
        <v>118</v>
      </c>
      <c r="J1033" s="745">
        <v>37</v>
      </c>
      <c r="K1033" s="745">
        <v>4662</v>
      </c>
      <c r="L1033" s="745">
        <v>1</v>
      </c>
      <c r="M1033" s="745">
        <v>126</v>
      </c>
      <c r="N1033" s="745">
        <v>105</v>
      </c>
      <c r="O1033" s="745">
        <v>13230</v>
      </c>
      <c r="P1033" s="759">
        <v>2.8378378378378377</v>
      </c>
      <c r="Q1033" s="746">
        <v>126</v>
      </c>
    </row>
    <row r="1034" spans="1:17" ht="14.4" customHeight="1" x14ac:dyDescent="0.3">
      <c r="A1034" s="740" t="s">
        <v>5526</v>
      </c>
      <c r="B1034" s="741" t="s">
        <v>4563</v>
      </c>
      <c r="C1034" s="741" t="s">
        <v>4559</v>
      </c>
      <c r="D1034" s="741" t="s">
        <v>4649</v>
      </c>
      <c r="E1034" s="741" t="s">
        <v>4650</v>
      </c>
      <c r="F1034" s="745">
        <v>2</v>
      </c>
      <c r="G1034" s="745">
        <v>646</v>
      </c>
      <c r="H1034" s="745">
        <v>1.9516616314199395</v>
      </c>
      <c r="I1034" s="745">
        <v>323</v>
      </c>
      <c r="J1034" s="745">
        <v>1</v>
      </c>
      <c r="K1034" s="745">
        <v>331</v>
      </c>
      <c r="L1034" s="745">
        <v>1</v>
      </c>
      <c r="M1034" s="745">
        <v>331</v>
      </c>
      <c r="N1034" s="745"/>
      <c r="O1034" s="745"/>
      <c r="P1034" s="759"/>
      <c r="Q1034" s="746"/>
    </row>
    <row r="1035" spans="1:17" ht="14.4" customHeight="1" x14ac:dyDescent="0.3">
      <c r="A1035" s="740" t="s">
        <v>5526</v>
      </c>
      <c r="B1035" s="741" t="s">
        <v>4563</v>
      </c>
      <c r="C1035" s="741" t="s">
        <v>4559</v>
      </c>
      <c r="D1035" s="741" t="s">
        <v>4651</v>
      </c>
      <c r="E1035" s="741" t="s">
        <v>4652</v>
      </c>
      <c r="F1035" s="745"/>
      <c r="G1035" s="745"/>
      <c r="H1035" s="745"/>
      <c r="I1035" s="745"/>
      <c r="J1035" s="745">
        <v>2</v>
      </c>
      <c r="K1035" s="745">
        <v>990</v>
      </c>
      <c r="L1035" s="745">
        <v>1</v>
      </c>
      <c r="M1035" s="745">
        <v>495</v>
      </c>
      <c r="N1035" s="745">
        <v>1</v>
      </c>
      <c r="O1035" s="745">
        <v>495</v>
      </c>
      <c r="P1035" s="759">
        <v>0.5</v>
      </c>
      <c r="Q1035" s="746">
        <v>495</v>
      </c>
    </row>
    <row r="1036" spans="1:17" ht="14.4" customHeight="1" x14ac:dyDescent="0.3">
      <c r="A1036" s="740" t="s">
        <v>5526</v>
      </c>
      <c r="B1036" s="741" t="s">
        <v>4563</v>
      </c>
      <c r="C1036" s="741" t="s">
        <v>4559</v>
      </c>
      <c r="D1036" s="741" t="s">
        <v>4654</v>
      </c>
      <c r="E1036" s="741" t="s">
        <v>4655</v>
      </c>
      <c r="F1036" s="745">
        <v>4</v>
      </c>
      <c r="G1036" s="745">
        <v>3008</v>
      </c>
      <c r="H1036" s="745"/>
      <c r="I1036" s="745">
        <v>752</v>
      </c>
      <c r="J1036" s="745"/>
      <c r="K1036" s="745"/>
      <c r="L1036" s="745"/>
      <c r="M1036" s="745"/>
      <c r="N1036" s="745"/>
      <c r="O1036" s="745"/>
      <c r="P1036" s="759"/>
      <c r="Q1036" s="746"/>
    </row>
    <row r="1037" spans="1:17" ht="14.4" customHeight="1" x14ac:dyDescent="0.3">
      <c r="A1037" s="740" t="s">
        <v>5526</v>
      </c>
      <c r="B1037" s="741" t="s">
        <v>4563</v>
      </c>
      <c r="C1037" s="741" t="s">
        <v>4559</v>
      </c>
      <c r="D1037" s="741" t="s">
        <v>4710</v>
      </c>
      <c r="E1037" s="741" t="s">
        <v>4711</v>
      </c>
      <c r="F1037" s="745">
        <v>21</v>
      </c>
      <c r="G1037" s="745">
        <v>16989</v>
      </c>
      <c r="H1037" s="745">
        <v>6.9229828850855748</v>
      </c>
      <c r="I1037" s="745">
        <v>809</v>
      </c>
      <c r="J1037" s="745">
        <v>3</v>
      </c>
      <c r="K1037" s="745">
        <v>2454</v>
      </c>
      <c r="L1037" s="745">
        <v>1</v>
      </c>
      <c r="M1037" s="745">
        <v>818</v>
      </c>
      <c r="N1037" s="745">
        <v>7</v>
      </c>
      <c r="O1037" s="745">
        <v>5726</v>
      </c>
      <c r="P1037" s="759">
        <v>2.3333333333333335</v>
      </c>
      <c r="Q1037" s="746">
        <v>818</v>
      </c>
    </row>
    <row r="1038" spans="1:17" ht="14.4" customHeight="1" x14ac:dyDescent="0.3">
      <c r="A1038" s="740" t="s">
        <v>5526</v>
      </c>
      <c r="B1038" s="741" t="s">
        <v>4563</v>
      </c>
      <c r="C1038" s="741" t="s">
        <v>4559</v>
      </c>
      <c r="D1038" s="741" t="s">
        <v>4658</v>
      </c>
      <c r="E1038" s="741" t="s">
        <v>4659</v>
      </c>
      <c r="F1038" s="745">
        <v>5</v>
      </c>
      <c r="G1038" s="745">
        <v>1050</v>
      </c>
      <c r="H1038" s="745">
        <v>4.8837209302325579</v>
      </c>
      <c r="I1038" s="745">
        <v>210</v>
      </c>
      <c r="J1038" s="745">
        <v>1</v>
      </c>
      <c r="K1038" s="745">
        <v>215</v>
      </c>
      <c r="L1038" s="745">
        <v>1</v>
      </c>
      <c r="M1038" s="745">
        <v>215</v>
      </c>
      <c r="N1038" s="745">
        <v>3</v>
      </c>
      <c r="O1038" s="745">
        <v>645</v>
      </c>
      <c r="P1038" s="759">
        <v>3</v>
      </c>
      <c r="Q1038" s="746">
        <v>215</v>
      </c>
    </row>
    <row r="1039" spans="1:17" ht="14.4" customHeight="1" x14ac:dyDescent="0.3">
      <c r="A1039" s="740" t="s">
        <v>5526</v>
      </c>
      <c r="B1039" s="741" t="s">
        <v>4563</v>
      </c>
      <c r="C1039" s="741" t="s">
        <v>4559</v>
      </c>
      <c r="D1039" s="741" t="s">
        <v>4660</v>
      </c>
      <c r="E1039" s="741" t="s">
        <v>4661</v>
      </c>
      <c r="F1039" s="745">
        <v>25</v>
      </c>
      <c r="G1039" s="745">
        <v>2125</v>
      </c>
      <c r="H1039" s="745">
        <v>6.25</v>
      </c>
      <c r="I1039" s="745">
        <v>85</v>
      </c>
      <c r="J1039" s="745">
        <v>4</v>
      </c>
      <c r="K1039" s="745">
        <v>340</v>
      </c>
      <c r="L1039" s="745">
        <v>1</v>
      </c>
      <c r="M1039" s="745">
        <v>85</v>
      </c>
      <c r="N1039" s="745">
        <v>7</v>
      </c>
      <c r="O1039" s="745">
        <v>595</v>
      </c>
      <c r="P1039" s="759">
        <v>1.75</v>
      </c>
      <c r="Q1039" s="746">
        <v>85</v>
      </c>
    </row>
    <row r="1040" spans="1:17" ht="14.4" customHeight="1" x14ac:dyDescent="0.3">
      <c r="A1040" s="740" t="s">
        <v>5526</v>
      </c>
      <c r="B1040" s="741" t="s">
        <v>4563</v>
      </c>
      <c r="C1040" s="741" t="s">
        <v>4559</v>
      </c>
      <c r="D1040" s="741" t="s">
        <v>4623</v>
      </c>
      <c r="E1040" s="741" t="s">
        <v>4624</v>
      </c>
      <c r="F1040" s="745">
        <v>1</v>
      </c>
      <c r="G1040" s="745">
        <v>707</v>
      </c>
      <c r="H1040" s="745"/>
      <c r="I1040" s="745">
        <v>707</v>
      </c>
      <c r="J1040" s="745"/>
      <c r="K1040" s="745"/>
      <c r="L1040" s="745"/>
      <c r="M1040" s="745"/>
      <c r="N1040" s="745"/>
      <c r="O1040" s="745"/>
      <c r="P1040" s="759"/>
      <c r="Q1040" s="746"/>
    </row>
    <row r="1041" spans="1:17" ht="14.4" customHeight="1" x14ac:dyDescent="0.3">
      <c r="A1041" s="740" t="s">
        <v>5526</v>
      </c>
      <c r="B1041" s="741" t="s">
        <v>4563</v>
      </c>
      <c r="C1041" s="741" t="s">
        <v>4559</v>
      </c>
      <c r="D1041" s="741" t="s">
        <v>4713</v>
      </c>
      <c r="E1041" s="741" t="s">
        <v>4711</v>
      </c>
      <c r="F1041" s="745"/>
      <c r="G1041" s="745"/>
      <c r="H1041" s="745"/>
      <c r="I1041" s="745"/>
      <c r="J1041" s="745">
        <v>1</v>
      </c>
      <c r="K1041" s="745">
        <v>745</v>
      </c>
      <c r="L1041" s="745">
        <v>1</v>
      </c>
      <c r="M1041" s="745">
        <v>745</v>
      </c>
      <c r="N1041" s="745"/>
      <c r="O1041" s="745"/>
      <c r="P1041" s="759"/>
      <c r="Q1041" s="746"/>
    </row>
    <row r="1042" spans="1:17" ht="14.4" customHeight="1" x14ac:dyDescent="0.3">
      <c r="A1042" s="740" t="s">
        <v>5526</v>
      </c>
      <c r="B1042" s="741" t="s">
        <v>4563</v>
      </c>
      <c r="C1042" s="741" t="s">
        <v>4559</v>
      </c>
      <c r="D1042" s="741" t="s">
        <v>4716</v>
      </c>
      <c r="E1042" s="741" t="s">
        <v>4717</v>
      </c>
      <c r="F1042" s="745"/>
      <c r="G1042" s="745"/>
      <c r="H1042" s="745"/>
      <c r="I1042" s="745"/>
      <c r="J1042" s="745">
        <v>1</v>
      </c>
      <c r="K1042" s="745">
        <v>543</v>
      </c>
      <c r="L1042" s="745">
        <v>1</v>
      </c>
      <c r="M1042" s="745">
        <v>543</v>
      </c>
      <c r="N1042" s="745"/>
      <c r="O1042" s="745"/>
      <c r="P1042" s="759"/>
      <c r="Q1042" s="746"/>
    </row>
    <row r="1043" spans="1:17" ht="14.4" customHeight="1" x14ac:dyDescent="0.3">
      <c r="A1043" s="740" t="s">
        <v>5526</v>
      </c>
      <c r="B1043" s="741" t="s">
        <v>4563</v>
      </c>
      <c r="C1043" s="741" t="s">
        <v>4559</v>
      </c>
      <c r="D1043" s="741" t="s">
        <v>4662</v>
      </c>
      <c r="E1043" s="741" t="s">
        <v>4663</v>
      </c>
      <c r="F1043" s="745">
        <v>37</v>
      </c>
      <c r="G1043" s="745">
        <v>11063</v>
      </c>
      <c r="H1043" s="745">
        <v>1.2426148489273279</v>
      </c>
      <c r="I1043" s="745">
        <v>299</v>
      </c>
      <c r="J1043" s="745">
        <v>29</v>
      </c>
      <c r="K1043" s="745">
        <v>8903</v>
      </c>
      <c r="L1043" s="745">
        <v>1</v>
      </c>
      <c r="M1043" s="745">
        <v>307</v>
      </c>
      <c r="N1043" s="745">
        <v>74</v>
      </c>
      <c r="O1043" s="745">
        <v>22718</v>
      </c>
      <c r="P1043" s="759">
        <v>2.5517241379310347</v>
      </c>
      <c r="Q1043" s="746">
        <v>307</v>
      </c>
    </row>
    <row r="1044" spans="1:17" ht="14.4" customHeight="1" x14ac:dyDescent="0.3">
      <c r="A1044" s="740" t="s">
        <v>5526</v>
      </c>
      <c r="B1044" s="741" t="s">
        <v>4563</v>
      </c>
      <c r="C1044" s="741" t="s">
        <v>4559</v>
      </c>
      <c r="D1044" s="741" t="s">
        <v>4665</v>
      </c>
      <c r="E1044" s="741" t="s">
        <v>4663</v>
      </c>
      <c r="F1044" s="745"/>
      <c r="G1044" s="745"/>
      <c r="H1044" s="745"/>
      <c r="I1044" s="745"/>
      <c r="J1044" s="745">
        <v>4</v>
      </c>
      <c r="K1044" s="745">
        <v>1520</v>
      </c>
      <c r="L1044" s="745">
        <v>1</v>
      </c>
      <c r="M1044" s="745">
        <v>380</v>
      </c>
      <c r="N1044" s="745">
        <v>4</v>
      </c>
      <c r="O1044" s="745">
        <v>1520</v>
      </c>
      <c r="P1044" s="759">
        <v>1</v>
      </c>
      <c r="Q1044" s="746">
        <v>380</v>
      </c>
    </row>
    <row r="1045" spans="1:17" ht="14.4" customHeight="1" x14ac:dyDescent="0.3">
      <c r="A1045" s="740" t="s">
        <v>5526</v>
      </c>
      <c r="B1045" s="741" t="s">
        <v>4563</v>
      </c>
      <c r="C1045" s="741" t="s">
        <v>4559</v>
      </c>
      <c r="D1045" s="741" t="s">
        <v>4639</v>
      </c>
      <c r="E1045" s="741" t="s">
        <v>4640</v>
      </c>
      <c r="F1045" s="745"/>
      <c r="G1045" s="745"/>
      <c r="H1045" s="745"/>
      <c r="I1045" s="745"/>
      <c r="J1045" s="745"/>
      <c r="K1045" s="745"/>
      <c r="L1045" s="745"/>
      <c r="M1045" s="745"/>
      <c r="N1045" s="745">
        <v>1</v>
      </c>
      <c r="O1045" s="745">
        <v>353</v>
      </c>
      <c r="P1045" s="759"/>
      <c r="Q1045" s="746">
        <v>353</v>
      </c>
    </row>
    <row r="1046" spans="1:17" ht="14.4" customHeight="1" x14ac:dyDescent="0.3">
      <c r="A1046" s="740" t="s">
        <v>5527</v>
      </c>
      <c r="B1046" s="741" t="s">
        <v>4563</v>
      </c>
      <c r="C1046" s="741" t="s">
        <v>4559</v>
      </c>
      <c r="D1046" s="741" t="s">
        <v>4611</v>
      </c>
      <c r="E1046" s="741" t="s">
        <v>4612</v>
      </c>
      <c r="F1046" s="745"/>
      <c r="G1046" s="745"/>
      <c r="H1046" s="745"/>
      <c r="I1046" s="745"/>
      <c r="J1046" s="745"/>
      <c r="K1046" s="745"/>
      <c r="L1046" s="745"/>
      <c r="M1046" s="745"/>
      <c r="N1046" s="745">
        <v>2</v>
      </c>
      <c r="O1046" s="745">
        <v>74</v>
      </c>
      <c r="P1046" s="759"/>
      <c r="Q1046" s="746">
        <v>37</v>
      </c>
    </row>
    <row r="1047" spans="1:17" ht="14.4" customHeight="1" x14ac:dyDescent="0.3">
      <c r="A1047" s="740" t="s">
        <v>5527</v>
      </c>
      <c r="B1047" s="741" t="s">
        <v>4563</v>
      </c>
      <c r="C1047" s="741" t="s">
        <v>4559</v>
      </c>
      <c r="D1047" s="741" t="s">
        <v>4617</v>
      </c>
      <c r="E1047" s="741" t="s">
        <v>4618</v>
      </c>
      <c r="F1047" s="745">
        <v>1</v>
      </c>
      <c r="G1047" s="745">
        <v>235</v>
      </c>
      <c r="H1047" s="745">
        <v>0.13375071143995446</v>
      </c>
      <c r="I1047" s="745">
        <v>235</v>
      </c>
      <c r="J1047" s="745">
        <v>7</v>
      </c>
      <c r="K1047" s="745">
        <v>1757</v>
      </c>
      <c r="L1047" s="745">
        <v>1</v>
      </c>
      <c r="M1047" s="745">
        <v>251</v>
      </c>
      <c r="N1047" s="745">
        <v>4</v>
      </c>
      <c r="O1047" s="745">
        <v>1004</v>
      </c>
      <c r="P1047" s="759">
        <v>0.5714285714285714</v>
      </c>
      <c r="Q1047" s="746">
        <v>251</v>
      </c>
    </row>
    <row r="1048" spans="1:17" ht="14.4" customHeight="1" x14ac:dyDescent="0.3">
      <c r="A1048" s="740" t="s">
        <v>5527</v>
      </c>
      <c r="B1048" s="741" t="s">
        <v>4563</v>
      </c>
      <c r="C1048" s="741" t="s">
        <v>4559</v>
      </c>
      <c r="D1048" s="741" t="s">
        <v>4647</v>
      </c>
      <c r="E1048" s="741" t="s">
        <v>4648</v>
      </c>
      <c r="F1048" s="745"/>
      <c r="G1048" s="745"/>
      <c r="H1048" s="745"/>
      <c r="I1048" s="745"/>
      <c r="J1048" s="745">
        <v>1</v>
      </c>
      <c r="K1048" s="745">
        <v>126</v>
      </c>
      <c r="L1048" s="745">
        <v>1</v>
      </c>
      <c r="M1048" s="745">
        <v>126</v>
      </c>
      <c r="N1048" s="745">
        <v>1</v>
      </c>
      <c r="O1048" s="745">
        <v>126</v>
      </c>
      <c r="P1048" s="759">
        <v>1</v>
      </c>
      <c r="Q1048" s="746">
        <v>126</v>
      </c>
    </row>
    <row r="1049" spans="1:17" ht="14.4" customHeight="1" x14ac:dyDescent="0.3">
      <c r="A1049" s="740" t="s">
        <v>5527</v>
      </c>
      <c r="B1049" s="741" t="s">
        <v>4563</v>
      </c>
      <c r="C1049" s="741" t="s">
        <v>4559</v>
      </c>
      <c r="D1049" s="741" t="s">
        <v>4737</v>
      </c>
      <c r="E1049" s="741" t="s">
        <v>4673</v>
      </c>
      <c r="F1049" s="745"/>
      <c r="G1049" s="745"/>
      <c r="H1049" s="745"/>
      <c r="I1049" s="745"/>
      <c r="J1049" s="745"/>
      <c r="K1049" s="745"/>
      <c r="L1049" s="745"/>
      <c r="M1049" s="745"/>
      <c r="N1049" s="745">
        <v>1</v>
      </c>
      <c r="O1049" s="745">
        <v>760</v>
      </c>
      <c r="P1049" s="759"/>
      <c r="Q1049" s="746">
        <v>760</v>
      </c>
    </row>
    <row r="1050" spans="1:17" ht="14.4" customHeight="1" x14ac:dyDescent="0.3">
      <c r="A1050" s="740" t="s">
        <v>5527</v>
      </c>
      <c r="B1050" s="741" t="s">
        <v>4563</v>
      </c>
      <c r="C1050" s="741" t="s">
        <v>4559</v>
      </c>
      <c r="D1050" s="741" t="s">
        <v>4710</v>
      </c>
      <c r="E1050" s="741" t="s">
        <v>4711</v>
      </c>
      <c r="F1050" s="745"/>
      <c r="G1050" s="745"/>
      <c r="H1050" s="745"/>
      <c r="I1050" s="745"/>
      <c r="J1050" s="745">
        <v>24</v>
      </c>
      <c r="K1050" s="745">
        <v>19632</v>
      </c>
      <c r="L1050" s="745">
        <v>1</v>
      </c>
      <c r="M1050" s="745">
        <v>818</v>
      </c>
      <c r="N1050" s="745"/>
      <c r="O1050" s="745"/>
      <c r="P1050" s="759"/>
      <c r="Q1050" s="746"/>
    </row>
    <row r="1051" spans="1:17" ht="14.4" customHeight="1" x14ac:dyDescent="0.3">
      <c r="A1051" s="740" t="s">
        <v>5527</v>
      </c>
      <c r="B1051" s="741" t="s">
        <v>4563</v>
      </c>
      <c r="C1051" s="741" t="s">
        <v>4559</v>
      </c>
      <c r="D1051" s="741" t="s">
        <v>4658</v>
      </c>
      <c r="E1051" s="741" t="s">
        <v>4659</v>
      </c>
      <c r="F1051" s="745"/>
      <c r="G1051" s="745"/>
      <c r="H1051" s="745"/>
      <c r="I1051" s="745"/>
      <c r="J1051" s="745">
        <v>5</v>
      </c>
      <c r="K1051" s="745">
        <v>1075</v>
      </c>
      <c r="L1051" s="745">
        <v>1</v>
      </c>
      <c r="M1051" s="745">
        <v>215</v>
      </c>
      <c r="N1051" s="745"/>
      <c r="O1051" s="745"/>
      <c r="P1051" s="759"/>
      <c r="Q1051" s="746"/>
    </row>
    <row r="1052" spans="1:17" ht="14.4" customHeight="1" x14ac:dyDescent="0.3">
      <c r="A1052" s="740" t="s">
        <v>5527</v>
      </c>
      <c r="B1052" s="741" t="s">
        <v>4563</v>
      </c>
      <c r="C1052" s="741" t="s">
        <v>4559</v>
      </c>
      <c r="D1052" s="741" t="s">
        <v>4621</v>
      </c>
      <c r="E1052" s="741" t="s">
        <v>4622</v>
      </c>
      <c r="F1052" s="745"/>
      <c r="G1052" s="745"/>
      <c r="H1052" s="745"/>
      <c r="I1052" s="745"/>
      <c r="J1052" s="745"/>
      <c r="K1052" s="745"/>
      <c r="L1052" s="745"/>
      <c r="M1052" s="745"/>
      <c r="N1052" s="745">
        <v>4</v>
      </c>
      <c r="O1052" s="745">
        <v>1420</v>
      </c>
      <c r="P1052" s="759"/>
      <c r="Q1052" s="746">
        <v>355</v>
      </c>
    </row>
    <row r="1053" spans="1:17" ht="14.4" customHeight="1" x14ac:dyDescent="0.3">
      <c r="A1053" s="740" t="s">
        <v>5527</v>
      </c>
      <c r="B1053" s="741" t="s">
        <v>4563</v>
      </c>
      <c r="C1053" s="741" t="s">
        <v>4559</v>
      </c>
      <c r="D1053" s="741" t="s">
        <v>4660</v>
      </c>
      <c r="E1053" s="741" t="s">
        <v>4661</v>
      </c>
      <c r="F1053" s="745"/>
      <c r="G1053" s="745"/>
      <c r="H1053" s="745"/>
      <c r="I1053" s="745"/>
      <c r="J1053" s="745">
        <v>24</v>
      </c>
      <c r="K1053" s="745">
        <v>2040</v>
      </c>
      <c r="L1053" s="745">
        <v>1</v>
      </c>
      <c r="M1053" s="745">
        <v>85</v>
      </c>
      <c r="N1053" s="745"/>
      <c r="O1053" s="745"/>
      <c r="P1053" s="759"/>
      <c r="Q1053" s="746"/>
    </row>
    <row r="1054" spans="1:17" ht="14.4" customHeight="1" x14ac:dyDescent="0.3">
      <c r="A1054" s="740" t="s">
        <v>5527</v>
      </c>
      <c r="B1054" s="741" t="s">
        <v>4563</v>
      </c>
      <c r="C1054" s="741" t="s">
        <v>4559</v>
      </c>
      <c r="D1054" s="741" t="s">
        <v>4637</v>
      </c>
      <c r="E1054" s="741" t="s">
        <v>4638</v>
      </c>
      <c r="F1054" s="745"/>
      <c r="G1054" s="745"/>
      <c r="H1054" s="745"/>
      <c r="I1054" s="745"/>
      <c r="J1054" s="745"/>
      <c r="K1054" s="745"/>
      <c r="L1054" s="745"/>
      <c r="M1054" s="745"/>
      <c r="N1054" s="745">
        <v>1</v>
      </c>
      <c r="O1054" s="745">
        <v>619</v>
      </c>
      <c r="P1054" s="759"/>
      <c r="Q1054" s="746">
        <v>619</v>
      </c>
    </row>
    <row r="1055" spans="1:17" ht="14.4" customHeight="1" x14ac:dyDescent="0.3">
      <c r="A1055" s="740" t="s">
        <v>5527</v>
      </c>
      <c r="B1055" s="741" t="s">
        <v>4563</v>
      </c>
      <c r="C1055" s="741" t="s">
        <v>4559</v>
      </c>
      <c r="D1055" s="741" t="s">
        <v>4738</v>
      </c>
      <c r="E1055" s="741" t="s">
        <v>4727</v>
      </c>
      <c r="F1055" s="745"/>
      <c r="G1055" s="745"/>
      <c r="H1055" s="745"/>
      <c r="I1055" s="745"/>
      <c r="J1055" s="745"/>
      <c r="K1055" s="745"/>
      <c r="L1055" s="745"/>
      <c r="M1055" s="745"/>
      <c r="N1055" s="745">
        <v>7</v>
      </c>
      <c r="O1055" s="745">
        <v>3717</v>
      </c>
      <c r="P1055" s="759"/>
      <c r="Q1055" s="746">
        <v>531</v>
      </c>
    </row>
    <row r="1056" spans="1:17" ht="14.4" customHeight="1" x14ac:dyDescent="0.3">
      <c r="A1056" s="740" t="s">
        <v>5527</v>
      </c>
      <c r="B1056" s="741" t="s">
        <v>4563</v>
      </c>
      <c r="C1056" s="741" t="s">
        <v>4559</v>
      </c>
      <c r="D1056" s="741" t="s">
        <v>4643</v>
      </c>
      <c r="E1056" s="741" t="s">
        <v>4644</v>
      </c>
      <c r="F1056" s="745"/>
      <c r="G1056" s="745"/>
      <c r="H1056" s="745"/>
      <c r="I1056" s="745"/>
      <c r="J1056" s="745"/>
      <c r="K1056" s="745"/>
      <c r="L1056" s="745"/>
      <c r="M1056" s="745"/>
      <c r="N1056" s="745">
        <v>1</v>
      </c>
      <c r="O1056" s="745">
        <v>177</v>
      </c>
      <c r="P1056" s="759"/>
      <c r="Q1056" s="746">
        <v>177</v>
      </c>
    </row>
    <row r="1057" spans="1:17" ht="14.4" customHeight="1" x14ac:dyDescent="0.3">
      <c r="A1057" s="740" t="s">
        <v>5528</v>
      </c>
      <c r="B1057" s="741" t="s">
        <v>4563</v>
      </c>
      <c r="C1057" s="741" t="s">
        <v>4559</v>
      </c>
      <c r="D1057" s="741" t="s">
        <v>4611</v>
      </c>
      <c r="E1057" s="741" t="s">
        <v>4612</v>
      </c>
      <c r="F1057" s="745"/>
      <c r="G1057" s="745"/>
      <c r="H1057" s="745"/>
      <c r="I1057" s="745"/>
      <c r="J1057" s="745">
        <v>3</v>
      </c>
      <c r="K1057" s="745">
        <v>111</v>
      </c>
      <c r="L1057" s="745">
        <v>1</v>
      </c>
      <c r="M1057" s="745">
        <v>37</v>
      </c>
      <c r="N1057" s="745"/>
      <c r="O1057" s="745"/>
      <c r="P1057" s="759"/>
      <c r="Q1057" s="746"/>
    </row>
    <row r="1058" spans="1:17" ht="14.4" customHeight="1" x14ac:dyDescent="0.3">
      <c r="A1058" s="740" t="s">
        <v>5528</v>
      </c>
      <c r="B1058" s="741" t="s">
        <v>4563</v>
      </c>
      <c r="C1058" s="741" t="s">
        <v>4559</v>
      </c>
      <c r="D1058" s="741" t="s">
        <v>4617</v>
      </c>
      <c r="E1058" s="741" t="s">
        <v>4618</v>
      </c>
      <c r="F1058" s="745">
        <v>39</v>
      </c>
      <c r="G1058" s="745">
        <v>9165</v>
      </c>
      <c r="H1058" s="745">
        <v>0.50019101675489819</v>
      </c>
      <c r="I1058" s="745">
        <v>235</v>
      </c>
      <c r="J1058" s="745">
        <v>73</v>
      </c>
      <c r="K1058" s="745">
        <v>18323</v>
      </c>
      <c r="L1058" s="745">
        <v>1</v>
      </c>
      <c r="M1058" s="745">
        <v>251</v>
      </c>
      <c r="N1058" s="745">
        <v>45</v>
      </c>
      <c r="O1058" s="745">
        <v>11295</v>
      </c>
      <c r="P1058" s="759">
        <v>0.61643835616438358</v>
      </c>
      <c r="Q1058" s="746">
        <v>251</v>
      </c>
    </row>
    <row r="1059" spans="1:17" ht="14.4" customHeight="1" x14ac:dyDescent="0.3">
      <c r="A1059" s="740" t="s">
        <v>5528</v>
      </c>
      <c r="B1059" s="741" t="s">
        <v>4563</v>
      </c>
      <c r="C1059" s="741" t="s">
        <v>4559</v>
      </c>
      <c r="D1059" s="741" t="s">
        <v>4647</v>
      </c>
      <c r="E1059" s="741" t="s">
        <v>4648</v>
      </c>
      <c r="F1059" s="745">
        <v>29</v>
      </c>
      <c r="G1059" s="745">
        <v>3422</v>
      </c>
      <c r="H1059" s="745">
        <v>0.2889226612630868</v>
      </c>
      <c r="I1059" s="745">
        <v>118</v>
      </c>
      <c r="J1059" s="745">
        <v>94</v>
      </c>
      <c r="K1059" s="745">
        <v>11844</v>
      </c>
      <c r="L1059" s="745">
        <v>1</v>
      </c>
      <c r="M1059" s="745">
        <v>126</v>
      </c>
      <c r="N1059" s="745">
        <v>46</v>
      </c>
      <c r="O1059" s="745">
        <v>5796</v>
      </c>
      <c r="P1059" s="759">
        <v>0.48936170212765956</v>
      </c>
      <c r="Q1059" s="746">
        <v>126</v>
      </c>
    </row>
    <row r="1060" spans="1:17" ht="14.4" customHeight="1" x14ac:dyDescent="0.3">
      <c r="A1060" s="740" t="s">
        <v>5528</v>
      </c>
      <c r="B1060" s="741" t="s">
        <v>4563</v>
      </c>
      <c r="C1060" s="741" t="s">
        <v>4559</v>
      </c>
      <c r="D1060" s="741" t="s">
        <v>4651</v>
      </c>
      <c r="E1060" s="741" t="s">
        <v>4652</v>
      </c>
      <c r="F1060" s="745">
        <v>8</v>
      </c>
      <c r="G1060" s="745">
        <v>3896</v>
      </c>
      <c r="H1060" s="745">
        <v>1.3117845117845117</v>
      </c>
      <c r="I1060" s="745">
        <v>487</v>
      </c>
      <c r="J1060" s="745">
        <v>6</v>
      </c>
      <c r="K1060" s="745">
        <v>2970</v>
      </c>
      <c r="L1060" s="745">
        <v>1</v>
      </c>
      <c r="M1060" s="745">
        <v>495</v>
      </c>
      <c r="N1060" s="745">
        <v>11</v>
      </c>
      <c r="O1060" s="745">
        <v>5445</v>
      </c>
      <c r="P1060" s="759">
        <v>1.8333333333333333</v>
      </c>
      <c r="Q1060" s="746">
        <v>495</v>
      </c>
    </row>
    <row r="1061" spans="1:17" ht="14.4" customHeight="1" x14ac:dyDescent="0.3">
      <c r="A1061" s="740" t="s">
        <v>5528</v>
      </c>
      <c r="B1061" s="741" t="s">
        <v>4563</v>
      </c>
      <c r="C1061" s="741" t="s">
        <v>4559</v>
      </c>
      <c r="D1061" s="741" t="s">
        <v>4671</v>
      </c>
      <c r="E1061" s="741" t="s">
        <v>4655</v>
      </c>
      <c r="F1061" s="745"/>
      <c r="G1061" s="745"/>
      <c r="H1061" s="745"/>
      <c r="I1061" s="745"/>
      <c r="J1061" s="745">
        <v>2</v>
      </c>
      <c r="K1061" s="745">
        <v>1376</v>
      </c>
      <c r="L1061" s="745">
        <v>1</v>
      </c>
      <c r="M1061" s="745">
        <v>688</v>
      </c>
      <c r="N1061" s="745">
        <v>2</v>
      </c>
      <c r="O1061" s="745">
        <v>1376</v>
      </c>
      <c r="P1061" s="759">
        <v>1</v>
      </c>
      <c r="Q1061" s="746">
        <v>688</v>
      </c>
    </row>
    <row r="1062" spans="1:17" ht="14.4" customHeight="1" x14ac:dyDescent="0.3">
      <c r="A1062" s="740" t="s">
        <v>5528</v>
      </c>
      <c r="B1062" s="741" t="s">
        <v>4563</v>
      </c>
      <c r="C1062" s="741" t="s">
        <v>4559</v>
      </c>
      <c r="D1062" s="741" t="s">
        <v>4653</v>
      </c>
      <c r="E1062" s="741" t="s">
        <v>4652</v>
      </c>
      <c r="F1062" s="745">
        <v>7</v>
      </c>
      <c r="G1062" s="745">
        <v>3913</v>
      </c>
      <c r="H1062" s="745">
        <v>0.86113556338028174</v>
      </c>
      <c r="I1062" s="745">
        <v>559</v>
      </c>
      <c r="J1062" s="745">
        <v>8</v>
      </c>
      <c r="K1062" s="745">
        <v>4544</v>
      </c>
      <c r="L1062" s="745">
        <v>1</v>
      </c>
      <c r="M1062" s="745">
        <v>568</v>
      </c>
      <c r="N1062" s="745">
        <v>5</v>
      </c>
      <c r="O1062" s="745">
        <v>2840</v>
      </c>
      <c r="P1062" s="759">
        <v>0.625</v>
      </c>
      <c r="Q1062" s="746">
        <v>568</v>
      </c>
    </row>
    <row r="1063" spans="1:17" ht="14.4" customHeight="1" x14ac:dyDescent="0.3">
      <c r="A1063" s="740" t="s">
        <v>5528</v>
      </c>
      <c r="B1063" s="741" t="s">
        <v>4563</v>
      </c>
      <c r="C1063" s="741" t="s">
        <v>4559</v>
      </c>
      <c r="D1063" s="741" t="s">
        <v>4654</v>
      </c>
      <c r="E1063" s="741" t="s">
        <v>4655</v>
      </c>
      <c r="F1063" s="745"/>
      <c r="G1063" s="745"/>
      <c r="H1063" s="745"/>
      <c r="I1063" s="745"/>
      <c r="J1063" s="745">
        <v>3</v>
      </c>
      <c r="K1063" s="745">
        <v>2283</v>
      </c>
      <c r="L1063" s="745">
        <v>1</v>
      </c>
      <c r="M1063" s="745">
        <v>761</v>
      </c>
      <c r="N1063" s="745">
        <v>2</v>
      </c>
      <c r="O1063" s="745">
        <v>1522</v>
      </c>
      <c r="P1063" s="759">
        <v>0.66666666666666663</v>
      </c>
      <c r="Q1063" s="746">
        <v>761</v>
      </c>
    </row>
    <row r="1064" spans="1:17" ht="14.4" customHeight="1" x14ac:dyDescent="0.3">
      <c r="A1064" s="740" t="s">
        <v>5528</v>
      </c>
      <c r="B1064" s="741" t="s">
        <v>4563</v>
      </c>
      <c r="C1064" s="741" t="s">
        <v>4559</v>
      </c>
      <c r="D1064" s="741" t="s">
        <v>4710</v>
      </c>
      <c r="E1064" s="741" t="s">
        <v>4711</v>
      </c>
      <c r="F1064" s="745">
        <v>12</v>
      </c>
      <c r="G1064" s="745">
        <v>9708</v>
      </c>
      <c r="H1064" s="745">
        <v>2.9669926650366749</v>
      </c>
      <c r="I1064" s="745">
        <v>809</v>
      </c>
      <c r="J1064" s="745">
        <v>4</v>
      </c>
      <c r="K1064" s="745">
        <v>3272</v>
      </c>
      <c r="L1064" s="745">
        <v>1</v>
      </c>
      <c r="M1064" s="745">
        <v>818</v>
      </c>
      <c r="N1064" s="745">
        <v>17</v>
      </c>
      <c r="O1064" s="745">
        <v>13906</v>
      </c>
      <c r="P1064" s="759">
        <v>4.25</v>
      </c>
      <c r="Q1064" s="746">
        <v>818</v>
      </c>
    </row>
    <row r="1065" spans="1:17" ht="14.4" customHeight="1" x14ac:dyDescent="0.3">
      <c r="A1065" s="740" t="s">
        <v>5528</v>
      </c>
      <c r="B1065" s="741" t="s">
        <v>4563</v>
      </c>
      <c r="C1065" s="741" t="s">
        <v>4559</v>
      </c>
      <c r="D1065" s="741" t="s">
        <v>4656</v>
      </c>
      <c r="E1065" s="741" t="s">
        <v>4640</v>
      </c>
      <c r="F1065" s="745">
        <v>7</v>
      </c>
      <c r="G1065" s="745">
        <v>3143</v>
      </c>
      <c r="H1065" s="745">
        <v>1.3606060606060606</v>
      </c>
      <c r="I1065" s="745">
        <v>449</v>
      </c>
      <c r="J1065" s="745">
        <v>5</v>
      </c>
      <c r="K1065" s="745">
        <v>2310</v>
      </c>
      <c r="L1065" s="745">
        <v>1</v>
      </c>
      <c r="M1065" s="745">
        <v>462</v>
      </c>
      <c r="N1065" s="745">
        <v>3</v>
      </c>
      <c r="O1065" s="745">
        <v>1386</v>
      </c>
      <c r="P1065" s="759">
        <v>0.6</v>
      </c>
      <c r="Q1065" s="746">
        <v>462</v>
      </c>
    </row>
    <row r="1066" spans="1:17" ht="14.4" customHeight="1" x14ac:dyDescent="0.3">
      <c r="A1066" s="740" t="s">
        <v>5528</v>
      </c>
      <c r="B1066" s="741" t="s">
        <v>4563</v>
      </c>
      <c r="C1066" s="741" t="s">
        <v>4559</v>
      </c>
      <c r="D1066" s="741" t="s">
        <v>4658</v>
      </c>
      <c r="E1066" s="741" t="s">
        <v>4659</v>
      </c>
      <c r="F1066" s="745">
        <v>5</v>
      </c>
      <c r="G1066" s="745">
        <v>1050</v>
      </c>
      <c r="H1066" s="745">
        <v>1.6279069767441861</v>
      </c>
      <c r="I1066" s="745">
        <v>210</v>
      </c>
      <c r="J1066" s="745">
        <v>3</v>
      </c>
      <c r="K1066" s="745">
        <v>645</v>
      </c>
      <c r="L1066" s="745">
        <v>1</v>
      </c>
      <c r="M1066" s="745">
        <v>215</v>
      </c>
      <c r="N1066" s="745">
        <v>5</v>
      </c>
      <c r="O1066" s="745">
        <v>1075</v>
      </c>
      <c r="P1066" s="759">
        <v>1.6666666666666667</v>
      </c>
      <c r="Q1066" s="746">
        <v>215</v>
      </c>
    </row>
    <row r="1067" spans="1:17" ht="14.4" customHeight="1" x14ac:dyDescent="0.3">
      <c r="A1067" s="740" t="s">
        <v>5528</v>
      </c>
      <c r="B1067" s="741" t="s">
        <v>4563</v>
      </c>
      <c r="C1067" s="741" t="s">
        <v>4559</v>
      </c>
      <c r="D1067" s="741" t="s">
        <v>4619</v>
      </c>
      <c r="E1067" s="741" t="s">
        <v>4620</v>
      </c>
      <c r="F1067" s="745"/>
      <c r="G1067" s="745"/>
      <c r="H1067" s="745"/>
      <c r="I1067" s="745"/>
      <c r="J1067" s="745">
        <v>1</v>
      </c>
      <c r="K1067" s="745">
        <v>701</v>
      </c>
      <c r="L1067" s="745">
        <v>1</v>
      </c>
      <c r="M1067" s="745">
        <v>701</v>
      </c>
      <c r="N1067" s="745"/>
      <c r="O1067" s="745"/>
      <c r="P1067" s="759"/>
      <c r="Q1067" s="746"/>
    </row>
    <row r="1068" spans="1:17" ht="14.4" customHeight="1" x14ac:dyDescent="0.3">
      <c r="A1068" s="740" t="s">
        <v>5528</v>
      </c>
      <c r="B1068" s="741" t="s">
        <v>4563</v>
      </c>
      <c r="C1068" s="741" t="s">
        <v>4559</v>
      </c>
      <c r="D1068" s="741" t="s">
        <v>4621</v>
      </c>
      <c r="E1068" s="741" t="s">
        <v>4622</v>
      </c>
      <c r="F1068" s="745">
        <v>6</v>
      </c>
      <c r="G1068" s="745">
        <v>1986</v>
      </c>
      <c r="H1068" s="745">
        <v>5.6101694915254239</v>
      </c>
      <c r="I1068" s="745">
        <v>331</v>
      </c>
      <c r="J1068" s="745">
        <v>1</v>
      </c>
      <c r="K1068" s="745">
        <v>354</v>
      </c>
      <c r="L1068" s="745">
        <v>1</v>
      </c>
      <c r="M1068" s="745">
        <v>354</v>
      </c>
      <c r="N1068" s="745">
        <v>3</v>
      </c>
      <c r="O1068" s="745">
        <v>1065</v>
      </c>
      <c r="P1068" s="759">
        <v>3.0084745762711864</v>
      </c>
      <c r="Q1068" s="746">
        <v>355</v>
      </c>
    </row>
    <row r="1069" spans="1:17" ht="14.4" customHeight="1" x14ac:dyDescent="0.3">
      <c r="A1069" s="740" t="s">
        <v>5528</v>
      </c>
      <c r="B1069" s="741" t="s">
        <v>4563</v>
      </c>
      <c r="C1069" s="741" t="s">
        <v>4559</v>
      </c>
      <c r="D1069" s="741" t="s">
        <v>4660</v>
      </c>
      <c r="E1069" s="741" t="s">
        <v>4661</v>
      </c>
      <c r="F1069" s="745">
        <v>10</v>
      </c>
      <c r="G1069" s="745">
        <v>850</v>
      </c>
      <c r="H1069" s="745">
        <v>1</v>
      </c>
      <c r="I1069" s="745">
        <v>85</v>
      </c>
      <c r="J1069" s="745">
        <v>10</v>
      </c>
      <c r="K1069" s="745">
        <v>850</v>
      </c>
      <c r="L1069" s="745">
        <v>1</v>
      </c>
      <c r="M1069" s="745">
        <v>85</v>
      </c>
      <c r="N1069" s="745">
        <v>20</v>
      </c>
      <c r="O1069" s="745">
        <v>1700</v>
      </c>
      <c r="P1069" s="759">
        <v>2</v>
      </c>
      <c r="Q1069" s="746">
        <v>85</v>
      </c>
    </row>
    <row r="1070" spans="1:17" ht="14.4" customHeight="1" x14ac:dyDescent="0.3">
      <c r="A1070" s="740" t="s">
        <v>5528</v>
      </c>
      <c r="B1070" s="741" t="s">
        <v>4563</v>
      </c>
      <c r="C1070" s="741" t="s">
        <v>4559</v>
      </c>
      <c r="D1070" s="741" t="s">
        <v>4623</v>
      </c>
      <c r="E1070" s="741" t="s">
        <v>4624</v>
      </c>
      <c r="F1070" s="745">
        <v>4</v>
      </c>
      <c r="G1070" s="745">
        <v>2828</v>
      </c>
      <c r="H1070" s="745">
        <v>0.78664812239221138</v>
      </c>
      <c r="I1070" s="745">
        <v>707</v>
      </c>
      <c r="J1070" s="745">
        <v>5</v>
      </c>
      <c r="K1070" s="745">
        <v>3595</v>
      </c>
      <c r="L1070" s="745">
        <v>1</v>
      </c>
      <c r="M1070" s="745">
        <v>719</v>
      </c>
      <c r="N1070" s="745"/>
      <c r="O1070" s="745"/>
      <c r="P1070" s="759"/>
      <c r="Q1070" s="746"/>
    </row>
    <row r="1071" spans="1:17" ht="14.4" customHeight="1" x14ac:dyDescent="0.3">
      <c r="A1071" s="740" t="s">
        <v>5528</v>
      </c>
      <c r="B1071" s="741" t="s">
        <v>4563</v>
      </c>
      <c r="C1071" s="741" t="s">
        <v>4559</v>
      </c>
      <c r="D1071" s="741" t="s">
        <v>4713</v>
      </c>
      <c r="E1071" s="741" t="s">
        <v>4711</v>
      </c>
      <c r="F1071" s="745">
        <v>1</v>
      </c>
      <c r="G1071" s="745">
        <v>737</v>
      </c>
      <c r="H1071" s="745">
        <v>0.16487695749440717</v>
      </c>
      <c r="I1071" s="745">
        <v>737</v>
      </c>
      <c r="J1071" s="745">
        <v>6</v>
      </c>
      <c r="K1071" s="745">
        <v>4470</v>
      </c>
      <c r="L1071" s="745">
        <v>1</v>
      </c>
      <c r="M1071" s="745">
        <v>745</v>
      </c>
      <c r="N1071" s="745">
        <v>4</v>
      </c>
      <c r="O1071" s="745">
        <v>2980</v>
      </c>
      <c r="P1071" s="759">
        <v>0.66666666666666663</v>
      </c>
      <c r="Q1071" s="746">
        <v>745</v>
      </c>
    </row>
    <row r="1072" spans="1:17" ht="14.4" customHeight="1" x14ac:dyDescent="0.3">
      <c r="A1072" s="740" t="s">
        <v>5528</v>
      </c>
      <c r="B1072" s="741" t="s">
        <v>4563</v>
      </c>
      <c r="C1072" s="741" t="s">
        <v>4559</v>
      </c>
      <c r="D1072" s="741" t="s">
        <v>4716</v>
      </c>
      <c r="E1072" s="741" t="s">
        <v>4717</v>
      </c>
      <c r="F1072" s="745"/>
      <c r="G1072" s="745"/>
      <c r="H1072" s="745"/>
      <c r="I1072" s="745"/>
      <c r="J1072" s="745"/>
      <c r="K1072" s="745"/>
      <c r="L1072" s="745"/>
      <c r="M1072" s="745"/>
      <c r="N1072" s="745">
        <v>1</v>
      </c>
      <c r="O1072" s="745">
        <v>543</v>
      </c>
      <c r="P1072" s="759"/>
      <c r="Q1072" s="746">
        <v>543</v>
      </c>
    </row>
    <row r="1073" spans="1:17" ht="14.4" customHeight="1" x14ac:dyDescent="0.3">
      <c r="A1073" s="740" t="s">
        <v>5528</v>
      </c>
      <c r="B1073" s="741" t="s">
        <v>4563</v>
      </c>
      <c r="C1073" s="741" t="s">
        <v>4559</v>
      </c>
      <c r="D1073" s="741" t="s">
        <v>4662</v>
      </c>
      <c r="E1073" s="741" t="s">
        <v>4663</v>
      </c>
      <c r="F1073" s="745">
        <v>12</v>
      </c>
      <c r="G1073" s="745">
        <v>3588</v>
      </c>
      <c r="H1073" s="745">
        <v>1.0624814924489192</v>
      </c>
      <c r="I1073" s="745">
        <v>299</v>
      </c>
      <c r="J1073" s="745">
        <v>11</v>
      </c>
      <c r="K1073" s="745">
        <v>3377</v>
      </c>
      <c r="L1073" s="745">
        <v>1</v>
      </c>
      <c r="M1073" s="745">
        <v>307</v>
      </c>
      <c r="N1073" s="745">
        <v>9</v>
      </c>
      <c r="O1073" s="745">
        <v>2763</v>
      </c>
      <c r="P1073" s="759">
        <v>0.81818181818181823</v>
      </c>
      <c r="Q1073" s="746">
        <v>307</v>
      </c>
    </row>
    <row r="1074" spans="1:17" ht="14.4" customHeight="1" x14ac:dyDescent="0.3">
      <c r="A1074" s="740" t="s">
        <v>5528</v>
      </c>
      <c r="B1074" s="741" t="s">
        <v>4563</v>
      </c>
      <c r="C1074" s="741" t="s">
        <v>4559</v>
      </c>
      <c r="D1074" s="741" t="s">
        <v>4664</v>
      </c>
      <c r="E1074" s="741" t="s">
        <v>4659</v>
      </c>
      <c r="F1074" s="745">
        <v>1</v>
      </c>
      <c r="G1074" s="745">
        <v>174</v>
      </c>
      <c r="H1074" s="745">
        <v>0.19550561797752808</v>
      </c>
      <c r="I1074" s="745">
        <v>174</v>
      </c>
      <c r="J1074" s="745">
        <v>5</v>
      </c>
      <c r="K1074" s="745">
        <v>890</v>
      </c>
      <c r="L1074" s="745">
        <v>1</v>
      </c>
      <c r="M1074" s="745">
        <v>178</v>
      </c>
      <c r="N1074" s="745">
        <v>3</v>
      </c>
      <c r="O1074" s="745">
        <v>534</v>
      </c>
      <c r="P1074" s="759">
        <v>0.6</v>
      </c>
      <c r="Q1074" s="746">
        <v>178</v>
      </c>
    </row>
    <row r="1075" spans="1:17" ht="14.4" customHeight="1" x14ac:dyDescent="0.3">
      <c r="A1075" s="740" t="s">
        <v>5528</v>
      </c>
      <c r="B1075" s="741" t="s">
        <v>4563</v>
      </c>
      <c r="C1075" s="741" t="s">
        <v>4559</v>
      </c>
      <c r="D1075" s="741" t="s">
        <v>4665</v>
      </c>
      <c r="E1075" s="741" t="s">
        <v>4663</v>
      </c>
      <c r="F1075" s="745">
        <v>6</v>
      </c>
      <c r="G1075" s="745">
        <v>2226</v>
      </c>
      <c r="H1075" s="745">
        <v>0.15832147937411095</v>
      </c>
      <c r="I1075" s="745">
        <v>371</v>
      </c>
      <c r="J1075" s="745">
        <v>37</v>
      </c>
      <c r="K1075" s="745">
        <v>14060</v>
      </c>
      <c r="L1075" s="745">
        <v>1</v>
      </c>
      <c r="M1075" s="745">
        <v>380</v>
      </c>
      <c r="N1075" s="745">
        <v>4</v>
      </c>
      <c r="O1075" s="745">
        <v>1520</v>
      </c>
      <c r="P1075" s="759">
        <v>0.10810810810810811</v>
      </c>
      <c r="Q1075" s="746">
        <v>380</v>
      </c>
    </row>
    <row r="1076" spans="1:17" ht="14.4" customHeight="1" x14ac:dyDescent="0.3">
      <c r="A1076" s="740" t="s">
        <v>5528</v>
      </c>
      <c r="B1076" s="741" t="s">
        <v>4563</v>
      </c>
      <c r="C1076" s="741" t="s">
        <v>4559</v>
      </c>
      <c r="D1076" s="741" t="s">
        <v>4637</v>
      </c>
      <c r="E1076" s="741" t="s">
        <v>4638</v>
      </c>
      <c r="F1076" s="745">
        <v>1</v>
      </c>
      <c r="G1076" s="745">
        <v>606</v>
      </c>
      <c r="H1076" s="745">
        <v>0.98058252427184467</v>
      </c>
      <c r="I1076" s="745">
        <v>606</v>
      </c>
      <c r="J1076" s="745">
        <v>1</v>
      </c>
      <c r="K1076" s="745">
        <v>618</v>
      </c>
      <c r="L1076" s="745">
        <v>1</v>
      </c>
      <c r="M1076" s="745">
        <v>618</v>
      </c>
      <c r="N1076" s="745"/>
      <c r="O1076" s="745"/>
      <c r="P1076" s="759"/>
      <c r="Q1076" s="746"/>
    </row>
    <row r="1077" spans="1:17" ht="14.4" customHeight="1" x14ac:dyDescent="0.3">
      <c r="A1077" s="740" t="s">
        <v>5528</v>
      </c>
      <c r="B1077" s="741" t="s">
        <v>4563</v>
      </c>
      <c r="C1077" s="741" t="s">
        <v>4559</v>
      </c>
      <c r="D1077" s="741" t="s">
        <v>4639</v>
      </c>
      <c r="E1077" s="741" t="s">
        <v>4640</v>
      </c>
      <c r="F1077" s="745"/>
      <c r="G1077" s="745"/>
      <c r="H1077" s="745"/>
      <c r="I1077" s="745"/>
      <c r="J1077" s="745"/>
      <c r="K1077" s="745"/>
      <c r="L1077" s="745"/>
      <c r="M1077" s="745"/>
      <c r="N1077" s="745">
        <v>1</v>
      </c>
      <c r="O1077" s="745">
        <v>353</v>
      </c>
      <c r="P1077" s="759"/>
      <c r="Q1077" s="746">
        <v>353</v>
      </c>
    </row>
    <row r="1078" spans="1:17" ht="14.4" customHeight="1" x14ac:dyDescent="0.3">
      <c r="A1078" s="740" t="s">
        <v>5529</v>
      </c>
      <c r="B1078" s="741" t="s">
        <v>4563</v>
      </c>
      <c r="C1078" s="741" t="s">
        <v>4596</v>
      </c>
      <c r="D1078" s="741" t="s">
        <v>4704</v>
      </c>
      <c r="E1078" s="741" t="s">
        <v>4705</v>
      </c>
      <c r="F1078" s="745">
        <v>14</v>
      </c>
      <c r="G1078" s="745">
        <v>12666.5</v>
      </c>
      <c r="H1078" s="745">
        <v>1.4</v>
      </c>
      <c r="I1078" s="745">
        <v>904.75</v>
      </c>
      <c r="J1078" s="745">
        <v>10</v>
      </c>
      <c r="K1078" s="745">
        <v>9047.5</v>
      </c>
      <c r="L1078" s="745">
        <v>1</v>
      </c>
      <c r="M1078" s="745">
        <v>904.75</v>
      </c>
      <c r="N1078" s="745">
        <v>6</v>
      </c>
      <c r="O1078" s="745">
        <v>5428.5</v>
      </c>
      <c r="P1078" s="759">
        <v>0.6</v>
      </c>
      <c r="Q1078" s="746">
        <v>904.75</v>
      </c>
    </row>
    <row r="1079" spans="1:17" ht="14.4" customHeight="1" x14ac:dyDescent="0.3">
      <c r="A1079" s="740" t="s">
        <v>5529</v>
      </c>
      <c r="B1079" s="741" t="s">
        <v>4563</v>
      </c>
      <c r="C1079" s="741" t="s">
        <v>4559</v>
      </c>
      <c r="D1079" s="741" t="s">
        <v>4611</v>
      </c>
      <c r="E1079" s="741" t="s">
        <v>4612</v>
      </c>
      <c r="F1079" s="745">
        <v>1</v>
      </c>
      <c r="G1079" s="745">
        <v>35</v>
      </c>
      <c r="H1079" s="745">
        <v>0.94594594594594594</v>
      </c>
      <c r="I1079" s="745">
        <v>35</v>
      </c>
      <c r="J1079" s="745">
        <v>1</v>
      </c>
      <c r="K1079" s="745">
        <v>37</v>
      </c>
      <c r="L1079" s="745">
        <v>1</v>
      </c>
      <c r="M1079" s="745">
        <v>37</v>
      </c>
      <c r="N1079" s="745">
        <v>1</v>
      </c>
      <c r="O1079" s="745">
        <v>37</v>
      </c>
      <c r="P1079" s="759">
        <v>1</v>
      </c>
      <c r="Q1079" s="746">
        <v>37</v>
      </c>
    </row>
    <row r="1080" spans="1:17" ht="14.4" customHeight="1" x14ac:dyDescent="0.3">
      <c r="A1080" s="740" t="s">
        <v>5529</v>
      </c>
      <c r="B1080" s="741" t="s">
        <v>4563</v>
      </c>
      <c r="C1080" s="741" t="s">
        <v>4559</v>
      </c>
      <c r="D1080" s="741" t="s">
        <v>4617</v>
      </c>
      <c r="E1080" s="741" t="s">
        <v>4618</v>
      </c>
      <c r="F1080" s="745">
        <v>303</v>
      </c>
      <c r="G1080" s="745">
        <v>71205</v>
      </c>
      <c r="H1080" s="745">
        <v>0.87557178692636861</v>
      </c>
      <c r="I1080" s="745">
        <v>235</v>
      </c>
      <c r="J1080" s="745">
        <v>324</v>
      </c>
      <c r="K1080" s="745">
        <v>81324</v>
      </c>
      <c r="L1080" s="745">
        <v>1</v>
      </c>
      <c r="M1080" s="745">
        <v>251</v>
      </c>
      <c r="N1080" s="745">
        <v>304</v>
      </c>
      <c r="O1080" s="745">
        <v>76304</v>
      </c>
      <c r="P1080" s="759">
        <v>0.93827160493827155</v>
      </c>
      <c r="Q1080" s="746">
        <v>251</v>
      </c>
    </row>
    <row r="1081" spans="1:17" ht="14.4" customHeight="1" x14ac:dyDescent="0.3">
      <c r="A1081" s="740" t="s">
        <v>5529</v>
      </c>
      <c r="B1081" s="741" t="s">
        <v>4563</v>
      </c>
      <c r="C1081" s="741" t="s">
        <v>4559</v>
      </c>
      <c r="D1081" s="741" t="s">
        <v>4647</v>
      </c>
      <c r="E1081" s="741" t="s">
        <v>4648</v>
      </c>
      <c r="F1081" s="745">
        <v>173</v>
      </c>
      <c r="G1081" s="745">
        <v>20414</v>
      </c>
      <c r="H1081" s="745">
        <v>0.75007348618459735</v>
      </c>
      <c r="I1081" s="745">
        <v>118</v>
      </c>
      <c r="J1081" s="745">
        <v>216</v>
      </c>
      <c r="K1081" s="745">
        <v>27216</v>
      </c>
      <c r="L1081" s="745">
        <v>1</v>
      </c>
      <c r="M1081" s="745">
        <v>126</v>
      </c>
      <c r="N1081" s="745">
        <v>253</v>
      </c>
      <c r="O1081" s="745">
        <v>31878</v>
      </c>
      <c r="P1081" s="759">
        <v>1.1712962962962963</v>
      </c>
      <c r="Q1081" s="746">
        <v>126</v>
      </c>
    </row>
    <row r="1082" spans="1:17" ht="14.4" customHeight="1" x14ac:dyDescent="0.3">
      <c r="A1082" s="740" t="s">
        <v>5529</v>
      </c>
      <c r="B1082" s="741" t="s">
        <v>4563</v>
      </c>
      <c r="C1082" s="741" t="s">
        <v>4559</v>
      </c>
      <c r="D1082" s="741" t="s">
        <v>4649</v>
      </c>
      <c r="E1082" s="741" t="s">
        <v>4650</v>
      </c>
      <c r="F1082" s="745">
        <v>1</v>
      </c>
      <c r="G1082" s="745">
        <v>323</v>
      </c>
      <c r="H1082" s="745">
        <v>0.97583081570996977</v>
      </c>
      <c r="I1082" s="745">
        <v>323</v>
      </c>
      <c r="J1082" s="745">
        <v>1</v>
      </c>
      <c r="K1082" s="745">
        <v>331</v>
      </c>
      <c r="L1082" s="745">
        <v>1</v>
      </c>
      <c r="M1082" s="745">
        <v>331</v>
      </c>
      <c r="N1082" s="745"/>
      <c r="O1082" s="745"/>
      <c r="P1082" s="759"/>
      <c r="Q1082" s="746"/>
    </row>
    <row r="1083" spans="1:17" ht="14.4" customHeight="1" x14ac:dyDescent="0.3">
      <c r="A1083" s="740" t="s">
        <v>5529</v>
      </c>
      <c r="B1083" s="741" t="s">
        <v>4563</v>
      </c>
      <c r="C1083" s="741" t="s">
        <v>4559</v>
      </c>
      <c r="D1083" s="741" t="s">
        <v>4651</v>
      </c>
      <c r="E1083" s="741" t="s">
        <v>4652</v>
      </c>
      <c r="F1083" s="745">
        <v>3</v>
      </c>
      <c r="G1083" s="745">
        <v>1461</v>
      </c>
      <c r="H1083" s="745">
        <v>0.36893939393939396</v>
      </c>
      <c r="I1083" s="745">
        <v>487</v>
      </c>
      <c r="J1083" s="745">
        <v>8</v>
      </c>
      <c r="K1083" s="745">
        <v>3960</v>
      </c>
      <c r="L1083" s="745">
        <v>1</v>
      </c>
      <c r="M1083" s="745">
        <v>495</v>
      </c>
      <c r="N1083" s="745">
        <v>2</v>
      </c>
      <c r="O1083" s="745">
        <v>990</v>
      </c>
      <c r="P1083" s="759">
        <v>0.25</v>
      </c>
      <c r="Q1083" s="746">
        <v>495</v>
      </c>
    </row>
    <row r="1084" spans="1:17" ht="14.4" customHeight="1" x14ac:dyDescent="0.3">
      <c r="A1084" s="740" t="s">
        <v>5529</v>
      </c>
      <c r="B1084" s="741" t="s">
        <v>4563</v>
      </c>
      <c r="C1084" s="741" t="s">
        <v>4559</v>
      </c>
      <c r="D1084" s="741" t="s">
        <v>4671</v>
      </c>
      <c r="E1084" s="741" t="s">
        <v>4655</v>
      </c>
      <c r="F1084" s="745">
        <v>3</v>
      </c>
      <c r="G1084" s="745">
        <v>2040</v>
      </c>
      <c r="H1084" s="745">
        <v>1.4825581395348837</v>
      </c>
      <c r="I1084" s="745">
        <v>680</v>
      </c>
      <c r="J1084" s="745">
        <v>2</v>
      </c>
      <c r="K1084" s="745">
        <v>1376</v>
      </c>
      <c r="L1084" s="745">
        <v>1</v>
      </c>
      <c r="M1084" s="745">
        <v>688</v>
      </c>
      <c r="N1084" s="745"/>
      <c r="O1084" s="745"/>
      <c r="P1084" s="759"/>
      <c r="Q1084" s="746"/>
    </row>
    <row r="1085" spans="1:17" ht="14.4" customHeight="1" x14ac:dyDescent="0.3">
      <c r="A1085" s="740" t="s">
        <v>5529</v>
      </c>
      <c r="B1085" s="741" t="s">
        <v>4563</v>
      </c>
      <c r="C1085" s="741" t="s">
        <v>4559</v>
      </c>
      <c r="D1085" s="741" t="s">
        <v>4653</v>
      </c>
      <c r="E1085" s="741" t="s">
        <v>4652</v>
      </c>
      <c r="F1085" s="745">
        <v>4</v>
      </c>
      <c r="G1085" s="745">
        <v>2236</v>
      </c>
      <c r="H1085" s="745">
        <v>0.6561032863849765</v>
      </c>
      <c r="I1085" s="745">
        <v>559</v>
      </c>
      <c r="J1085" s="745">
        <v>6</v>
      </c>
      <c r="K1085" s="745">
        <v>3408</v>
      </c>
      <c r="L1085" s="745">
        <v>1</v>
      </c>
      <c r="M1085" s="745">
        <v>568</v>
      </c>
      <c r="N1085" s="745">
        <v>6</v>
      </c>
      <c r="O1085" s="745">
        <v>3408</v>
      </c>
      <c r="P1085" s="759">
        <v>1</v>
      </c>
      <c r="Q1085" s="746">
        <v>568</v>
      </c>
    </row>
    <row r="1086" spans="1:17" ht="14.4" customHeight="1" x14ac:dyDescent="0.3">
      <c r="A1086" s="740" t="s">
        <v>5529</v>
      </c>
      <c r="B1086" s="741" t="s">
        <v>4563</v>
      </c>
      <c r="C1086" s="741" t="s">
        <v>4559</v>
      </c>
      <c r="D1086" s="741" t="s">
        <v>4654</v>
      </c>
      <c r="E1086" s="741" t="s">
        <v>4655</v>
      </c>
      <c r="F1086" s="745">
        <v>7</v>
      </c>
      <c r="G1086" s="745">
        <v>5264</v>
      </c>
      <c r="H1086" s="745">
        <v>2.3057380639509417</v>
      </c>
      <c r="I1086" s="745">
        <v>752</v>
      </c>
      <c r="J1086" s="745">
        <v>3</v>
      </c>
      <c r="K1086" s="745">
        <v>2283</v>
      </c>
      <c r="L1086" s="745">
        <v>1</v>
      </c>
      <c r="M1086" s="745">
        <v>761</v>
      </c>
      <c r="N1086" s="745"/>
      <c r="O1086" s="745"/>
      <c r="P1086" s="759"/>
      <c r="Q1086" s="746"/>
    </row>
    <row r="1087" spans="1:17" ht="14.4" customHeight="1" x14ac:dyDescent="0.3">
      <c r="A1087" s="740" t="s">
        <v>5529</v>
      </c>
      <c r="B1087" s="741" t="s">
        <v>4563</v>
      </c>
      <c r="C1087" s="741" t="s">
        <v>4559</v>
      </c>
      <c r="D1087" s="741" t="s">
        <v>4710</v>
      </c>
      <c r="E1087" s="741" t="s">
        <v>4711</v>
      </c>
      <c r="F1087" s="745">
        <v>496</v>
      </c>
      <c r="G1087" s="745">
        <v>401264</v>
      </c>
      <c r="H1087" s="745">
        <v>0.7088768602399762</v>
      </c>
      <c r="I1087" s="745">
        <v>809</v>
      </c>
      <c r="J1087" s="745">
        <v>692</v>
      </c>
      <c r="K1087" s="745">
        <v>566056</v>
      </c>
      <c r="L1087" s="745">
        <v>1</v>
      </c>
      <c r="M1087" s="745">
        <v>818</v>
      </c>
      <c r="N1087" s="745">
        <v>775</v>
      </c>
      <c r="O1087" s="745">
        <v>633950</v>
      </c>
      <c r="P1087" s="759">
        <v>1.1199421965317919</v>
      </c>
      <c r="Q1087" s="746">
        <v>818</v>
      </c>
    </row>
    <row r="1088" spans="1:17" ht="14.4" customHeight="1" x14ac:dyDescent="0.3">
      <c r="A1088" s="740" t="s">
        <v>5529</v>
      </c>
      <c r="B1088" s="741" t="s">
        <v>4563</v>
      </c>
      <c r="C1088" s="741" t="s">
        <v>4559</v>
      </c>
      <c r="D1088" s="741" t="s">
        <v>4672</v>
      </c>
      <c r="E1088" s="741" t="s">
        <v>4673</v>
      </c>
      <c r="F1088" s="745">
        <v>1</v>
      </c>
      <c r="G1088" s="745">
        <v>824</v>
      </c>
      <c r="H1088" s="745"/>
      <c r="I1088" s="745">
        <v>824</v>
      </c>
      <c r="J1088" s="745"/>
      <c r="K1088" s="745"/>
      <c r="L1088" s="745"/>
      <c r="M1088" s="745"/>
      <c r="N1088" s="745"/>
      <c r="O1088" s="745"/>
      <c r="P1088" s="759"/>
      <c r="Q1088" s="746"/>
    </row>
    <row r="1089" spans="1:17" ht="14.4" customHeight="1" x14ac:dyDescent="0.3">
      <c r="A1089" s="740" t="s">
        <v>5529</v>
      </c>
      <c r="B1089" s="741" t="s">
        <v>4563</v>
      </c>
      <c r="C1089" s="741" t="s">
        <v>4559</v>
      </c>
      <c r="D1089" s="741" t="s">
        <v>4658</v>
      </c>
      <c r="E1089" s="741" t="s">
        <v>4659</v>
      </c>
      <c r="F1089" s="745">
        <v>127</v>
      </c>
      <c r="G1089" s="745">
        <v>26670</v>
      </c>
      <c r="H1089" s="745">
        <v>0.73400302738406498</v>
      </c>
      <c r="I1089" s="745">
        <v>210</v>
      </c>
      <c r="J1089" s="745">
        <v>169</v>
      </c>
      <c r="K1089" s="745">
        <v>36335</v>
      </c>
      <c r="L1089" s="745">
        <v>1</v>
      </c>
      <c r="M1089" s="745">
        <v>215</v>
      </c>
      <c r="N1089" s="745">
        <v>183</v>
      </c>
      <c r="O1089" s="745">
        <v>39345</v>
      </c>
      <c r="P1089" s="759">
        <v>1.0828402366863905</v>
      </c>
      <c r="Q1089" s="746">
        <v>215</v>
      </c>
    </row>
    <row r="1090" spans="1:17" ht="14.4" customHeight="1" x14ac:dyDescent="0.3">
      <c r="A1090" s="740" t="s">
        <v>5529</v>
      </c>
      <c r="B1090" s="741" t="s">
        <v>4563</v>
      </c>
      <c r="C1090" s="741" t="s">
        <v>4559</v>
      </c>
      <c r="D1090" s="741" t="s">
        <v>4621</v>
      </c>
      <c r="E1090" s="741" t="s">
        <v>4622</v>
      </c>
      <c r="F1090" s="745"/>
      <c r="G1090" s="745"/>
      <c r="H1090" s="745"/>
      <c r="I1090" s="745"/>
      <c r="J1090" s="745">
        <v>1</v>
      </c>
      <c r="K1090" s="745">
        <v>354</v>
      </c>
      <c r="L1090" s="745">
        <v>1</v>
      </c>
      <c r="M1090" s="745">
        <v>354</v>
      </c>
      <c r="N1090" s="745">
        <v>1</v>
      </c>
      <c r="O1090" s="745">
        <v>355</v>
      </c>
      <c r="P1090" s="759">
        <v>1.0028248587570621</v>
      </c>
      <c r="Q1090" s="746">
        <v>355</v>
      </c>
    </row>
    <row r="1091" spans="1:17" ht="14.4" customHeight="1" x14ac:dyDescent="0.3">
      <c r="A1091" s="740" t="s">
        <v>5529</v>
      </c>
      <c r="B1091" s="741" t="s">
        <v>4563</v>
      </c>
      <c r="C1091" s="741" t="s">
        <v>4559</v>
      </c>
      <c r="D1091" s="741" t="s">
        <v>4660</v>
      </c>
      <c r="E1091" s="741" t="s">
        <v>4661</v>
      </c>
      <c r="F1091" s="745">
        <v>762</v>
      </c>
      <c r="G1091" s="745">
        <v>64770</v>
      </c>
      <c r="H1091" s="745">
        <v>0.78475798146240994</v>
      </c>
      <c r="I1091" s="745">
        <v>85</v>
      </c>
      <c r="J1091" s="745">
        <v>971</v>
      </c>
      <c r="K1091" s="745">
        <v>82535</v>
      </c>
      <c r="L1091" s="745">
        <v>1</v>
      </c>
      <c r="M1091" s="745">
        <v>85</v>
      </c>
      <c r="N1091" s="745">
        <v>839</v>
      </c>
      <c r="O1091" s="745">
        <v>71315</v>
      </c>
      <c r="P1091" s="759">
        <v>0.8640576725025747</v>
      </c>
      <c r="Q1091" s="746">
        <v>85</v>
      </c>
    </row>
    <row r="1092" spans="1:17" ht="14.4" customHeight="1" x14ac:dyDescent="0.3">
      <c r="A1092" s="740" t="s">
        <v>5529</v>
      </c>
      <c r="B1092" s="741" t="s">
        <v>4563</v>
      </c>
      <c r="C1092" s="741" t="s">
        <v>4559</v>
      </c>
      <c r="D1092" s="741" t="s">
        <v>4623</v>
      </c>
      <c r="E1092" s="741" t="s">
        <v>4624</v>
      </c>
      <c r="F1092" s="745">
        <v>1</v>
      </c>
      <c r="G1092" s="745">
        <v>707</v>
      </c>
      <c r="H1092" s="745">
        <v>0.49165507649513213</v>
      </c>
      <c r="I1092" s="745">
        <v>707</v>
      </c>
      <c r="J1092" s="745">
        <v>2</v>
      </c>
      <c r="K1092" s="745">
        <v>1438</v>
      </c>
      <c r="L1092" s="745">
        <v>1</v>
      </c>
      <c r="M1092" s="745">
        <v>719</v>
      </c>
      <c r="N1092" s="745">
        <v>3</v>
      </c>
      <c r="O1092" s="745">
        <v>2160</v>
      </c>
      <c r="P1092" s="759">
        <v>1.5020862308762171</v>
      </c>
      <c r="Q1092" s="746">
        <v>720</v>
      </c>
    </row>
    <row r="1093" spans="1:17" ht="14.4" customHeight="1" x14ac:dyDescent="0.3">
      <c r="A1093" s="740" t="s">
        <v>5529</v>
      </c>
      <c r="B1093" s="741" t="s">
        <v>4563</v>
      </c>
      <c r="C1093" s="741" t="s">
        <v>4559</v>
      </c>
      <c r="D1093" s="741" t="s">
        <v>4712</v>
      </c>
      <c r="E1093" s="741" t="s">
        <v>4711</v>
      </c>
      <c r="F1093" s="745">
        <v>86</v>
      </c>
      <c r="G1093" s="745">
        <v>80410</v>
      </c>
      <c r="H1093" s="745">
        <v>1.0427689594356262</v>
      </c>
      <c r="I1093" s="745">
        <v>935</v>
      </c>
      <c r="J1093" s="745">
        <v>81</v>
      </c>
      <c r="K1093" s="745">
        <v>77112</v>
      </c>
      <c r="L1093" s="745">
        <v>1</v>
      </c>
      <c r="M1093" s="745">
        <v>952</v>
      </c>
      <c r="N1093" s="745">
        <v>33</v>
      </c>
      <c r="O1093" s="745">
        <v>31416</v>
      </c>
      <c r="P1093" s="759">
        <v>0.40740740740740738</v>
      </c>
      <c r="Q1093" s="746">
        <v>952</v>
      </c>
    </row>
    <row r="1094" spans="1:17" ht="14.4" customHeight="1" x14ac:dyDescent="0.3">
      <c r="A1094" s="740" t="s">
        <v>5529</v>
      </c>
      <c r="B1094" s="741" t="s">
        <v>4563</v>
      </c>
      <c r="C1094" s="741" t="s">
        <v>4559</v>
      </c>
      <c r="D1094" s="741" t="s">
        <v>4713</v>
      </c>
      <c r="E1094" s="741" t="s">
        <v>4711</v>
      </c>
      <c r="F1094" s="745">
        <v>168</v>
      </c>
      <c r="G1094" s="745">
        <v>123816</v>
      </c>
      <c r="H1094" s="745">
        <v>0.94429530201342282</v>
      </c>
      <c r="I1094" s="745">
        <v>737</v>
      </c>
      <c r="J1094" s="745">
        <v>176</v>
      </c>
      <c r="K1094" s="745">
        <v>131120</v>
      </c>
      <c r="L1094" s="745">
        <v>1</v>
      </c>
      <c r="M1094" s="745">
        <v>745</v>
      </c>
      <c r="N1094" s="745">
        <v>28</v>
      </c>
      <c r="O1094" s="745">
        <v>20860</v>
      </c>
      <c r="P1094" s="759">
        <v>0.15909090909090909</v>
      </c>
      <c r="Q1094" s="746">
        <v>745</v>
      </c>
    </row>
    <row r="1095" spans="1:17" ht="14.4" customHeight="1" x14ac:dyDescent="0.3">
      <c r="A1095" s="740" t="s">
        <v>5529</v>
      </c>
      <c r="B1095" s="741" t="s">
        <v>4563</v>
      </c>
      <c r="C1095" s="741" t="s">
        <v>4559</v>
      </c>
      <c r="D1095" s="741" t="s">
        <v>4716</v>
      </c>
      <c r="E1095" s="741" t="s">
        <v>4717</v>
      </c>
      <c r="F1095" s="745"/>
      <c r="G1095" s="745"/>
      <c r="H1095" s="745"/>
      <c r="I1095" s="745"/>
      <c r="J1095" s="745"/>
      <c r="K1095" s="745"/>
      <c r="L1095" s="745"/>
      <c r="M1095" s="745"/>
      <c r="N1095" s="745">
        <v>6</v>
      </c>
      <c r="O1095" s="745">
        <v>3258</v>
      </c>
      <c r="P1095" s="759"/>
      <c r="Q1095" s="746">
        <v>543</v>
      </c>
    </row>
    <row r="1096" spans="1:17" ht="14.4" customHeight="1" x14ac:dyDescent="0.3">
      <c r="A1096" s="740" t="s">
        <v>5529</v>
      </c>
      <c r="B1096" s="741" t="s">
        <v>4563</v>
      </c>
      <c r="C1096" s="741" t="s">
        <v>4559</v>
      </c>
      <c r="D1096" s="741" t="s">
        <v>4662</v>
      </c>
      <c r="E1096" s="741" t="s">
        <v>4663</v>
      </c>
      <c r="F1096" s="745">
        <v>18</v>
      </c>
      <c r="G1096" s="745">
        <v>5382</v>
      </c>
      <c r="H1096" s="745">
        <v>1.0312320367886569</v>
      </c>
      <c r="I1096" s="745">
        <v>299</v>
      </c>
      <c r="J1096" s="745">
        <v>17</v>
      </c>
      <c r="K1096" s="745">
        <v>5219</v>
      </c>
      <c r="L1096" s="745">
        <v>1</v>
      </c>
      <c r="M1096" s="745">
        <v>307</v>
      </c>
      <c r="N1096" s="745">
        <v>8</v>
      </c>
      <c r="O1096" s="745">
        <v>2456</v>
      </c>
      <c r="P1096" s="759">
        <v>0.47058823529411764</v>
      </c>
      <c r="Q1096" s="746">
        <v>307</v>
      </c>
    </row>
    <row r="1097" spans="1:17" ht="14.4" customHeight="1" x14ac:dyDescent="0.3">
      <c r="A1097" s="740" t="s">
        <v>5529</v>
      </c>
      <c r="B1097" s="741" t="s">
        <v>4563</v>
      </c>
      <c r="C1097" s="741" t="s">
        <v>4559</v>
      </c>
      <c r="D1097" s="741" t="s">
        <v>4664</v>
      </c>
      <c r="E1097" s="741" t="s">
        <v>4659</v>
      </c>
      <c r="F1097" s="745">
        <v>56</v>
      </c>
      <c r="G1097" s="745">
        <v>9744</v>
      </c>
      <c r="H1097" s="745">
        <v>1.2441266598569969</v>
      </c>
      <c r="I1097" s="745">
        <v>174</v>
      </c>
      <c r="J1097" s="745">
        <v>44</v>
      </c>
      <c r="K1097" s="745">
        <v>7832</v>
      </c>
      <c r="L1097" s="745">
        <v>1</v>
      </c>
      <c r="M1097" s="745">
        <v>178</v>
      </c>
      <c r="N1097" s="745">
        <v>6</v>
      </c>
      <c r="O1097" s="745">
        <v>1068</v>
      </c>
      <c r="P1097" s="759">
        <v>0.13636363636363635</v>
      </c>
      <c r="Q1097" s="746">
        <v>178</v>
      </c>
    </row>
    <row r="1098" spans="1:17" ht="14.4" customHeight="1" x14ac:dyDescent="0.3">
      <c r="A1098" s="740" t="s">
        <v>5529</v>
      </c>
      <c r="B1098" s="741" t="s">
        <v>4563</v>
      </c>
      <c r="C1098" s="741" t="s">
        <v>4559</v>
      </c>
      <c r="D1098" s="741" t="s">
        <v>4665</v>
      </c>
      <c r="E1098" s="741" t="s">
        <v>4663</v>
      </c>
      <c r="F1098" s="745">
        <v>25</v>
      </c>
      <c r="G1098" s="745">
        <v>9275</v>
      </c>
      <c r="H1098" s="745">
        <v>0.93876518218623484</v>
      </c>
      <c r="I1098" s="745">
        <v>371</v>
      </c>
      <c r="J1098" s="745">
        <v>26</v>
      </c>
      <c r="K1098" s="745">
        <v>9880</v>
      </c>
      <c r="L1098" s="745">
        <v>1</v>
      </c>
      <c r="M1098" s="745">
        <v>380</v>
      </c>
      <c r="N1098" s="745">
        <v>34</v>
      </c>
      <c r="O1098" s="745">
        <v>12920</v>
      </c>
      <c r="P1098" s="759">
        <v>1.3076923076923077</v>
      </c>
      <c r="Q1098" s="746">
        <v>380</v>
      </c>
    </row>
    <row r="1099" spans="1:17" ht="14.4" customHeight="1" x14ac:dyDescent="0.3">
      <c r="A1099" s="740" t="s">
        <v>5529</v>
      </c>
      <c r="B1099" s="741" t="s">
        <v>4563</v>
      </c>
      <c r="C1099" s="741" t="s">
        <v>4559</v>
      </c>
      <c r="D1099" s="741" t="s">
        <v>4718</v>
      </c>
      <c r="E1099" s="741" t="s">
        <v>4719</v>
      </c>
      <c r="F1099" s="745"/>
      <c r="G1099" s="745"/>
      <c r="H1099" s="745"/>
      <c r="I1099" s="745"/>
      <c r="J1099" s="745">
        <v>1</v>
      </c>
      <c r="K1099" s="745">
        <v>100</v>
      </c>
      <c r="L1099" s="745">
        <v>1</v>
      </c>
      <c r="M1099" s="745">
        <v>100</v>
      </c>
      <c r="N1099" s="745">
        <v>2</v>
      </c>
      <c r="O1099" s="745">
        <v>200</v>
      </c>
      <c r="P1099" s="759">
        <v>2</v>
      </c>
      <c r="Q1099" s="746">
        <v>100</v>
      </c>
    </row>
    <row r="1100" spans="1:17" ht="14.4" customHeight="1" x14ac:dyDescent="0.3">
      <c r="A1100" s="740" t="s">
        <v>5529</v>
      </c>
      <c r="B1100" s="741" t="s">
        <v>4563</v>
      </c>
      <c r="C1100" s="741" t="s">
        <v>4559</v>
      </c>
      <c r="D1100" s="741" t="s">
        <v>4721</v>
      </c>
      <c r="E1100" s="741" t="s">
        <v>4711</v>
      </c>
      <c r="F1100" s="745">
        <v>4</v>
      </c>
      <c r="G1100" s="745">
        <v>3452</v>
      </c>
      <c r="H1100" s="745">
        <v>0.15708759954493742</v>
      </c>
      <c r="I1100" s="745">
        <v>863</v>
      </c>
      <c r="J1100" s="745">
        <v>25</v>
      </c>
      <c r="K1100" s="745">
        <v>21975</v>
      </c>
      <c r="L1100" s="745">
        <v>1</v>
      </c>
      <c r="M1100" s="745">
        <v>879</v>
      </c>
      <c r="N1100" s="745"/>
      <c r="O1100" s="745"/>
      <c r="P1100" s="759"/>
      <c r="Q1100" s="746"/>
    </row>
    <row r="1101" spans="1:17" ht="14.4" customHeight="1" x14ac:dyDescent="0.3">
      <c r="A1101" s="740" t="s">
        <v>5530</v>
      </c>
      <c r="B1101" s="741" t="s">
        <v>4563</v>
      </c>
      <c r="C1101" s="741" t="s">
        <v>4596</v>
      </c>
      <c r="D1101" s="741" t="s">
        <v>4597</v>
      </c>
      <c r="E1101" s="741" t="s">
        <v>4598</v>
      </c>
      <c r="F1101" s="745">
        <v>2</v>
      </c>
      <c r="G1101" s="745">
        <v>485.28</v>
      </c>
      <c r="H1101" s="745">
        <v>1</v>
      </c>
      <c r="I1101" s="745">
        <v>242.64</v>
      </c>
      <c r="J1101" s="745">
        <v>2</v>
      </c>
      <c r="K1101" s="745">
        <v>485.28</v>
      </c>
      <c r="L1101" s="745">
        <v>1</v>
      </c>
      <c r="M1101" s="745">
        <v>242.64</v>
      </c>
      <c r="N1101" s="745"/>
      <c r="O1101" s="745"/>
      <c r="P1101" s="759"/>
      <c r="Q1101" s="746"/>
    </row>
    <row r="1102" spans="1:17" ht="14.4" customHeight="1" x14ac:dyDescent="0.3">
      <c r="A1102" s="740" t="s">
        <v>5530</v>
      </c>
      <c r="B1102" s="741" t="s">
        <v>4563</v>
      </c>
      <c r="C1102" s="741" t="s">
        <v>4596</v>
      </c>
      <c r="D1102" s="741" t="s">
        <v>4599</v>
      </c>
      <c r="E1102" s="741" t="s">
        <v>4600</v>
      </c>
      <c r="F1102" s="745">
        <v>108</v>
      </c>
      <c r="G1102" s="745">
        <v>26205.119999999999</v>
      </c>
      <c r="H1102" s="745">
        <v>1.8940726386721527</v>
      </c>
      <c r="I1102" s="745">
        <v>242.64</v>
      </c>
      <c r="J1102" s="745">
        <v>57.019999999999996</v>
      </c>
      <c r="K1102" s="745">
        <v>13835.330000000002</v>
      </c>
      <c r="L1102" s="745">
        <v>1</v>
      </c>
      <c r="M1102" s="745">
        <v>242.63995089442307</v>
      </c>
      <c r="N1102" s="745">
        <v>58</v>
      </c>
      <c r="O1102" s="745">
        <v>14073.119999999999</v>
      </c>
      <c r="P1102" s="759">
        <v>1.0171871578054152</v>
      </c>
      <c r="Q1102" s="746">
        <v>242.64</v>
      </c>
    </row>
    <row r="1103" spans="1:17" ht="14.4" customHeight="1" x14ac:dyDescent="0.3">
      <c r="A1103" s="740" t="s">
        <v>5530</v>
      </c>
      <c r="B1103" s="741" t="s">
        <v>4563</v>
      </c>
      <c r="C1103" s="741" t="s">
        <v>4596</v>
      </c>
      <c r="D1103" s="741" t="s">
        <v>4601</v>
      </c>
      <c r="E1103" s="741" t="s">
        <v>4602</v>
      </c>
      <c r="F1103" s="745">
        <v>23</v>
      </c>
      <c r="G1103" s="745">
        <v>5580.72</v>
      </c>
      <c r="H1103" s="745">
        <v>2.5555555555555558</v>
      </c>
      <c r="I1103" s="745">
        <v>242.64000000000001</v>
      </c>
      <c r="J1103" s="745">
        <v>9</v>
      </c>
      <c r="K1103" s="745">
        <v>2183.7599999999998</v>
      </c>
      <c r="L1103" s="745">
        <v>1</v>
      </c>
      <c r="M1103" s="745">
        <v>242.64</v>
      </c>
      <c r="N1103" s="745">
        <v>6</v>
      </c>
      <c r="O1103" s="745">
        <v>1455.84</v>
      </c>
      <c r="P1103" s="759">
        <v>0.66666666666666674</v>
      </c>
      <c r="Q1103" s="746">
        <v>242.64</v>
      </c>
    </row>
    <row r="1104" spans="1:17" ht="14.4" customHeight="1" x14ac:dyDescent="0.3">
      <c r="A1104" s="740" t="s">
        <v>5530</v>
      </c>
      <c r="B1104" s="741" t="s">
        <v>4563</v>
      </c>
      <c r="C1104" s="741" t="s">
        <v>4596</v>
      </c>
      <c r="D1104" s="741" t="s">
        <v>4605</v>
      </c>
      <c r="E1104" s="741" t="s">
        <v>4604</v>
      </c>
      <c r="F1104" s="745"/>
      <c r="G1104" s="745"/>
      <c r="H1104" s="745"/>
      <c r="I1104" s="745"/>
      <c r="J1104" s="745"/>
      <c r="K1104" s="745"/>
      <c r="L1104" s="745"/>
      <c r="M1104" s="745"/>
      <c r="N1104" s="745">
        <v>11</v>
      </c>
      <c r="O1104" s="745">
        <v>4939</v>
      </c>
      <c r="P1104" s="759"/>
      <c r="Q1104" s="746">
        <v>449</v>
      </c>
    </row>
    <row r="1105" spans="1:17" ht="14.4" customHeight="1" x14ac:dyDescent="0.3">
      <c r="A1105" s="740" t="s">
        <v>5530</v>
      </c>
      <c r="B1105" s="741" t="s">
        <v>4563</v>
      </c>
      <c r="C1105" s="741" t="s">
        <v>4559</v>
      </c>
      <c r="D1105" s="741" t="s">
        <v>4615</v>
      </c>
      <c r="E1105" s="741" t="s">
        <v>4616</v>
      </c>
      <c r="F1105" s="745">
        <v>4</v>
      </c>
      <c r="G1105" s="745">
        <v>492</v>
      </c>
      <c r="H1105" s="745"/>
      <c r="I1105" s="745">
        <v>123</v>
      </c>
      <c r="J1105" s="745"/>
      <c r="K1105" s="745"/>
      <c r="L1105" s="745"/>
      <c r="M1105" s="745"/>
      <c r="N1105" s="745"/>
      <c r="O1105" s="745"/>
      <c r="P1105" s="759"/>
      <c r="Q1105" s="746"/>
    </row>
    <row r="1106" spans="1:17" ht="14.4" customHeight="1" x14ac:dyDescent="0.3">
      <c r="A1106" s="740" t="s">
        <v>5530</v>
      </c>
      <c r="B1106" s="741" t="s">
        <v>4563</v>
      </c>
      <c r="C1106" s="741" t="s">
        <v>4559</v>
      </c>
      <c r="D1106" s="741" t="s">
        <v>4617</v>
      </c>
      <c r="E1106" s="741" t="s">
        <v>4618</v>
      </c>
      <c r="F1106" s="745">
        <v>7</v>
      </c>
      <c r="G1106" s="745">
        <v>1645</v>
      </c>
      <c r="H1106" s="745">
        <v>1.6384462151394423</v>
      </c>
      <c r="I1106" s="745">
        <v>235</v>
      </c>
      <c r="J1106" s="745">
        <v>4</v>
      </c>
      <c r="K1106" s="745">
        <v>1004</v>
      </c>
      <c r="L1106" s="745">
        <v>1</v>
      </c>
      <c r="M1106" s="745">
        <v>251</v>
      </c>
      <c r="N1106" s="745">
        <v>3</v>
      </c>
      <c r="O1106" s="745">
        <v>753</v>
      </c>
      <c r="P1106" s="759">
        <v>0.75</v>
      </c>
      <c r="Q1106" s="746">
        <v>251</v>
      </c>
    </row>
    <row r="1107" spans="1:17" ht="14.4" customHeight="1" x14ac:dyDescent="0.3">
      <c r="A1107" s="740" t="s">
        <v>5530</v>
      </c>
      <c r="B1107" s="741" t="s">
        <v>4563</v>
      </c>
      <c r="C1107" s="741" t="s">
        <v>4559</v>
      </c>
      <c r="D1107" s="741" t="s">
        <v>4654</v>
      </c>
      <c r="E1107" s="741" t="s">
        <v>4655</v>
      </c>
      <c r="F1107" s="745">
        <v>2</v>
      </c>
      <c r="G1107" s="745">
        <v>1504</v>
      </c>
      <c r="H1107" s="745"/>
      <c r="I1107" s="745">
        <v>752</v>
      </c>
      <c r="J1107" s="745"/>
      <c r="K1107" s="745"/>
      <c r="L1107" s="745"/>
      <c r="M1107" s="745"/>
      <c r="N1107" s="745"/>
      <c r="O1107" s="745"/>
      <c r="P1107" s="759"/>
      <c r="Q1107" s="746"/>
    </row>
    <row r="1108" spans="1:17" ht="14.4" customHeight="1" x14ac:dyDescent="0.3">
      <c r="A1108" s="740" t="s">
        <v>5530</v>
      </c>
      <c r="B1108" s="741" t="s">
        <v>4563</v>
      </c>
      <c r="C1108" s="741" t="s">
        <v>4559</v>
      </c>
      <c r="D1108" s="741" t="s">
        <v>4658</v>
      </c>
      <c r="E1108" s="741" t="s">
        <v>4659</v>
      </c>
      <c r="F1108" s="745">
        <v>1</v>
      </c>
      <c r="G1108" s="745">
        <v>210</v>
      </c>
      <c r="H1108" s="745"/>
      <c r="I1108" s="745">
        <v>210</v>
      </c>
      <c r="J1108" s="745"/>
      <c r="K1108" s="745"/>
      <c r="L1108" s="745"/>
      <c r="M1108" s="745"/>
      <c r="N1108" s="745"/>
      <c r="O1108" s="745"/>
      <c r="P1108" s="759"/>
      <c r="Q1108" s="746"/>
    </row>
    <row r="1109" spans="1:17" ht="14.4" customHeight="1" x14ac:dyDescent="0.3">
      <c r="A1109" s="740" t="s">
        <v>5530</v>
      </c>
      <c r="B1109" s="741" t="s">
        <v>4563</v>
      </c>
      <c r="C1109" s="741" t="s">
        <v>4559</v>
      </c>
      <c r="D1109" s="741" t="s">
        <v>4621</v>
      </c>
      <c r="E1109" s="741" t="s">
        <v>4622</v>
      </c>
      <c r="F1109" s="745">
        <v>89</v>
      </c>
      <c r="G1109" s="745">
        <v>29459</v>
      </c>
      <c r="H1109" s="745">
        <v>2.4475739448321701</v>
      </c>
      <c r="I1109" s="745">
        <v>331</v>
      </c>
      <c r="J1109" s="745">
        <v>34</v>
      </c>
      <c r="K1109" s="745">
        <v>12036</v>
      </c>
      <c r="L1109" s="745">
        <v>1</v>
      </c>
      <c r="M1109" s="745">
        <v>354</v>
      </c>
      <c r="N1109" s="745">
        <v>49</v>
      </c>
      <c r="O1109" s="745">
        <v>17395</v>
      </c>
      <c r="P1109" s="759">
        <v>1.4452475905616484</v>
      </c>
      <c r="Q1109" s="746">
        <v>355</v>
      </c>
    </row>
    <row r="1110" spans="1:17" ht="14.4" customHeight="1" x14ac:dyDescent="0.3">
      <c r="A1110" s="740" t="s">
        <v>5530</v>
      </c>
      <c r="B1110" s="741" t="s">
        <v>4563</v>
      </c>
      <c r="C1110" s="741" t="s">
        <v>4559</v>
      </c>
      <c r="D1110" s="741" t="s">
        <v>4660</v>
      </c>
      <c r="E1110" s="741" t="s">
        <v>4661</v>
      </c>
      <c r="F1110" s="745">
        <v>3</v>
      </c>
      <c r="G1110" s="745">
        <v>255</v>
      </c>
      <c r="H1110" s="745"/>
      <c r="I1110" s="745">
        <v>85</v>
      </c>
      <c r="J1110" s="745"/>
      <c r="K1110" s="745"/>
      <c r="L1110" s="745"/>
      <c r="M1110" s="745"/>
      <c r="N1110" s="745"/>
      <c r="O1110" s="745"/>
      <c r="P1110" s="759"/>
      <c r="Q1110" s="746"/>
    </row>
    <row r="1111" spans="1:17" ht="14.4" customHeight="1" x14ac:dyDescent="0.3">
      <c r="A1111" s="740" t="s">
        <v>5530</v>
      </c>
      <c r="B1111" s="741" t="s">
        <v>4563</v>
      </c>
      <c r="C1111" s="741" t="s">
        <v>4559</v>
      </c>
      <c r="D1111" s="741" t="s">
        <v>4629</v>
      </c>
      <c r="E1111" s="741" t="s">
        <v>4630</v>
      </c>
      <c r="F1111" s="745"/>
      <c r="G1111" s="745"/>
      <c r="H1111" s="745"/>
      <c r="I1111" s="745"/>
      <c r="J1111" s="745"/>
      <c r="K1111" s="745"/>
      <c r="L1111" s="745"/>
      <c r="M1111" s="745"/>
      <c r="N1111" s="745">
        <v>56</v>
      </c>
      <c r="O1111" s="745">
        <v>6720</v>
      </c>
      <c r="P1111" s="759"/>
      <c r="Q1111" s="746">
        <v>120</v>
      </c>
    </row>
    <row r="1112" spans="1:17" ht="14.4" customHeight="1" x14ac:dyDescent="0.3">
      <c r="A1112" s="740" t="s">
        <v>5530</v>
      </c>
      <c r="B1112" s="741" t="s">
        <v>4563</v>
      </c>
      <c r="C1112" s="741" t="s">
        <v>4559</v>
      </c>
      <c r="D1112" s="741" t="s">
        <v>4662</v>
      </c>
      <c r="E1112" s="741" t="s">
        <v>4663</v>
      </c>
      <c r="F1112" s="745">
        <v>1</v>
      </c>
      <c r="G1112" s="745">
        <v>299</v>
      </c>
      <c r="H1112" s="745"/>
      <c r="I1112" s="745">
        <v>299</v>
      </c>
      <c r="J1112" s="745"/>
      <c r="K1112" s="745"/>
      <c r="L1112" s="745"/>
      <c r="M1112" s="745"/>
      <c r="N1112" s="745"/>
      <c r="O1112" s="745"/>
      <c r="P1112" s="759"/>
      <c r="Q1112" s="746"/>
    </row>
    <row r="1113" spans="1:17" ht="14.4" customHeight="1" x14ac:dyDescent="0.3">
      <c r="A1113" s="740" t="s">
        <v>5530</v>
      </c>
      <c r="B1113" s="741" t="s">
        <v>4563</v>
      </c>
      <c r="C1113" s="741" t="s">
        <v>4559</v>
      </c>
      <c r="D1113" s="741" t="s">
        <v>4637</v>
      </c>
      <c r="E1113" s="741" t="s">
        <v>4638</v>
      </c>
      <c r="F1113" s="745">
        <v>10</v>
      </c>
      <c r="G1113" s="745">
        <v>6060</v>
      </c>
      <c r="H1113" s="745"/>
      <c r="I1113" s="745">
        <v>606</v>
      </c>
      <c r="J1113" s="745"/>
      <c r="K1113" s="745"/>
      <c r="L1113" s="745"/>
      <c r="M1113" s="745"/>
      <c r="N1113" s="745">
        <v>11</v>
      </c>
      <c r="O1113" s="745">
        <v>6809</v>
      </c>
      <c r="P1113" s="759"/>
      <c r="Q1113" s="746">
        <v>619</v>
      </c>
    </row>
    <row r="1114" spans="1:17" ht="14.4" customHeight="1" x14ac:dyDescent="0.3">
      <c r="A1114" s="740" t="s">
        <v>5530</v>
      </c>
      <c r="B1114" s="741" t="s">
        <v>4563</v>
      </c>
      <c r="C1114" s="741" t="s">
        <v>4559</v>
      </c>
      <c r="D1114" s="741" t="s">
        <v>4641</v>
      </c>
      <c r="E1114" s="741" t="s">
        <v>4642</v>
      </c>
      <c r="F1114" s="745">
        <v>79</v>
      </c>
      <c r="G1114" s="745">
        <v>28835</v>
      </c>
      <c r="H1114" s="745">
        <v>2.273695000788519</v>
      </c>
      <c r="I1114" s="745">
        <v>365</v>
      </c>
      <c r="J1114" s="745">
        <v>34</v>
      </c>
      <c r="K1114" s="745">
        <v>12682</v>
      </c>
      <c r="L1114" s="745">
        <v>1</v>
      </c>
      <c r="M1114" s="745">
        <v>373</v>
      </c>
      <c r="N1114" s="745">
        <v>34</v>
      </c>
      <c r="O1114" s="745">
        <v>12682</v>
      </c>
      <c r="P1114" s="759">
        <v>1</v>
      </c>
      <c r="Q1114" s="746">
        <v>373</v>
      </c>
    </row>
    <row r="1115" spans="1:17" ht="14.4" customHeight="1" x14ac:dyDescent="0.3">
      <c r="A1115" s="740" t="s">
        <v>5530</v>
      </c>
      <c r="B1115" s="741" t="s">
        <v>4563</v>
      </c>
      <c r="C1115" s="741" t="s">
        <v>4559</v>
      </c>
      <c r="D1115" s="741" t="s">
        <v>4645</v>
      </c>
      <c r="E1115" s="741" t="s">
        <v>4646</v>
      </c>
      <c r="F1115" s="745"/>
      <c r="G1115" s="745"/>
      <c r="H1115" s="745"/>
      <c r="I1115" s="745"/>
      <c r="J1115" s="745"/>
      <c r="K1115" s="745"/>
      <c r="L1115" s="745"/>
      <c r="M1115" s="745"/>
      <c r="N1115" s="745">
        <v>3</v>
      </c>
      <c r="O1115" s="745">
        <v>3888</v>
      </c>
      <c r="P1115" s="759"/>
      <c r="Q1115" s="746">
        <v>1296</v>
      </c>
    </row>
    <row r="1116" spans="1:17" ht="14.4" customHeight="1" x14ac:dyDescent="0.3">
      <c r="A1116" s="740" t="s">
        <v>5531</v>
      </c>
      <c r="B1116" s="741" t="s">
        <v>4563</v>
      </c>
      <c r="C1116" s="741" t="s">
        <v>4559</v>
      </c>
      <c r="D1116" s="741" t="s">
        <v>4617</v>
      </c>
      <c r="E1116" s="741" t="s">
        <v>4618</v>
      </c>
      <c r="F1116" s="745">
        <v>14</v>
      </c>
      <c r="G1116" s="745">
        <v>3290</v>
      </c>
      <c r="H1116" s="745">
        <v>1.8725099601593624</v>
      </c>
      <c r="I1116" s="745">
        <v>235</v>
      </c>
      <c r="J1116" s="745">
        <v>7</v>
      </c>
      <c r="K1116" s="745">
        <v>1757</v>
      </c>
      <c r="L1116" s="745">
        <v>1</v>
      </c>
      <c r="M1116" s="745">
        <v>251</v>
      </c>
      <c r="N1116" s="745">
        <v>25</v>
      </c>
      <c r="O1116" s="745">
        <v>6275</v>
      </c>
      <c r="P1116" s="759">
        <v>3.5714285714285716</v>
      </c>
      <c r="Q1116" s="746">
        <v>251</v>
      </c>
    </row>
    <row r="1117" spans="1:17" ht="14.4" customHeight="1" x14ac:dyDescent="0.3">
      <c r="A1117" s="740" t="s">
        <v>5531</v>
      </c>
      <c r="B1117" s="741" t="s">
        <v>4563</v>
      </c>
      <c r="C1117" s="741" t="s">
        <v>4559</v>
      </c>
      <c r="D1117" s="741" t="s">
        <v>4647</v>
      </c>
      <c r="E1117" s="741" t="s">
        <v>4648</v>
      </c>
      <c r="F1117" s="745">
        <v>2</v>
      </c>
      <c r="G1117" s="745">
        <v>236</v>
      </c>
      <c r="H1117" s="745"/>
      <c r="I1117" s="745">
        <v>118</v>
      </c>
      <c r="J1117" s="745"/>
      <c r="K1117" s="745"/>
      <c r="L1117" s="745"/>
      <c r="M1117" s="745"/>
      <c r="N1117" s="745">
        <v>5</v>
      </c>
      <c r="O1117" s="745">
        <v>630</v>
      </c>
      <c r="P1117" s="759"/>
      <c r="Q1117" s="746">
        <v>126</v>
      </c>
    </row>
    <row r="1118" spans="1:17" ht="14.4" customHeight="1" x14ac:dyDescent="0.3">
      <c r="A1118" s="740" t="s">
        <v>5531</v>
      </c>
      <c r="B1118" s="741" t="s">
        <v>4563</v>
      </c>
      <c r="C1118" s="741" t="s">
        <v>4559</v>
      </c>
      <c r="D1118" s="741" t="s">
        <v>4651</v>
      </c>
      <c r="E1118" s="741" t="s">
        <v>4652</v>
      </c>
      <c r="F1118" s="745"/>
      <c r="G1118" s="745"/>
      <c r="H1118" s="745"/>
      <c r="I1118" s="745"/>
      <c r="J1118" s="745"/>
      <c r="K1118" s="745"/>
      <c r="L1118" s="745"/>
      <c r="M1118" s="745"/>
      <c r="N1118" s="745">
        <v>1</v>
      </c>
      <c r="O1118" s="745">
        <v>495</v>
      </c>
      <c r="P1118" s="759"/>
      <c r="Q1118" s="746">
        <v>495</v>
      </c>
    </row>
    <row r="1119" spans="1:17" ht="14.4" customHeight="1" x14ac:dyDescent="0.3">
      <c r="A1119" s="740" t="s">
        <v>5531</v>
      </c>
      <c r="B1119" s="741" t="s">
        <v>4563</v>
      </c>
      <c r="C1119" s="741" t="s">
        <v>4559</v>
      </c>
      <c r="D1119" s="741" t="s">
        <v>4621</v>
      </c>
      <c r="E1119" s="741" t="s">
        <v>4622</v>
      </c>
      <c r="F1119" s="745">
        <v>3</v>
      </c>
      <c r="G1119" s="745">
        <v>993</v>
      </c>
      <c r="H1119" s="745">
        <v>0.70127118644067798</v>
      </c>
      <c r="I1119" s="745">
        <v>331</v>
      </c>
      <c r="J1119" s="745">
        <v>4</v>
      </c>
      <c r="K1119" s="745">
        <v>1416</v>
      </c>
      <c r="L1119" s="745">
        <v>1</v>
      </c>
      <c r="M1119" s="745">
        <v>354</v>
      </c>
      <c r="N1119" s="745">
        <v>5</v>
      </c>
      <c r="O1119" s="745">
        <v>1775</v>
      </c>
      <c r="P1119" s="759">
        <v>1.2535310734463276</v>
      </c>
      <c r="Q1119" s="746">
        <v>355</v>
      </c>
    </row>
    <row r="1120" spans="1:17" ht="14.4" customHeight="1" x14ac:dyDescent="0.3">
      <c r="A1120" s="740" t="s">
        <v>5531</v>
      </c>
      <c r="B1120" s="741" t="s">
        <v>4563</v>
      </c>
      <c r="C1120" s="741" t="s">
        <v>4559</v>
      </c>
      <c r="D1120" s="741" t="s">
        <v>4623</v>
      </c>
      <c r="E1120" s="741" t="s">
        <v>4624</v>
      </c>
      <c r="F1120" s="745">
        <v>5</v>
      </c>
      <c r="G1120" s="745">
        <v>3535</v>
      </c>
      <c r="H1120" s="745">
        <v>1.6388502549837738</v>
      </c>
      <c r="I1120" s="745">
        <v>707</v>
      </c>
      <c r="J1120" s="745">
        <v>3</v>
      </c>
      <c r="K1120" s="745">
        <v>2157</v>
      </c>
      <c r="L1120" s="745">
        <v>1</v>
      </c>
      <c r="M1120" s="745">
        <v>719</v>
      </c>
      <c r="N1120" s="745">
        <v>16</v>
      </c>
      <c r="O1120" s="745">
        <v>11520</v>
      </c>
      <c r="P1120" s="759">
        <v>5.3407510431154384</v>
      </c>
      <c r="Q1120" s="746">
        <v>720</v>
      </c>
    </row>
    <row r="1121" spans="1:17" ht="14.4" customHeight="1" x14ac:dyDescent="0.3">
      <c r="A1121" s="740" t="s">
        <v>5531</v>
      </c>
      <c r="B1121" s="741" t="s">
        <v>4563</v>
      </c>
      <c r="C1121" s="741" t="s">
        <v>4559</v>
      </c>
      <c r="D1121" s="741" t="s">
        <v>4629</v>
      </c>
      <c r="E1121" s="741" t="s">
        <v>4630</v>
      </c>
      <c r="F1121" s="745"/>
      <c r="G1121" s="745"/>
      <c r="H1121" s="745"/>
      <c r="I1121" s="745"/>
      <c r="J1121" s="745"/>
      <c r="K1121" s="745"/>
      <c r="L1121" s="745"/>
      <c r="M1121" s="745"/>
      <c r="N1121" s="745">
        <v>3</v>
      </c>
      <c r="O1121" s="745">
        <v>360</v>
      </c>
      <c r="P1121" s="759"/>
      <c r="Q1121" s="746">
        <v>120</v>
      </c>
    </row>
    <row r="1122" spans="1:17" ht="14.4" customHeight="1" x14ac:dyDescent="0.3">
      <c r="A1122" s="740" t="s">
        <v>5532</v>
      </c>
      <c r="B1122" s="741" t="s">
        <v>4563</v>
      </c>
      <c r="C1122" s="741" t="s">
        <v>4596</v>
      </c>
      <c r="D1122" s="741" t="s">
        <v>4729</v>
      </c>
      <c r="E1122" s="741" t="s">
        <v>4730</v>
      </c>
      <c r="F1122" s="745"/>
      <c r="G1122" s="745"/>
      <c r="H1122" s="745"/>
      <c r="I1122" s="745"/>
      <c r="J1122" s="745"/>
      <c r="K1122" s="745"/>
      <c r="L1122" s="745"/>
      <c r="M1122" s="745"/>
      <c r="N1122" s="745">
        <v>1</v>
      </c>
      <c r="O1122" s="745">
        <v>2310</v>
      </c>
      <c r="P1122" s="759"/>
      <c r="Q1122" s="746">
        <v>2310</v>
      </c>
    </row>
    <row r="1123" spans="1:17" ht="14.4" customHeight="1" x14ac:dyDescent="0.3">
      <c r="A1123" s="740" t="s">
        <v>5532</v>
      </c>
      <c r="B1123" s="741" t="s">
        <v>4563</v>
      </c>
      <c r="C1123" s="741" t="s">
        <v>4596</v>
      </c>
      <c r="D1123" s="741" t="s">
        <v>4704</v>
      </c>
      <c r="E1123" s="741" t="s">
        <v>4705</v>
      </c>
      <c r="F1123" s="745">
        <v>39</v>
      </c>
      <c r="G1123" s="745">
        <v>35285.25</v>
      </c>
      <c r="H1123" s="745">
        <v>1.2580645161290323</v>
      </c>
      <c r="I1123" s="745">
        <v>904.75</v>
      </c>
      <c r="J1123" s="745">
        <v>31</v>
      </c>
      <c r="K1123" s="745">
        <v>28047.25</v>
      </c>
      <c r="L1123" s="745">
        <v>1</v>
      </c>
      <c r="M1123" s="745">
        <v>904.75</v>
      </c>
      <c r="N1123" s="745">
        <v>28</v>
      </c>
      <c r="O1123" s="745">
        <v>25333</v>
      </c>
      <c r="P1123" s="759">
        <v>0.90322580645161288</v>
      </c>
      <c r="Q1123" s="746">
        <v>904.75</v>
      </c>
    </row>
    <row r="1124" spans="1:17" ht="14.4" customHeight="1" x14ac:dyDescent="0.3">
      <c r="A1124" s="740" t="s">
        <v>5532</v>
      </c>
      <c r="B1124" s="741" t="s">
        <v>4563</v>
      </c>
      <c r="C1124" s="741" t="s">
        <v>4596</v>
      </c>
      <c r="D1124" s="741" t="s">
        <v>4597</v>
      </c>
      <c r="E1124" s="741" t="s">
        <v>4598</v>
      </c>
      <c r="F1124" s="745">
        <v>1</v>
      </c>
      <c r="G1124" s="745">
        <v>242.64</v>
      </c>
      <c r="H1124" s="745">
        <v>0.33333333333333331</v>
      </c>
      <c r="I1124" s="745">
        <v>242.64</v>
      </c>
      <c r="J1124" s="745">
        <v>3</v>
      </c>
      <c r="K1124" s="745">
        <v>727.92</v>
      </c>
      <c r="L1124" s="745">
        <v>1</v>
      </c>
      <c r="M1124" s="745">
        <v>242.64</v>
      </c>
      <c r="N1124" s="745">
        <v>2</v>
      </c>
      <c r="O1124" s="745">
        <v>485.28</v>
      </c>
      <c r="P1124" s="759">
        <v>0.66666666666666663</v>
      </c>
      <c r="Q1124" s="746">
        <v>242.64</v>
      </c>
    </row>
    <row r="1125" spans="1:17" ht="14.4" customHeight="1" x14ac:dyDescent="0.3">
      <c r="A1125" s="740" t="s">
        <v>5532</v>
      </c>
      <c r="B1125" s="741" t="s">
        <v>4563</v>
      </c>
      <c r="C1125" s="741" t="s">
        <v>4596</v>
      </c>
      <c r="D1125" s="741" t="s">
        <v>4599</v>
      </c>
      <c r="E1125" s="741" t="s">
        <v>4600</v>
      </c>
      <c r="F1125" s="745">
        <v>102</v>
      </c>
      <c r="G1125" s="745">
        <v>24749.279999999992</v>
      </c>
      <c r="H1125" s="745">
        <v>1.6661256369329196</v>
      </c>
      <c r="I1125" s="745">
        <v>242.63999999999993</v>
      </c>
      <c r="J1125" s="745">
        <v>61.220000000000006</v>
      </c>
      <c r="K1125" s="745">
        <v>14854.39</v>
      </c>
      <c r="L1125" s="745">
        <v>1</v>
      </c>
      <c r="M1125" s="745">
        <v>242.63949689643903</v>
      </c>
      <c r="N1125" s="745">
        <v>83</v>
      </c>
      <c r="O1125" s="745">
        <v>20139.119999999995</v>
      </c>
      <c r="P1125" s="759">
        <v>1.3557689006414937</v>
      </c>
      <c r="Q1125" s="746">
        <v>242.63999999999996</v>
      </c>
    </row>
    <row r="1126" spans="1:17" ht="14.4" customHeight="1" x14ac:dyDescent="0.3">
      <c r="A1126" s="740" t="s">
        <v>5532</v>
      </c>
      <c r="B1126" s="741" t="s">
        <v>4563</v>
      </c>
      <c r="C1126" s="741" t="s">
        <v>4596</v>
      </c>
      <c r="D1126" s="741" t="s">
        <v>4601</v>
      </c>
      <c r="E1126" s="741" t="s">
        <v>4602</v>
      </c>
      <c r="F1126" s="745">
        <v>6</v>
      </c>
      <c r="G1126" s="745">
        <v>1455.84</v>
      </c>
      <c r="H1126" s="745">
        <v>0.74906613704889013</v>
      </c>
      <c r="I1126" s="745">
        <v>242.64</v>
      </c>
      <c r="J1126" s="745">
        <v>8.01</v>
      </c>
      <c r="K1126" s="745">
        <v>1943.54</v>
      </c>
      <c r="L1126" s="745">
        <v>1</v>
      </c>
      <c r="M1126" s="745">
        <v>242.63920099875156</v>
      </c>
      <c r="N1126" s="745">
        <v>4</v>
      </c>
      <c r="O1126" s="745">
        <v>970.56</v>
      </c>
      <c r="P1126" s="759">
        <v>0.49937742469926011</v>
      </c>
      <c r="Q1126" s="746">
        <v>242.64</v>
      </c>
    </row>
    <row r="1127" spans="1:17" ht="14.4" customHeight="1" x14ac:dyDescent="0.3">
      <c r="A1127" s="740" t="s">
        <v>5532</v>
      </c>
      <c r="B1127" s="741" t="s">
        <v>4563</v>
      </c>
      <c r="C1127" s="741" t="s">
        <v>4559</v>
      </c>
      <c r="D1127" s="741" t="s">
        <v>4706</v>
      </c>
      <c r="E1127" s="741" t="s">
        <v>4707</v>
      </c>
      <c r="F1127" s="745">
        <v>9</v>
      </c>
      <c r="G1127" s="745">
        <v>1701</v>
      </c>
      <c r="H1127" s="745">
        <v>0.62307692307692308</v>
      </c>
      <c r="I1127" s="745">
        <v>189</v>
      </c>
      <c r="J1127" s="745">
        <v>14</v>
      </c>
      <c r="K1127" s="745">
        <v>2730</v>
      </c>
      <c r="L1127" s="745">
        <v>1</v>
      </c>
      <c r="M1127" s="745">
        <v>195</v>
      </c>
      <c r="N1127" s="745">
        <v>8</v>
      </c>
      <c r="O1127" s="745">
        <v>1568</v>
      </c>
      <c r="P1127" s="759">
        <v>0.57435897435897432</v>
      </c>
      <c r="Q1127" s="746">
        <v>196</v>
      </c>
    </row>
    <row r="1128" spans="1:17" ht="14.4" customHeight="1" x14ac:dyDescent="0.3">
      <c r="A1128" s="740" t="s">
        <v>5532</v>
      </c>
      <c r="B1128" s="741" t="s">
        <v>4563</v>
      </c>
      <c r="C1128" s="741" t="s">
        <v>4559</v>
      </c>
      <c r="D1128" s="741" t="s">
        <v>4708</v>
      </c>
      <c r="E1128" s="741" t="s">
        <v>4709</v>
      </c>
      <c r="F1128" s="745"/>
      <c r="G1128" s="745"/>
      <c r="H1128" s="745"/>
      <c r="I1128" s="745"/>
      <c r="J1128" s="745">
        <v>1</v>
      </c>
      <c r="K1128" s="745">
        <v>1158</v>
      </c>
      <c r="L1128" s="745">
        <v>1</v>
      </c>
      <c r="M1128" s="745">
        <v>1158</v>
      </c>
      <c r="N1128" s="745">
        <v>1</v>
      </c>
      <c r="O1128" s="745">
        <v>1159</v>
      </c>
      <c r="P1128" s="759">
        <v>1.0008635578583764</v>
      </c>
      <c r="Q1128" s="746">
        <v>1159</v>
      </c>
    </row>
    <row r="1129" spans="1:17" ht="14.4" customHeight="1" x14ac:dyDescent="0.3">
      <c r="A1129" s="740" t="s">
        <v>5532</v>
      </c>
      <c r="B1129" s="741" t="s">
        <v>4563</v>
      </c>
      <c r="C1129" s="741" t="s">
        <v>4559</v>
      </c>
      <c r="D1129" s="741" t="s">
        <v>4611</v>
      </c>
      <c r="E1129" s="741" t="s">
        <v>4612</v>
      </c>
      <c r="F1129" s="745">
        <v>1</v>
      </c>
      <c r="G1129" s="745">
        <v>35</v>
      </c>
      <c r="H1129" s="745">
        <v>0.31531531531531531</v>
      </c>
      <c r="I1129" s="745">
        <v>35</v>
      </c>
      <c r="J1129" s="745">
        <v>3</v>
      </c>
      <c r="K1129" s="745">
        <v>111</v>
      </c>
      <c r="L1129" s="745">
        <v>1</v>
      </c>
      <c r="M1129" s="745">
        <v>37</v>
      </c>
      <c r="N1129" s="745">
        <v>1</v>
      </c>
      <c r="O1129" s="745">
        <v>37</v>
      </c>
      <c r="P1129" s="759">
        <v>0.33333333333333331</v>
      </c>
      <c r="Q1129" s="746">
        <v>37</v>
      </c>
    </row>
    <row r="1130" spans="1:17" ht="14.4" customHeight="1" x14ac:dyDescent="0.3">
      <c r="A1130" s="740" t="s">
        <v>5532</v>
      </c>
      <c r="B1130" s="741" t="s">
        <v>4563</v>
      </c>
      <c r="C1130" s="741" t="s">
        <v>4559</v>
      </c>
      <c r="D1130" s="741" t="s">
        <v>4613</v>
      </c>
      <c r="E1130" s="741" t="s">
        <v>4614</v>
      </c>
      <c r="F1130" s="745">
        <v>1</v>
      </c>
      <c r="G1130" s="745">
        <v>110</v>
      </c>
      <c r="H1130" s="745"/>
      <c r="I1130" s="745">
        <v>110</v>
      </c>
      <c r="J1130" s="745"/>
      <c r="K1130" s="745"/>
      <c r="L1130" s="745"/>
      <c r="M1130" s="745"/>
      <c r="N1130" s="745"/>
      <c r="O1130" s="745"/>
      <c r="P1130" s="759"/>
      <c r="Q1130" s="746"/>
    </row>
    <row r="1131" spans="1:17" ht="14.4" customHeight="1" x14ac:dyDescent="0.3">
      <c r="A1131" s="740" t="s">
        <v>5532</v>
      </c>
      <c r="B1131" s="741" t="s">
        <v>4563</v>
      </c>
      <c r="C1131" s="741" t="s">
        <v>4559</v>
      </c>
      <c r="D1131" s="741" t="s">
        <v>4617</v>
      </c>
      <c r="E1131" s="741" t="s">
        <v>4618</v>
      </c>
      <c r="F1131" s="745">
        <v>1434</v>
      </c>
      <c r="G1131" s="745">
        <v>336990</v>
      </c>
      <c r="H1131" s="745">
        <v>0.89925629031095977</v>
      </c>
      <c r="I1131" s="745">
        <v>235</v>
      </c>
      <c r="J1131" s="745">
        <v>1493</v>
      </c>
      <c r="K1131" s="745">
        <v>374743</v>
      </c>
      <c r="L1131" s="745">
        <v>1</v>
      </c>
      <c r="M1131" s="745">
        <v>251</v>
      </c>
      <c r="N1131" s="745">
        <v>1530</v>
      </c>
      <c r="O1131" s="745">
        <v>384030</v>
      </c>
      <c r="P1131" s="759">
        <v>1.0247823174815807</v>
      </c>
      <c r="Q1131" s="746">
        <v>251</v>
      </c>
    </row>
    <row r="1132" spans="1:17" ht="14.4" customHeight="1" x14ac:dyDescent="0.3">
      <c r="A1132" s="740" t="s">
        <v>5532</v>
      </c>
      <c r="B1132" s="741" t="s">
        <v>4563</v>
      </c>
      <c r="C1132" s="741" t="s">
        <v>4559</v>
      </c>
      <c r="D1132" s="741" t="s">
        <v>4647</v>
      </c>
      <c r="E1132" s="741" t="s">
        <v>4648</v>
      </c>
      <c r="F1132" s="745">
        <v>2249</v>
      </c>
      <c r="G1132" s="745">
        <v>265382</v>
      </c>
      <c r="H1132" s="745">
        <v>0.8455264348479925</v>
      </c>
      <c r="I1132" s="745">
        <v>118</v>
      </c>
      <c r="J1132" s="745">
        <v>2491</v>
      </c>
      <c r="K1132" s="745">
        <v>313866</v>
      </c>
      <c r="L1132" s="745">
        <v>1</v>
      </c>
      <c r="M1132" s="745">
        <v>126</v>
      </c>
      <c r="N1132" s="745">
        <v>2580</v>
      </c>
      <c r="O1132" s="745">
        <v>325080</v>
      </c>
      <c r="P1132" s="759">
        <v>1.0357286230429545</v>
      </c>
      <c r="Q1132" s="746">
        <v>126</v>
      </c>
    </row>
    <row r="1133" spans="1:17" ht="14.4" customHeight="1" x14ac:dyDescent="0.3">
      <c r="A1133" s="740" t="s">
        <v>5532</v>
      </c>
      <c r="B1133" s="741" t="s">
        <v>4563</v>
      </c>
      <c r="C1133" s="741" t="s">
        <v>4559</v>
      </c>
      <c r="D1133" s="741" t="s">
        <v>4649</v>
      </c>
      <c r="E1133" s="741" t="s">
        <v>4650</v>
      </c>
      <c r="F1133" s="745"/>
      <c r="G1133" s="745"/>
      <c r="H1133" s="745"/>
      <c r="I1133" s="745"/>
      <c r="J1133" s="745"/>
      <c r="K1133" s="745"/>
      <c r="L1133" s="745"/>
      <c r="M1133" s="745"/>
      <c r="N1133" s="745">
        <v>3</v>
      </c>
      <c r="O1133" s="745">
        <v>993</v>
      </c>
      <c r="P1133" s="759"/>
      <c r="Q1133" s="746">
        <v>331</v>
      </c>
    </row>
    <row r="1134" spans="1:17" ht="14.4" customHeight="1" x14ac:dyDescent="0.3">
      <c r="A1134" s="740" t="s">
        <v>5532</v>
      </c>
      <c r="B1134" s="741" t="s">
        <v>4563</v>
      </c>
      <c r="C1134" s="741" t="s">
        <v>4559</v>
      </c>
      <c r="D1134" s="741" t="s">
        <v>4651</v>
      </c>
      <c r="E1134" s="741" t="s">
        <v>4652</v>
      </c>
      <c r="F1134" s="745">
        <v>36</v>
      </c>
      <c r="G1134" s="745">
        <v>17532</v>
      </c>
      <c r="H1134" s="745">
        <v>3.541818181818182</v>
      </c>
      <c r="I1134" s="745">
        <v>487</v>
      </c>
      <c r="J1134" s="745">
        <v>10</v>
      </c>
      <c r="K1134" s="745">
        <v>4950</v>
      </c>
      <c r="L1134" s="745">
        <v>1</v>
      </c>
      <c r="M1134" s="745">
        <v>495</v>
      </c>
      <c r="N1134" s="745">
        <v>14</v>
      </c>
      <c r="O1134" s="745">
        <v>6930</v>
      </c>
      <c r="P1134" s="759">
        <v>1.4</v>
      </c>
      <c r="Q1134" s="746">
        <v>495</v>
      </c>
    </row>
    <row r="1135" spans="1:17" ht="14.4" customHeight="1" x14ac:dyDescent="0.3">
      <c r="A1135" s="740" t="s">
        <v>5532</v>
      </c>
      <c r="B1135" s="741" t="s">
        <v>4563</v>
      </c>
      <c r="C1135" s="741" t="s">
        <v>4559</v>
      </c>
      <c r="D1135" s="741" t="s">
        <v>4671</v>
      </c>
      <c r="E1135" s="741" t="s">
        <v>4655</v>
      </c>
      <c r="F1135" s="745">
        <v>94</v>
      </c>
      <c r="G1135" s="745">
        <v>63920</v>
      </c>
      <c r="H1135" s="745">
        <v>0.47160901900602054</v>
      </c>
      <c r="I1135" s="745">
        <v>680</v>
      </c>
      <c r="J1135" s="745">
        <v>197</v>
      </c>
      <c r="K1135" s="745">
        <v>135536</v>
      </c>
      <c r="L1135" s="745">
        <v>1</v>
      </c>
      <c r="M1135" s="745">
        <v>688</v>
      </c>
      <c r="N1135" s="745">
        <v>216</v>
      </c>
      <c r="O1135" s="745">
        <v>148608</v>
      </c>
      <c r="P1135" s="759">
        <v>1.0964467005076142</v>
      </c>
      <c r="Q1135" s="746">
        <v>688</v>
      </c>
    </row>
    <row r="1136" spans="1:17" ht="14.4" customHeight="1" x14ac:dyDescent="0.3">
      <c r="A1136" s="740" t="s">
        <v>5532</v>
      </c>
      <c r="B1136" s="741" t="s">
        <v>4563</v>
      </c>
      <c r="C1136" s="741" t="s">
        <v>4559</v>
      </c>
      <c r="D1136" s="741" t="s">
        <v>5533</v>
      </c>
      <c r="E1136" s="741" t="s">
        <v>4727</v>
      </c>
      <c r="F1136" s="745"/>
      <c r="G1136" s="745"/>
      <c r="H1136" s="745"/>
      <c r="I1136" s="745"/>
      <c r="J1136" s="745">
        <v>4</v>
      </c>
      <c r="K1136" s="745">
        <v>3204</v>
      </c>
      <c r="L1136" s="745">
        <v>1</v>
      </c>
      <c r="M1136" s="745">
        <v>801</v>
      </c>
      <c r="N1136" s="745"/>
      <c r="O1136" s="745"/>
      <c r="P1136" s="759"/>
      <c r="Q1136" s="746"/>
    </row>
    <row r="1137" spans="1:17" ht="14.4" customHeight="1" x14ac:dyDescent="0.3">
      <c r="A1137" s="740" t="s">
        <v>5532</v>
      </c>
      <c r="B1137" s="741" t="s">
        <v>4563</v>
      </c>
      <c r="C1137" s="741" t="s">
        <v>4559</v>
      </c>
      <c r="D1137" s="741" t="s">
        <v>4737</v>
      </c>
      <c r="E1137" s="741" t="s">
        <v>4673</v>
      </c>
      <c r="F1137" s="745">
        <v>1</v>
      </c>
      <c r="G1137" s="745">
        <v>752</v>
      </c>
      <c r="H1137" s="745">
        <v>0.49473684210526314</v>
      </c>
      <c r="I1137" s="745">
        <v>752</v>
      </c>
      <c r="J1137" s="745">
        <v>2</v>
      </c>
      <c r="K1137" s="745">
        <v>1520</v>
      </c>
      <c r="L1137" s="745">
        <v>1</v>
      </c>
      <c r="M1137" s="745">
        <v>760</v>
      </c>
      <c r="N1137" s="745"/>
      <c r="O1137" s="745"/>
      <c r="P1137" s="759"/>
      <c r="Q1137" s="746"/>
    </row>
    <row r="1138" spans="1:17" ht="14.4" customHeight="1" x14ac:dyDescent="0.3">
      <c r="A1138" s="740" t="s">
        <v>5532</v>
      </c>
      <c r="B1138" s="741" t="s">
        <v>4563</v>
      </c>
      <c r="C1138" s="741" t="s">
        <v>4559</v>
      </c>
      <c r="D1138" s="741" t="s">
        <v>4653</v>
      </c>
      <c r="E1138" s="741" t="s">
        <v>4652</v>
      </c>
      <c r="F1138" s="745">
        <v>129</v>
      </c>
      <c r="G1138" s="745">
        <v>72111</v>
      </c>
      <c r="H1138" s="745">
        <v>1.648779037863545</v>
      </c>
      <c r="I1138" s="745">
        <v>559</v>
      </c>
      <c r="J1138" s="745">
        <v>77</v>
      </c>
      <c r="K1138" s="745">
        <v>43736</v>
      </c>
      <c r="L1138" s="745">
        <v>1</v>
      </c>
      <c r="M1138" s="745">
        <v>568</v>
      </c>
      <c r="N1138" s="745">
        <v>61</v>
      </c>
      <c r="O1138" s="745">
        <v>34648</v>
      </c>
      <c r="P1138" s="759">
        <v>0.79220779220779225</v>
      </c>
      <c r="Q1138" s="746">
        <v>568</v>
      </c>
    </row>
    <row r="1139" spans="1:17" ht="14.4" customHeight="1" x14ac:dyDescent="0.3">
      <c r="A1139" s="740" t="s">
        <v>5532</v>
      </c>
      <c r="B1139" s="741" t="s">
        <v>4563</v>
      </c>
      <c r="C1139" s="741" t="s">
        <v>4559</v>
      </c>
      <c r="D1139" s="741" t="s">
        <v>4654</v>
      </c>
      <c r="E1139" s="741" t="s">
        <v>4655</v>
      </c>
      <c r="F1139" s="745">
        <v>595</v>
      </c>
      <c r="G1139" s="745">
        <v>447440</v>
      </c>
      <c r="H1139" s="745">
        <v>1.364183773335244</v>
      </c>
      <c r="I1139" s="745">
        <v>752</v>
      </c>
      <c r="J1139" s="745">
        <v>431</v>
      </c>
      <c r="K1139" s="745">
        <v>327991</v>
      </c>
      <c r="L1139" s="745">
        <v>1</v>
      </c>
      <c r="M1139" s="745">
        <v>761</v>
      </c>
      <c r="N1139" s="745">
        <v>575</v>
      </c>
      <c r="O1139" s="745">
        <v>437575</v>
      </c>
      <c r="P1139" s="759">
        <v>1.334106728538283</v>
      </c>
      <c r="Q1139" s="746">
        <v>761</v>
      </c>
    </row>
    <row r="1140" spans="1:17" ht="14.4" customHeight="1" x14ac:dyDescent="0.3">
      <c r="A1140" s="740" t="s">
        <v>5532</v>
      </c>
      <c r="B1140" s="741" t="s">
        <v>4563</v>
      </c>
      <c r="C1140" s="741" t="s">
        <v>4559</v>
      </c>
      <c r="D1140" s="741" t="s">
        <v>4710</v>
      </c>
      <c r="E1140" s="741" t="s">
        <v>4711</v>
      </c>
      <c r="F1140" s="745">
        <v>2350</v>
      </c>
      <c r="G1140" s="745">
        <v>1901150</v>
      </c>
      <c r="H1140" s="745">
        <v>0.89908868637474992</v>
      </c>
      <c r="I1140" s="745">
        <v>809</v>
      </c>
      <c r="J1140" s="745">
        <v>2585</v>
      </c>
      <c r="K1140" s="745">
        <v>2114530</v>
      </c>
      <c r="L1140" s="745">
        <v>1</v>
      </c>
      <c r="M1140" s="745">
        <v>818</v>
      </c>
      <c r="N1140" s="745">
        <v>2544</v>
      </c>
      <c r="O1140" s="745">
        <v>2080992</v>
      </c>
      <c r="P1140" s="759">
        <v>0.98413926499032878</v>
      </c>
      <c r="Q1140" s="746">
        <v>818</v>
      </c>
    </row>
    <row r="1141" spans="1:17" ht="14.4" customHeight="1" x14ac:dyDescent="0.3">
      <c r="A1141" s="740" t="s">
        <v>5532</v>
      </c>
      <c r="B1141" s="741" t="s">
        <v>4563</v>
      </c>
      <c r="C1141" s="741" t="s">
        <v>4559</v>
      </c>
      <c r="D1141" s="741" t="s">
        <v>4656</v>
      </c>
      <c r="E1141" s="741" t="s">
        <v>4640</v>
      </c>
      <c r="F1141" s="745">
        <v>41</v>
      </c>
      <c r="G1141" s="745">
        <v>18409</v>
      </c>
      <c r="H1141" s="745">
        <v>2.0971747550694917</v>
      </c>
      <c r="I1141" s="745">
        <v>449</v>
      </c>
      <c r="J1141" s="745">
        <v>19</v>
      </c>
      <c r="K1141" s="745">
        <v>8778</v>
      </c>
      <c r="L1141" s="745">
        <v>1</v>
      </c>
      <c r="M1141" s="745">
        <v>462</v>
      </c>
      <c r="N1141" s="745">
        <v>14</v>
      </c>
      <c r="O1141" s="745">
        <v>6468</v>
      </c>
      <c r="P1141" s="759">
        <v>0.73684210526315785</v>
      </c>
      <c r="Q1141" s="746">
        <v>462</v>
      </c>
    </row>
    <row r="1142" spans="1:17" ht="14.4" customHeight="1" x14ac:dyDescent="0.3">
      <c r="A1142" s="740" t="s">
        <v>5532</v>
      </c>
      <c r="B1142" s="741" t="s">
        <v>4563</v>
      </c>
      <c r="C1142" s="741" t="s">
        <v>4559</v>
      </c>
      <c r="D1142" s="741" t="s">
        <v>4657</v>
      </c>
      <c r="E1142" s="741" t="s">
        <v>4642</v>
      </c>
      <c r="F1142" s="745">
        <v>94</v>
      </c>
      <c r="G1142" s="745">
        <v>41078</v>
      </c>
      <c r="H1142" s="745">
        <v>1.2446370136953098</v>
      </c>
      <c r="I1142" s="745">
        <v>437</v>
      </c>
      <c r="J1142" s="745">
        <v>74</v>
      </c>
      <c r="K1142" s="745">
        <v>33004</v>
      </c>
      <c r="L1142" s="745">
        <v>1</v>
      </c>
      <c r="M1142" s="745">
        <v>446</v>
      </c>
      <c r="N1142" s="745">
        <v>83</v>
      </c>
      <c r="O1142" s="745">
        <v>37018</v>
      </c>
      <c r="P1142" s="759">
        <v>1.1216216216216217</v>
      </c>
      <c r="Q1142" s="746">
        <v>446</v>
      </c>
    </row>
    <row r="1143" spans="1:17" ht="14.4" customHeight="1" x14ac:dyDescent="0.3">
      <c r="A1143" s="740" t="s">
        <v>5532</v>
      </c>
      <c r="B1143" s="741" t="s">
        <v>4563</v>
      </c>
      <c r="C1143" s="741" t="s">
        <v>4559</v>
      </c>
      <c r="D1143" s="741" t="s">
        <v>4725</v>
      </c>
      <c r="E1143" s="741" t="s">
        <v>4638</v>
      </c>
      <c r="F1143" s="745">
        <v>77</v>
      </c>
      <c r="G1143" s="745">
        <v>55055</v>
      </c>
      <c r="H1143" s="745">
        <v>0.96955128205128205</v>
      </c>
      <c r="I1143" s="745">
        <v>715</v>
      </c>
      <c r="J1143" s="745">
        <v>78</v>
      </c>
      <c r="K1143" s="745">
        <v>56784</v>
      </c>
      <c r="L1143" s="745">
        <v>1</v>
      </c>
      <c r="M1143" s="745">
        <v>728</v>
      </c>
      <c r="N1143" s="745">
        <v>62</v>
      </c>
      <c r="O1143" s="745">
        <v>45136</v>
      </c>
      <c r="P1143" s="759">
        <v>0.79487179487179482</v>
      </c>
      <c r="Q1143" s="746">
        <v>728</v>
      </c>
    </row>
    <row r="1144" spans="1:17" ht="14.4" customHeight="1" x14ac:dyDescent="0.3">
      <c r="A1144" s="740" t="s">
        <v>5532</v>
      </c>
      <c r="B1144" s="741" t="s">
        <v>4563</v>
      </c>
      <c r="C1144" s="741" t="s">
        <v>4559</v>
      </c>
      <c r="D1144" s="741" t="s">
        <v>4672</v>
      </c>
      <c r="E1144" s="741" t="s">
        <v>4673</v>
      </c>
      <c r="F1144" s="745">
        <v>8</v>
      </c>
      <c r="G1144" s="745">
        <v>6592</v>
      </c>
      <c r="H1144" s="745">
        <v>1.978391356542617</v>
      </c>
      <c r="I1144" s="745">
        <v>824</v>
      </c>
      <c r="J1144" s="745">
        <v>4</v>
      </c>
      <c r="K1144" s="745">
        <v>3332</v>
      </c>
      <c r="L1144" s="745">
        <v>1</v>
      </c>
      <c r="M1144" s="745">
        <v>833</v>
      </c>
      <c r="N1144" s="745">
        <v>5</v>
      </c>
      <c r="O1144" s="745">
        <v>4165</v>
      </c>
      <c r="P1144" s="759">
        <v>1.25</v>
      </c>
      <c r="Q1144" s="746">
        <v>833</v>
      </c>
    </row>
    <row r="1145" spans="1:17" ht="14.4" customHeight="1" x14ac:dyDescent="0.3">
      <c r="A1145" s="740" t="s">
        <v>5532</v>
      </c>
      <c r="B1145" s="741" t="s">
        <v>4563</v>
      </c>
      <c r="C1145" s="741" t="s">
        <v>4559</v>
      </c>
      <c r="D1145" s="741" t="s">
        <v>4658</v>
      </c>
      <c r="E1145" s="741" t="s">
        <v>4659</v>
      </c>
      <c r="F1145" s="745">
        <v>609</v>
      </c>
      <c r="G1145" s="745">
        <v>127890</v>
      </c>
      <c r="H1145" s="745">
        <v>0.95632991849248483</v>
      </c>
      <c r="I1145" s="745">
        <v>210</v>
      </c>
      <c r="J1145" s="745">
        <v>622</v>
      </c>
      <c r="K1145" s="745">
        <v>133730</v>
      </c>
      <c r="L1145" s="745">
        <v>1</v>
      </c>
      <c r="M1145" s="745">
        <v>215</v>
      </c>
      <c r="N1145" s="745">
        <v>614</v>
      </c>
      <c r="O1145" s="745">
        <v>132010</v>
      </c>
      <c r="P1145" s="759">
        <v>0.98713826366559487</v>
      </c>
      <c r="Q1145" s="746">
        <v>215</v>
      </c>
    </row>
    <row r="1146" spans="1:17" ht="14.4" customHeight="1" x14ac:dyDescent="0.3">
      <c r="A1146" s="740" t="s">
        <v>5532</v>
      </c>
      <c r="B1146" s="741" t="s">
        <v>4563</v>
      </c>
      <c r="C1146" s="741" t="s">
        <v>4559</v>
      </c>
      <c r="D1146" s="741" t="s">
        <v>4619</v>
      </c>
      <c r="E1146" s="741" t="s">
        <v>4620</v>
      </c>
      <c r="F1146" s="745"/>
      <c r="G1146" s="745"/>
      <c r="H1146" s="745"/>
      <c r="I1146" s="745"/>
      <c r="J1146" s="745">
        <v>1</v>
      </c>
      <c r="K1146" s="745">
        <v>701</v>
      </c>
      <c r="L1146" s="745">
        <v>1</v>
      </c>
      <c r="M1146" s="745">
        <v>701</v>
      </c>
      <c r="N1146" s="745"/>
      <c r="O1146" s="745"/>
      <c r="P1146" s="759"/>
      <c r="Q1146" s="746"/>
    </row>
    <row r="1147" spans="1:17" ht="14.4" customHeight="1" x14ac:dyDescent="0.3">
      <c r="A1147" s="740" t="s">
        <v>5532</v>
      </c>
      <c r="B1147" s="741" t="s">
        <v>4563</v>
      </c>
      <c r="C1147" s="741" t="s">
        <v>4559</v>
      </c>
      <c r="D1147" s="741" t="s">
        <v>4621</v>
      </c>
      <c r="E1147" s="741" t="s">
        <v>4622</v>
      </c>
      <c r="F1147" s="745">
        <v>4</v>
      </c>
      <c r="G1147" s="745">
        <v>1324</v>
      </c>
      <c r="H1147" s="745"/>
      <c r="I1147" s="745">
        <v>331</v>
      </c>
      <c r="J1147" s="745"/>
      <c r="K1147" s="745"/>
      <c r="L1147" s="745"/>
      <c r="M1147" s="745"/>
      <c r="N1147" s="745">
        <v>2</v>
      </c>
      <c r="O1147" s="745">
        <v>710</v>
      </c>
      <c r="P1147" s="759"/>
      <c r="Q1147" s="746">
        <v>355</v>
      </c>
    </row>
    <row r="1148" spans="1:17" ht="14.4" customHeight="1" x14ac:dyDescent="0.3">
      <c r="A1148" s="740" t="s">
        <v>5532</v>
      </c>
      <c r="B1148" s="741" t="s">
        <v>4563</v>
      </c>
      <c r="C1148" s="741" t="s">
        <v>4559</v>
      </c>
      <c r="D1148" s="741" t="s">
        <v>4660</v>
      </c>
      <c r="E1148" s="741" t="s">
        <v>4661</v>
      </c>
      <c r="F1148" s="745">
        <v>3394</v>
      </c>
      <c r="G1148" s="745">
        <v>288490</v>
      </c>
      <c r="H1148" s="745">
        <v>0.95043405208625031</v>
      </c>
      <c r="I1148" s="745">
        <v>85</v>
      </c>
      <c r="J1148" s="745">
        <v>3571</v>
      </c>
      <c r="K1148" s="745">
        <v>303535</v>
      </c>
      <c r="L1148" s="745">
        <v>1</v>
      </c>
      <c r="M1148" s="745">
        <v>85</v>
      </c>
      <c r="N1148" s="745">
        <v>3575</v>
      </c>
      <c r="O1148" s="745">
        <v>303875</v>
      </c>
      <c r="P1148" s="759">
        <v>1.00112013441613</v>
      </c>
      <c r="Q1148" s="746">
        <v>85</v>
      </c>
    </row>
    <row r="1149" spans="1:17" ht="14.4" customHeight="1" x14ac:dyDescent="0.3">
      <c r="A1149" s="740" t="s">
        <v>5532</v>
      </c>
      <c r="B1149" s="741" t="s">
        <v>4563</v>
      </c>
      <c r="C1149" s="741" t="s">
        <v>4559</v>
      </c>
      <c r="D1149" s="741" t="s">
        <v>4623</v>
      </c>
      <c r="E1149" s="741" t="s">
        <v>4624</v>
      </c>
      <c r="F1149" s="745">
        <v>10</v>
      </c>
      <c r="G1149" s="745">
        <v>7070</v>
      </c>
      <c r="H1149" s="745">
        <v>1.0925668366558492</v>
      </c>
      <c r="I1149" s="745">
        <v>707</v>
      </c>
      <c r="J1149" s="745">
        <v>9</v>
      </c>
      <c r="K1149" s="745">
        <v>6471</v>
      </c>
      <c r="L1149" s="745">
        <v>1</v>
      </c>
      <c r="M1149" s="745">
        <v>719</v>
      </c>
      <c r="N1149" s="745">
        <v>16</v>
      </c>
      <c r="O1149" s="745">
        <v>11520</v>
      </c>
      <c r="P1149" s="759">
        <v>1.7802503477051461</v>
      </c>
      <c r="Q1149" s="746">
        <v>720</v>
      </c>
    </row>
    <row r="1150" spans="1:17" ht="14.4" customHeight="1" x14ac:dyDescent="0.3">
      <c r="A1150" s="740" t="s">
        <v>5532</v>
      </c>
      <c r="B1150" s="741" t="s">
        <v>4563</v>
      </c>
      <c r="C1150" s="741" t="s">
        <v>4559</v>
      </c>
      <c r="D1150" s="741" t="s">
        <v>4712</v>
      </c>
      <c r="E1150" s="741" t="s">
        <v>4711</v>
      </c>
      <c r="F1150" s="745">
        <v>191</v>
      </c>
      <c r="G1150" s="745">
        <v>178585</v>
      </c>
      <c r="H1150" s="745">
        <v>1.1369047619047619</v>
      </c>
      <c r="I1150" s="745">
        <v>935</v>
      </c>
      <c r="J1150" s="745">
        <v>165</v>
      </c>
      <c r="K1150" s="745">
        <v>157080</v>
      </c>
      <c r="L1150" s="745">
        <v>1</v>
      </c>
      <c r="M1150" s="745">
        <v>952</v>
      </c>
      <c r="N1150" s="745">
        <v>148</v>
      </c>
      <c r="O1150" s="745">
        <v>140896</v>
      </c>
      <c r="P1150" s="759">
        <v>0.89696969696969697</v>
      </c>
      <c r="Q1150" s="746">
        <v>952</v>
      </c>
    </row>
    <row r="1151" spans="1:17" ht="14.4" customHeight="1" x14ac:dyDescent="0.3">
      <c r="A1151" s="740" t="s">
        <v>5532</v>
      </c>
      <c r="B1151" s="741" t="s">
        <v>4563</v>
      </c>
      <c r="C1151" s="741" t="s">
        <v>4559</v>
      </c>
      <c r="D1151" s="741" t="s">
        <v>4629</v>
      </c>
      <c r="E1151" s="741" t="s">
        <v>4630</v>
      </c>
      <c r="F1151" s="745"/>
      <c r="G1151" s="745"/>
      <c r="H1151" s="745"/>
      <c r="I1151" s="745"/>
      <c r="J1151" s="745">
        <v>44</v>
      </c>
      <c r="K1151" s="745">
        <v>5280</v>
      </c>
      <c r="L1151" s="745">
        <v>1</v>
      </c>
      <c r="M1151" s="745">
        <v>120</v>
      </c>
      <c r="N1151" s="745">
        <v>22</v>
      </c>
      <c r="O1151" s="745">
        <v>2640</v>
      </c>
      <c r="P1151" s="759">
        <v>0.5</v>
      </c>
      <c r="Q1151" s="746">
        <v>120</v>
      </c>
    </row>
    <row r="1152" spans="1:17" ht="14.4" customHeight="1" x14ac:dyDescent="0.3">
      <c r="A1152" s="740" t="s">
        <v>5532</v>
      </c>
      <c r="B1152" s="741" t="s">
        <v>4563</v>
      </c>
      <c r="C1152" s="741" t="s">
        <v>4559</v>
      </c>
      <c r="D1152" s="741" t="s">
        <v>4713</v>
      </c>
      <c r="E1152" s="741" t="s">
        <v>4711</v>
      </c>
      <c r="F1152" s="745">
        <v>179</v>
      </c>
      <c r="G1152" s="745">
        <v>131923</v>
      </c>
      <c r="H1152" s="745">
        <v>0.7905261265580058</v>
      </c>
      <c r="I1152" s="745">
        <v>737</v>
      </c>
      <c r="J1152" s="745">
        <v>224</v>
      </c>
      <c r="K1152" s="745">
        <v>166880</v>
      </c>
      <c r="L1152" s="745">
        <v>1</v>
      </c>
      <c r="M1152" s="745">
        <v>745</v>
      </c>
      <c r="N1152" s="745">
        <v>157</v>
      </c>
      <c r="O1152" s="745">
        <v>116965</v>
      </c>
      <c r="P1152" s="759">
        <v>0.7008928571428571</v>
      </c>
      <c r="Q1152" s="746">
        <v>745</v>
      </c>
    </row>
    <row r="1153" spans="1:17" ht="14.4" customHeight="1" x14ac:dyDescent="0.3">
      <c r="A1153" s="740" t="s">
        <v>5532</v>
      </c>
      <c r="B1153" s="741" t="s">
        <v>4563</v>
      </c>
      <c r="C1153" s="741" t="s">
        <v>4559</v>
      </c>
      <c r="D1153" s="741" t="s">
        <v>4716</v>
      </c>
      <c r="E1153" s="741" t="s">
        <v>4717</v>
      </c>
      <c r="F1153" s="745">
        <v>134</v>
      </c>
      <c r="G1153" s="745">
        <v>70618</v>
      </c>
      <c r="H1153" s="745">
        <v>3.2512891344383057</v>
      </c>
      <c r="I1153" s="745">
        <v>527</v>
      </c>
      <c r="J1153" s="745">
        <v>40</v>
      </c>
      <c r="K1153" s="745">
        <v>21720</v>
      </c>
      <c r="L1153" s="745">
        <v>1</v>
      </c>
      <c r="M1153" s="745">
        <v>543</v>
      </c>
      <c r="N1153" s="745">
        <v>61</v>
      </c>
      <c r="O1153" s="745">
        <v>33123</v>
      </c>
      <c r="P1153" s="759">
        <v>1.5249999999999999</v>
      </c>
      <c r="Q1153" s="746">
        <v>543</v>
      </c>
    </row>
    <row r="1154" spans="1:17" ht="14.4" customHeight="1" x14ac:dyDescent="0.3">
      <c r="A1154" s="740" t="s">
        <v>5532</v>
      </c>
      <c r="B1154" s="741" t="s">
        <v>4563</v>
      </c>
      <c r="C1154" s="741" t="s">
        <v>4559</v>
      </c>
      <c r="D1154" s="741" t="s">
        <v>4662</v>
      </c>
      <c r="E1154" s="741" t="s">
        <v>4663</v>
      </c>
      <c r="F1154" s="745">
        <v>21</v>
      </c>
      <c r="G1154" s="745">
        <v>6279</v>
      </c>
      <c r="H1154" s="745">
        <v>2.5565960912052117</v>
      </c>
      <c r="I1154" s="745">
        <v>299</v>
      </c>
      <c r="J1154" s="745">
        <v>8</v>
      </c>
      <c r="K1154" s="745">
        <v>2456</v>
      </c>
      <c r="L1154" s="745">
        <v>1</v>
      </c>
      <c r="M1154" s="745">
        <v>307</v>
      </c>
      <c r="N1154" s="745">
        <v>6</v>
      </c>
      <c r="O1154" s="745">
        <v>1842</v>
      </c>
      <c r="P1154" s="759">
        <v>0.75</v>
      </c>
      <c r="Q1154" s="746">
        <v>307</v>
      </c>
    </row>
    <row r="1155" spans="1:17" ht="14.4" customHeight="1" x14ac:dyDescent="0.3">
      <c r="A1155" s="740" t="s">
        <v>5532</v>
      </c>
      <c r="B1155" s="741" t="s">
        <v>4563</v>
      </c>
      <c r="C1155" s="741" t="s">
        <v>4559</v>
      </c>
      <c r="D1155" s="741" t="s">
        <v>4664</v>
      </c>
      <c r="E1155" s="741" t="s">
        <v>4659</v>
      </c>
      <c r="F1155" s="745">
        <v>64</v>
      </c>
      <c r="G1155" s="745">
        <v>11136</v>
      </c>
      <c r="H1155" s="745">
        <v>0.7191011235955056</v>
      </c>
      <c r="I1155" s="745">
        <v>174</v>
      </c>
      <c r="J1155" s="745">
        <v>87</v>
      </c>
      <c r="K1155" s="745">
        <v>15486</v>
      </c>
      <c r="L1155" s="745">
        <v>1</v>
      </c>
      <c r="M1155" s="745">
        <v>178</v>
      </c>
      <c r="N1155" s="745">
        <v>67</v>
      </c>
      <c r="O1155" s="745">
        <v>11926</v>
      </c>
      <c r="P1155" s="759">
        <v>0.77011494252873558</v>
      </c>
      <c r="Q1155" s="746">
        <v>178</v>
      </c>
    </row>
    <row r="1156" spans="1:17" ht="14.4" customHeight="1" x14ac:dyDescent="0.3">
      <c r="A1156" s="740" t="s">
        <v>5532</v>
      </c>
      <c r="B1156" s="741" t="s">
        <v>4563</v>
      </c>
      <c r="C1156" s="741" t="s">
        <v>4559</v>
      </c>
      <c r="D1156" s="741" t="s">
        <v>4665</v>
      </c>
      <c r="E1156" s="741" t="s">
        <v>4663</v>
      </c>
      <c r="F1156" s="745">
        <v>47</v>
      </c>
      <c r="G1156" s="745">
        <v>17437</v>
      </c>
      <c r="H1156" s="745">
        <v>0.81940789473684206</v>
      </c>
      <c r="I1156" s="745">
        <v>371</v>
      </c>
      <c r="J1156" s="745">
        <v>56</v>
      </c>
      <c r="K1156" s="745">
        <v>21280</v>
      </c>
      <c r="L1156" s="745">
        <v>1</v>
      </c>
      <c r="M1156" s="745">
        <v>380</v>
      </c>
      <c r="N1156" s="745">
        <v>39</v>
      </c>
      <c r="O1156" s="745">
        <v>14820</v>
      </c>
      <c r="P1156" s="759">
        <v>0.6964285714285714</v>
      </c>
      <c r="Q1156" s="746">
        <v>380</v>
      </c>
    </row>
    <row r="1157" spans="1:17" ht="14.4" customHeight="1" x14ac:dyDescent="0.3">
      <c r="A1157" s="740" t="s">
        <v>5532</v>
      </c>
      <c r="B1157" s="741" t="s">
        <v>4563</v>
      </c>
      <c r="C1157" s="741" t="s">
        <v>4559</v>
      </c>
      <c r="D1157" s="741" t="s">
        <v>4637</v>
      </c>
      <c r="E1157" s="741" t="s">
        <v>4638</v>
      </c>
      <c r="F1157" s="745">
        <v>1</v>
      </c>
      <c r="G1157" s="745">
        <v>606</v>
      </c>
      <c r="H1157" s="745">
        <v>8.9143865842894965E-2</v>
      </c>
      <c r="I1157" s="745">
        <v>606</v>
      </c>
      <c r="J1157" s="745">
        <v>11</v>
      </c>
      <c r="K1157" s="745">
        <v>6798</v>
      </c>
      <c r="L1157" s="745">
        <v>1</v>
      </c>
      <c r="M1157" s="745">
        <v>618</v>
      </c>
      <c r="N1157" s="745">
        <v>5</v>
      </c>
      <c r="O1157" s="745">
        <v>3095</v>
      </c>
      <c r="P1157" s="759">
        <v>0.45528096498970283</v>
      </c>
      <c r="Q1157" s="746">
        <v>619</v>
      </c>
    </row>
    <row r="1158" spans="1:17" ht="14.4" customHeight="1" x14ac:dyDescent="0.3">
      <c r="A1158" s="740" t="s">
        <v>5532</v>
      </c>
      <c r="B1158" s="741" t="s">
        <v>4563</v>
      </c>
      <c r="C1158" s="741" t="s">
        <v>4559</v>
      </c>
      <c r="D1158" s="741" t="s">
        <v>4718</v>
      </c>
      <c r="E1158" s="741" t="s">
        <v>4719</v>
      </c>
      <c r="F1158" s="745">
        <v>10</v>
      </c>
      <c r="G1158" s="745">
        <v>1000</v>
      </c>
      <c r="H1158" s="745">
        <v>1.4285714285714286</v>
      </c>
      <c r="I1158" s="745">
        <v>100</v>
      </c>
      <c r="J1158" s="745">
        <v>7</v>
      </c>
      <c r="K1158" s="745">
        <v>700</v>
      </c>
      <c r="L1158" s="745">
        <v>1</v>
      </c>
      <c r="M1158" s="745">
        <v>100</v>
      </c>
      <c r="N1158" s="745">
        <v>1</v>
      </c>
      <c r="O1158" s="745">
        <v>100</v>
      </c>
      <c r="P1158" s="759">
        <v>0.14285714285714285</v>
      </c>
      <c r="Q1158" s="746">
        <v>100</v>
      </c>
    </row>
    <row r="1159" spans="1:17" ht="14.4" customHeight="1" x14ac:dyDescent="0.3">
      <c r="A1159" s="740" t="s">
        <v>5532</v>
      </c>
      <c r="B1159" s="741" t="s">
        <v>4563</v>
      </c>
      <c r="C1159" s="741" t="s">
        <v>4559</v>
      </c>
      <c r="D1159" s="741" t="s">
        <v>4720</v>
      </c>
      <c r="E1159" s="741" t="s">
        <v>4711</v>
      </c>
      <c r="F1159" s="745">
        <v>4</v>
      </c>
      <c r="G1159" s="745">
        <v>4072</v>
      </c>
      <c r="H1159" s="745">
        <v>0.98357487922705311</v>
      </c>
      <c r="I1159" s="745">
        <v>1018</v>
      </c>
      <c r="J1159" s="745">
        <v>4</v>
      </c>
      <c r="K1159" s="745">
        <v>4140</v>
      </c>
      <c r="L1159" s="745">
        <v>1</v>
      </c>
      <c r="M1159" s="745">
        <v>1035</v>
      </c>
      <c r="N1159" s="745">
        <v>4</v>
      </c>
      <c r="O1159" s="745">
        <v>4140</v>
      </c>
      <c r="P1159" s="759">
        <v>1</v>
      </c>
      <c r="Q1159" s="746">
        <v>1035</v>
      </c>
    </row>
    <row r="1160" spans="1:17" ht="14.4" customHeight="1" x14ac:dyDescent="0.3">
      <c r="A1160" s="740" t="s">
        <v>5532</v>
      </c>
      <c r="B1160" s="741" t="s">
        <v>4563</v>
      </c>
      <c r="C1160" s="741" t="s">
        <v>4559</v>
      </c>
      <c r="D1160" s="741" t="s">
        <v>4639</v>
      </c>
      <c r="E1160" s="741" t="s">
        <v>4640</v>
      </c>
      <c r="F1160" s="745">
        <v>1</v>
      </c>
      <c r="G1160" s="745">
        <v>340</v>
      </c>
      <c r="H1160" s="745">
        <v>0.13798701298701299</v>
      </c>
      <c r="I1160" s="745">
        <v>340</v>
      </c>
      <c r="J1160" s="745">
        <v>7</v>
      </c>
      <c r="K1160" s="745">
        <v>2464</v>
      </c>
      <c r="L1160" s="745">
        <v>1</v>
      </c>
      <c r="M1160" s="745">
        <v>352</v>
      </c>
      <c r="N1160" s="745">
        <v>2</v>
      </c>
      <c r="O1160" s="745">
        <v>706</v>
      </c>
      <c r="P1160" s="759">
        <v>0.28652597402597402</v>
      </c>
      <c r="Q1160" s="746">
        <v>353</v>
      </c>
    </row>
    <row r="1161" spans="1:17" ht="14.4" customHeight="1" x14ac:dyDescent="0.3">
      <c r="A1161" s="740" t="s">
        <v>5532</v>
      </c>
      <c r="B1161" s="741" t="s">
        <v>4563</v>
      </c>
      <c r="C1161" s="741" t="s">
        <v>4559</v>
      </c>
      <c r="D1161" s="741" t="s">
        <v>4641</v>
      </c>
      <c r="E1161" s="741" t="s">
        <v>4642</v>
      </c>
      <c r="F1161" s="745">
        <v>7</v>
      </c>
      <c r="G1161" s="745">
        <v>2555</v>
      </c>
      <c r="H1161" s="745">
        <v>0.31135754326102849</v>
      </c>
      <c r="I1161" s="745">
        <v>365</v>
      </c>
      <c r="J1161" s="745">
        <v>22</v>
      </c>
      <c r="K1161" s="745">
        <v>8206</v>
      </c>
      <c r="L1161" s="745">
        <v>1</v>
      </c>
      <c r="M1161" s="745">
        <v>373</v>
      </c>
      <c r="N1161" s="745">
        <v>7</v>
      </c>
      <c r="O1161" s="745">
        <v>2611</v>
      </c>
      <c r="P1161" s="759">
        <v>0.31818181818181818</v>
      </c>
      <c r="Q1161" s="746">
        <v>373</v>
      </c>
    </row>
    <row r="1162" spans="1:17" ht="14.4" customHeight="1" x14ac:dyDescent="0.3">
      <c r="A1162" s="740" t="s">
        <v>5532</v>
      </c>
      <c r="B1162" s="741" t="s">
        <v>4563</v>
      </c>
      <c r="C1162" s="741" t="s">
        <v>4559</v>
      </c>
      <c r="D1162" s="741" t="s">
        <v>4721</v>
      </c>
      <c r="E1162" s="741" t="s">
        <v>4711</v>
      </c>
      <c r="F1162" s="745"/>
      <c r="G1162" s="745"/>
      <c r="H1162" s="745"/>
      <c r="I1162" s="745"/>
      <c r="J1162" s="745"/>
      <c r="K1162" s="745"/>
      <c r="L1162" s="745"/>
      <c r="M1162" s="745"/>
      <c r="N1162" s="745">
        <v>12</v>
      </c>
      <c r="O1162" s="745">
        <v>10548</v>
      </c>
      <c r="P1162" s="759"/>
      <c r="Q1162" s="746">
        <v>879</v>
      </c>
    </row>
    <row r="1163" spans="1:17" ht="14.4" customHeight="1" x14ac:dyDescent="0.3">
      <c r="A1163" s="740" t="s">
        <v>5532</v>
      </c>
      <c r="B1163" s="741" t="s">
        <v>4563</v>
      </c>
      <c r="C1163" s="741" t="s">
        <v>4559</v>
      </c>
      <c r="D1163" s="741" t="s">
        <v>4738</v>
      </c>
      <c r="E1163" s="741" t="s">
        <v>4727</v>
      </c>
      <c r="F1163" s="745">
        <v>4</v>
      </c>
      <c r="G1163" s="745">
        <v>2092</v>
      </c>
      <c r="H1163" s="745">
        <v>9.3803246345619221E-2</v>
      </c>
      <c r="I1163" s="745">
        <v>523</v>
      </c>
      <c r="J1163" s="745">
        <v>42</v>
      </c>
      <c r="K1163" s="745">
        <v>22302</v>
      </c>
      <c r="L1163" s="745">
        <v>1</v>
      </c>
      <c r="M1163" s="745">
        <v>531</v>
      </c>
      <c r="N1163" s="745">
        <v>15</v>
      </c>
      <c r="O1163" s="745">
        <v>7965</v>
      </c>
      <c r="P1163" s="759">
        <v>0.35714285714285715</v>
      </c>
      <c r="Q1163" s="746">
        <v>531</v>
      </c>
    </row>
    <row r="1164" spans="1:17" ht="14.4" customHeight="1" x14ac:dyDescent="0.3">
      <c r="A1164" s="740" t="s">
        <v>5532</v>
      </c>
      <c r="B1164" s="741" t="s">
        <v>4563</v>
      </c>
      <c r="C1164" s="741" t="s">
        <v>4559</v>
      </c>
      <c r="D1164" s="741" t="s">
        <v>4739</v>
      </c>
      <c r="E1164" s="741" t="s">
        <v>4727</v>
      </c>
      <c r="F1164" s="745">
        <v>33</v>
      </c>
      <c r="G1164" s="745">
        <v>26631</v>
      </c>
      <c r="H1164" s="745">
        <v>1.4690533980582525</v>
      </c>
      <c r="I1164" s="745">
        <v>807</v>
      </c>
      <c r="J1164" s="745">
        <v>22</v>
      </c>
      <c r="K1164" s="745">
        <v>18128</v>
      </c>
      <c r="L1164" s="745">
        <v>1</v>
      </c>
      <c r="M1164" s="745">
        <v>824</v>
      </c>
      <c r="N1164" s="745">
        <v>8</v>
      </c>
      <c r="O1164" s="745">
        <v>6592</v>
      </c>
      <c r="P1164" s="759">
        <v>0.36363636363636365</v>
      </c>
      <c r="Q1164" s="746">
        <v>824</v>
      </c>
    </row>
    <row r="1165" spans="1:17" ht="14.4" customHeight="1" x14ac:dyDescent="0.3">
      <c r="A1165" s="740" t="s">
        <v>5532</v>
      </c>
      <c r="B1165" s="741" t="s">
        <v>4563</v>
      </c>
      <c r="C1165" s="741" t="s">
        <v>4559</v>
      </c>
      <c r="D1165" s="741" t="s">
        <v>4726</v>
      </c>
      <c r="E1165" s="741" t="s">
        <v>4727</v>
      </c>
      <c r="F1165" s="745">
        <v>273</v>
      </c>
      <c r="G1165" s="745">
        <v>162435</v>
      </c>
      <c r="H1165" s="745">
        <v>0.92416535809380762</v>
      </c>
      <c r="I1165" s="745">
        <v>595</v>
      </c>
      <c r="J1165" s="745">
        <v>291</v>
      </c>
      <c r="K1165" s="745">
        <v>175764</v>
      </c>
      <c r="L1165" s="745">
        <v>1</v>
      </c>
      <c r="M1165" s="745">
        <v>604</v>
      </c>
      <c r="N1165" s="745">
        <v>231</v>
      </c>
      <c r="O1165" s="745">
        <v>139524</v>
      </c>
      <c r="P1165" s="759">
        <v>0.79381443298969068</v>
      </c>
      <c r="Q1165" s="746">
        <v>604</v>
      </c>
    </row>
    <row r="1166" spans="1:17" ht="14.4" customHeight="1" x14ac:dyDescent="0.3">
      <c r="A1166" s="740" t="s">
        <v>5532</v>
      </c>
      <c r="B1166" s="741" t="s">
        <v>4563</v>
      </c>
      <c r="C1166" s="741" t="s">
        <v>4559</v>
      </c>
      <c r="D1166" s="741" t="s">
        <v>5534</v>
      </c>
      <c r="E1166" s="741" t="s">
        <v>4711</v>
      </c>
      <c r="F1166" s="745"/>
      <c r="G1166" s="745"/>
      <c r="H1166" s="745"/>
      <c r="I1166" s="745"/>
      <c r="J1166" s="745">
        <v>14</v>
      </c>
      <c r="K1166" s="745">
        <v>13468</v>
      </c>
      <c r="L1166" s="745">
        <v>1</v>
      </c>
      <c r="M1166" s="745">
        <v>962</v>
      </c>
      <c r="N1166" s="745">
        <v>9</v>
      </c>
      <c r="O1166" s="745">
        <v>8658</v>
      </c>
      <c r="P1166" s="759">
        <v>0.6428571428571429</v>
      </c>
      <c r="Q1166" s="746">
        <v>962</v>
      </c>
    </row>
    <row r="1167" spans="1:17" ht="14.4" customHeight="1" x14ac:dyDescent="0.3">
      <c r="A1167" s="740" t="s">
        <v>5532</v>
      </c>
      <c r="B1167" s="741" t="s">
        <v>4563</v>
      </c>
      <c r="C1167" s="741" t="s">
        <v>4559</v>
      </c>
      <c r="D1167" s="741" t="s">
        <v>4668</v>
      </c>
      <c r="E1167" s="741" t="s">
        <v>4650</v>
      </c>
      <c r="F1167" s="745">
        <v>3</v>
      </c>
      <c r="G1167" s="745">
        <v>1185</v>
      </c>
      <c r="H1167" s="745">
        <v>1.4665841584158417</v>
      </c>
      <c r="I1167" s="745">
        <v>395</v>
      </c>
      <c r="J1167" s="745">
        <v>2</v>
      </c>
      <c r="K1167" s="745">
        <v>808</v>
      </c>
      <c r="L1167" s="745">
        <v>1</v>
      </c>
      <c r="M1167" s="745">
        <v>404</v>
      </c>
      <c r="N1167" s="745">
        <v>4</v>
      </c>
      <c r="O1167" s="745">
        <v>1616</v>
      </c>
      <c r="P1167" s="759">
        <v>2</v>
      </c>
      <c r="Q1167" s="746">
        <v>404</v>
      </c>
    </row>
    <row r="1168" spans="1:17" ht="14.4" customHeight="1" x14ac:dyDescent="0.3">
      <c r="A1168" s="740" t="s">
        <v>5532</v>
      </c>
      <c r="B1168" s="741" t="s">
        <v>4563</v>
      </c>
      <c r="C1168" s="741" t="s">
        <v>4559</v>
      </c>
      <c r="D1168" s="741" t="s">
        <v>5513</v>
      </c>
      <c r="E1168" s="741" t="s">
        <v>4727</v>
      </c>
      <c r="F1168" s="745"/>
      <c r="G1168" s="745"/>
      <c r="H1168" s="745"/>
      <c r="I1168" s="745"/>
      <c r="J1168" s="745">
        <v>6</v>
      </c>
      <c r="K1168" s="745">
        <v>4506</v>
      </c>
      <c r="L1168" s="745">
        <v>1</v>
      </c>
      <c r="M1168" s="745">
        <v>751</v>
      </c>
      <c r="N1168" s="745">
        <v>4</v>
      </c>
      <c r="O1168" s="745">
        <v>3004</v>
      </c>
      <c r="P1168" s="759">
        <v>0.66666666666666663</v>
      </c>
      <c r="Q1168" s="746">
        <v>751</v>
      </c>
    </row>
    <row r="1169" spans="1:17" ht="14.4" customHeight="1" x14ac:dyDescent="0.3">
      <c r="A1169" s="740" t="s">
        <v>5532</v>
      </c>
      <c r="B1169" s="741" t="s">
        <v>4563</v>
      </c>
      <c r="C1169" s="741" t="s">
        <v>4559</v>
      </c>
      <c r="D1169" s="741" t="s">
        <v>4744</v>
      </c>
      <c r="E1169" s="741" t="s">
        <v>4745</v>
      </c>
      <c r="F1169" s="745"/>
      <c r="G1169" s="745"/>
      <c r="H1169" s="745"/>
      <c r="I1169" s="745"/>
      <c r="J1169" s="745">
        <v>1</v>
      </c>
      <c r="K1169" s="745">
        <v>1379</v>
      </c>
      <c r="L1169" s="745">
        <v>1</v>
      </c>
      <c r="M1169" s="745">
        <v>1379</v>
      </c>
      <c r="N1169" s="745"/>
      <c r="O1169" s="745"/>
      <c r="P1169" s="759"/>
      <c r="Q1169" s="746"/>
    </row>
    <row r="1170" spans="1:17" ht="14.4" customHeight="1" x14ac:dyDescent="0.3">
      <c r="A1170" s="740" t="s">
        <v>5532</v>
      </c>
      <c r="B1170" s="741" t="s">
        <v>4563</v>
      </c>
      <c r="C1170" s="741" t="s">
        <v>4559</v>
      </c>
      <c r="D1170" s="741" t="s">
        <v>4741</v>
      </c>
      <c r="E1170" s="741" t="s">
        <v>4742</v>
      </c>
      <c r="F1170" s="745">
        <v>2</v>
      </c>
      <c r="G1170" s="745">
        <v>690</v>
      </c>
      <c r="H1170" s="745">
        <v>1.9327731092436975</v>
      </c>
      <c r="I1170" s="745">
        <v>345</v>
      </c>
      <c r="J1170" s="745">
        <v>1</v>
      </c>
      <c r="K1170" s="745">
        <v>357</v>
      </c>
      <c r="L1170" s="745">
        <v>1</v>
      </c>
      <c r="M1170" s="745">
        <v>357</v>
      </c>
      <c r="N1170" s="745">
        <v>1</v>
      </c>
      <c r="O1170" s="745">
        <v>358</v>
      </c>
      <c r="P1170" s="759">
        <v>1.0028011204481793</v>
      </c>
      <c r="Q1170" s="746">
        <v>358</v>
      </c>
    </row>
    <row r="1171" spans="1:17" ht="14.4" customHeight="1" x14ac:dyDescent="0.3">
      <c r="A1171" s="740" t="s">
        <v>5535</v>
      </c>
      <c r="B1171" s="741" t="s">
        <v>4563</v>
      </c>
      <c r="C1171" s="741" t="s">
        <v>4559</v>
      </c>
      <c r="D1171" s="741" t="s">
        <v>4611</v>
      </c>
      <c r="E1171" s="741" t="s">
        <v>4612</v>
      </c>
      <c r="F1171" s="745"/>
      <c r="G1171" s="745"/>
      <c r="H1171" s="745"/>
      <c r="I1171" s="745"/>
      <c r="J1171" s="745">
        <v>2</v>
      </c>
      <c r="K1171" s="745">
        <v>74</v>
      </c>
      <c r="L1171" s="745">
        <v>1</v>
      </c>
      <c r="M1171" s="745">
        <v>37</v>
      </c>
      <c r="N1171" s="745">
        <v>3</v>
      </c>
      <c r="O1171" s="745">
        <v>111</v>
      </c>
      <c r="P1171" s="759">
        <v>1.5</v>
      </c>
      <c r="Q1171" s="746">
        <v>37</v>
      </c>
    </row>
    <row r="1172" spans="1:17" ht="14.4" customHeight="1" x14ac:dyDescent="0.3">
      <c r="A1172" s="740" t="s">
        <v>5535</v>
      </c>
      <c r="B1172" s="741" t="s">
        <v>4563</v>
      </c>
      <c r="C1172" s="741" t="s">
        <v>4559</v>
      </c>
      <c r="D1172" s="741" t="s">
        <v>4617</v>
      </c>
      <c r="E1172" s="741" t="s">
        <v>4618</v>
      </c>
      <c r="F1172" s="745">
        <v>24</v>
      </c>
      <c r="G1172" s="745">
        <v>5640</v>
      </c>
      <c r="H1172" s="745">
        <v>1.0700056915196356</v>
      </c>
      <c r="I1172" s="745">
        <v>235</v>
      </c>
      <c r="J1172" s="745">
        <v>21</v>
      </c>
      <c r="K1172" s="745">
        <v>5271</v>
      </c>
      <c r="L1172" s="745">
        <v>1</v>
      </c>
      <c r="M1172" s="745">
        <v>251</v>
      </c>
      <c r="N1172" s="745">
        <v>20</v>
      </c>
      <c r="O1172" s="745">
        <v>5020</v>
      </c>
      <c r="P1172" s="759">
        <v>0.95238095238095233</v>
      </c>
      <c r="Q1172" s="746">
        <v>251</v>
      </c>
    </row>
    <row r="1173" spans="1:17" ht="14.4" customHeight="1" x14ac:dyDescent="0.3">
      <c r="A1173" s="740" t="s">
        <v>5535</v>
      </c>
      <c r="B1173" s="741" t="s">
        <v>4563</v>
      </c>
      <c r="C1173" s="741" t="s">
        <v>4559</v>
      </c>
      <c r="D1173" s="741" t="s">
        <v>4647</v>
      </c>
      <c r="E1173" s="741" t="s">
        <v>4648</v>
      </c>
      <c r="F1173" s="745">
        <v>1</v>
      </c>
      <c r="G1173" s="745">
        <v>118</v>
      </c>
      <c r="H1173" s="745">
        <v>0.93650793650793651</v>
      </c>
      <c r="I1173" s="745">
        <v>118</v>
      </c>
      <c r="J1173" s="745">
        <v>1</v>
      </c>
      <c r="K1173" s="745">
        <v>126</v>
      </c>
      <c r="L1173" s="745">
        <v>1</v>
      </c>
      <c r="M1173" s="745">
        <v>126</v>
      </c>
      <c r="N1173" s="745">
        <v>12</v>
      </c>
      <c r="O1173" s="745">
        <v>1512</v>
      </c>
      <c r="P1173" s="759">
        <v>12</v>
      </c>
      <c r="Q1173" s="746">
        <v>126</v>
      </c>
    </row>
    <row r="1174" spans="1:17" ht="14.4" customHeight="1" x14ac:dyDescent="0.3">
      <c r="A1174" s="740" t="s">
        <v>5535</v>
      </c>
      <c r="B1174" s="741" t="s">
        <v>4563</v>
      </c>
      <c r="C1174" s="741" t="s">
        <v>4559</v>
      </c>
      <c r="D1174" s="741" t="s">
        <v>4653</v>
      </c>
      <c r="E1174" s="741" t="s">
        <v>4652</v>
      </c>
      <c r="F1174" s="745"/>
      <c r="G1174" s="745"/>
      <c r="H1174" s="745"/>
      <c r="I1174" s="745"/>
      <c r="J1174" s="745"/>
      <c r="K1174" s="745"/>
      <c r="L1174" s="745"/>
      <c r="M1174" s="745"/>
      <c r="N1174" s="745">
        <v>1</v>
      </c>
      <c r="O1174" s="745">
        <v>568</v>
      </c>
      <c r="P1174" s="759"/>
      <c r="Q1174" s="746">
        <v>568</v>
      </c>
    </row>
    <row r="1175" spans="1:17" ht="14.4" customHeight="1" x14ac:dyDescent="0.3">
      <c r="A1175" s="740" t="s">
        <v>5535</v>
      </c>
      <c r="B1175" s="741" t="s">
        <v>4563</v>
      </c>
      <c r="C1175" s="741" t="s">
        <v>4559</v>
      </c>
      <c r="D1175" s="741" t="s">
        <v>4710</v>
      </c>
      <c r="E1175" s="741" t="s">
        <v>4711</v>
      </c>
      <c r="F1175" s="745"/>
      <c r="G1175" s="745"/>
      <c r="H1175" s="745"/>
      <c r="I1175" s="745"/>
      <c r="J1175" s="745"/>
      <c r="K1175" s="745"/>
      <c r="L1175" s="745"/>
      <c r="M1175" s="745"/>
      <c r="N1175" s="745">
        <v>7</v>
      </c>
      <c r="O1175" s="745">
        <v>5726</v>
      </c>
      <c r="P1175" s="759"/>
      <c r="Q1175" s="746">
        <v>818</v>
      </c>
    </row>
    <row r="1176" spans="1:17" ht="14.4" customHeight="1" x14ac:dyDescent="0.3">
      <c r="A1176" s="740" t="s">
        <v>5535</v>
      </c>
      <c r="B1176" s="741" t="s">
        <v>4563</v>
      </c>
      <c r="C1176" s="741" t="s">
        <v>4559</v>
      </c>
      <c r="D1176" s="741" t="s">
        <v>4656</v>
      </c>
      <c r="E1176" s="741" t="s">
        <v>4640</v>
      </c>
      <c r="F1176" s="745">
        <v>1</v>
      </c>
      <c r="G1176" s="745">
        <v>449</v>
      </c>
      <c r="H1176" s="745">
        <v>0.97186147186147187</v>
      </c>
      <c r="I1176" s="745">
        <v>449</v>
      </c>
      <c r="J1176" s="745">
        <v>1</v>
      </c>
      <c r="K1176" s="745">
        <v>462</v>
      </c>
      <c r="L1176" s="745">
        <v>1</v>
      </c>
      <c r="M1176" s="745">
        <v>462</v>
      </c>
      <c r="N1176" s="745"/>
      <c r="O1176" s="745"/>
      <c r="P1176" s="759"/>
      <c r="Q1176" s="746"/>
    </row>
    <row r="1177" spans="1:17" ht="14.4" customHeight="1" x14ac:dyDescent="0.3">
      <c r="A1177" s="740" t="s">
        <v>5535</v>
      </c>
      <c r="B1177" s="741" t="s">
        <v>4563</v>
      </c>
      <c r="C1177" s="741" t="s">
        <v>4559</v>
      </c>
      <c r="D1177" s="741" t="s">
        <v>4725</v>
      </c>
      <c r="E1177" s="741" t="s">
        <v>4638</v>
      </c>
      <c r="F1177" s="745"/>
      <c r="G1177" s="745"/>
      <c r="H1177" s="745"/>
      <c r="I1177" s="745"/>
      <c r="J1177" s="745"/>
      <c r="K1177" s="745"/>
      <c r="L1177" s="745"/>
      <c r="M1177" s="745"/>
      <c r="N1177" s="745">
        <v>1</v>
      </c>
      <c r="O1177" s="745">
        <v>728</v>
      </c>
      <c r="P1177" s="759"/>
      <c r="Q1177" s="746">
        <v>728</v>
      </c>
    </row>
    <row r="1178" spans="1:17" ht="14.4" customHeight="1" x14ac:dyDescent="0.3">
      <c r="A1178" s="740" t="s">
        <v>5535</v>
      </c>
      <c r="B1178" s="741" t="s">
        <v>4563</v>
      </c>
      <c r="C1178" s="741" t="s">
        <v>4559</v>
      </c>
      <c r="D1178" s="741" t="s">
        <v>4658</v>
      </c>
      <c r="E1178" s="741" t="s">
        <v>4659</v>
      </c>
      <c r="F1178" s="745"/>
      <c r="G1178" s="745"/>
      <c r="H1178" s="745"/>
      <c r="I1178" s="745"/>
      <c r="J1178" s="745"/>
      <c r="K1178" s="745"/>
      <c r="L1178" s="745"/>
      <c r="M1178" s="745"/>
      <c r="N1178" s="745">
        <v>2</v>
      </c>
      <c r="O1178" s="745">
        <v>430</v>
      </c>
      <c r="P1178" s="759"/>
      <c r="Q1178" s="746">
        <v>215</v>
      </c>
    </row>
    <row r="1179" spans="1:17" ht="14.4" customHeight="1" x14ac:dyDescent="0.3">
      <c r="A1179" s="740" t="s">
        <v>5535</v>
      </c>
      <c r="B1179" s="741" t="s">
        <v>4563</v>
      </c>
      <c r="C1179" s="741" t="s">
        <v>4559</v>
      </c>
      <c r="D1179" s="741" t="s">
        <v>4660</v>
      </c>
      <c r="E1179" s="741" t="s">
        <v>4661</v>
      </c>
      <c r="F1179" s="745"/>
      <c r="G1179" s="745"/>
      <c r="H1179" s="745"/>
      <c r="I1179" s="745"/>
      <c r="J1179" s="745"/>
      <c r="K1179" s="745"/>
      <c r="L1179" s="745"/>
      <c r="M1179" s="745"/>
      <c r="N1179" s="745">
        <v>6</v>
      </c>
      <c r="O1179" s="745">
        <v>510</v>
      </c>
      <c r="P1179" s="759"/>
      <c r="Q1179" s="746">
        <v>85</v>
      </c>
    </row>
    <row r="1180" spans="1:17" ht="14.4" customHeight="1" x14ac:dyDescent="0.3">
      <c r="A1180" s="740" t="s">
        <v>5535</v>
      </c>
      <c r="B1180" s="741" t="s">
        <v>4563</v>
      </c>
      <c r="C1180" s="741" t="s">
        <v>4559</v>
      </c>
      <c r="D1180" s="741" t="s">
        <v>4623</v>
      </c>
      <c r="E1180" s="741" t="s">
        <v>4624</v>
      </c>
      <c r="F1180" s="745">
        <v>3</v>
      </c>
      <c r="G1180" s="745">
        <v>2121</v>
      </c>
      <c r="H1180" s="745">
        <v>0.98331015299026425</v>
      </c>
      <c r="I1180" s="745">
        <v>707</v>
      </c>
      <c r="J1180" s="745">
        <v>3</v>
      </c>
      <c r="K1180" s="745">
        <v>2157</v>
      </c>
      <c r="L1180" s="745">
        <v>1</v>
      </c>
      <c r="M1180" s="745">
        <v>719</v>
      </c>
      <c r="N1180" s="745">
        <v>4</v>
      </c>
      <c r="O1180" s="745">
        <v>2880</v>
      </c>
      <c r="P1180" s="759">
        <v>1.3351877607788596</v>
      </c>
      <c r="Q1180" s="746">
        <v>720</v>
      </c>
    </row>
    <row r="1181" spans="1:17" ht="14.4" customHeight="1" x14ac:dyDescent="0.3">
      <c r="A1181" s="740" t="s">
        <v>5535</v>
      </c>
      <c r="B1181" s="741" t="s">
        <v>4563</v>
      </c>
      <c r="C1181" s="741" t="s">
        <v>4559</v>
      </c>
      <c r="D1181" s="741" t="s">
        <v>4662</v>
      </c>
      <c r="E1181" s="741" t="s">
        <v>4663</v>
      </c>
      <c r="F1181" s="745">
        <v>5</v>
      </c>
      <c r="G1181" s="745">
        <v>1495</v>
      </c>
      <c r="H1181" s="745"/>
      <c r="I1181" s="745">
        <v>299</v>
      </c>
      <c r="J1181" s="745"/>
      <c r="K1181" s="745"/>
      <c r="L1181" s="745"/>
      <c r="M1181" s="745"/>
      <c r="N1181" s="745">
        <v>2</v>
      </c>
      <c r="O1181" s="745">
        <v>614</v>
      </c>
      <c r="P1181" s="759"/>
      <c r="Q1181" s="746">
        <v>307</v>
      </c>
    </row>
    <row r="1182" spans="1:17" ht="14.4" customHeight="1" x14ac:dyDescent="0.3">
      <c r="A1182" s="740" t="s">
        <v>5535</v>
      </c>
      <c r="B1182" s="741" t="s">
        <v>4563</v>
      </c>
      <c r="C1182" s="741" t="s">
        <v>4559</v>
      </c>
      <c r="D1182" s="741" t="s">
        <v>4665</v>
      </c>
      <c r="E1182" s="741" t="s">
        <v>4663</v>
      </c>
      <c r="F1182" s="745"/>
      <c r="G1182" s="745"/>
      <c r="H1182" s="745"/>
      <c r="I1182" s="745"/>
      <c r="J1182" s="745"/>
      <c r="K1182" s="745"/>
      <c r="L1182" s="745"/>
      <c r="M1182" s="745"/>
      <c r="N1182" s="745">
        <v>1</v>
      </c>
      <c r="O1182" s="745">
        <v>380</v>
      </c>
      <c r="P1182" s="759"/>
      <c r="Q1182" s="746">
        <v>380</v>
      </c>
    </row>
    <row r="1183" spans="1:17" ht="14.4" customHeight="1" x14ac:dyDescent="0.3">
      <c r="A1183" s="740" t="s">
        <v>5535</v>
      </c>
      <c r="B1183" s="741" t="s">
        <v>4563</v>
      </c>
      <c r="C1183" s="741" t="s">
        <v>4559</v>
      </c>
      <c r="D1183" s="741" t="s">
        <v>4726</v>
      </c>
      <c r="E1183" s="741" t="s">
        <v>4727</v>
      </c>
      <c r="F1183" s="745"/>
      <c r="G1183" s="745"/>
      <c r="H1183" s="745"/>
      <c r="I1183" s="745"/>
      <c r="J1183" s="745"/>
      <c r="K1183" s="745"/>
      <c r="L1183" s="745"/>
      <c r="M1183" s="745"/>
      <c r="N1183" s="745">
        <v>5</v>
      </c>
      <c r="O1183" s="745">
        <v>3020</v>
      </c>
      <c r="P1183" s="759"/>
      <c r="Q1183" s="746">
        <v>604</v>
      </c>
    </row>
    <row r="1184" spans="1:17" ht="14.4" customHeight="1" x14ac:dyDescent="0.3">
      <c r="A1184" s="740" t="s">
        <v>5535</v>
      </c>
      <c r="B1184" s="741" t="s">
        <v>4563</v>
      </c>
      <c r="C1184" s="741" t="s">
        <v>4559</v>
      </c>
      <c r="D1184" s="741" t="s">
        <v>4643</v>
      </c>
      <c r="E1184" s="741" t="s">
        <v>4644</v>
      </c>
      <c r="F1184" s="745"/>
      <c r="G1184" s="745"/>
      <c r="H1184" s="745"/>
      <c r="I1184" s="745"/>
      <c r="J1184" s="745">
        <v>2</v>
      </c>
      <c r="K1184" s="745">
        <v>354</v>
      </c>
      <c r="L1184" s="745">
        <v>1</v>
      </c>
      <c r="M1184" s="745">
        <v>177</v>
      </c>
      <c r="N1184" s="745"/>
      <c r="O1184" s="745"/>
      <c r="P1184" s="759"/>
      <c r="Q1184" s="746"/>
    </row>
    <row r="1185" spans="1:17" ht="14.4" customHeight="1" x14ac:dyDescent="0.3">
      <c r="A1185" s="740" t="s">
        <v>5536</v>
      </c>
      <c r="B1185" s="741" t="s">
        <v>4563</v>
      </c>
      <c r="C1185" s="741" t="s">
        <v>4596</v>
      </c>
      <c r="D1185" s="741" t="s">
        <v>4704</v>
      </c>
      <c r="E1185" s="741" t="s">
        <v>4705</v>
      </c>
      <c r="F1185" s="745">
        <v>1</v>
      </c>
      <c r="G1185" s="745">
        <v>904.75</v>
      </c>
      <c r="H1185" s="745">
        <v>0.5</v>
      </c>
      <c r="I1185" s="745">
        <v>904.75</v>
      </c>
      <c r="J1185" s="745">
        <v>2</v>
      </c>
      <c r="K1185" s="745">
        <v>1809.5</v>
      </c>
      <c r="L1185" s="745">
        <v>1</v>
      </c>
      <c r="M1185" s="745">
        <v>904.75</v>
      </c>
      <c r="N1185" s="745">
        <v>2</v>
      </c>
      <c r="O1185" s="745">
        <v>1809.5</v>
      </c>
      <c r="P1185" s="759">
        <v>1</v>
      </c>
      <c r="Q1185" s="746">
        <v>904.75</v>
      </c>
    </row>
    <row r="1186" spans="1:17" ht="14.4" customHeight="1" x14ac:dyDescent="0.3">
      <c r="A1186" s="740" t="s">
        <v>5536</v>
      </c>
      <c r="B1186" s="741" t="s">
        <v>4563</v>
      </c>
      <c r="C1186" s="741" t="s">
        <v>4559</v>
      </c>
      <c r="D1186" s="741" t="s">
        <v>4706</v>
      </c>
      <c r="E1186" s="741" t="s">
        <v>4707</v>
      </c>
      <c r="F1186" s="745">
        <v>3</v>
      </c>
      <c r="G1186" s="745">
        <v>567</v>
      </c>
      <c r="H1186" s="745"/>
      <c r="I1186" s="745">
        <v>189</v>
      </c>
      <c r="J1186" s="745"/>
      <c r="K1186" s="745"/>
      <c r="L1186" s="745"/>
      <c r="M1186" s="745"/>
      <c r="N1186" s="745"/>
      <c r="O1186" s="745"/>
      <c r="P1186" s="759"/>
      <c r="Q1186" s="746"/>
    </row>
    <row r="1187" spans="1:17" ht="14.4" customHeight="1" x14ac:dyDescent="0.3">
      <c r="A1187" s="740" t="s">
        <v>5536</v>
      </c>
      <c r="B1187" s="741" t="s">
        <v>4563</v>
      </c>
      <c r="C1187" s="741" t="s">
        <v>4559</v>
      </c>
      <c r="D1187" s="741" t="s">
        <v>4611</v>
      </c>
      <c r="E1187" s="741" t="s">
        <v>4612</v>
      </c>
      <c r="F1187" s="745"/>
      <c r="G1187" s="745"/>
      <c r="H1187" s="745"/>
      <c r="I1187" s="745"/>
      <c r="J1187" s="745"/>
      <c r="K1187" s="745"/>
      <c r="L1187" s="745"/>
      <c r="M1187" s="745"/>
      <c r="N1187" s="745">
        <v>1</v>
      </c>
      <c r="O1187" s="745">
        <v>37</v>
      </c>
      <c r="P1187" s="759"/>
      <c r="Q1187" s="746">
        <v>37</v>
      </c>
    </row>
    <row r="1188" spans="1:17" ht="14.4" customHeight="1" x14ac:dyDescent="0.3">
      <c r="A1188" s="740" t="s">
        <v>5536</v>
      </c>
      <c r="B1188" s="741" t="s">
        <v>4563</v>
      </c>
      <c r="C1188" s="741" t="s">
        <v>4559</v>
      </c>
      <c r="D1188" s="741" t="s">
        <v>4617</v>
      </c>
      <c r="E1188" s="741" t="s">
        <v>4618</v>
      </c>
      <c r="F1188" s="745">
        <v>12</v>
      </c>
      <c r="G1188" s="745">
        <v>2820</v>
      </c>
      <c r="H1188" s="745">
        <v>1.8725099601593624</v>
      </c>
      <c r="I1188" s="745">
        <v>235</v>
      </c>
      <c r="J1188" s="745">
        <v>6</v>
      </c>
      <c r="K1188" s="745">
        <v>1506</v>
      </c>
      <c r="L1188" s="745">
        <v>1</v>
      </c>
      <c r="M1188" s="745">
        <v>251</v>
      </c>
      <c r="N1188" s="745">
        <v>4</v>
      </c>
      <c r="O1188" s="745">
        <v>1004</v>
      </c>
      <c r="P1188" s="759">
        <v>0.66666666666666663</v>
      </c>
      <c r="Q1188" s="746">
        <v>251</v>
      </c>
    </row>
    <row r="1189" spans="1:17" ht="14.4" customHeight="1" x14ac:dyDescent="0.3">
      <c r="A1189" s="740" t="s">
        <v>5536</v>
      </c>
      <c r="B1189" s="741" t="s">
        <v>4563</v>
      </c>
      <c r="C1189" s="741" t="s">
        <v>4559</v>
      </c>
      <c r="D1189" s="741" t="s">
        <v>4647</v>
      </c>
      <c r="E1189" s="741" t="s">
        <v>4648</v>
      </c>
      <c r="F1189" s="745">
        <v>5</v>
      </c>
      <c r="G1189" s="745">
        <v>590</v>
      </c>
      <c r="H1189" s="745">
        <v>4.6825396825396828</v>
      </c>
      <c r="I1189" s="745">
        <v>118</v>
      </c>
      <c r="J1189" s="745">
        <v>1</v>
      </c>
      <c r="K1189" s="745">
        <v>126</v>
      </c>
      <c r="L1189" s="745">
        <v>1</v>
      </c>
      <c r="M1189" s="745">
        <v>126</v>
      </c>
      <c r="N1189" s="745"/>
      <c r="O1189" s="745"/>
      <c r="P1189" s="759"/>
      <c r="Q1189" s="746"/>
    </row>
    <row r="1190" spans="1:17" ht="14.4" customHeight="1" x14ac:dyDescent="0.3">
      <c r="A1190" s="740" t="s">
        <v>5536</v>
      </c>
      <c r="B1190" s="741" t="s">
        <v>4563</v>
      </c>
      <c r="C1190" s="741" t="s">
        <v>4559</v>
      </c>
      <c r="D1190" s="741" t="s">
        <v>4651</v>
      </c>
      <c r="E1190" s="741" t="s">
        <v>4652</v>
      </c>
      <c r="F1190" s="745">
        <v>2</v>
      </c>
      <c r="G1190" s="745">
        <v>974</v>
      </c>
      <c r="H1190" s="745"/>
      <c r="I1190" s="745">
        <v>487</v>
      </c>
      <c r="J1190" s="745"/>
      <c r="K1190" s="745"/>
      <c r="L1190" s="745"/>
      <c r="M1190" s="745"/>
      <c r="N1190" s="745"/>
      <c r="O1190" s="745"/>
      <c r="P1190" s="759"/>
      <c r="Q1190" s="746"/>
    </row>
    <row r="1191" spans="1:17" ht="14.4" customHeight="1" x14ac:dyDescent="0.3">
      <c r="A1191" s="740" t="s">
        <v>5536</v>
      </c>
      <c r="B1191" s="741" t="s">
        <v>4563</v>
      </c>
      <c r="C1191" s="741" t="s">
        <v>4559</v>
      </c>
      <c r="D1191" s="741" t="s">
        <v>4654</v>
      </c>
      <c r="E1191" s="741" t="s">
        <v>4655</v>
      </c>
      <c r="F1191" s="745">
        <v>3</v>
      </c>
      <c r="G1191" s="745">
        <v>2256</v>
      </c>
      <c r="H1191" s="745"/>
      <c r="I1191" s="745">
        <v>752</v>
      </c>
      <c r="J1191" s="745"/>
      <c r="K1191" s="745"/>
      <c r="L1191" s="745"/>
      <c r="M1191" s="745"/>
      <c r="N1191" s="745"/>
      <c r="O1191" s="745"/>
      <c r="P1191" s="759"/>
      <c r="Q1191" s="746"/>
    </row>
    <row r="1192" spans="1:17" ht="14.4" customHeight="1" x14ac:dyDescent="0.3">
      <c r="A1192" s="740" t="s">
        <v>5536</v>
      </c>
      <c r="B1192" s="741" t="s">
        <v>4563</v>
      </c>
      <c r="C1192" s="741" t="s">
        <v>4559</v>
      </c>
      <c r="D1192" s="741" t="s">
        <v>4710</v>
      </c>
      <c r="E1192" s="741" t="s">
        <v>4711</v>
      </c>
      <c r="F1192" s="745">
        <v>44</v>
      </c>
      <c r="G1192" s="745">
        <v>35596</v>
      </c>
      <c r="H1192" s="745">
        <v>3.9559902200488999</v>
      </c>
      <c r="I1192" s="745">
        <v>809</v>
      </c>
      <c r="J1192" s="745">
        <v>11</v>
      </c>
      <c r="K1192" s="745">
        <v>8998</v>
      </c>
      <c r="L1192" s="745">
        <v>1</v>
      </c>
      <c r="M1192" s="745">
        <v>818</v>
      </c>
      <c r="N1192" s="745">
        <v>3</v>
      </c>
      <c r="O1192" s="745">
        <v>2454</v>
      </c>
      <c r="P1192" s="759">
        <v>0.27272727272727271</v>
      </c>
      <c r="Q1192" s="746">
        <v>818</v>
      </c>
    </row>
    <row r="1193" spans="1:17" ht="14.4" customHeight="1" x14ac:dyDescent="0.3">
      <c r="A1193" s="740" t="s">
        <v>5536</v>
      </c>
      <c r="B1193" s="741" t="s">
        <v>4563</v>
      </c>
      <c r="C1193" s="741" t="s">
        <v>4559</v>
      </c>
      <c r="D1193" s="741" t="s">
        <v>4725</v>
      </c>
      <c r="E1193" s="741" t="s">
        <v>4638</v>
      </c>
      <c r="F1193" s="745">
        <v>1</v>
      </c>
      <c r="G1193" s="745">
        <v>715</v>
      </c>
      <c r="H1193" s="745">
        <v>0.9821428571428571</v>
      </c>
      <c r="I1193" s="745">
        <v>715</v>
      </c>
      <c r="J1193" s="745">
        <v>1</v>
      </c>
      <c r="K1193" s="745">
        <v>728</v>
      </c>
      <c r="L1193" s="745">
        <v>1</v>
      </c>
      <c r="M1193" s="745">
        <v>728</v>
      </c>
      <c r="N1193" s="745"/>
      <c r="O1193" s="745"/>
      <c r="P1193" s="759"/>
      <c r="Q1193" s="746"/>
    </row>
    <row r="1194" spans="1:17" ht="14.4" customHeight="1" x14ac:dyDescent="0.3">
      <c r="A1194" s="740" t="s">
        <v>5536</v>
      </c>
      <c r="B1194" s="741" t="s">
        <v>4563</v>
      </c>
      <c r="C1194" s="741" t="s">
        <v>4559</v>
      </c>
      <c r="D1194" s="741" t="s">
        <v>4672</v>
      </c>
      <c r="E1194" s="741" t="s">
        <v>4673</v>
      </c>
      <c r="F1194" s="745"/>
      <c r="G1194" s="745"/>
      <c r="H1194" s="745"/>
      <c r="I1194" s="745"/>
      <c r="J1194" s="745">
        <v>1</v>
      </c>
      <c r="K1194" s="745">
        <v>833</v>
      </c>
      <c r="L1194" s="745">
        <v>1</v>
      </c>
      <c r="M1194" s="745">
        <v>833</v>
      </c>
      <c r="N1194" s="745"/>
      <c r="O1194" s="745"/>
      <c r="P1194" s="759"/>
      <c r="Q1194" s="746"/>
    </row>
    <row r="1195" spans="1:17" ht="14.4" customHeight="1" x14ac:dyDescent="0.3">
      <c r="A1195" s="740" t="s">
        <v>5536</v>
      </c>
      <c r="B1195" s="741" t="s">
        <v>4563</v>
      </c>
      <c r="C1195" s="741" t="s">
        <v>4559</v>
      </c>
      <c r="D1195" s="741" t="s">
        <v>4658</v>
      </c>
      <c r="E1195" s="741" t="s">
        <v>4659</v>
      </c>
      <c r="F1195" s="745">
        <v>3</v>
      </c>
      <c r="G1195" s="745">
        <v>630</v>
      </c>
      <c r="H1195" s="745">
        <v>0.97674418604651159</v>
      </c>
      <c r="I1195" s="745">
        <v>210</v>
      </c>
      <c r="J1195" s="745">
        <v>3</v>
      </c>
      <c r="K1195" s="745">
        <v>645</v>
      </c>
      <c r="L1195" s="745">
        <v>1</v>
      </c>
      <c r="M1195" s="745">
        <v>215</v>
      </c>
      <c r="N1195" s="745"/>
      <c r="O1195" s="745"/>
      <c r="P1195" s="759"/>
      <c r="Q1195" s="746"/>
    </row>
    <row r="1196" spans="1:17" ht="14.4" customHeight="1" x14ac:dyDescent="0.3">
      <c r="A1196" s="740" t="s">
        <v>5536</v>
      </c>
      <c r="B1196" s="741" t="s">
        <v>4563</v>
      </c>
      <c r="C1196" s="741" t="s">
        <v>4559</v>
      </c>
      <c r="D1196" s="741" t="s">
        <v>4660</v>
      </c>
      <c r="E1196" s="741" t="s">
        <v>4661</v>
      </c>
      <c r="F1196" s="745">
        <v>41</v>
      </c>
      <c r="G1196" s="745">
        <v>3485</v>
      </c>
      <c r="H1196" s="745">
        <v>2.0499999999999998</v>
      </c>
      <c r="I1196" s="745">
        <v>85</v>
      </c>
      <c r="J1196" s="745">
        <v>20</v>
      </c>
      <c r="K1196" s="745">
        <v>1700</v>
      </c>
      <c r="L1196" s="745">
        <v>1</v>
      </c>
      <c r="M1196" s="745">
        <v>85</v>
      </c>
      <c r="N1196" s="745">
        <v>9</v>
      </c>
      <c r="O1196" s="745">
        <v>765</v>
      </c>
      <c r="P1196" s="759">
        <v>0.45</v>
      </c>
      <c r="Q1196" s="746">
        <v>85</v>
      </c>
    </row>
    <row r="1197" spans="1:17" ht="14.4" customHeight="1" x14ac:dyDescent="0.3">
      <c r="A1197" s="740" t="s">
        <v>5536</v>
      </c>
      <c r="B1197" s="741" t="s">
        <v>4563</v>
      </c>
      <c r="C1197" s="741" t="s">
        <v>4559</v>
      </c>
      <c r="D1197" s="741" t="s">
        <v>4712</v>
      </c>
      <c r="E1197" s="741" t="s">
        <v>4711</v>
      </c>
      <c r="F1197" s="745"/>
      <c r="G1197" s="745"/>
      <c r="H1197" s="745"/>
      <c r="I1197" s="745"/>
      <c r="J1197" s="745">
        <v>15</v>
      </c>
      <c r="K1197" s="745">
        <v>14280</v>
      </c>
      <c r="L1197" s="745">
        <v>1</v>
      </c>
      <c r="M1197" s="745">
        <v>952</v>
      </c>
      <c r="N1197" s="745">
        <v>4</v>
      </c>
      <c r="O1197" s="745">
        <v>3808</v>
      </c>
      <c r="P1197" s="759">
        <v>0.26666666666666666</v>
      </c>
      <c r="Q1197" s="746">
        <v>952</v>
      </c>
    </row>
    <row r="1198" spans="1:17" ht="14.4" customHeight="1" x14ac:dyDescent="0.3">
      <c r="A1198" s="740" t="s">
        <v>5536</v>
      </c>
      <c r="B1198" s="741" t="s">
        <v>4563</v>
      </c>
      <c r="C1198" s="741" t="s">
        <v>4559</v>
      </c>
      <c r="D1198" s="741" t="s">
        <v>4629</v>
      </c>
      <c r="E1198" s="741" t="s">
        <v>4630</v>
      </c>
      <c r="F1198" s="745">
        <v>1</v>
      </c>
      <c r="G1198" s="745">
        <v>114</v>
      </c>
      <c r="H1198" s="745"/>
      <c r="I1198" s="745">
        <v>114</v>
      </c>
      <c r="J1198" s="745"/>
      <c r="K1198" s="745"/>
      <c r="L1198" s="745"/>
      <c r="M1198" s="745"/>
      <c r="N1198" s="745"/>
      <c r="O1198" s="745"/>
      <c r="P1198" s="759"/>
      <c r="Q1198" s="746"/>
    </row>
    <row r="1199" spans="1:17" ht="14.4" customHeight="1" x14ac:dyDescent="0.3">
      <c r="A1199" s="740" t="s">
        <v>5536</v>
      </c>
      <c r="B1199" s="741" t="s">
        <v>4563</v>
      </c>
      <c r="C1199" s="741" t="s">
        <v>4559</v>
      </c>
      <c r="D1199" s="741" t="s">
        <v>4713</v>
      </c>
      <c r="E1199" s="741" t="s">
        <v>4711</v>
      </c>
      <c r="F1199" s="745"/>
      <c r="G1199" s="745"/>
      <c r="H1199" s="745"/>
      <c r="I1199" s="745"/>
      <c r="J1199" s="745"/>
      <c r="K1199" s="745"/>
      <c r="L1199" s="745"/>
      <c r="M1199" s="745"/>
      <c r="N1199" s="745">
        <v>17</v>
      </c>
      <c r="O1199" s="745">
        <v>12665</v>
      </c>
      <c r="P1199" s="759"/>
      <c r="Q1199" s="746">
        <v>745</v>
      </c>
    </row>
    <row r="1200" spans="1:17" ht="14.4" customHeight="1" x14ac:dyDescent="0.3">
      <c r="A1200" s="740" t="s">
        <v>5536</v>
      </c>
      <c r="B1200" s="741" t="s">
        <v>4563</v>
      </c>
      <c r="C1200" s="741" t="s">
        <v>4559</v>
      </c>
      <c r="D1200" s="741" t="s">
        <v>4716</v>
      </c>
      <c r="E1200" s="741" t="s">
        <v>4717</v>
      </c>
      <c r="F1200" s="745">
        <v>47</v>
      </c>
      <c r="G1200" s="745">
        <v>24769</v>
      </c>
      <c r="H1200" s="745">
        <v>3.5088539453180339</v>
      </c>
      <c r="I1200" s="745">
        <v>527</v>
      </c>
      <c r="J1200" s="745">
        <v>13</v>
      </c>
      <c r="K1200" s="745">
        <v>7059</v>
      </c>
      <c r="L1200" s="745">
        <v>1</v>
      </c>
      <c r="M1200" s="745">
        <v>543</v>
      </c>
      <c r="N1200" s="745">
        <v>26</v>
      </c>
      <c r="O1200" s="745">
        <v>14118</v>
      </c>
      <c r="P1200" s="759">
        <v>2</v>
      </c>
      <c r="Q1200" s="746">
        <v>543</v>
      </c>
    </row>
    <row r="1201" spans="1:17" ht="14.4" customHeight="1" x14ac:dyDescent="0.3">
      <c r="A1201" s="740" t="s">
        <v>5536</v>
      </c>
      <c r="B1201" s="741" t="s">
        <v>4563</v>
      </c>
      <c r="C1201" s="741" t="s">
        <v>4559</v>
      </c>
      <c r="D1201" s="741" t="s">
        <v>4662</v>
      </c>
      <c r="E1201" s="741" t="s">
        <v>4663</v>
      </c>
      <c r="F1201" s="745"/>
      <c r="G1201" s="745"/>
      <c r="H1201" s="745"/>
      <c r="I1201" s="745"/>
      <c r="J1201" s="745">
        <v>3</v>
      </c>
      <c r="K1201" s="745">
        <v>921</v>
      </c>
      <c r="L1201" s="745">
        <v>1</v>
      </c>
      <c r="M1201" s="745">
        <v>307</v>
      </c>
      <c r="N1201" s="745"/>
      <c r="O1201" s="745"/>
      <c r="P1201" s="759"/>
      <c r="Q1201" s="746"/>
    </row>
    <row r="1202" spans="1:17" ht="14.4" customHeight="1" x14ac:dyDescent="0.3">
      <c r="A1202" s="740" t="s">
        <v>5536</v>
      </c>
      <c r="B1202" s="741" t="s">
        <v>4563</v>
      </c>
      <c r="C1202" s="741" t="s">
        <v>4559</v>
      </c>
      <c r="D1202" s="741" t="s">
        <v>4664</v>
      </c>
      <c r="E1202" s="741" t="s">
        <v>4659</v>
      </c>
      <c r="F1202" s="745"/>
      <c r="G1202" s="745"/>
      <c r="H1202" s="745"/>
      <c r="I1202" s="745"/>
      <c r="J1202" s="745">
        <v>1</v>
      </c>
      <c r="K1202" s="745">
        <v>178</v>
      </c>
      <c r="L1202" s="745">
        <v>1</v>
      </c>
      <c r="M1202" s="745">
        <v>178</v>
      </c>
      <c r="N1202" s="745"/>
      <c r="O1202" s="745"/>
      <c r="P1202" s="759"/>
      <c r="Q1202" s="746"/>
    </row>
    <row r="1203" spans="1:17" ht="14.4" customHeight="1" x14ac:dyDescent="0.3">
      <c r="A1203" s="740" t="s">
        <v>5536</v>
      </c>
      <c r="B1203" s="741" t="s">
        <v>4563</v>
      </c>
      <c r="C1203" s="741" t="s">
        <v>4559</v>
      </c>
      <c r="D1203" s="741" t="s">
        <v>4665</v>
      </c>
      <c r="E1203" s="741" t="s">
        <v>4663</v>
      </c>
      <c r="F1203" s="745"/>
      <c r="G1203" s="745"/>
      <c r="H1203" s="745"/>
      <c r="I1203" s="745"/>
      <c r="J1203" s="745">
        <v>2</v>
      </c>
      <c r="K1203" s="745">
        <v>760</v>
      </c>
      <c r="L1203" s="745">
        <v>1</v>
      </c>
      <c r="M1203" s="745">
        <v>380</v>
      </c>
      <c r="N1203" s="745"/>
      <c r="O1203" s="745"/>
      <c r="P1203" s="759"/>
      <c r="Q1203" s="746"/>
    </row>
    <row r="1204" spans="1:17" ht="14.4" customHeight="1" x14ac:dyDescent="0.3">
      <c r="A1204" s="740" t="s">
        <v>5536</v>
      </c>
      <c r="B1204" s="741" t="s">
        <v>4563</v>
      </c>
      <c r="C1204" s="741" t="s">
        <v>4559</v>
      </c>
      <c r="D1204" s="741" t="s">
        <v>4721</v>
      </c>
      <c r="E1204" s="741" t="s">
        <v>4711</v>
      </c>
      <c r="F1204" s="745"/>
      <c r="G1204" s="745"/>
      <c r="H1204" s="745"/>
      <c r="I1204" s="745"/>
      <c r="J1204" s="745"/>
      <c r="K1204" s="745"/>
      <c r="L1204" s="745"/>
      <c r="M1204" s="745"/>
      <c r="N1204" s="745">
        <v>2</v>
      </c>
      <c r="O1204" s="745">
        <v>1758</v>
      </c>
      <c r="P1204" s="759"/>
      <c r="Q1204" s="746">
        <v>879</v>
      </c>
    </row>
    <row r="1205" spans="1:17" ht="14.4" customHeight="1" x14ac:dyDescent="0.3">
      <c r="A1205" s="740" t="s">
        <v>5536</v>
      </c>
      <c r="B1205" s="741" t="s">
        <v>4563</v>
      </c>
      <c r="C1205" s="741" t="s">
        <v>4559</v>
      </c>
      <c r="D1205" s="741" t="s">
        <v>4739</v>
      </c>
      <c r="E1205" s="741" t="s">
        <v>4727</v>
      </c>
      <c r="F1205" s="745">
        <v>6</v>
      </c>
      <c r="G1205" s="745">
        <v>4842</v>
      </c>
      <c r="H1205" s="745"/>
      <c r="I1205" s="745">
        <v>807</v>
      </c>
      <c r="J1205" s="745"/>
      <c r="K1205" s="745"/>
      <c r="L1205" s="745"/>
      <c r="M1205" s="745"/>
      <c r="N1205" s="745"/>
      <c r="O1205" s="745"/>
      <c r="P1205" s="759"/>
      <c r="Q1205" s="746"/>
    </row>
    <row r="1206" spans="1:17" ht="14.4" customHeight="1" x14ac:dyDescent="0.3">
      <c r="A1206" s="740" t="s">
        <v>5536</v>
      </c>
      <c r="B1206" s="741" t="s">
        <v>4563</v>
      </c>
      <c r="C1206" s="741" t="s">
        <v>4559</v>
      </c>
      <c r="D1206" s="741" t="s">
        <v>4726</v>
      </c>
      <c r="E1206" s="741" t="s">
        <v>4727</v>
      </c>
      <c r="F1206" s="745"/>
      <c r="G1206" s="745"/>
      <c r="H1206" s="745"/>
      <c r="I1206" s="745"/>
      <c r="J1206" s="745">
        <v>6</v>
      </c>
      <c r="K1206" s="745">
        <v>3624</v>
      </c>
      <c r="L1206" s="745">
        <v>1</v>
      </c>
      <c r="M1206" s="745">
        <v>604</v>
      </c>
      <c r="N1206" s="745"/>
      <c r="O1206" s="745"/>
      <c r="P1206" s="759"/>
      <c r="Q1206" s="746"/>
    </row>
    <row r="1207" spans="1:17" ht="14.4" customHeight="1" x14ac:dyDescent="0.3">
      <c r="A1207" s="740" t="s">
        <v>5537</v>
      </c>
      <c r="B1207" s="741" t="s">
        <v>4563</v>
      </c>
      <c r="C1207" s="741" t="s">
        <v>4596</v>
      </c>
      <c r="D1207" s="741" t="s">
        <v>4729</v>
      </c>
      <c r="E1207" s="741" t="s">
        <v>4730</v>
      </c>
      <c r="F1207" s="745">
        <v>11</v>
      </c>
      <c r="G1207" s="745">
        <v>25410</v>
      </c>
      <c r="H1207" s="745">
        <v>2.1825396825396828</v>
      </c>
      <c r="I1207" s="745">
        <v>2310</v>
      </c>
      <c r="J1207" s="745">
        <v>5.04</v>
      </c>
      <c r="K1207" s="745">
        <v>11642.4</v>
      </c>
      <c r="L1207" s="745">
        <v>1</v>
      </c>
      <c r="M1207" s="745">
        <v>2310</v>
      </c>
      <c r="N1207" s="745">
        <v>10</v>
      </c>
      <c r="O1207" s="745">
        <v>23100</v>
      </c>
      <c r="P1207" s="759">
        <v>1.9841269841269842</v>
      </c>
      <c r="Q1207" s="746">
        <v>2310</v>
      </c>
    </row>
    <row r="1208" spans="1:17" ht="14.4" customHeight="1" x14ac:dyDescent="0.3">
      <c r="A1208" s="740" t="s">
        <v>5537</v>
      </c>
      <c r="B1208" s="741" t="s">
        <v>4563</v>
      </c>
      <c r="C1208" s="741" t="s">
        <v>4596</v>
      </c>
      <c r="D1208" s="741" t="s">
        <v>4704</v>
      </c>
      <c r="E1208" s="741" t="s">
        <v>4705</v>
      </c>
      <c r="F1208" s="745">
        <v>288</v>
      </c>
      <c r="G1208" s="745">
        <v>260568</v>
      </c>
      <c r="H1208" s="745">
        <v>0.90851735015772872</v>
      </c>
      <c r="I1208" s="745">
        <v>904.75</v>
      </c>
      <c r="J1208" s="745">
        <v>317</v>
      </c>
      <c r="K1208" s="745">
        <v>286805.75</v>
      </c>
      <c r="L1208" s="745">
        <v>1</v>
      </c>
      <c r="M1208" s="745">
        <v>904.75</v>
      </c>
      <c r="N1208" s="745">
        <v>323</v>
      </c>
      <c r="O1208" s="745">
        <v>292234.25</v>
      </c>
      <c r="P1208" s="759">
        <v>1.0189274447949528</v>
      </c>
      <c r="Q1208" s="746">
        <v>904.75</v>
      </c>
    </row>
    <row r="1209" spans="1:17" ht="14.4" customHeight="1" x14ac:dyDescent="0.3">
      <c r="A1209" s="740" t="s">
        <v>5537</v>
      </c>
      <c r="B1209" s="741" t="s">
        <v>4563</v>
      </c>
      <c r="C1209" s="741" t="s">
        <v>4596</v>
      </c>
      <c r="D1209" s="741" t="s">
        <v>4599</v>
      </c>
      <c r="E1209" s="741" t="s">
        <v>4600</v>
      </c>
      <c r="F1209" s="745">
        <v>2</v>
      </c>
      <c r="G1209" s="745">
        <v>485.28</v>
      </c>
      <c r="H1209" s="745">
        <v>1</v>
      </c>
      <c r="I1209" s="745">
        <v>242.64</v>
      </c>
      <c r="J1209" s="745">
        <v>2</v>
      </c>
      <c r="K1209" s="745">
        <v>485.28</v>
      </c>
      <c r="L1209" s="745">
        <v>1</v>
      </c>
      <c r="M1209" s="745">
        <v>242.64</v>
      </c>
      <c r="N1209" s="745">
        <v>2</v>
      </c>
      <c r="O1209" s="745">
        <v>485.28</v>
      </c>
      <c r="P1209" s="759">
        <v>1</v>
      </c>
      <c r="Q1209" s="746">
        <v>242.64</v>
      </c>
    </row>
    <row r="1210" spans="1:17" ht="14.4" customHeight="1" x14ac:dyDescent="0.3">
      <c r="A1210" s="740" t="s">
        <v>5537</v>
      </c>
      <c r="B1210" s="741" t="s">
        <v>4563</v>
      </c>
      <c r="C1210" s="741" t="s">
        <v>4596</v>
      </c>
      <c r="D1210" s="741" t="s">
        <v>4601</v>
      </c>
      <c r="E1210" s="741" t="s">
        <v>4602</v>
      </c>
      <c r="F1210" s="745">
        <v>2</v>
      </c>
      <c r="G1210" s="745">
        <v>485.28</v>
      </c>
      <c r="H1210" s="745"/>
      <c r="I1210" s="745">
        <v>242.64</v>
      </c>
      <c r="J1210" s="745"/>
      <c r="K1210" s="745"/>
      <c r="L1210" s="745"/>
      <c r="M1210" s="745"/>
      <c r="N1210" s="745">
        <v>1</v>
      </c>
      <c r="O1210" s="745">
        <v>242.64</v>
      </c>
      <c r="P1210" s="759"/>
      <c r="Q1210" s="746">
        <v>242.64</v>
      </c>
    </row>
    <row r="1211" spans="1:17" ht="14.4" customHeight="1" x14ac:dyDescent="0.3">
      <c r="A1211" s="740" t="s">
        <v>5537</v>
      </c>
      <c r="B1211" s="741" t="s">
        <v>4563</v>
      </c>
      <c r="C1211" s="741" t="s">
        <v>4596</v>
      </c>
      <c r="D1211" s="741" t="s">
        <v>5538</v>
      </c>
      <c r="E1211" s="741" t="s">
        <v>5539</v>
      </c>
      <c r="F1211" s="745"/>
      <c r="G1211" s="745"/>
      <c r="H1211" s="745"/>
      <c r="I1211" s="745"/>
      <c r="J1211" s="745">
        <v>1</v>
      </c>
      <c r="K1211" s="745">
        <v>984.55</v>
      </c>
      <c r="L1211" s="745">
        <v>1</v>
      </c>
      <c r="M1211" s="745">
        <v>984.55</v>
      </c>
      <c r="N1211" s="745"/>
      <c r="O1211" s="745"/>
      <c r="P1211" s="759"/>
      <c r="Q1211" s="746"/>
    </row>
    <row r="1212" spans="1:17" ht="14.4" customHeight="1" x14ac:dyDescent="0.3">
      <c r="A1212" s="740" t="s">
        <v>5537</v>
      </c>
      <c r="B1212" s="741" t="s">
        <v>4563</v>
      </c>
      <c r="C1212" s="741" t="s">
        <v>4596</v>
      </c>
      <c r="D1212" s="741" t="s">
        <v>5540</v>
      </c>
      <c r="E1212" s="741" t="s">
        <v>5541</v>
      </c>
      <c r="F1212" s="745"/>
      <c r="G1212" s="745"/>
      <c r="H1212" s="745"/>
      <c r="I1212" s="745"/>
      <c r="J1212" s="745">
        <v>1</v>
      </c>
      <c r="K1212" s="745">
        <v>90.3</v>
      </c>
      <c r="L1212" s="745">
        <v>1</v>
      </c>
      <c r="M1212" s="745">
        <v>90.3</v>
      </c>
      <c r="N1212" s="745"/>
      <c r="O1212" s="745"/>
      <c r="P1212" s="759"/>
      <c r="Q1212" s="746"/>
    </row>
    <row r="1213" spans="1:17" ht="14.4" customHeight="1" x14ac:dyDescent="0.3">
      <c r="A1213" s="740" t="s">
        <v>5537</v>
      </c>
      <c r="B1213" s="741" t="s">
        <v>4563</v>
      </c>
      <c r="C1213" s="741" t="s">
        <v>4559</v>
      </c>
      <c r="D1213" s="741" t="s">
        <v>4706</v>
      </c>
      <c r="E1213" s="741" t="s">
        <v>4707</v>
      </c>
      <c r="F1213" s="745">
        <v>67</v>
      </c>
      <c r="G1213" s="745">
        <v>12663</v>
      </c>
      <c r="H1213" s="745">
        <v>0.69826302729528533</v>
      </c>
      <c r="I1213" s="745">
        <v>189</v>
      </c>
      <c r="J1213" s="745">
        <v>93</v>
      </c>
      <c r="K1213" s="745">
        <v>18135</v>
      </c>
      <c r="L1213" s="745">
        <v>1</v>
      </c>
      <c r="M1213" s="745">
        <v>195</v>
      </c>
      <c r="N1213" s="745">
        <v>90</v>
      </c>
      <c r="O1213" s="745">
        <v>17640</v>
      </c>
      <c r="P1213" s="759">
        <v>0.97270471464019848</v>
      </c>
      <c r="Q1213" s="746">
        <v>196</v>
      </c>
    </row>
    <row r="1214" spans="1:17" ht="14.4" customHeight="1" x14ac:dyDescent="0.3">
      <c r="A1214" s="740" t="s">
        <v>5537</v>
      </c>
      <c r="B1214" s="741" t="s">
        <v>4563</v>
      </c>
      <c r="C1214" s="741" t="s">
        <v>4559</v>
      </c>
      <c r="D1214" s="741" t="s">
        <v>4708</v>
      </c>
      <c r="E1214" s="741" t="s">
        <v>4709</v>
      </c>
      <c r="F1214" s="745">
        <v>5</v>
      </c>
      <c r="G1214" s="745">
        <v>5700</v>
      </c>
      <c r="H1214" s="745">
        <v>0.98445595854922274</v>
      </c>
      <c r="I1214" s="745">
        <v>1140</v>
      </c>
      <c r="J1214" s="745">
        <v>5</v>
      </c>
      <c r="K1214" s="745">
        <v>5790</v>
      </c>
      <c r="L1214" s="745">
        <v>1</v>
      </c>
      <c r="M1214" s="745">
        <v>1158</v>
      </c>
      <c r="N1214" s="745">
        <v>9</v>
      </c>
      <c r="O1214" s="745">
        <v>10431</v>
      </c>
      <c r="P1214" s="759">
        <v>1.8015544041450777</v>
      </c>
      <c r="Q1214" s="746">
        <v>1159</v>
      </c>
    </row>
    <row r="1215" spans="1:17" ht="14.4" customHeight="1" x14ac:dyDescent="0.3">
      <c r="A1215" s="740" t="s">
        <v>5537</v>
      </c>
      <c r="B1215" s="741" t="s">
        <v>4563</v>
      </c>
      <c r="C1215" s="741" t="s">
        <v>4559</v>
      </c>
      <c r="D1215" s="741" t="s">
        <v>4611</v>
      </c>
      <c r="E1215" s="741" t="s">
        <v>4612</v>
      </c>
      <c r="F1215" s="745"/>
      <c r="G1215" s="745"/>
      <c r="H1215" s="745"/>
      <c r="I1215" s="745"/>
      <c r="J1215" s="745">
        <v>2</v>
      </c>
      <c r="K1215" s="745">
        <v>74</v>
      </c>
      <c r="L1215" s="745">
        <v>1</v>
      </c>
      <c r="M1215" s="745">
        <v>37</v>
      </c>
      <c r="N1215" s="745">
        <v>1</v>
      </c>
      <c r="O1215" s="745">
        <v>37</v>
      </c>
      <c r="P1215" s="759">
        <v>0.5</v>
      </c>
      <c r="Q1215" s="746">
        <v>37</v>
      </c>
    </row>
    <row r="1216" spans="1:17" ht="14.4" customHeight="1" x14ac:dyDescent="0.3">
      <c r="A1216" s="740" t="s">
        <v>5537</v>
      </c>
      <c r="B1216" s="741" t="s">
        <v>4563</v>
      </c>
      <c r="C1216" s="741" t="s">
        <v>4559</v>
      </c>
      <c r="D1216" s="741" t="s">
        <v>4617</v>
      </c>
      <c r="E1216" s="741" t="s">
        <v>4618</v>
      </c>
      <c r="F1216" s="745">
        <v>660</v>
      </c>
      <c r="G1216" s="745">
        <v>155100</v>
      </c>
      <c r="H1216" s="745">
        <v>0.86544577990558769</v>
      </c>
      <c r="I1216" s="745">
        <v>235</v>
      </c>
      <c r="J1216" s="745">
        <v>714</v>
      </c>
      <c r="K1216" s="745">
        <v>179214</v>
      </c>
      <c r="L1216" s="745">
        <v>1</v>
      </c>
      <c r="M1216" s="745">
        <v>251</v>
      </c>
      <c r="N1216" s="745">
        <v>703</v>
      </c>
      <c r="O1216" s="745">
        <v>176453</v>
      </c>
      <c r="P1216" s="759">
        <v>0.98459383753501406</v>
      </c>
      <c r="Q1216" s="746">
        <v>251</v>
      </c>
    </row>
    <row r="1217" spans="1:17" ht="14.4" customHeight="1" x14ac:dyDescent="0.3">
      <c r="A1217" s="740" t="s">
        <v>5537</v>
      </c>
      <c r="B1217" s="741" t="s">
        <v>4563</v>
      </c>
      <c r="C1217" s="741" t="s">
        <v>4559</v>
      </c>
      <c r="D1217" s="741" t="s">
        <v>4647</v>
      </c>
      <c r="E1217" s="741" t="s">
        <v>4648</v>
      </c>
      <c r="F1217" s="745">
        <v>94</v>
      </c>
      <c r="G1217" s="745">
        <v>11092</v>
      </c>
      <c r="H1217" s="745">
        <v>0.64256748928281771</v>
      </c>
      <c r="I1217" s="745">
        <v>118</v>
      </c>
      <c r="J1217" s="745">
        <v>137</v>
      </c>
      <c r="K1217" s="745">
        <v>17262</v>
      </c>
      <c r="L1217" s="745">
        <v>1</v>
      </c>
      <c r="M1217" s="745">
        <v>126</v>
      </c>
      <c r="N1217" s="745">
        <v>59</v>
      </c>
      <c r="O1217" s="745">
        <v>7434</v>
      </c>
      <c r="P1217" s="759">
        <v>0.43065693430656932</v>
      </c>
      <c r="Q1217" s="746">
        <v>126</v>
      </c>
    </row>
    <row r="1218" spans="1:17" ht="14.4" customHeight="1" x14ac:dyDescent="0.3">
      <c r="A1218" s="740" t="s">
        <v>5537</v>
      </c>
      <c r="B1218" s="741" t="s">
        <v>4563</v>
      </c>
      <c r="C1218" s="741" t="s">
        <v>4559</v>
      </c>
      <c r="D1218" s="741" t="s">
        <v>4649</v>
      </c>
      <c r="E1218" s="741" t="s">
        <v>4650</v>
      </c>
      <c r="F1218" s="745"/>
      <c r="G1218" s="745"/>
      <c r="H1218" s="745"/>
      <c r="I1218" s="745"/>
      <c r="J1218" s="745">
        <v>2</v>
      </c>
      <c r="K1218" s="745">
        <v>662</v>
      </c>
      <c r="L1218" s="745">
        <v>1</v>
      </c>
      <c r="M1218" s="745">
        <v>331</v>
      </c>
      <c r="N1218" s="745"/>
      <c r="O1218" s="745"/>
      <c r="P1218" s="759"/>
      <c r="Q1218" s="746"/>
    </row>
    <row r="1219" spans="1:17" ht="14.4" customHeight="1" x14ac:dyDescent="0.3">
      <c r="A1219" s="740" t="s">
        <v>5537</v>
      </c>
      <c r="B1219" s="741" t="s">
        <v>4563</v>
      </c>
      <c r="C1219" s="741" t="s">
        <v>4559</v>
      </c>
      <c r="D1219" s="741" t="s">
        <v>4651</v>
      </c>
      <c r="E1219" s="741" t="s">
        <v>4652</v>
      </c>
      <c r="F1219" s="745">
        <v>4</v>
      </c>
      <c r="G1219" s="745">
        <v>1948</v>
      </c>
      <c r="H1219" s="745">
        <v>0.43726150392817059</v>
      </c>
      <c r="I1219" s="745">
        <v>487</v>
      </c>
      <c r="J1219" s="745">
        <v>9</v>
      </c>
      <c r="K1219" s="745">
        <v>4455</v>
      </c>
      <c r="L1219" s="745">
        <v>1</v>
      </c>
      <c r="M1219" s="745">
        <v>495</v>
      </c>
      <c r="N1219" s="745">
        <v>6</v>
      </c>
      <c r="O1219" s="745">
        <v>2970</v>
      </c>
      <c r="P1219" s="759">
        <v>0.66666666666666663</v>
      </c>
      <c r="Q1219" s="746">
        <v>495</v>
      </c>
    </row>
    <row r="1220" spans="1:17" ht="14.4" customHeight="1" x14ac:dyDescent="0.3">
      <c r="A1220" s="740" t="s">
        <v>5537</v>
      </c>
      <c r="B1220" s="741" t="s">
        <v>4563</v>
      </c>
      <c r="C1220" s="741" t="s">
        <v>4559</v>
      </c>
      <c r="D1220" s="741" t="s">
        <v>4671</v>
      </c>
      <c r="E1220" s="741" t="s">
        <v>4655</v>
      </c>
      <c r="F1220" s="745">
        <v>2</v>
      </c>
      <c r="G1220" s="745">
        <v>1360</v>
      </c>
      <c r="H1220" s="745">
        <v>0.24709302325581395</v>
      </c>
      <c r="I1220" s="745">
        <v>680</v>
      </c>
      <c r="J1220" s="745">
        <v>8</v>
      </c>
      <c r="K1220" s="745">
        <v>5504</v>
      </c>
      <c r="L1220" s="745">
        <v>1</v>
      </c>
      <c r="M1220" s="745">
        <v>688</v>
      </c>
      <c r="N1220" s="745">
        <v>4</v>
      </c>
      <c r="O1220" s="745">
        <v>2752</v>
      </c>
      <c r="P1220" s="759">
        <v>0.5</v>
      </c>
      <c r="Q1220" s="746">
        <v>688</v>
      </c>
    </row>
    <row r="1221" spans="1:17" ht="14.4" customHeight="1" x14ac:dyDescent="0.3">
      <c r="A1221" s="740" t="s">
        <v>5537</v>
      </c>
      <c r="B1221" s="741" t="s">
        <v>4563</v>
      </c>
      <c r="C1221" s="741" t="s">
        <v>4559</v>
      </c>
      <c r="D1221" s="741" t="s">
        <v>4737</v>
      </c>
      <c r="E1221" s="741" t="s">
        <v>4673</v>
      </c>
      <c r="F1221" s="745">
        <v>1</v>
      </c>
      <c r="G1221" s="745">
        <v>752</v>
      </c>
      <c r="H1221" s="745"/>
      <c r="I1221" s="745">
        <v>752</v>
      </c>
      <c r="J1221" s="745"/>
      <c r="K1221" s="745"/>
      <c r="L1221" s="745"/>
      <c r="M1221" s="745"/>
      <c r="N1221" s="745"/>
      <c r="O1221" s="745"/>
      <c r="P1221" s="759"/>
      <c r="Q1221" s="746"/>
    </row>
    <row r="1222" spans="1:17" ht="14.4" customHeight="1" x14ac:dyDescent="0.3">
      <c r="A1222" s="740" t="s">
        <v>5537</v>
      </c>
      <c r="B1222" s="741" t="s">
        <v>4563</v>
      </c>
      <c r="C1222" s="741" t="s">
        <v>4559</v>
      </c>
      <c r="D1222" s="741" t="s">
        <v>4653</v>
      </c>
      <c r="E1222" s="741" t="s">
        <v>4652</v>
      </c>
      <c r="F1222" s="745">
        <v>29</v>
      </c>
      <c r="G1222" s="745">
        <v>16211</v>
      </c>
      <c r="H1222" s="745">
        <v>1.2972951344430217</v>
      </c>
      <c r="I1222" s="745">
        <v>559</v>
      </c>
      <c r="J1222" s="745">
        <v>22</v>
      </c>
      <c r="K1222" s="745">
        <v>12496</v>
      </c>
      <c r="L1222" s="745">
        <v>1</v>
      </c>
      <c r="M1222" s="745">
        <v>568</v>
      </c>
      <c r="N1222" s="745">
        <v>17</v>
      </c>
      <c r="O1222" s="745">
        <v>9656</v>
      </c>
      <c r="P1222" s="759">
        <v>0.77272727272727271</v>
      </c>
      <c r="Q1222" s="746">
        <v>568</v>
      </c>
    </row>
    <row r="1223" spans="1:17" ht="14.4" customHeight="1" x14ac:dyDescent="0.3">
      <c r="A1223" s="740" t="s">
        <v>5537</v>
      </c>
      <c r="B1223" s="741" t="s">
        <v>4563</v>
      </c>
      <c r="C1223" s="741" t="s">
        <v>4559</v>
      </c>
      <c r="D1223" s="741" t="s">
        <v>4654</v>
      </c>
      <c r="E1223" s="741" t="s">
        <v>4655</v>
      </c>
      <c r="F1223" s="745">
        <v>64</v>
      </c>
      <c r="G1223" s="745">
        <v>48128</v>
      </c>
      <c r="H1223" s="745">
        <v>1.1498745669573527</v>
      </c>
      <c r="I1223" s="745">
        <v>752</v>
      </c>
      <c r="J1223" s="745">
        <v>55</v>
      </c>
      <c r="K1223" s="745">
        <v>41855</v>
      </c>
      <c r="L1223" s="745">
        <v>1</v>
      </c>
      <c r="M1223" s="745">
        <v>761</v>
      </c>
      <c r="N1223" s="745">
        <v>43</v>
      </c>
      <c r="O1223" s="745">
        <v>32723</v>
      </c>
      <c r="P1223" s="759">
        <v>0.78181818181818186</v>
      </c>
      <c r="Q1223" s="746">
        <v>761</v>
      </c>
    </row>
    <row r="1224" spans="1:17" ht="14.4" customHeight="1" x14ac:dyDescent="0.3">
      <c r="A1224" s="740" t="s">
        <v>5537</v>
      </c>
      <c r="B1224" s="741" t="s">
        <v>4563</v>
      </c>
      <c r="C1224" s="741" t="s">
        <v>4559</v>
      </c>
      <c r="D1224" s="741" t="s">
        <v>4710</v>
      </c>
      <c r="E1224" s="741" t="s">
        <v>4711</v>
      </c>
      <c r="F1224" s="745">
        <v>1927</v>
      </c>
      <c r="G1224" s="745">
        <v>1558943</v>
      </c>
      <c r="H1224" s="745">
        <v>0.794744907634928</v>
      </c>
      <c r="I1224" s="745">
        <v>809</v>
      </c>
      <c r="J1224" s="745">
        <v>2398</v>
      </c>
      <c r="K1224" s="745">
        <v>1961564</v>
      </c>
      <c r="L1224" s="745">
        <v>1</v>
      </c>
      <c r="M1224" s="745">
        <v>818</v>
      </c>
      <c r="N1224" s="745">
        <v>2269</v>
      </c>
      <c r="O1224" s="745">
        <v>1856042</v>
      </c>
      <c r="P1224" s="759">
        <v>0.94620517097581314</v>
      </c>
      <c r="Q1224" s="746">
        <v>818</v>
      </c>
    </row>
    <row r="1225" spans="1:17" ht="14.4" customHeight="1" x14ac:dyDescent="0.3">
      <c r="A1225" s="740" t="s">
        <v>5537</v>
      </c>
      <c r="B1225" s="741" t="s">
        <v>4563</v>
      </c>
      <c r="C1225" s="741" t="s">
        <v>4559</v>
      </c>
      <c r="D1225" s="741" t="s">
        <v>4656</v>
      </c>
      <c r="E1225" s="741" t="s">
        <v>4640</v>
      </c>
      <c r="F1225" s="745">
        <v>2</v>
      </c>
      <c r="G1225" s="745">
        <v>898</v>
      </c>
      <c r="H1225" s="745">
        <v>0.38874458874458873</v>
      </c>
      <c r="I1225" s="745">
        <v>449</v>
      </c>
      <c r="J1225" s="745">
        <v>5</v>
      </c>
      <c r="K1225" s="745">
        <v>2310</v>
      </c>
      <c r="L1225" s="745">
        <v>1</v>
      </c>
      <c r="M1225" s="745">
        <v>462</v>
      </c>
      <c r="N1225" s="745"/>
      <c r="O1225" s="745"/>
      <c r="P1225" s="759"/>
      <c r="Q1225" s="746"/>
    </row>
    <row r="1226" spans="1:17" ht="14.4" customHeight="1" x14ac:dyDescent="0.3">
      <c r="A1226" s="740" t="s">
        <v>5537</v>
      </c>
      <c r="B1226" s="741" t="s">
        <v>4563</v>
      </c>
      <c r="C1226" s="741" t="s">
        <v>4559</v>
      </c>
      <c r="D1226" s="741" t="s">
        <v>4657</v>
      </c>
      <c r="E1226" s="741" t="s">
        <v>4642</v>
      </c>
      <c r="F1226" s="745">
        <v>3</v>
      </c>
      <c r="G1226" s="745">
        <v>1311</v>
      </c>
      <c r="H1226" s="745">
        <v>1.4697309417040358</v>
      </c>
      <c r="I1226" s="745">
        <v>437</v>
      </c>
      <c r="J1226" s="745">
        <v>2</v>
      </c>
      <c r="K1226" s="745">
        <v>892</v>
      </c>
      <c r="L1226" s="745">
        <v>1</v>
      </c>
      <c r="M1226" s="745">
        <v>446</v>
      </c>
      <c r="N1226" s="745">
        <v>1</v>
      </c>
      <c r="O1226" s="745">
        <v>446</v>
      </c>
      <c r="P1226" s="759">
        <v>0.5</v>
      </c>
      <c r="Q1226" s="746">
        <v>446</v>
      </c>
    </row>
    <row r="1227" spans="1:17" ht="14.4" customHeight="1" x14ac:dyDescent="0.3">
      <c r="A1227" s="740" t="s">
        <v>5537</v>
      </c>
      <c r="B1227" s="741" t="s">
        <v>4563</v>
      </c>
      <c r="C1227" s="741" t="s">
        <v>4559</v>
      </c>
      <c r="D1227" s="741" t="s">
        <v>4725</v>
      </c>
      <c r="E1227" s="741" t="s">
        <v>4638</v>
      </c>
      <c r="F1227" s="745">
        <v>57</v>
      </c>
      <c r="G1227" s="745">
        <v>40755</v>
      </c>
      <c r="H1227" s="745">
        <v>0.59555471124620063</v>
      </c>
      <c r="I1227" s="745">
        <v>715</v>
      </c>
      <c r="J1227" s="745">
        <v>94</v>
      </c>
      <c r="K1227" s="745">
        <v>68432</v>
      </c>
      <c r="L1227" s="745">
        <v>1</v>
      </c>
      <c r="M1227" s="745">
        <v>728</v>
      </c>
      <c r="N1227" s="745">
        <v>80</v>
      </c>
      <c r="O1227" s="745">
        <v>58240</v>
      </c>
      <c r="P1227" s="759">
        <v>0.85106382978723405</v>
      </c>
      <c r="Q1227" s="746">
        <v>728</v>
      </c>
    </row>
    <row r="1228" spans="1:17" ht="14.4" customHeight="1" x14ac:dyDescent="0.3">
      <c r="A1228" s="740" t="s">
        <v>5537</v>
      </c>
      <c r="B1228" s="741" t="s">
        <v>4563</v>
      </c>
      <c r="C1228" s="741" t="s">
        <v>4559</v>
      </c>
      <c r="D1228" s="741" t="s">
        <v>4672</v>
      </c>
      <c r="E1228" s="741" t="s">
        <v>4673</v>
      </c>
      <c r="F1228" s="745">
        <v>53</v>
      </c>
      <c r="G1228" s="745">
        <v>43672</v>
      </c>
      <c r="H1228" s="745">
        <v>0.66363760694151075</v>
      </c>
      <c r="I1228" s="745">
        <v>824</v>
      </c>
      <c r="J1228" s="745">
        <v>79</v>
      </c>
      <c r="K1228" s="745">
        <v>65807</v>
      </c>
      <c r="L1228" s="745">
        <v>1</v>
      </c>
      <c r="M1228" s="745">
        <v>833</v>
      </c>
      <c r="N1228" s="745">
        <v>48</v>
      </c>
      <c r="O1228" s="745">
        <v>39984</v>
      </c>
      <c r="P1228" s="759">
        <v>0.60759493670886078</v>
      </c>
      <c r="Q1228" s="746">
        <v>833</v>
      </c>
    </row>
    <row r="1229" spans="1:17" ht="14.4" customHeight="1" x14ac:dyDescent="0.3">
      <c r="A1229" s="740" t="s">
        <v>5537</v>
      </c>
      <c r="B1229" s="741" t="s">
        <v>4563</v>
      </c>
      <c r="C1229" s="741" t="s">
        <v>4559</v>
      </c>
      <c r="D1229" s="741" t="s">
        <v>4658</v>
      </c>
      <c r="E1229" s="741" t="s">
        <v>4659</v>
      </c>
      <c r="F1229" s="745">
        <v>504</v>
      </c>
      <c r="G1229" s="745">
        <v>105840</v>
      </c>
      <c r="H1229" s="745">
        <v>0.82320914676829737</v>
      </c>
      <c r="I1229" s="745">
        <v>210</v>
      </c>
      <c r="J1229" s="745">
        <v>598</v>
      </c>
      <c r="K1229" s="745">
        <v>128570</v>
      </c>
      <c r="L1229" s="745">
        <v>1</v>
      </c>
      <c r="M1229" s="745">
        <v>215</v>
      </c>
      <c r="N1229" s="745">
        <v>570</v>
      </c>
      <c r="O1229" s="745">
        <v>122550</v>
      </c>
      <c r="P1229" s="759">
        <v>0.95317725752508364</v>
      </c>
      <c r="Q1229" s="746">
        <v>215</v>
      </c>
    </row>
    <row r="1230" spans="1:17" ht="14.4" customHeight="1" x14ac:dyDescent="0.3">
      <c r="A1230" s="740" t="s">
        <v>5537</v>
      </c>
      <c r="B1230" s="741" t="s">
        <v>4563</v>
      </c>
      <c r="C1230" s="741" t="s">
        <v>4559</v>
      </c>
      <c r="D1230" s="741" t="s">
        <v>4621</v>
      </c>
      <c r="E1230" s="741" t="s">
        <v>4622</v>
      </c>
      <c r="F1230" s="745"/>
      <c r="G1230" s="745"/>
      <c r="H1230" s="745"/>
      <c r="I1230" s="745"/>
      <c r="J1230" s="745">
        <v>1</v>
      </c>
      <c r="K1230" s="745">
        <v>354</v>
      </c>
      <c r="L1230" s="745">
        <v>1</v>
      </c>
      <c r="M1230" s="745">
        <v>354</v>
      </c>
      <c r="N1230" s="745"/>
      <c r="O1230" s="745"/>
      <c r="P1230" s="759"/>
      <c r="Q1230" s="746"/>
    </row>
    <row r="1231" spans="1:17" ht="14.4" customHeight="1" x14ac:dyDescent="0.3">
      <c r="A1231" s="740" t="s">
        <v>5537</v>
      </c>
      <c r="B1231" s="741" t="s">
        <v>4563</v>
      </c>
      <c r="C1231" s="741" t="s">
        <v>4559</v>
      </c>
      <c r="D1231" s="741" t="s">
        <v>4660</v>
      </c>
      <c r="E1231" s="741" t="s">
        <v>4661</v>
      </c>
      <c r="F1231" s="745">
        <v>5005</v>
      </c>
      <c r="G1231" s="745">
        <v>425425</v>
      </c>
      <c r="H1231" s="745">
        <v>0.86816999132697315</v>
      </c>
      <c r="I1231" s="745">
        <v>85</v>
      </c>
      <c r="J1231" s="745">
        <v>5765</v>
      </c>
      <c r="K1231" s="745">
        <v>490025</v>
      </c>
      <c r="L1231" s="745">
        <v>1</v>
      </c>
      <c r="M1231" s="745">
        <v>85</v>
      </c>
      <c r="N1231" s="745">
        <v>5803</v>
      </c>
      <c r="O1231" s="745">
        <v>493255</v>
      </c>
      <c r="P1231" s="759">
        <v>1.0065915004336514</v>
      </c>
      <c r="Q1231" s="746">
        <v>85</v>
      </c>
    </row>
    <row r="1232" spans="1:17" ht="14.4" customHeight="1" x14ac:dyDescent="0.3">
      <c r="A1232" s="740" t="s">
        <v>5537</v>
      </c>
      <c r="B1232" s="741" t="s">
        <v>4563</v>
      </c>
      <c r="C1232" s="741" t="s">
        <v>4559</v>
      </c>
      <c r="D1232" s="741" t="s">
        <v>4623</v>
      </c>
      <c r="E1232" s="741" t="s">
        <v>4624</v>
      </c>
      <c r="F1232" s="745">
        <v>19</v>
      </c>
      <c r="G1232" s="745">
        <v>13433</v>
      </c>
      <c r="H1232" s="745">
        <v>0.84922240485522826</v>
      </c>
      <c r="I1232" s="745">
        <v>707</v>
      </c>
      <c r="J1232" s="745">
        <v>22</v>
      </c>
      <c r="K1232" s="745">
        <v>15818</v>
      </c>
      <c r="L1232" s="745">
        <v>1</v>
      </c>
      <c r="M1232" s="745">
        <v>719</v>
      </c>
      <c r="N1232" s="745">
        <v>17</v>
      </c>
      <c r="O1232" s="745">
        <v>12240</v>
      </c>
      <c r="P1232" s="759">
        <v>0.77380199772411173</v>
      </c>
      <c r="Q1232" s="746">
        <v>720</v>
      </c>
    </row>
    <row r="1233" spans="1:17" ht="14.4" customHeight="1" x14ac:dyDescent="0.3">
      <c r="A1233" s="740" t="s">
        <v>5537</v>
      </c>
      <c r="B1233" s="741" t="s">
        <v>4563</v>
      </c>
      <c r="C1233" s="741" t="s">
        <v>4559</v>
      </c>
      <c r="D1233" s="741" t="s">
        <v>4712</v>
      </c>
      <c r="E1233" s="741" t="s">
        <v>4711</v>
      </c>
      <c r="F1233" s="745">
        <v>2383</v>
      </c>
      <c r="G1233" s="745">
        <v>2228105</v>
      </c>
      <c r="H1233" s="745">
        <v>0.8311244419642857</v>
      </c>
      <c r="I1233" s="745">
        <v>935</v>
      </c>
      <c r="J1233" s="745">
        <v>2816</v>
      </c>
      <c r="K1233" s="745">
        <v>2680832</v>
      </c>
      <c r="L1233" s="745">
        <v>1</v>
      </c>
      <c r="M1233" s="745">
        <v>952</v>
      </c>
      <c r="N1233" s="745">
        <v>2980</v>
      </c>
      <c r="O1233" s="745">
        <v>2836960</v>
      </c>
      <c r="P1233" s="759">
        <v>1.0582386363636365</v>
      </c>
      <c r="Q1233" s="746">
        <v>952</v>
      </c>
    </row>
    <row r="1234" spans="1:17" ht="14.4" customHeight="1" x14ac:dyDescent="0.3">
      <c r="A1234" s="740" t="s">
        <v>5537</v>
      </c>
      <c r="B1234" s="741" t="s">
        <v>4563</v>
      </c>
      <c r="C1234" s="741" t="s">
        <v>4559</v>
      </c>
      <c r="D1234" s="741" t="s">
        <v>4629</v>
      </c>
      <c r="E1234" s="741" t="s">
        <v>4630</v>
      </c>
      <c r="F1234" s="745">
        <v>10</v>
      </c>
      <c r="G1234" s="745">
        <v>1140</v>
      </c>
      <c r="H1234" s="745">
        <v>0.41304347826086957</v>
      </c>
      <c r="I1234" s="745">
        <v>114</v>
      </c>
      <c r="J1234" s="745">
        <v>23</v>
      </c>
      <c r="K1234" s="745">
        <v>2760</v>
      </c>
      <c r="L1234" s="745">
        <v>1</v>
      </c>
      <c r="M1234" s="745">
        <v>120</v>
      </c>
      <c r="N1234" s="745">
        <v>6</v>
      </c>
      <c r="O1234" s="745">
        <v>720</v>
      </c>
      <c r="P1234" s="759">
        <v>0.2608695652173913</v>
      </c>
      <c r="Q1234" s="746">
        <v>120</v>
      </c>
    </row>
    <row r="1235" spans="1:17" ht="14.4" customHeight="1" x14ac:dyDescent="0.3">
      <c r="A1235" s="740" t="s">
        <v>5537</v>
      </c>
      <c r="B1235" s="741" t="s">
        <v>4563</v>
      </c>
      <c r="C1235" s="741" t="s">
        <v>4559</v>
      </c>
      <c r="D1235" s="741" t="s">
        <v>4713</v>
      </c>
      <c r="E1235" s="741" t="s">
        <v>4711</v>
      </c>
      <c r="F1235" s="745">
        <v>217</v>
      </c>
      <c r="G1235" s="745">
        <v>159929</v>
      </c>
      <c r="H1235" s="745">
        <v>1.3760884529340904</v>
      </c>
      <c r="I1235" s="745">
        <v>737</v>
      </c>
      <c r="J1235" s="745">
        <v>156</v>
      </c>
      <c r="K1235" s="745">
        <v>116220</v>
      </c>
      <c r="L1235" s="745">
        <v>1</v>
      </c>
      <c r="M1235" s="745">
        <v>745</v>
      </c>
      <c r="N1235" s="745">
        <v>103</v>
      </c>
      <c r="O1235" s="745">
        <v>76735</v>
      </c>
      <c r="P1235" s="759">
        <v>0.66025641025641024</v>
      </c>
      <c r="Q1235" s="746">
        <v>745</v>
      </c>
    </row>
    <row r="1236" spans="1:17" ht="14.4" customHeight="1" x14ac:dyDescent="0.3">
      <c r="A1236" s="740" t="s">
        <v>5537</v>
      </c>
      <c r="B1236" s="741" t="s">
        <v>4563</v>
      </c>
      <c r="C1236" s="741" t="s">
        <v>4559</v>
      </c>
      <c r="D1236" s="741" t="s">
        <v>4714</v>
      </c>
      <c r="E1236" s="741" t="s">
        <v>4715</v>
      </c>
      <c r="F1236" s="745">
        <v>2</v>
      </c>
      <c r="G1236" s="745">
        <v>114</v>
      </c>
      <c r="H1236" s="745">
        <v>0.21839080459770116</v>
      </c>
      <c r="I1236" s="745">
        <v>57</v>
      </c>
      <c r="J1236" s="745">
        <v>9</v>
      </c>
      <c r="K1236" s="745">
        <v>522</v>
      </c>
      <c r="L1236" s="745">
        <v>1</v>
      </c>
      <c r="M1236" s="745">
        <v>58</v>
      </c>
      <c r="N1236" s="745">
        <v>6</v>
      </c>
      <c r="O1236" s="745">
        <v>348</v>
      </c>
      <c r="P1236" s="759">
        <v>0.66666666666666663</v>
      </c>
      <c r="Q1236" s="746">
        <v>58</v>
      </c>
    </row>
    <row r="1237" spans="1:17" ht="14.4" customHeight="1" x14ac:dyDescent="0.3">
      <c r="A1237" s="740" t="s">
        <v>5537</v>
      </c>
      <c r="B1237" s="741" t="s">
        <v>4563</v>
      </c>
      <c r="C1237" s="741" t="s">
        <v>4559</v>
      </c>
      <c r="D1237" s="741" t="s">
        <v>4716</v>
      </c>
      <c r="E1237" s="741" t="s">
        <v>4717</v>
      </c>
      <c r="F1237" s="745">
        <v>531</v>
      </c>
      <c r="G1237" s="745">
        <v>279837</v>
      </c>
      <c r="H1237" s="745">
        <v>0.74688926255104493</v>
      </c>
      <c r="I1237" s="745">
        <v>527</v>
      </c>
      <c r="J1237" s="745">
        <v>690</v>
      </c>
      <c r="K1237" s="745">
        <v>374670</v>
      </c>
      <c r="L1237" s="745">
        <v>1</v>
      </c>
      <c r="M1237" s="745">
        <v>543</v>
      </c>
      <c r="N1237" s="745">
        <v>625</v>
      </c>
      <c r="O1237" s="745">
        <v>339375</v>
      </c>
      <c r="P1237" s="759">
        <v>0.90579710144927539</v>
      </c>
      <c r="Q1237" s="746">
        <v>543</v>
      </c>
    </row>
    <row r="1238" spans="1:17" ht="14.4" customHeight="1" x14ac:dyDescent="0.3">
      <c r="A1238" s="740" t="s">
        <v>5537</v>
      </c>
      <c r="B1238" s="741" t="s">
        <v>4563</v>
      </c>
      <c r="C1238" s="741" t="s">
        <v>4559</v>
      </c>
      <c r="D1238" s="741" t="s">
        <v>4662</v>
      </c>
      <c r="E1238" s="741" t="s">
        <v>4663</v>
      </c>
      <c r="F1238" s="745">
        <v>1</v>
      </c>
      <c r="G1238" s="745">
        <v>299</v>
      </c>
      <c r="H1238" s="745"/>
      <c r="I1238" s="745">
        <v>299</v>
      </c>
      <c r="J1238" s="745"/>
      <c r="K1238" s="745"/>
      <c r="L1238" s="745"/>
      <c r="M1238" s="745"/>
      <c r="N1238" s="745">
        <v>6</v>
      </c>
      <c r="O1238" s="745">
        <v>1842</v>
      </c>
      <c r="P1238" s="759"/>
      <c r="Q1238" s="746">
        <v>307</v>
      </c>
    </row>
    <row r="1239" spans="1:17" ht="14.4" customHeight="1" x14ac:dyDescent="0.3">
      <c r="A1239" s="740" t="s">
        <v>5537</v>
      </c>
      <c r="B1239" s="741" t="s">
        <v>4563</v>
      </c>
      <c r="C1239" s="741" t="s">
        <v>4559</v>
      </c>
      <c r="D1239" s="741" t="s">
        <v>4664</v>
      </c>
      <c r="E1239" s="741" t="s">
        <v>4659</v>
      </c>
      <c r="F1239" s="745">
        <v>34</v>
      </c>
      <c r="G1239" s="745">
        <v>5916</v>
      </c>
      <c r="H1239" s="745">
        <v>2.077247191011236</v>
      </c>
      <c r="I1239" s="745">
        <v>174</v>
      </c>
      <c r="J1239" s="745">
        <v>16</v>
      </c>
      <c r="K1239" s="745">
        <v>2848</v>
      </c>
      <c r="L1239" s="745">
        <v>1</v>
      </c>
      <c r="M1239" s="745">
        <v>178</v>
      </c>
      <c r="N1239" s="745">
        <v>12</v>
      </c>
      <c r="O1239" s="745">
        <v>2136</v>
      </c>
      <c r="P1239" s="759">
        <v>0.75</v>
      </c>
      <c r="Q1239" s="746">
        <v>178</v>
      </c>
    </row>
    <row r="1240" spans="1:17" ht="14.4" customHeight="1" x14ac:dyDescent="0.3">
      <c r="A1240" s="740" t="s">
        <v>5537</v>
      </c>
      <c r="B1240" s="741" t="s">
        <v>4563</v>
      </c>
      <c r="C1240" s="741" t="s">
        <v>4559</v>
      </c>
      <c r="D1240" s="741" t="s">
        <v>4665</v>
      </c>
      <c r="E1240" s="741" t="s">
        <v>4663</v>
      </c>
      <c r="F1240" s="745">
        <v>26</v>
      </c>
      <c r="G1240" s="745">
        <v>9646</v>
      </c>
      <c r="H1240" s="745">
        <v>1.9526315789473685</v>
      </c>
      <c r="I1240" s="745">
        <v>371</v>
      </c>
      <c r="J1240" s="745">
        <v>13</v>
      </c>
      <c r="K1240" s="745">
        <v>4940</v>
      </c>
      <c r="L1240" s="745">
        <v>1</v>
      </c>
      <c r="M1240" s="745">
        <v>380</v>
      </c>
      <c r="N1240" s="745">
        <v>4</v>
      </c>
      <c r="O1240" s="745">
        <v>1520</v>
      </c>
      <c r="P1240" s="759">
        <v>0.30769230769230771</v>
      </c>
      <c r="Q1240" s="746">
        <v>380</v>
      </c>
    </row>
    <row r="1241" spans="1:17" ht="14.4" customHeight="1" x14ac:dyDescent="0.3">
      <c r="A1241" s="740" t="s">
        <v>5537</v>
      </c>
      <c r="B1241" s="741" t="s">
        <v>4563</v>
      </c>
      <c r="C1241" s="741" t="s">
        <v>4559</v>
      </c>
      <c r="D1241" s="741" t="s">
        <v>4637</v>
      </c>
      <c r="E1241" s="741" t="s">
        <v>4638</v>
      </c>
      <c r="F1241" s="745">
        <v>1</v>
      </c>
      <c r="G1241" s="745">
        <v>606</v>
      </c>
      <c r="H1241" s="745">
        <v>0.49029126213592233</v>
      </c>
      <c r="I1241" s="745">
        <v>606</v>
      </c>
      <c r="J1241" s="745">
        <v>2</v>
      </c>
      <c r="K1241" s="745">
        <v>1236</v>
      </c>
      <c r="L1241" s="745">
        <v>1</v>
      </c>
      <c r="M1241" s="745">
        <v>618</v>
      </c>
      <c r="N1241" s="745"/>
      <c r="O1241" s="745"/>
      <c r="P1241" s="759"/>
      <c r="Q1241" s="746"/>
    </row>
    <row r="1242" spans="1:17" ht="14.4" customHeight="1" x14ac:dyDescent="0.3">
      <c r="A1242" s="740" t="s">
        <v>5537</v>
      </c>
      <c r="B1242" s="741" t="s">
        <v>4563</v>
      </c>
      <c r="C1242" s="741" t="s">
        <v>4559</v>
      </c>
      <c r="D1242" s="741" t="s">
        <v>4666</v>
      </c>
      <c r="E1242" s="741" t="s">
        <v>4667</v>
      </c>
      <c r="F1242" s="745"/>
      <c r="G1242" s="745"/>
      <c r="H1242" s="745"/>
      <c r="I1242" s="745"/>
      <c r="J1242" s="745"/>
      <c r="K1242" s="745"/>
      <c r="L1242" s="745"/>
      <c r="M1242" s="745"/>
      <c r="N1242" s="745">
        <v>0</v>
      </c>
      <c r="O1242" s="745">
        <v>0</v>
      </c>
      <c r="P1242" s="759"/>
      <c r="Q1242" s="746"/>
    </row>
    <row r="1243" spans="1:17" ht="14.4" customHeight="1" x14ac:dyDescent="0.3">
      <c r="A1243" s="740" t="s">
        <v>5537</v>
      </c>
      <c r="B1243" s="741" t="s">
        <v>4563</v>
      </c>
      <c r="C1243" s="741" t="s">
        <v>4559</v>
      </c>
      <c r="D1243" s="741" t="s">
        <v>4718</v>
      </c>
      <c r="E1243" s="741" t="s">
        <v>4719</v>
      </c>
      <c r="F1243" s="745">
        <v>46</v>
      </c>
      <c r="G1243" s="745">
        <v>4600</v>
      </c>
      <c r="H1243" s="745">
        <v>0.76666666666666672</v>
      </c>
      <c r="I1243" s="745">
        <v>100</v>
      </c>
      <c r="J1243" s="745">
        <v>60</v>
      </c>
      <c r="K1243" s="745">
        <v>6000</v>
      </c>
      <c r="L1243" s="745">
        <v>1</v>
      </c>
      <c r="M1243" s="745">
        <v>100</v>
      </c>
      <c r="N1243" s="745">
        <v>63</v>
      </c>
      <c r="O1243" s="745">
        <v>6300</v>
      </c>
      <c r="P1243" s="759">
        <v>1.05</v>
      </c>
      <c r="Q1243" s="746">
        <v>100</v>
      </c>
    </row>
    <row r="1244" spans="1:17" ht="14.4" customHeight="1" x14ac:dyDescent="0.3">
      <c r="A1244" s="740" t="s">
        <v>5537</v>
      </c>
      <c r="B1244" s="741" t="s">
        <v>4563</v>
      </c>
      <c r="C1244" s="741" t="s">
        <v>4559</v>
      </c>
      <c r="D1244" s="741" t="s">
        <v>4720</v>
      </c>
      <c r="E1244" s="741" t="s">
        <v>4711</v>
      </c>
      <c r="F1244" s="745">
        <v>423</v>
      </c>
      <c r="G1244" s="745">
        <v>430614</v>
      </c>
      <c r="H1244" s="745">
        <v>0.99296461554425652</v>
      </c>
      <c r="I1244" s="745">
        <v>1018</v>
      </c>
      <c r="J1244" s="745">
        <v>419</v>
      </c>
      <c r="K1244" s="745">
        <v>433665</v>
      </c>
      <c r="L1244" s="745">
        <v>1</v>
      </c>
      <c r="M1244" s="745">
        <v>1035</v>
      </c>
      <c r="N1244" s="745">
        <v>472</v>
      </c>
      <c r="O1244" s="745">
        <v>488520</v>
      </c>
      <c r="P1244" s="759">
        <v>1.126491646778043</v>
      </c>
      <c r="Q1244" s="746">
        <v>1035</v>
      </c>
    </row>
    <row r="1245" spans="1:17" ht="14.4" customHeight="1" x14ac:dyDescent="0.3">
      <c r="A1245" s="740" t="s">
        <v>5537</v>
      </c>
      <c r="B1245" s="741" t="s">
        <v>4563</v>
      </c>
      <c r="C1245" s="741" t="s">
        <v>4559</v>
      </c>
      <c r="D1245" s="741" t="s">
        <v>4639</v>
      </c>
      <c r="E1245" s="741" t="s">
        <v>4640</v>
      </c>
      <c r="F1245" s="745"/>
      <c r="G1245" s="745"/>
      <c r="H1245" s="745"/>
      <c r="I1245" s="745"/>
      <c r="J1245" s="745">
        <v>1</v>
      </c>
      <c r="K1245" s="745">
        <v>352</v>
      </c>
      <c r="L1245" s="745">
        <v>1</v>
      </c>
      <c r="M1245" s="745">
        <v>352</v>
      </c>
      <c r="N1245" s="745"/>
      <c r="O1245" s="745"/>
      <c r="P1245" s="759"/>
      <c r="Q1245" s="746"/>
    </row>
    <row r="1246" spans="1:17" ht="14.4" customHeight="1" x14ac:dyDescent="0.3">
      <c r="A1246" s="740" t="s">
        <v>5537</v>
      </c>
      <c r="B1246" s="741" t="s">
        <v>4563</v>
      </c>
      <c r="C1246" s="741" t="s">
        <v>4559</v>
      </c>
      <c r="D1246" s="741" t="s">
        <v>4721</v>
      </c>
      <c r="E1246" s="741" t="s">
        <v>4711</v>
      </c>
      <c r="F1246" s="745">
        <v>61</v>
      </c>
      <c r="G1246" s="745">
        <v>52643</v>
      </c>
      <c r="H1246" s="745"/>
      <c r="I1246" s="745">
        <v>863</v>
      </c>
      <c r="J1246" s="745"/>
      <c r="K1246" s="745"/>
      <c r="L1246" s="745"/>
      <c r="M1246" s="745"/>
      <c r="N1246" s="745"/>
      <c r="O1246" s="745"/>
      <c r="P1246" s="759"/>
      <c r="Q1246" s="746"/>
    </row>
    <row r="1247" spans="1:17" ht="14.4" customHeight="1" x14ac:dyDescent="0.3">
      <c r="A1247" s="740" t="s">
        <v>5537</v>
      </c>
      <c r="B1247" s="741" t="s">
        <v>4563</v>
      </c>
      <c r="C1247" s="741" t="s">
        <v>4559</v>
      </c>
      <c r="D1247" s="741" t="s">
        <v>4738</v>
      </c>
      <c r="E1247" s="741" t="s">
        <v>4727</v>
      </c>
      <c r="F1247" s="745">
        <v>7</v>
      </c>
      <c r="G1247" s="745">
        <v>3661</v>
      </c>
      <c r="H1247" s="745">
        <v>3.4472693032015065</v>
      </c>
      <c r="I1247" s="745">
        <v>523</v>
      </c>
      <c r="J1247" s="745">
        <v>2</v>
      </c>
      <c r="K1247" s="745">
        <v>1062</v>
      </c>
      <c r="L1247" s="745">
        <v>1</v>
      </c>
      <c r="M1247" s="745">
        <v>531</v>
      </c>
      <c r="N1247" s="745"/>
      <c r="O1247" s="745"/>
      <c r="P1247" s="759"/>
      <c r="Q1247" s="746"/>
    </row>
    <row r="1248" spans="1:17" ht="14.4" customHeight="1" x14ac:dyDescent="0.3">
      <c r="A1248" s="740" t="s">
        <v>5537</v>
      </c>
      <c r="B1248" s="741" t="s">
        <v>4563</v>
      </c>
      <c r="C1248" s="741" t="s">
        <v>4559</v>
      </c>
      <c r="D1248" s="741" t="s">
        <v>4739</v>
      </c>
      <c r="E1248" s="741" t="s">
        <v>4727</v>
      </c>
      <c r="F1248" s="745">
        <v>71</v>
      </c>
      <c r="G1248" s="745">
        <v>57297</v>
      </c>
      <c r="H1248" s="745">
        <v>0.90305446980204263</v>
      </c>
      <c r="I1248" s="745">
        <v>807</v>
      </c>
      <c r="J1248" s="745">
        <v>77</v>
      </c>
      <c r="K1248" s="745">
        <v>63448</v>
      </c>
      <c r="L1248" s="745">
        <v>1</v>
      </c>
      <c r="M1248" s="745">
        <v>824</v>
      </c>
      <c r="N1248" s="745">
        <v>101</v>
      </c>
      <c r="O1248" s="745">
        <v>83224</v>
      </c>
      <c r="P1248" s="759">
        <v>1.3116883116883118</v>
      </c>
      <c r="Q1248" s="746">
        <v>824</v>
      </c>
    </row>
    <row r="1249" spans="1:17" ht="14.4" customHeight="1" x14ac:dyDescent="0.3">
      <c r="A1249" s="740" t="s">
        <v>5537</v>
      </c>
      <c r="B1249" s="741" t="s">
        <v>4563</v>
      </c>
      <c r="C1249" s="741" t="s">
        <v>4559</v>
      </c>
      <c r="D1249" s="741" t="s">
        <v>4726</v>
      </c>
      <c r="E1249" s="741" t="s">
        <v>4727</v>
      </c>
      <c r="F1249" s="745">
        <v>13</v>
      </c>
      <c r="G1249" s="745">
        <v>7735</v>
      </c>
      <c r="H1249" s="745">
        <v>6.0123433759288622E-2</v>
      </c>
      <c r="I1249" s="745">
        <v>595</v>
      </c>
      <c r="J1249" s="745">
        <v>213</v>
      </c>
      <c r="K1249" s="745">
        <v>128652</v>
      </c>
      <c r="L1249" s="745">
        <v>1</v>
      </c>
      <c r="M1249" s="745">
        <v>604</v>
      </c>
      <c r="N1249" s="745">
        <v>92</v>
      </c>
      <c r="O1249" s="745">
        <v>55568</v>
      </c>
      <c r="P1249" s="759">
        <v>0.431924882629108</v>
      </c>
      <c r="Q1249" s="746">
        <v>604</v>
      </c>
    </row>
    <row r="1250" spans="1:17" ht="14.4" customHeight="1" x14ac:dyDescent="0.3">
      <c r="A1250" s="740" t="s">
        <v>5537</v>
      </c>
      <c r="B1250" s="741" t="s">
        <v>4563</v>
      </c>
      <c r="C1250" s="741" t="s">
        <v>4559</v>
      </c>
      <c r="D1250" s="741" t="s">
        <v>5534</v>
      </c>
      <c r="E1250" s="741" t="s">
        <v>4711</v>
      </c>
      <c r="F1250" s="745"/>
      <c r="G1250" s="745"/>
      <c r="H1250" s="745"/>
      <c r="I1250" s="745"/>
      <c r="J1250" s="745">
        <v>6</v>
      </c>
      <c r="K1250" s="745">
        <v>5772</v>
      </c>
      <c r="L1250" s="745">
        <v>1</v>
      </c>
      <c r="M1250" s="745">
        <v>962</v>
      </c>
      <c r="N1250" s="745"/>
      <c r="O1250" s="745"/>
      <c r="P1250" s="759"/>
      <c r="Q1250" s="746"/>
    </row>
    <row r="1251" spans="1:17" ht="14.4" customHeight="1" x14ac:dyDescent="0.3">
      <c r="A1251" s="740" t="s">
        <v>5537</v>
      </c>
      <c r="B1251" s="741" t="s">
        <v>4563</v>
      </c>
      <c r="C1251" s="741" t="s">
        <v>4559</v>
      </c>
      <c r="D1251" s="741" t="s">
        <v>4668</v>
      </c>
      <c r="E1251" s="741" t="s">
        <v>4650</v>
      </c>
      <c r="F1251" s="745"/>
      <c r="G1251" s="745"/>
      <c r="H1251" s="745"/>
      <c r="I1251" s="745"/>
      <c r="J1251" s="745">
        <v>2</v>
      </c>
      <c r="K1251" s="745">
        <v>808</v>
      </c>
      <c r="L1251" s="745">
        <v>1</v>
      </c>
      <c r="M1251" s="745">
        <v>404</v>
      </c>
      <c r="N1251" s="745">
        <v>1</v>
      </c>
      <c r="O1251" s="745">
        <v>404</v>
      </c>
      <c r="P1251" s="759">
        <v>0.5</v>
      </c>
      <c r="Q1251" s="746">
        <v>404</v>
      </c>
    </row>
    <row r="1252" spans="1:17" ht="14.4" customHeight="1" x14ac:dyDescent="0.3">
      <c r="A1252" s="740" t="s">
        <v>5537</v>
      </c>
      <c r="B1252" s="741" t="s">
        <v>4563</v>
      </c>
      <c r="C1252" s="741" t="s">
        <v>4559</v>
      </c>
      <c r="D1252" s="741" t="s">
        <v>5513</v>
      </c>
      <c r="E1252" s="741" t="s">
        <v>4727</v>
      </c>
      <c r="F1252" s="745"/>
      <c r="G1252" s="745"/>
      <c r="H1252" s="745"/>
      <c r="I1252" s="745"/>
      <c r="J1252" s="745">
        <v>3</v>
      </c>
      <c r="K1252" s="745">
        <v>2253</v>
      </c>
      <c r="L1252" s="745">
        <v>1</v>
      </c>
      <c r="M1252" s="745">
        <v>751</v>
      </c>
      <c r="N1252" s="745"/>
      <c r="O1252" s="745"/>
      <c r="P1252" s="759"/>
      <c r="Q1252" s="746"/>
    </row>
    <row r="1253" spans="1:17" ht="14.4" customHeight="1" x14ac:dyDescent="0.3">
      <c r="A1253" s="740" t="s">
        <v>5537</v>
      </c>
      <c r="B1253" s="741" t="s">
        <v>4563</v>
      </c>
      <c r="C1253" s="741" t="s">
        <v>4559</v>
      </c>
      <c r="D1253" s="741" t="s">
        <v>4674</v>
      </c>
      <c r="E1253" s="741" t="s">
        <v>4675</v>
      </c>
      <c r="F1253" s="745"/>
      <c r="G1253" s="745"/>
      <c r="H1253" s="745"/>
      <c r="I1253" s="745"/>
      <c r="J1253" s="745">
        <v>2</v>
      </c>
      <c r="K1253" s="745">
        <v>1246</v>
      </c>
      <c r="L1253" s="745">
        <v>1</v>
      </c>
      <c r="M1253" s="745">
        <v>623</v>
      </c>
      <c r="N1253" s="745">
        <v>1</v>
      </c>
      <c r="O1253" s="745">
        <v>624</v>
      </c>
      <c r="P1253" s="759">
        <v>0.5008025682182986</v>
      </c>
      <c r="Q1253" s="746">
        <v>624</v>
      </c>
    </row>
    <row r="1254" spans="1:17" ht="14.4" customHeight="1" x14ac:dyDescent="0.3">
      <c r="A1254" s="740" t="s">
        <v>5537</v>
      </c>
      <c r="B1254" s="741" t="s">
        <v>4563</v>
      </c>
      <c r="C1254" s="741" t="s">
        <v>4559</v>
      </c>
      <c r="D1254" s="741" t="s">
        <v>4744</v>
      </c>
      <c r="E1254" s="741" t="s">
        <v>4745</v>
      </c>
      <c r="F1254" s="745">
        <v>1</v>
      </c>
      <c r="G1254" s="745">
        <v>1371</v>
      </c>
      <c r="H1254" s="745">
        <v>0.33139956490210298</v>
      </c>
      <c r="I1254" s="745">
        <v>1371</v>
      </c>
      <c r="J1254" s="745">
        <v>3</v>
      </c>
      <c r="K1254" s="745">
        <v>4137</v>
      </c>
      <c r="L1254" s="745">
        <v>1</v>
      </c>
      <c r="M1254" s="745">
        <v>1379</v>
      </c>
      <c r="N1254" s="745">
        <v>3</v>
      </c>
      <c r="O1254" s="745">
        <v>4140</v>
      </c>
      <c r="P1254" s="759">
        <v>1.0007251631617113</v>
      </c>
      <c r="Q1254" s="746">
        <v>1380</v>
      </c>
    </row>
    <row r="1255" spans="1:17" ht="14.4" customHeight="1" x14ac:dyDescent="0.3">
      <c r="A1255" s="740" t="s">
        <v>5537</v>
      </c>
      <c r="B1255" s="741" t="s">
        <v>4563</v>
      </c>
      <c r="C1255" s="741" t="s">
        <v>4559</v>
      </c>
      <c r="D1255" s="741" t="s">
        <v>4740</v>
      </c>
      <c r="E1255" s="741" t="s">
        <v>4727</v>
      </c>
      <c r="F1255" s="745">
        <v>14</v>
      </c>
      <c r="G1255" s="745">
        <v>11998</v>
      </c>
      <c r="H1255" s="745"/>
      <c r="I1255" s="745">
        <v>857</v>
      </c>
      <c r="J1255" s="745"/>
      <c r="K1255" s="745"/>
      <c r="L1255" s="745"/>
      <c r="M1255" s="745"/>
      <c r="N1255" s="745"/>
      <c r="O1255" s="745"/>
      <c r="P1255" s="759"/>
      <c r="Q1255" s="746"/>
    </row>
    <row r="1256" spans="1:17" ht="14.4" customHeight="1" x14ac:dyDescent="0.3">
      <c r="A1256" s="740" t="s">
        <v>5537</v>
      </c>
      <c r="B1256" s="741" t="s">
        <v>4563</v>
      </c>
      <c r="C1256" s="741" t="s">
        <v>4559</v>
      </c>
      <c r="D1256" s="741" t="s">
        <v>5516</v>
      </c>
      <c r="E1256" s="741" t="s">
        <v>5517</v>
      </c>
      <c r="F1256" s="745"/>
      <c r="G1256" s="745"/>
      <c r="H1256" s="745"/>
      <c r="I1256" s="745"/>
      <c r="J1256" s="745">
        <v>1</v>
      </c>
      <c r="K1256" s="745">
        <v>543</v>
      </c>
      <c r="L1256" s="745">
        <v>1</v>
      </c>
      <c r="M1256" s="745">
        <v>543</v>
      </c>
      <c r="N1256" s="745">
        <v>1</v>
      </c>
      <c r="O1256" s="745">
        <v>543</v>
      </c>
      <c r="P1256" s="759">
        <v>1</v>
      </c>
      <c r="Q1256" s="746">
        <v>543</v>
      </c>
    </row>
    <row r="1257" spans="1:17" ht="14.4" customHeight="1" thickBot="1" x14ac:dyDescent="0.35">
      <c r="A1257" s="747" t="s">
        <v>5537</v>
      </c>
      <c r="B1257" s="748" t="s">
        <v>4563</v>
      </c>
      <c r="C1257" s="748" t="s">
        <v>4559</v>
      </c>
      <c r="D1257" s="748" t="s">
        <v>4741</v>
      </c>
      <c r="E1257" s="748" t="s">
        <v>4742</v>
      </c>
      <c r="F1257" s="752">
        <v>4</v>
      </c>
      <c r="G1257" s="752">
        <v>1380</v>
      </c>
      <c r="H1257" s="752">
        <v>0.55222088835534211</v>
      </c>
      <c r="I1257" s="752">
        <v>345</v>
      </c>
      <c r="J1257" s="752">
        <v>7</v>
      </c>
      <c r="K1257" s="752">
        <v>2499</v>
      </c>
      <c r="L1257" s="752">
        <v>1</v>
      </c>
      <c r="M1257" s="752">
        <v>357</v>
      </c>
      <c r="N1257" s="752">
        <v>1</v>
      </c>
      <c r="O1257" s="752">
        <v>358</v>
      </c>
      <c r="P1257" s="760">
        <v>0.14325730292116848</v>
      </c>
      <c r="Q1257" s="753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6" t="s">
        <v>135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</row>
    <row r="2" spans="1:17" ht="14.4" customHeight="1" thickBot="1" x14ac:dyDescent="0.35">
      <c r="A2" s="374" t="s">
        <v>321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1:17" ht="14.4" customHeight="1" thickBot="1" x14ac:dyDescent="0.35">
      <c r="A3" s="658" t="s">
        <v>70</v>
      </c>
      <c r="B3" s="617" t="s">
        <v>71</v>
      </c>
      <c r="C3" s="618"/>
      <c r="D3" s="618"/>
      <c r="E3" s="619"/>
      <c r="F3" s="620"/>
      <c r="G3" s="617" t="s">
        <v>253</v>
      </c>
      <c r="H3" s="618"/>
      <c r="I3" s="618"/>
      <c r="J3" s="619"/>
      <c r="K3" s="620"/>
      <c r="L3" s="121"/>
      <c r="M3" s="122"/>
      <c r="N3" s="121"/>
      <c r="O3" s="123"/>
    </row>
    <row r="4" spans="1:17" ht="14.4" customHeight="1" thickBot="1" x14ac:dyDescent="0.35">
      <c r="A4" s="659"/>
      <c r="B4" s="124">
        <v>2015</v>
      </c>
      <c r="C4" s="125">
        <v>2016</v>
      </c>
      <c r="D4" s="125">
        <v>2017</v>
      </c>
      <c r="E4" s="472" t="s">
        <v>299</v>
      </c>
      <c r="F4" s="473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95" t="s">
        <v>168</v>
      </c>
      <c r="B5" s="119">
        <v>725.72500000000002</v>
      </c>
      <c r="C5" s="114">
        <v>523.61500000000001</v>
      </c>
      <c r="D5" s="114">
        <v>467.06099999999998</v>
      </c>
      <c r="E5" s="478">
        <f>IF(OR(D5=0,B5=0),"",D5/B5)</f>
        <v>0.64357849047504212</v>
      </c>
      <c r="F5" s="129">
        <f>IF(OR(D5=0,C5=0),"",D5/C5)</f>
        <v>0.89199316291550079</v>
      </c>
      <c r="G5" s="130">
        <v>66</v>
      </c>
      <c r="H5" s="114">
        <v>57</v>
      </c>
      <c r="I5" s="114">
        <v>44</v>
      </c>
      <c r="J5" s="478">
        <f>IF(OR(I5=0,G5=0),"",I5/G5)</f>
        <v>0.66666666666666663</v>
      </c>
      <c r="K5" s="131">
        <f>IF(OR(I5=0,H5=0),"",I5/H5)</f>
        <v>0.77192982456140347</v>
      </c>
      <c r="L5" s="121"/>
      <c r="M5" s="121"/>
      <c r="N5" s="7">
        <f>D5-C5</f>
        <v>-56.55400000000003</v>
      </c>
      <c r="O5" s="8">
        <f>I5-H5</f>
        <v>-13</v>
      </c>
      <c r="P5" s="7">
        <f>D5-B5</f>
        <v>-258.66400000000004</v>
      </c>
      <c r="Q5" s="8">
        <f>I5-G5</f>
        <v>-22</v>
      </c>
    </row>
    <row r="6" spans="1:17" ht="14.4" hidden="1" customHeight="1" outlineLevel="1" x14ac:dyDescent="0.3">
      <c r="A6" s="496" t="s">
        <v>169</v>
      </c>
      <c r="B6" s="120">
        <v>71.078000000000003</v>
      </c>
      <c r="C6" s="113">
        <v>121.997</v>
      </c>
      <c r="D6" s="113">
        <v>177.02099999999999</v>
      </c>
      <c r="E6" s="478">
        <f t="shared" ref="E6:E12" si="0">IF(OR(D6=0,B6=0),"",D6/B6)</f>
        <v>2.4905174596921689</v>
      </c>
      <c r="F6" s="129">
        <f t="shared" ref="F6:F12" si="1">IF(OR(D6=0,C6=0),"",D6/C6)</f>
        <v>1.4510274842824002</v>
      </c>
      <c r="G6" s="133">
        <v>10</v>
      </c>
      <c r="H6" s="113">
        <v>12</v>
      </c>
      <c r="I6" s="113">
        <v>14</v>
      </c>
      <c r="J6" s="479">
        <f t="shared" ref="J6:J12" si="2">IF(OR(I6=0,G6=0),"",I6/G6)</f>
        <v>1.4</v>
      </c>
      <c r="K6" s="134">
        <f t="shared" ref="K6:K12" si="3">IF(OR(I6=0,H6=0),"",I6/H6)</f>
        <v>1.1666666666666667</v>
      </c>
      <c r="L6" s="121"/>
      <c r="M6" s="121"/>
      <c r="N6" s="5">
        <f t="shared" ref="N6:N13" si="4">D6-C6</f>
        <v>55.023999999999987</v>
      </c>
      <c r="O6" s="6">
        <f t="shared" ref="O6:O13" si="5">I6-H6</f>
        <v>2</v>
      </c>
      <c r="P6" s="5">
        <f t="shared" ref="P6:P13" si="6">D6-B6</f>
        <v>105.94299999999998</v>
      </c>
      <c r="Q6" s="6">
        <f t="shared" ref="Q6:Q13" si="7">I6-G6</f>
        <v>4</v>
      </c>
    </row>
    <row r="7" spans="1:17" ht="14.4" hidden="1" customHeight="1" outlineLevel="1" x14ac:dyDescent="0.3">
      <c r="A7" s="496" t="s">
        <v>170</v>
      </c>
      <c r="B7" s="120">
        <v>276.02199999999999</v>
      </c>
      <c r="C7" s="113">
        <v>277.91399999999999</v>
      </c>
      <c r="D7" s="113">
        <v>281.97800000000001</v>
      </c>
      <c r="E7" s="478">
        <f t="shared" si="0"/>
        <v>1.0215779901602047</v>
      </c>
      <c r="F7" s="129">
        <f t="shared" si="1"/>
        <v>1.0146232287686119</v>
      </c>
      <c r="G7" s="133">
        <v>22</v>
      </c>
      <c r="H7" s="113">
        <v>27</v>
      </c>
      <c r="I7" s="113">
        <v>24</v>
      </c>
      <c r="J7" s="479">
        <f t="shared" si="2"/>
        <v>1.0909090909090908</v>
      </c>
      <c r="K7" s="134">
        <f t="shared" si="3"/>
        <v>0.88888888888888884</v>
      </c>
      <c r="L7" s="121"/>
      <c r="M7" s="121"/>
      <c r="N7" s="5">
        <f t="shared" si="4"/>
        <v>4.0640000000000214</v>
      </c>
      <c r="O7" s="6">
        <f t="shared" si="5"/>
        <v>-3</v>
      </c>
      <c r="P7" s="5">
        <f t="shared" si="6"/>
        <v>5.9560000000000173</v>
      </c>
      <c r="Q7" s="6">
        <f t="shared" si="7"/>
        <v>2</v>
      </c>
    </row>
    <row r="8" spans="1:17" ht="14.4" hidden="1" customHeight="1" outlineLevel="1" x14ac:dyDescent="0.3">
      <c r="A8" s="496" t="s">
        <v>171</v>
      </c>
      <c r="B8" s="120">
        <v>28.477</v>
      </c>
      <c r="C8" s="113">
        <v>62.091999999999999</v>
      </c>
      <c r="D8" s="113">
        <v>42.558999999999997</v>
      </c>
      <c r="E8" s="478">
        <f t="shared" si="0"/>
        <v>1.4945043368332338</v>
      </c>
      <c r="F8" s="129">
        <f t="shared" si="1"/>
        <v>0.68541841138955095</v>
      </c>
      <c r="G8" s="133">
        <v>3</v>
      </c>
      <c r="H8" s="113">
        <v>7</v>
      </c>
      <c r="I8" s="113">
        <v>1</v>
      </c>
      <c r="J8" s="479">
        <f t="shared" si="2"/>
        <v>0.33333333333333331</v>
      </c>
      <c r="K8" s="134">
        <f t="shared" si="3"/>
        <v>0.14285714285714285</v>
      </c>
      <c r="L8" s="121"/>
      <c r="M8" s="121"/>
      <c r="N8" s="5">
        <f t="shared" si="4"/>
        <v>-19.533000000000001</v>
      </c>
      <c r="O8" s="6">
        <f t="shared" si="5"/>
        <v>-6</v>
      </c>
      <c r="P8" s="5">
        <f t="shared" si="6"/>
        <v>14.081999999999997</v>
      </c>
      <c r="Q8" s="6">
        <f t="shared" si="7"/>
        <v>-2</v>
      </c>
    </row>
    <row r="9" spans="1:17" ht="14.4" hidden="1" customHeight="1" outlineLevel="1" x14ac:dyDescent="0.3">
      <c r="A9" s="496" t="s">
        <v>172</v>
      </c>
      <c r="B9" s="120">
        <v>0</v>
      </c>
      <c r="C9" s="113">
        <v>0</v>
      </c>
      <c r="D9" s="113">
        <v>0</v>
      </c>
      <c r="E9" s="478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9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6" t="s">
        <v>173</v>
      </c>
      <c r="B10" s="120">
        <v>198.792</v>
      </c>
      <c r="C10" s="113">
        <v>133.55799999999999</v>
      </c>
      <c r="D10" s="113">
        <v>216.077</v>
      </c>
      <c r="E10" s="478">
        <f t="shared" si="0"/>
        <v>1.0869501790816531</v>
      </c>
      <c r="F10" s="129">
        <f t="shared" si="1"/>
        <v>1.6178514203566989</v>
      </c>
      <c r="G10" s="133">
        <v>15</v>
      </c>
      <c r="H10" s="113">
        <v>10</v>
      </c>
      <c r="I10" s="113">
        <v>18</v>
      </c>
      <c r="J10" s="479">
        <f t="shared" si="2"/>
        <v>1.2</v>
      </c>
      <c r="K10" s="134">
        <f t="shared" si="3"/>
        <v>1.8</v>
      </c>
      <c r="L10" s="121"/>
      <c r="M10" s="121"/>
      <c r="N10" s="5">
        <f t="shared" si="4"/>
        <v>82.519000000000005</v>
      </c>
      <c r="O10" s="6">
        <f t="shared" si="5"/>
        <v>8</v>
      </c>
      <c r="P10" s="5">
        <f t="shared" si="6"/>
        <v>17.284999999999997</v>
      </c>
      <c r="Q10" s="6">
        <f t="shared" si="7"/>
        <v>3</v>
      </c>
    </row>
    <row r="11" spans="1:17" ht="14.4" hidden="1" customHeight="1" outlineLevel="1" x14ac:dyDescent="0.3">
      <c r="A11" s="496" t="s">
        <v>174</v>
      </c>
      <c r="B11" s="120">
        <v>18.02</v>
      </c>
      <c r="C11" s="113">
        <v>29.472000000000001</v>
      </c>
      <c r="D11" s="113">
        <v>13.858000000000001</v>
      </c>
      <c r="E11" s="478">
        <f t="shared" si="0"/>
        <v>0.76903440621531638</v>
      </c>
      <c r="F11" s="129">
        <f t="shared" si="1"/>
        <v>0.47020901194353965</v>
      </c>
      <c r="G11" s="133">
        <v>3</v>
      </c>
      <c r="H11" s="113">
        <v>4</v>
      </c>
      <c r="I11" s="113">
        <v>2</v>
      </c>
      <c r="J11" s="479">
        <f t="shared" si="2"/>
        <v>0.66666666666666663</v>
      </c>
      <c r="K11" s="134">
        <f t="shared" si="3"/>
        <v>0.5</v>
      </c>
      <c r="L11" s="121"/>
      <c r="M11" s="121"/>
      <c r="N11" s="5">
        <f t="shared" si="4"/>
        <v>-15.614000000000001</v>
      </c>
      <c r="O11" s="6">
        <f t="shared" si="5"/>
        <v>-2</v>
      </c>
      <c r="P11" s="5">
        <f t="shared" si="6"/>
        <v>-4.161999999999999</v>
      </c>
      <c r="Q11" s="6">
        <f t="shared" si="7"/>
        <v>-1</v>
      </c>
    </row>
    <row r="12" spans="1:17" ht="14.4" hidden="1" customHeight="1" outlineLevel="1" thickBot="1" x14ac:dyDescent="0.35">
      <c r="A12" s="497" t="s">
        <v>209</v>
      </c>
      <c r="B12" s="238">
        <v>0.83499999999999996</v>
      </c>
      <c r="C12" s="239">
        <v>1.667</v>
      </c>
      <c r="D12" s="239">
        <v>9.2479999999999993</v>
      </c>
      <c r="E12" s="478">
        <f t="shared" si="0"/>
        <v>11.075449101796407</v>
      </c>
      <c r="F12" s="129">
        <f t="shared" si="1"/>
        <v>5.5476904619076182</v>
      </c>
      <c r="G12" s="241">
        <v>1</v>
      </c>
      <c r="H12" s="239">
        <v>1</v>
      </c>
      <c r="I12" s="239">
        <v>1</v>
      </c>
      <c r="J12" s="480">
        <f t="shared" si="2"/>
        <v>1</v>
      </c>
      <c r="K12" s="242">
        <f t="shared" si="3"/>
        <v>1</v>
      </c>
      <c r="L12" s="121"/>
      <c r="M12" s="121"/>
      <c r="N12" s="243">
        <f t="shared" si="4"/>
        <v>7.5809999999999995</v>
      </c>
      <c r="O12" s="244">
        <f t="shared" si="5"/>
        <v>0</v>
      </c>
      <c r="P12" s="243">
        <f t="shared" si="6"/>
        <v>8.4130000000000003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1318.9490000000001</v>
      </c>
      <c r="C13" s="116">
        <f>SUM(C5:C12)</f>
        <v>1150.3149999999998</v>
      </c>
      <c r="D13" s="116">
        <f>SUM(D5:D12)</f>
        <v>1207.8019999999999</v>
      </c>
      <c r="E13" s="474">
        <f>IF(OR(D13=0,B13=0),0,D13/B13)</f>
        <v>0.91573063097966623</v>
      </c>
      <c r="F13" s="135">
        <f>IF(OR(D13=0,C13=0),0,D13/C13)</f>
        <v>1.049975006845951</v>
      </c>
      <c r="G13" s="136">
        <f>SUM(G5:G12)</f>
        <v>120</v>
      </c>
      <c r="H13" s="116">
        <f>SUM(H5:H12)</f>
        <v>118</v>
      </c>
      <c r="I13" s="116">
        <f>SUM(I5:I12)</f>
        <v>104</v>
      </c>
      <c r="J13" s="474">
        <f>IF(OR(I13=0,G13=0),0,I13/G13)</f>
        <v>0.8666666666666667</v>
      </c>
      <c r="K13" s="137">
        <f>IF(OR(I13=0,H13=0),0,I13/H13)</f>
        <v>0.88135593220338981</v>
      </c>
      <c r="L13" s="121"/>
      <c r="M13" s="121"/>
      <c r="N13" s="127">
        <f t="shared" si="4"/>
        <v>57.48700000000008</v>
      </c>
      <c r="O13" s="138">
        <f t="shared" si="5"/>
        <v>-14</v>
      </c>
      <c r="P13" s="127">
        <f t="shared" si="6"/>
        <v>-111.14700000000016</v>
      </c>
      <c r="Q13" s="138">
        <f t="shared" si="7"/>
        <v>-16</v>
      </c>
    </row>
    <row r="14" spans="1:17" ht="14.4" customHeight="1" x14ac:dyDescent="0.3">
      <c r="A14" s="139"/>
      <c r="B14" s="637"/>
      <c r="C14" s="637"/>
      <c r="D14" s="637"/>
      <c r="E14" s="660"/>
      <c r="F14" s="637"/>
      <c r="G14" s="637"/>
      <c r="H14" s="637"/>
      <c r="I14" s="637"/>
      <c r="J14" s="660"/>
      <c r="K14" s="637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1" t="s">
        <v>300</v>
      </c>
      <c r="B16" s="663" t="s">
        <v>71</v>
      </c>
      <c r="C16" s="664"/>
      <c r="D16" s="664"/>
      <c r="E16" s="665"/>
      <c r="F16" s="666"/>
      <c r="G16" s="663" t="s">
        <v>253</v>
      </c>
      <c r="H16" s="664"/>
      <c r="I16" s="664"/>
      <c r="J16" s="665"/>
      <c r="K16" s="666"/>
      <c r="L16" s="654" t="s">
        <v>179</v>
      </c>
      <c r="M16" s="655"/>
      <c r="N16" s="155"/>
      <c r="O16" s="155"/>
      <c r="P16" s="155"/>
      <c r="Q16" s="155"/>
    </row>
    <row r="17" spans="1:17" ht="14.4" customHeight="1" thickBot="1" x14ac:dyDescent="0.35">
      <c r="A17" s="662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56" t="s">
        <v>180</v>
      </c>
      <c r="M17" s="657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95" t="s">
        <v>168</v>
      </c>
      <c r="B18" s="119">
        <v>725.72500000000002</v>
      </c>
      <c r="C18" s="114">
        <v>523.61500000000001</v>
      </c>
      <c r="D18" s="114">
        <v>454.072</v>
      </c>
      <c r="E18" s="478">
        <f>IF(OR(D18=0,B18=0),"",D18/B18)</f>
        <v>0.62568052637018157</v>
      </c>
      <c r="F18" s="129">
        <f>IF(OR(D18=0,C18=0),"",D18/C18)</f>
        <v>0.86718676890463409</v>
      </c>
      <c r="G18" s="119">
        <v>66</v>
      </c>
      <c r="H18" s="114">
        <v>57</v>
      </c>
      <c r="I18" s="114">
        <v>43</v>
      </c>
      <c r="J18" s="478">
        <f>IF(OR(I18=0,G18=0),"",I18/G18)</f>
        <v>0.65151515151515149</v>
      </c>
      <c r="K18" s="131">
        <f>IF(OR(I18=0,H18=0),"",I18/H18)</f>
        <v>0.75438596491228072</v>
      </c>
      <c r="L18" s="652">
        <v>0.91871999999999998</v>
      </c>
      <c r="M18" s="653"/>
      <c r="N18" s="145">
        <f t="shared" ref="N18:N26" si="8">D18-C18</f>
        <v>-69.543000000000006</v>
      </c>
      <c r="O18" s="146">
        <f t="shared" ref="O18:O26" si="9">I18-H18</f>
        <v>-14</v>
      </c>
      <c r="P18" s="145">
        <f t="shared" ref="P18:P26" si="10">D18-B18</f>
        <v>-271.65300000000002</v>
      </c>
      <c r="Q18" s="146">
        <f t="shared" ref="Q18:Q26" si="11">I18-G18</f>
        <v>-23</v>
      </c>
    </row>
    <row r="19" spans="1:17" ht="14.4" hidden="1" customHeight="1" outlineLevel="1" x14ac:dyDescent="0.3">
      <c r="A19" s="496" t="s">
        <v>169</v>
      </c>
      <c r="B19" s="120">
        <v>71.078000000000003</v>
      </c>
      <c r="C19" s="113">
        <v>121.997</v>
      </c>
      <c r="D19" s="113">
        <v>177.02099999999999</v>
      </c>
      <c r="E19" s="479">
        <f t="shared" ref="E19:E25" si="12">IF(OR(D19=0,B19=0),"",D19/B19)</f>
        <v>2.4905174596921689</v>
      </c>
      <c r="F19" s="132">
        <f t="shared" ref="F19:F25" si="13">IF(OR(D19=0,C19=0),"",D19/C19)</f>
        <v>1.4510274842824002</v>
      </c>
      <c r="G19" s="120">
        <v>10</v>
      </c>
      <c r="H19" s="113">
        <v>12</v>
      </c>
      <c r="I19" s="113">
        <v>14</v>
      </c>
      <c r="J19" s="479">
        <f t="shared" ref="J19:J25" si="14">IF(OR(I19=0,G19=0),"",I19/G19)</f>
        <v>1.4</v>
      </c>
      <c r="K19" s="134">
        <f t="shared" ref="K19:K25" si="15">IF(OR(I19=0,H19=0),"",I19/H19)</f>
        <v>1.1666666666666667</v>
      </c>
      <c r="L19" s="652">
        <v>0.99456</v>
      </c>
      <c r="M19" s="653"/>
      <c r="N19" s="147">
        <f t="shared" si="8"/>
        <v>55.023999999999987</v>
      </c>
      <c r="O19" s="148">
        <f t="shared" si="9"/>
        <v>2</v>
      </c>
      <c r="P19" s="147">
        <f t="shared" si="10"/>
        <v>105.94299999999998</v>
      </c>
      <c r="Q19" s="148">
        <f t="shared" si="11"/>
        <v>4</v>
      </c>
    </row>
    <row r="20" spans="1:17" ht="14.4" hidden="1" customHeight="1" outlineLevel="1" x14ac:dyDescent="0.3">
      <c r="A20" s="496" t="s">
        <v>170</v>
      </c>
      <c r="B20" s="120">
        <v>276.02199999999999</v>
      </c>
      <c r="C20" s="113">
        <v>245.60599999999999</v>
      </c>
      <c r="D20" s="113">
        <v>281.97800000000001</v>
      </c>
      <c r="E20" s="479">
        <f t="shared" si="12"/>
        <v>1.0215779901602047</v>
      </c>
      <c r="F20" s="132">
        <f t="shared" si="13"/>
        <v>1.1480908446862048</v>
      </c>
      <c r="G20" s="120">
        <v>22</v>
      </c>
      <c r="H20" s="113">
        <v>25</v>
      </c>
      <c r="I20" s="113">
        <v>24</v>
      </c>
      <c r="J20" s="479">
        <f t="shared" si="14"/>
        <v>1.0909090909090908</v>
      </c>
      <c r="K20" s="134">
        <f t="shared" si="15"/>
        <v>0.96</v>
      </c>
      <c r="L20" s="652">
        <v>0.96671999999999991</v>
      </c>
      <c r="M20" s="653"/>
      <c r="N20" s="147">
        <f t="shared" si="8"/>
        <v>36.372000000000014</v>
      </c>
      <c r="O20" s="148">
        <f t="shared" si="9"/>
        <v>-1</v>
      </c>
      <c r="P20" s="147">
        <f t="shared" si="10"/>
        <v>5.9560000000000173</v>
      </c>
      <c r="Q20" s="148">
        <f t="shared" si="11"/>
        <v>2</v>
      </c>
    </row>
    <row r="21" spans="1:17" ht="14.4" hidden="1" customHeight="1" outlineLevel="1" x14ac:dyDescent="0.3">
      <c r="A21" s="496" t="s">
        <v>171</v>
      </c>
      <c r="B21" s="120">
        <v>28.477</v>
      </c>
      <c r="C21" s="113">
        <v>62.091999999999999</v>
      </c>
      <c r="D21" s="113">
        <v>42.558999999999997</v>
      </c>
      <c r="E21" s="479">
        <f t="shared" si="12"/>
        <v>1.4945043368332338</v>
      </c>
      <c r="F21" s="132">
        <f t="shared" si="13"/>
        <v>0.68541841138955095</v>
      </c>
      <c r="G21" s="120">
        <v>3</v>
      </c>
      <c r="H21" s="113">
        <v>7</v>
      </c>
      <c r="I21" s="113">
        <v>1</v>
      </c>
      <c r="J21" s="479">
        <f t="shared" si="14"/>
        <v>0.33333333333333331</v>
      </c>
      <c r="K21" s="134">
        <f t="shared" si="15"/>
        <v>0.14285714285714285</v>
      </c>
      <c r="L21" s="652">
        <v>1.11744</v>
      </c>
      <c r="M21" s="653"/>
      <c r="N21" s="147">
        <f t="shared" si="8"/>
        <v>-19.533000000000001</v>
      </c>
      <c r="O21" s="148">
        <f t="shared" si="9"/>
        <v>-6</v>
      </c>
      <c r="P21" s="147">
        <f t="shared" si="10"/>
        <v>14.081999999999997</v>
      </c>
      <c r="Q21" s="148">
        <f t="shared" si="11"/>
        <v>-2</v>
      </c>
    </row>
    <row r="22" spans="1:17" ht="14.4" hidden="1" customHeight="1" outlineLevel="1" x14ac:dyDescent="0.3">
      <c r="A22" s="496" t="s">
        <v>172</v>
      </c>
      <c r="B22" s="120">
        <v>0</v>
      </c>
      <c r="C22" s="113">
        <v>0</v>
      </c>
      <c r="D22" s="113">
        <v>0</v>
      </c>
      <c r="E22" s="479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9" t="str">
        <f t="shared" si="14"/>
        <v/>
      </c>
      <c r="K22" s="134" t="str">
        <f t="shared" si="15"/>
        <v/>
      </c>
      <c r="L22" s="652">
        <v>0.96</v>
      </c>
      <c r="M22" s="653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6" t="s">
        <v>173</v>
      </c>
      <c r="B23" s="120">
        <v>198.792</v>
      </c>
      <c r="C23" s="113">
        <v>133.55799999999999</v>
      </c>
      <c r="D23" s="113">
        <v>216.077</v>
      </c>
      <c r="E23" s="479">
        <f t="shared" si="12"/>
        <v>1.0869501790816531</v>
      </c>
      <c r="F23" s="132">
        <f t="shared" si="13"/>
        <v>1.6178514203566989</v>
      </c>
      <c r="G23" s="120">
        <v>15</v>
      </c>
      <c r="H23" s="113">
        <v>10</v>
      </c>
      <c r="I23" s="113">
        <v>18</v>
      </c>
      <c r="J23" s="479">
        <f t="shared" si="14"/>
        <v>1.2</v>
      </c>
      <c r="K23" s="134">
        <f t="shared" si="15"/>
        <v>1.8</v>
      </c>
      <c r="L23" s="652">
        <v>0.98495999999999995</v>
      </c>
      <c r="M23" s="653"/>
      <c r="N23" s="147">
        <f t="shared" si="8"/>
        <v>82.519000000000005</v>
      </c>
      <c r="O23" s="148">
        <f t="shared" si="9"/>
        <v>8</v>
      </c>
      <c r="P23" s="147">
        <f t="shared" si="10"/>
        <v>17.284999999999997</v>
      </c>
      <c r="Q23" s="148">
        <f t="shared" si="11"/>
        <v>3</v>
      </c>
    </row>
    <row r="24" spans="1:17" ht="14.4" hidden="1" customHeight="1" outlineLevel="1" x14ac:dyDescent="0.3">
      <c r="A24" s="496" t="s">
        <v>174</v>
      </c>
      <c r="B24" s="120">
        <v>18.02</v>
      </c>
      <c r="C24" s="113">
        <v>29.472000000000001</v>
      </c>
      <c r="D24" s="113">
        <v>13.858000000000001</v>
      </c>
      <c r="E24" s="479">
        <f t="shared" si="12"/>
        <v>0.76903440621531638</v>
      </c>
      <c r="F24" s="132">
        <f t="shared" si="13"/>
        <v>0.47020901194353965</v>
      </c>
      <c r="G24" s="120">
        <v>3</v>
      </c>
      <c r="H24" s="113">
        <v>4</v>
      </c>
      <c r="I24" s="113">
        <v>2</v>
      </c>
      <c r="J24" s="479">
        <f t="shared" si="14"/>
        <v>0.66666666666666663</v>
      </c>
      <c r="K24" s="134">
        <f t="shared" si="15"/>
        <v>0.5</v>
      </c>
      <c r="L24" s="652">
        <v>1.0147199999999998</v>
      </c>
      <c r="M24" s="653"/>
      <c r="N24" s="147">
        <f t="shared" si="8"/>
        <v>-15.614000000000001</v>
      </c>
      <c r="O24" s="148">
        <f t="shared" si="9"/>
        <v>-2</v>
      </c>
      <c r="P24" s="147">
        <f t="shared" si="10"/>
        <v>-4.161999999999999</v>
      </c>
      <c r="Q24" s="148">
        <f t="shared" si="11"/>
        <v>-1</v>
      </c>
    </row>
    <row r="25" spans="1:17" ht="14.4" hidden="1" customHeight="1" outlineLevel="1" thickBot="1" x14ac:dyDescent="0.35">
      <c r="A25" s="497" t="s">
        <v>209</v>
      </c>
      <c r="B25" s="238">
        <v>0.83499999999999996</v>
      </c>
      <c r="C25" s="239">
        <v>1.667</v>
      </c>
      <c r="D25" s="239">
        <v>9.2479999999999993</v>
      </c>
      <c r="E25" s="480">
        <f t="shared" si="12"/>
        <v>11.075449101796407</v>
      </c>
      <c r="F25" s="240">
        <f t="shared" si="13"/>
        <v>5.5476904619076182</v>
      </c>
      <c r="G25" s="238">
        <v>1</v>
      </c>
      <c r="H25" s="239">
        <v>1</v>
      </c>
      <c r="I25" s="239">
        <v>1</v>
      </c>
      <c r="J25" s="480">
        <f t="shared" si="14"/>
        <v>1</v>
      </c>
      <c r="K25" s="242">
        <f t="shared" si="15"/>
        <v>1</v>
      </c>
      <c r="L25" s="356"/>
      <c r="M25" s="357"/>
      <c r="N25" s="245">
        <f t="shared" si="8"/>
        <v>7.5809999999999995</v>
      </c>
      <c r="O25" s="246">
        <f t="shared" si="9"/>
        <v>0</v>
      </c>
      <c r="P25" s="245">
        <f t="shared" si="10"/>
        <v>8.4130000000000003</v>
      </c>
      <c r="Q25" s="246">
        <f t="shared" si="11"/>
        <v>0</v>
      </c>
    </row>
    <row r="26" spans="1:17" ht="14.4" customHeight="1" collapsed="1" thickBot="1" x14ac:dyDescent="0.35">
      <c r="A26" s="500" t="s">
        <v>3</v>
      </c>
      <c r="B26" s="149">
        <f>SUM(B18:B25)</f>
        <v>1318.9490000000001</v>
      </c>
      <c r="C26" s="150">
        <f>SUM(C18:C25)</f>
        <v>1118.0069999999998</v>
      </c>
      <c r="D26" s="150">
        <f>SUM(D18:D25)</f>
        <v>1194.8129999999999</v>
      </c>
      <c r="E26" s="475">
        <f>IF(OR(D26=0,B26=0),0,D26/B26)</f>
        <v>0.90588263837343208</v>
      </c>
      <c r="F26" s="151">
        <f>IF(OR(D26=0,C26=0),0,D26/C26)</f>
        <v>1.068699033190311</v>
      </c>
      <c r="G26" s="149">
        <f>SUM(G18:G25)</f>
        <v>120</v>
      </c>
      <c r="H26" s="150">
        <f>SUM(H18:H25)</f>
        <v>116</v>
      </c>
      <c r="I26" s="150">
        <f>SUM(I18:I25)</f>
        <v>103</v>
      </c>
      <c r="J26" s="475">
        <f>IF(OR(I26=0,G26=0),0,I26/G26)</f>
        <v>0.85833333333333328</v>
      </c>
      <c r="K26" s="152">
        <f>IF(OR(I26=0,H26=0),0,I26/H26)</f>
        <v>0.88793103448275867</v>
      </c>
      <c r="L26" s="121"/>
      <c r="M26" s="121"/>
      <c r="N26" s="143">
        <f t="shared" si="8"/>
        <v>76.80600000000004</v>
      </c>
      <c r="O26" s="153">
        <f t="shared" si="9"/>
        <v>-13</v>
      </c>
      <c r="P26" s="143">
        <f t="shared" si="10"/>
        <v>-124.13600000000019</v>
      </c>
      <c r="Q26" s="153">
        <f t="shared" si="11"/>
        <v>-17</v>
      </c>
    </row>
    <row r="27" spans="1:17" ht="14.4" customHeight="1" x14ac:dyDescent="0.3">
      <c r="A27" s="154"/>
      <c r="B27" s="637" t="s">
        <v>207</v>
      </c>
      <c r="C27" s="638"/>
      <c r="D27" s="638"/>
      <c r="E27" s="639"/>
      <c r="F27" s="638"/>
      <c r="G27" s="637" t="s">
        <v>208</v>
      </c>
      <c r="H27" s="638"/>
      <c r="I27" s="638"/>
      <c r="J27" s="639"/>
      <c r="K27" s="63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6" t="s">
        <v>301</v>
      </c>
      <c r="B29" s="648" t="s">
        <v>71</v>
      </c>
      <c r="C29" s="649"/>
      <c r="D29" s="649"/>
      <c r="E29" s="650"/>
      <c r="F29" s="651"/>
      <c r="G29" s="649" t="s">
        <v>253</v>
      </c>
      <c r="H29" s="649"/>
      <c r="I29" s="649"/>
      <c r="J29" s="650"/>
      <c r="K29" s="65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7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95" t="s">
        <v>168</v>
      </c>
      <c r="B31" s="119">
        <v>0</v>
      </c>
      <c r="C31" s="114">
        <v>0</v>
      </c>
      <c r="D31" s="114">
        <v>12.989000000000001</v>
      </c>
      <c r="E31" s="478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78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12.989000000000001</v>
      </c>
      <c r="O31" s="146">
        <f t="shared" ref="O31:O39" si="17">I31-H31</f>
        <v>1</v>
      </c>
      <c r="P31" s="145">
        <f t="shared" ref="P31:P39" si="18">D31-B31</f>
        <v>12.989000000000001</v>
      </c>
      <c r="Q31" s="146">
        <f t="shared" ref="Q31:Q39" si="19">I31-G31</f>
        <v>1</v>
      </c>
    </row>
    <row r="32" spans="1:17" ht="14.4" hidden="1" customHeight="1" outlineLevel="1" x14ac:dyDescent="0.3">
      <c r="A32" s="496" t="s">
        <v>169</v>
      </c>
      <c r="B32" s="120">
        <v>0</v>
      </c>
      <c r="C32" s="113">
        <v>0</v>
      </c>
      <c r="D32" s="113">
        <v>0</v>
      </c>
      <c r="E32" s="479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9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6" t="s">
        <v>170</v>
      </c>
      <c r="B33" s="120">
        <v>0</v>
      </c>
      <c r="C33" s="113">
        <v>32.308</v>
      </c>
      <c r="D33" s="113">
        <v>0</v>
      </c>
      <c r="E33" s="479" t="str">
        <f t="shared" si="20"/>
        <v/>
      </c>
      <c r="F33" s="132" t="str">
        <f t="shared" si="21"/>
        <v/>
      </c>
      <c r="G33" s="133">
        <v>0</v>
      </c>
      <c r="H33" s="113">
        <v>2</v>
      </c>
      <c r="I33" s="113">
        <v>0</v>
      </c>
      <c r="J33" s="479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-32.308</v>
      </c>
      <c r="O33" s="148">
        <f t="shared" si="17"/>
        <v>-2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6" t="s">
        <v>171</v>
      </c>
      <c r="B34" s="120">
        <v>0</v>
      </c>
      <c r="C34" s="113">
        <v>0</v>
      </c>
      <c r="D34" s="113">
        <v>0</v>
      </c>
      <c r="E34" s="479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9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6" t="s">
        <v>172</v>
      </c>
      <c r="B35" s="120">
        <v>0</v>
      </c>
      <c r="C35" s="113">
        <v>0</v>
      </c>
      <c r="D35" s="113">
        <v>0</v>
      </c>
      <c r="E35" s="479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9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6" t="s">
        <v>173</v>
      </c>
      <c r="B36" s="120">
        <v>0</v>
      </c>
      <c r="C36" s="113">
        <v>0</v>
      </c>
      <c r="D36" s="113">
        <v>0</v>
      </c>
      <c r="E36" s="479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9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6" t="s">
        <v>174</v>
      </c>
      <c r="B37" s="120">
        <v>0</v>
      </c>
      <c r="C37" s="113">
        <v>0</v>
      </c>
      <c r="D37" s="113">
        <v>0</v>
      </c>
      <c r="E37" s="479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9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7" t="s">
        <v>209</v>
      </c>
      <c r="B38" s="238">
        <v>0</v>
      </c>
      <c r="C38" s="239">
        <v>0</v>
      </c>
      <c r="D38" s="239">
        <v>0</v>
      </c>
      <c r="E38" s="480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80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9" t="s">
        <v>3</v>
      </c>
      <c r="B39" s="118">
        <f>SUM(B31:B38)</f>
        <v>0</v>
      </c>
      <c r="C39" s="162">
        <f>SUM(C31:C38)</f>
        <v>32.308</v>
      </c>
      <c r="D39" s="162">
        <f>SUM(D31:D38)</f>
        <v>12.989000000000001</v>
      </c>
      <c r="E39" s="476">
        <f>IF(OR(D39=0,B39=0),0,D39/B39)</f>
        <v>0</v>
      </c>
      <c r="F39" s="163">
        <f>IF(OR(D39=0,C39=0),0,D39/C39)</f>
        <v>0.40203664727002603</v>
      </c>
      <c r="G39" s="164">
        <f>SUM(G31:G38)</f>
        <v>0</v>
      </c>
      <c r="H39" s="162">
        <f>SUM(H31:H38)</f>
        <v>2</v>
      </c>
      <c r="I39" s="162">
        <f>SUM(I31:I38)</f>
        <v>1</v>
      </c>
      <c r="J39" s="476">
        <f>IF(OR(I39=0,G39=0),0,I39/G39)</f>
        <v>0</v>
      </c>
      <c r="K39" s="165">
        <f>IF(OR(I39=0,H39=0),0,I39/H39)</f>
        <v>0.5</v>
      </c>
      <c r="L39" s="155"/>
      <c r="M39" s="155"/>
      <c r="N39" s="160">
        <f t="shared" si="16"/>
        <v>-19.318999999999999</v>
      </c>
      <c r="O39" s="166">
        <f t="shared" si="17"/>
        <v>-1</v>
      </c>
      <c r="P39" s="160">
        <f t="shared" si="18"/>
        <v>12.989000000000001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0" t="s">
        <v>302</v>
      </c>
      <c r="B42" s="642" t="s">
        <v>71</v>
      </c>
      <c r="C42" s="643"/>
      <c r="D42" s="643"/>
      <c r="E42" s="644"/>
      <c r="F42" s="645"/>
      <c r="G42" s="643" t="s">
        <v>253</v>
      </c>
      <c r="H42" s="643"/>
      <c r="I42" s="643"/>
      <c r="J42" s="644"/>
      <c r="K42" s="64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1"/>
      <c r="B43" s="461">
        <v>2015</v>
      </c>
      <c r="C43" s="462">
        <v>2016</v>
      </c>
      <c r="D43" s="462">
        <v>2017</v>
      </c>
      <c r="E43" s="462" t="s">
        <v>299</v>
      </c>
      <c r="F43" s="463" t="s">
        <v>2</v>
      </c>
      <c r="G43" s="462">
        <v>2015</v>
      </c>
      <c r="H43" s="462">
        <v>2016</v>
      </c>
      <c r="I43" s="462">
        <v>2017</v>
      </c>
      <c r="J43" s="462" t="s">
        <v>299</v>
      </c>
      <c r="K43" s="463" t="s">
        <v>2</v>
      </c>
      <c r="L43" s="155"/>
      <c r="M43" s="155"/>
      <c r="N43" s="469" t="s">
        <v>72</v>
      </c>
      <c r="O43" s="471" t="s">
        <v>73</v>
      </c>
      <c r="P43" s="469" t="s">
        <v>310</v>
      </c>
      <c r="Q43" s="471" t="s">
        <v>311</v>
      </c>
    </row>
    <row r="44" spans="1:17" ht="14.4" hidden="1" customHeight="1" outlineLevel="1" x14ac:dyDescent="0.3">
      <c r="A44" s="495" t="s">
        <v>168</v>
      </c>
      <c r="B44" s="119">
        <v>0</v>
      </c>
      <c r="C44" s="114">
        <v>0</v>
      </c>
      <c r="D44" s="114">
        <v>0</v>
      </c>
      <c r="E44" s="478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8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6" t="s">
        <v>169</v>
      </c>
      <c r="B45" s="120">
        <v>0</v>
      </c>
      <c r="C45" s="113">
        <v>0</v>
      </c>
      <c r="D45" s="113">
        <v>0</v>
      </c>
      <c r="E45" s="479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9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6" t="s">
        <v>170</v>
      </c>
      <c r="B46" s="120">
        <v>0</v>
      </c>
      <c r="C46" s="113">
        <v>0</v>
      </c>
      <c r="D46" s="113">
        <v>0</v>
      </c>
      <c r="E46" s="479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9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6" t="s">
        <v>171</v>
      </c>
      <c r="B47" s="120">
        <v>0</v>
      </c>
      <c r="C47" s="113">
        <v>0</v>
      </c>
      <c r="D47" s="113">
        <v>0</v>
      </c>
      <c r="E47" s="479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9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6" t="s">
        <v>172</v>
      </c>
      <c r="B48" s="120">
        <v>0</v>
      </c>
      <c r="C48" s="113">
        <v>0</v>
      </c>
      <c r="D48" s="113">
        <v>0</v>
      </c>
      <c r="E48" s="479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9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6" t="s">
        <v>173</v>
      </c>
      <c r="B49" s="120">
        <v>0</v>
      </c>
      <c r="C49" s="113">
        <v>0</v>
      </c>
      <c r="D49" s="113">
        <v>0</v>
      </c>
      <c r="E49" s="479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9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6" t="s">
        <v>174</v>
      </c>
      <c r="B50" s="120">
        <v>0</v>
      </c>
      <c r="C50" s="113">
        <v>0</v>
      </c>
      <c r="D50" s="113">
        <v>0</v>
      </c>
      <c r="E50" s="479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9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7" t="s">
        <v>209</v>
      </c>
      <c r="B51" s="238">
        <v>0</v>
      </c>
      <c r="C51" s="239">
        <v>0</v>
      </c>
      <c r="D51" s="239">
        <v>0</v>
      </c>
      <c r="E51" s="480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80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8" t="s">
        <v>3</v>
      </c>
      <c r="B52" s="464">
        <f>SUM(B44:B51)</f>
        <v>0</v>
      </c>
      <c r="C52" s="465">
        <f>SUM(C44:C51)</f>
        <v>0</v>
      </c>
      <c r="D52" s="465">
        <f>SUM(D44:D51)</f>
        <v>0</v>
      </c>
      <c r="E52" s="477">
        <f>IF(OR(D52=0,B52=0),0,D52/B52)</f>
        <v>0</v>
      </c>
      <c r="F52" s="466">
        <f>IF(OR(D52=0,C52=0),0,D52/C52)</f>
        <v>0</v>
      </c>
      <c r="G52" s="467">
        <f>SUM(G44:G51)</f>
        <v>0</v>
      </c>
      <c r="H52" s="465">
        <f>SUM(H44:H51)</f>
        <v>0</v>
      </c>
      <c r="I52" s="465">
        <f>SUM(I44:I51)</f>
        <v>0</v>
      </c>
      <c r="J52" s="477">
        <f>IF(OR(I52=0,G52=0),0,I52/G52)</f>
        <v>0</v>
      </c>
      <c r="K52" s="468">
        <f>IF(OR(I52=0,H52=0),0,I52/H52)</f>
        <v>0</v>
      </c>
      <c r="L52" s="155"/>
      <c r="M52" s="155"/>
      <c r="N52" s="469">
        <f t="shared" si="24"/>
        <v>0</v>
      </c>
      <c r="O52" s="470">
        <f t="shared" si="25"/>
        <v>0</v>
      </c>
      <c r="P52" s="469">
        <f t="shared" si="26"/>
        <v>0</v>
      </c>
      <c r="Q52" s="470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7" t="s">
        <v>294</v>
      </c>
    </row>
    <row r="56" spans="1:17" ht="14.4" customHeight="1" x14ac:dyDescent="0.25">
      <c r="A56" s="438" t="s">
        <v>295</v>
      </c>
    </row>
    <row r="57" spans="1:17" ht="14.4" customHeight="1" x14ac:dyDescent="0.25">
      <c r="A57" s="437" t="s">
        <v>296</v>
      </c>
    </row>
    <row r="58" spans="1:17" ht="14.4" customHeight="1" x14ac:dyDescent="0.25">
      <c r="A58" s="438" t="s">
        <v>305</v>
      </c>
    </row>
    <row r="59" spans="1:17" ht="14.4" customHeight="1" x14ac:dyDescent="0.25">
      <c r="A59" s="438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1" t="s">
        <v>115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7" t="s">
        <v>83</v>
      </c>
      <c r="C31" s="668"/>
      <c r="D31" s="668"/>
      <c r="E31" s="669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904</v>
      </c>
      <c r="C35" s="200">
        <v>769</v>
      </c>
      <c r="D35" s="87">
        <f t="shared" si="0"/>
        <v>-135</v>
      </c>
      <c r="E35" s="88">
        <f t="shared" si="1"/>
        <v>0.85066371681415931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1111</v>
      </c>
      <c r="C36" s="200">
        <v>894</v>
      </c>
      <c r="D36" s="87">
        <f t="shared" si="0"/>
        <v>-217</v>
      </c>
      <c r="E36" s="88">
        <f t="shared" si="1"/>
        <v>0.80468046804680471</v>
      </c>
      <c r="F36" s="89">
        <v>128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1455</v>
      </c>
      <c r="C37" s="200">
        <v>1164</v>
      </c>
      <c r="D37" s="87">
        <f t="shared" si="0"/>
        <v>-291</v>
      </c>
      <c r="E37" s="88">
        <f t="shared" si="1"/>
        <v>0.8</v>
      </c>
      <c r="F37" s="89">
        <v>186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1603</v>
      </c>
      <c r="C38" s="200">
        <v>1270</v>
      </c>
      <c r="D38" s="87">
        <f t="shared" si="0"/>
        <v>-333</v>
      </c>
      <c r="E38" s="88">
        <f t="shared" si="1"/>
        <v>0.79226450405489712</v>
      </c>
      <c r="F38" s="89">
        <v>186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1973</v>
      </c>
      <c r="C39" s="200">
        <v>1481</v>
      </c>
      <c r="D39" s="87">
        <f t="shared" si="0"/>
        <v>-492</v>
      </c>
      <c r="E39" s="88">
        <f t="shared" si="1"/>
        <v>0.75063355296502787</v>
      </c>
      <c r="F39" s="89">
        <v>190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3" t="s">
        <v>5655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8" t="s">
        <v>75</v>
      </c>
      <c r="B3" s="680">
        <v>2015</v>
      </c>
      <c r="C3" s="681"/>
      <c r="D3" s="682"/>
      <c r="E3" s="680">
        <v>2016</v>
      </c>
      <c r="F3" s="681"/>
      <c r="G3" s="682"/>
      <c r="H3" s="680">
        <v>2017</v>
      </c>
      <c r="I3" s="681"/>
      <c r="J3" s="682"/>
      <c r="K3" s="683" t="s">
        <v>76</v>
      </c>
      <c r="L3" s="672" t="s">
        <v>77</v>
      </c>
      <c r="M3" s="672" t="s">
        <v>78</v>
      </c>
      <c r="N3" s="672" t="s">
        <v>79</v>
      </c>
      <c r="O3" s="263" t="s">
        <v>80</v>
      </c>
      <c r="P3" s="674" t="s">
        <v>81</v>
      </c>
      <c r="Q3" s="676" t="s">
        <v>319</v>
      </c>
      <c r="R3" s="677"/>
      <c r="S3" s="676" t="s">
        <v>82</v>
      </c>
      <c r="T3" s="677"/>
      <c r="U3" s="670" t="s">
        <v>83</v>
      </c>
      <c r="V3" s="671"/>
      <c r="W3" s="671"/>
      <c r="X3" s="671"/>
      <c r="Y3" s="214" t="s">
        <v>83</v>
      </c>
    </row>
    <row r="4" spans="1:25" s="95" customFormat="1" ht="14.4" customHeight="1" thickBot="1" x14ac:dyDescent="0.35">
      <c r="A4" s="679"/>
      <c r="B4" s="503" t="s">
        <v>84</v>
      </c>
      <c r="C4" s="501" t="s">
        <v>72</v>
      </c>
      <c r="D4" s="504" t="s">
        <v>85</v>
      </c>
      <c r="E4" s="503" t="s">
        <v>84</v>
      </c>
      <c r="F4" s="501" t="s">
        <v>72</v>
      </c>
      <c r="G4" s="504" t="s">
        <v>85</v>
      </c>
      <c r="H4" s="503" t="s">
        <v>84</v>
      </c>
      <c r="I4" s="501" t="s">
        <v>72</v>
      </c>
      <c r="J4" s="504" t="s">
        <v>85</v>
      </c>
      <c r="K4" s="684"/>
      <c r="L4" s="673"/>
      <c r="M4" s="673"/>
      <c r="N4" s="673"/>
      <c r="O4" s="505"/>
      <c r="P4" s="675"/>
      <c r="Q4" s="506" t="s">
        <v>73</v>
      </c>
      <c r="R4" s="507" t="s">
        <v>72</v>
      </c>
      <c r="S4" s="506" t="s">
        <v>73</v>
      </c>
      <c r="T4" s="507" t="s">
        <v>72</v>
      </c>
      <c r="U4" s="508" t="s">
        <v>86</v>
      </c>
      <c r="V4" s="502" t="s">
        <v>87</v>
      </c>
      <c r="W4" s="502" t="s">
        <v>88</v>
      </c>
      <c r="X4" s="509" t="s">
        <v>2</v>
      </c>
      <c r="Y4" s="510" t="s">
        <v>89</v>
      </c>
    </row>
    <row r="5" spans="1:25" s="511" customFormat="1" ht="14.4" customHeight="1" x14ac:dyDescent="0.3">
      <c r="A5" s="916" t="s">
        <v>5543</v>
      </c>
      <c r="B5" s="917">
        <v>1</v>
      </c>
      <c r="C5" s="918">
        <v>27.6</v>
      </c>
      <c r="D5" s="919">
        <v>56</v>
      </c>
      <c r="E5" s="920"/>
      <c r="F5" s="921"/>
      <c r="G5" s="922"/>
      <c r="H5" s="923">
        <v>1</v>
      </c>
      <c r="I5" s="924">
        <v>27.6</v>
      </c>
      <c r="J5" s="925">
        <v>38</v>
      </c>
      <c r="K5" s="926">
        <v>27.6</v>
      </c>
      <c r="L5" s="927">
        <v>13</v>
      </c>
      <c r="M5" s="927">
        <v>117</v>
      </c>
      <c r="N5" s="928">
        <v>39</v>
      </c>
      <c r="O5" s="927" t="s">
        <v>5544</v>
      </c>
      <c r="P5" s="929" t="s">
        <v>5545</v>
      </c>
      <c r="Q5" s="930">
        <f>H5-B5</f>
        <v>0</v>
      </c>
      <c r="R5" s="946">
        <f>I5-C5</f>
        <v>0</v>
      </c>
      <c r="S5" s="930">
        <f>H5-E5</f>
        <v>1</v>
      </c>
      <c r="T5" s="946">
        <f>I5-F5</f>
        <v>27.6</v>
      </c>
      <c r="U5" s="956">
        <v>39</v>
      </c>
      <c r="V5" s="917">
        <v>38</v>
      </c>
      <c r="W5" s="917">
        <v>-1</v>
      </c>
      <c r="X5" s="957">
        <v>0.97435897435897434</v>
      </c>
      <c r="Y5" s="958"/>
    </row>
    <row r="6" spans="1:25" ht="14.4" customHeight="1" x14ac:dyDescent="0.3">
      <c r="A6" s="914" t="s">
        <v>5546</v>
      </c>
      <c r="B6" s="898">
        <v>2</v>
      </c>
      <c r="C6" s="899">
        <v>32.69</v>
      </c>
      <c r="D6" s="900">
        <v>59</v>
      </c>
      <c r="E6" s="885">
        <v>5</v>
      </c>
      <c r="F6" s="886">
        <v>71.75</v>
      </c>
      <c r="G6" s="887">
        <v>15.6</v>
      </c>
      <c r="H6" s="889">
        <v>1</v>
      </c>
      <c r="I6" s="883">
        <v>13.87</v>
      </c>
      <c r="J6" s="884">
        <v>14</v>
      </c>
      <c r="K6" s="888">
        <v>13.87</v>
      </c>
      <c r="L6" s="889">
        <v>11</v>
      </c>
      <c r="M6" s="889">
        <v>72</v>
      </c>
      <c r="N6" s="890">
        <v>24</v>
      </c>
      <c r="O6" s="889" t="s">
        <v>5544</v>
      </c>
      <c r="P6" s="902" t="s">
        <v>5547</v>
      </c>
      <c r="Q6" s="891">
        <f t="shared" ref="Q6:R61" si="0">H6-B6</f>
        <v>-1</v>
      </c>
      <c r="R6" s="947">
        <f t="shared" si="0"/>
        <v>-18.82</v>
      </c>
      <c r="S6" s="891">
        <f t="shared" ref="S6:S61" si="1">H6-E6</f>
        <v>-4</v>
      </c>
      <c r="T6" s="947">
        <f t="shared" ref="T6:T61" si="2">I6-F6</f>
        <v>-57.88</v>
      </c>
      <c r="U6" s="954">
        <v>24</v>
      </c>
      <c r="V6" s="898">
        <v>14</v>
      </c>
      <c r="W6" s="898">
        <v>-10</v>
      </c>
      <c r="X6" s="952">
        <v>0.58333333333333337</v>
      </c>
      <c r="Y6" s="950"/>
    </row>
    <row r="7" spans="1:25" ht="14.4" customHeight="1" x14ac:dyDescent="0.3">
      <c r="A7" s="914" t="s">
        <v>5548</v>
      </c>
      <c r="B7" s="898"/>
      <c r="C7" s="899"/>
      <c r="D7" s="900"/>
      <c r="E7" s="901"/>
      <c r="F7" s="883"/>
      <c r="G7" s="884"/>
      <c r="H7" s="885">
        <v>1</v>
      </c>
      <c r="I7" s="886">
        <v>7.09</v>
      </c>
      <c r="J7" s="892">
        <v>17</v>
      </c>
      <c r="K7" s="888">
        <v>7.09</v>
      </c>
      <c r="L7" s="889">
        <v>5</v>
      </c>
      <c r="M7" s="889">
        <v>45</v>
      </c>
      <c r="N7" s="890">
        <v>15</v>
      </c>
      <c r="O7" s="889" t="s">
        <v>5544</v>
      </c>
      <c r="P7" s="902" t="s">
        <v>5549</v>
      </c>
      <c r="Q7" s="891">
        <f t="shared" si="0"/>
        <v>1</v>
      </c>
      <c r="R7" s="947">
        <f t="shared" si="0"/>
        <v>7.09</v>
      </c>
      <c r="S7" s="891">
        <f t="shared" si="1"/>
        <v>1</v>
      </c>
      <c r="T7" s="947">
        <f t="shared" si="2"/>
        <v>7.09</v>
      </c>
      <c r="U7" s="954">
        <v>15</v>
      </c>
      <c r="V7" s="898">
        <v>17</v>
      </c>
      <c r="W7" s="898">
        <v>2</v>
      </c>
      <c r="X7" s="952">
        <v>1.1333333333333333</v>
      </c>
      <c r="Y7" s="950">
        <v>2</v>
      </c>
    </row>
    <row r="8" spans="1:25" ht="14.4" customHeight="1" x14ac:dyDescent="0.3">
      <c r="A8" s="915" t="s">
        <v>5550</v>
      </c>
      <c r="B8" s="513">
        <v>1</v>
      </c>
      <c r="C8" s="904">
        <v>7.09</v>
      </c>
      <c r="D8" s="903">
        <v>8</v>
      </c>
      <c r="E8" s="905"/>
      <c r="F8" s="906"/>
      <c r="G8" s="893"/>
      <c r="H8" s="907"/>
      <c r="I8" s="908"/>
      <c r="J8" s="894"/>
      <c r="K8" s="909">
        <v>7.09</v>
      </c>
      <c r="L8" s="910">
        <v>5</v>
      </c>
      <c r="M8" s="910">
        <v>45</v>
      </c>
      <c r="N8" s="911">
        <v>15</v>
      </c>
      <c r="O8" s="910" t="s">
        <v>5544</v>
      </c>
      <c r="P8" s="912" t="s">
        <v>5551</v>
      </c>
      <c r="Q8" s="913">
        <f t="shared" si="0"/>
        <v>-1</v>
      </c>
      <c r="R8" s="948">
        <f t="shared" si="0"/>
        <v>-7.09</v>
      </c>
      <c r="S8" s="913">
        <f t="shared" si="1"/>
        <v>0</v>
      </c>
      <c r="T8" s="948">
        <f t="shared" si="2"/>
        <v>0</v>
      </c>
      <c r="U8" s="955" t="s">
        <v>576</v>
      </c>
      <c r="V8" s="513" t="s">
        <v>576</v>
      </c>
      <c r="W8" s="513" t="s">
        <v>576</v>
      </c>
      <c r="X8" s="953" t="s">
        <v>576</v>
      </c>
      <c r="Y8" s="951"/>
    </row>
    <row r="9" spans="1:25" ht="14.4" customHeight="1" x14ac:dyDescent="0.3">
      <c r="A9" s="915" t="s">
        <v>5552</v>
      </c>
      <c r="B9" s="513">
        <v>13</v>
      </c>
      <c r="C9" s="904">
        <v>107.71</v>
      </c>
      <c r="D9" s="903">
        <v>9.9</v>
      </c>
      <c r="E9" s="905">
        <v>16</v>
      </c>
      <c r="F9" s="906">
        <v>134.86000000000001</v>
      </c>
      <c r="G9" s="893">
        <v>11.8</v>
      </c>
      <c r="H9" s="907">
        <v>18</v>
      </c>
      <c r="I9" s="908">
        <v>140.97</v>
      </c>
      <c r="J9" s="894">
        <v>12.4</v>
      </c>
      <c r="K9" s="909">
        <v>7.77</v>
      </c>
      <c r="L9" s="910">
        <v>5</v>
      </c>
      <c r="M9" s="910">
        <v>45</v>
      </c>
      <c r="N9" s="911">
        <v>15</v>
      </c>
      <c r="O9" s="910" t="s">
        <v>5544</v>
      </c>
      <c r="P9" s="912" t="s">
        <v>5553</v>
      </c>
      <c r="Q9" s="913">
        <f t="shared" si="0"/>
        <v>5</v>
      </c>
      <c r="R9" s="948">
        <f t="shared" si="0"/>
        <v>33.260000000000005</v>
      </c>
      <c r="S9" s="913">
        <f t="shared" si="1"/>
        <v>2</v>
      </c>
      <c r="T9" s="948">
        <f t="shared" si="2"/>
        <v>6.1099999999999852</v>
      </c>
      <c r="U9" s="955">
        <v>270</v>
      </c>
      <c r="V9" s="513">
        <v>223.20000000000002</v>
      </c>
      <c r="W9" s="513">
        <v>-46.799999999999983</v>
      </c>
      <c r="X9" s="953">
        <v>0.82666666666666677</v>
      </c>
      <c r="Y9" s="951">
        <v>39</v>
      </c>
    </row>
    <row r="10" spans="1:25" ht="14.4" customHeight="1" x14ac:dyDescent="0.3">
      <c r="A10" s="914" t="s">
        <v>5554</v>
      </c>
      <c r="B10" s="895">
        <v>10</v>
      </c>
      <c r="C10" s="896">
        <v>331.5</v>
      </c>
      <c r="D10" s="897">
        <v>38.9</v>
      </c>
      <c r="E10" s="901">
        <v>6</v>
      </c>
      <c r="F10" s="883">
        <v>203.68</v>
      </c>
      <c r="G10" s="884">
        <v>44.2</v>
      </c>
      <c r="H10" s="889">
        <v>6</v>
      </c>
      <c r="I10" s="883">
        <v>191.48</v>
      </c>
      <c r="J10" s="884">
        <v>36.700000000000003</v>
      </c>
      <c r="K10" s="888">
        <v>33.15</v>
      </c>
      <c r="L10" s="889">
        <v>22</v>
      </c>
      <c r="M10" s="889">
        <v>135</v>
      </c>
      <c r="N10" s="890">
        <v>45</v>
      </c>
      <c r="O10" s="889" t="s">
        <v>5544</v>
      </c>
      <c r="P10" s="902" t="s">
        <v>5555</v>
      </c>
      <c r="Q10" s="891">
        <f t="shared" si="0"/>
        <v>-4</v>
      </c>
      <c r="R10" s="947">
        <f t="shared" si="0"/>
        <v>-140.02000000000001</v>
      </c>
      <c r="S10" s="891">
        <f t="shared" si="1"/>
        <v>0</v>
      </c>
      <c r="T10" s="947">
        <f t="shared" si="2"/>
        <v>-12.200000000000017</v>
      </c>
      <c r="U10" s="954">
        <v>270</v>
      </c>
      <c r="V10" s="898">
        <v>220.20000000000002</v>
      </c>
      <c r="W10" s="898">
        <v>-49.799999999999983</v>
      </c>
      <c r="X10" s="952">
        <v>0.81555555555555559</v>
      </c>
      <c r="Y10" s="950">
        <v>20</v>
      </c>
    </row>
    <row r="11" spans="1:25" ht="14.4" customHeight="1" x14ac:dyDescent="0.3">
      <c r="A11" s="914" t="s">
        <v>5556</v>
      </c>
      <c r="B11" s="898">
        <v>13</v>
      </c>
      <c r="C11" s="899">
        <v>264.18</v>
      </c>
      <c r="D11" s="900">
        <v>20.8</v>
      </c>
      <c r="E11" s="901">
        <v>11</v>
      </c>
      <c r="F11" s="883">
        <v>224.82</v>
      </c>
      <c r="G11" s="884">
        <v>27.8</v>
      </c>
      <c r="H11" s="885">
        <v>16</v>
      </c>
      <c r="I11" s="886">
        <v>328.92</v>
      </c>
      <c r="J11" s="887">
        <v>23.9</v>
      </c>
      <c r="K11" s="888">
        <v>20.34</v>
      </c>
      <c r="L11" s="889">
        <v>11</v>
      </c>
      <c r="M11" s="889">
        <v>87</v>
      </c>
      <c r="N11" s="890">
        <v>29</v>
      </c>
      <c r="O11" s="889" t="s">
        <v>5544</v>
      </c>
      <c r="P11" s="902" t="s">
        <v>5557</v>
      </c>
      <c r="Q11" s="891">
        <f t="shared" si="0"/>
        <v>3</v>
      </c>
      <c r="R11" s="947">
        <f t="shared" si="0"/>
        <v>64.740000000000009</v>
      </c>
      <c r="S11" s="891">
        <f t="shared" si="1"/>
        <v>5</v>
      </c>
      <c r="T11" s="947">
        <f t="shared" si="2"/>
        <v>104.10000000000002</v>
      </c>
      <c r="U11" s="954">
        <v>464</v>
      </c>
      <c r="V11" s="898">
        <v>382.4</v>
      </c>
      <c r="W11" s="898">
        <v>-81.600000000000023</v>
      </c>
      <c r="X11" s="952">
        <v>0.82413793103448274</v>
      </c>
      <c r="Y11" s="950">
        <v>26</v>
      </c>
    </row>
    <row r="12" spans="1:25" ht="14.4" customHeight="1" x14ac:dyDescent="0.3">
      <c r="A12" s="914" t="s">
        <v>5558</v>
      </c>
      <c r="B12" s="898">
        <v>22</v>
      </c>
      <c r="C12" s="899">
        <v>295.45</v>
      </c>
      <c r="D12" s="900">
        <v>16</v>
      </c>
      <c r="E12" s="885">
        <v>22</v>
      </c>
      <c r="F12" s="886">
        <v>286.24</v>
      </c>
      <c r="G12" s="887">
        <v>13.1</v>
      </c>
      <c r="H12" s="889">
        <v>18</v>
      </c>
      <c r="I12" s="883">
        <v>250.22</v>
      </c>
      <c r="J12" s="884">
        <v>12.3</v>
      </c>
      <c r="K12" s="888">
        <v>12.65</v>
      </c>
      <c r="L12" s="889">
        <v>5</v>
      </c>
      <c r="M12" s="889">
        <v>60</v>
      </c>
      <c r="N12" s="890">
        <v>20</v>
      </c>
      <c r="O12" s="889" t="s">
        <v>5544</v>
      </c>
      <c r="P12" s="902" t="s">
        <v>5559</v>
      </c>
      <c r="Q12" s="891">
        <f t="shared" si="0"/>
        <v>-4</v>
      </c>
      <c r="R12" s="947">
        <f t="shared" si="0"/>
        <v>-45.22999999999999</v>
      </c>
      <c r="S12" s="891">
        <f t="shared" si="1"/>
        <v>-4</v>
      </c>
      <c r="T12" s="947">
        <f t="shared" si="2"/>
        <v>-36.02000000000001</v>
      </c>
      <c r="U12" s="954">
        <v>360</v>
      </c>
      <c r="V12" s="898">
        <v>221.4</v>
      </c>
      <c r="W12" s="898">
        <v>-138.6</v>
      </c>
      <c r="X12" s="952">
        <v>0.61499999999999999</v>
      </c>
      <c r="Y12" s="950">
        <v>7</v>
      </c>
    </row>
    <row r="13" spans="1:25" ht="14.4" customHeight="1" x14ac:dyDescent="0.3">
      <c r="A13" s="914" t="s">
        <v>5560</v>
      </c>
      <c r="B13" s="898">
        <v>1</v>
      </c>
      <c r="C13" s="899">
        <v>5.05</v>
      </c>
      <c r="D13" s="900">
        <v>3</v>
      </c>
      <c r="E13" s="885">
        <v>4</v>
      </c>
      <c r="F13" s="886">
        <v>21.64</v>
      </c>
      <c r="G13" s="887">
        <v>4.5</v>
      </c>
      <c r="H13" s="889">
        <v>1</v>
      </c>
      <c r="I13" s="883">
        <v>6.5</v>
      </c>
      <c r="J13" s="884">
        <v>6</v>
      </c>
      <c r="K13" s="888">
        <v>6.5</v>
      </c>
      <c r="L13" s="889">
        <v>4</v>
      </c>
      <c r="M13" s="889">
        <v>39</v>
      </c>
      <c r="N13" s="890">
        <v>13</v>
      </c>
      <c r="O13" s="889" t="s">
        <v>5544</v>
      </c>
      <c r="P13" s="902" t="s">
        <v>5561</v>
      </c>
      <c r="Q13" s="891">
        <f t="shared" si="0"/>
        <v>0</v>
      </c>
      <c r="R13" s="947">
        <f t="shared" si="0"/>
        <v>1.4500000000000002</v>
      </c>
      <c r="S13" s="891">
        <f t="shared" si="1"/>
        <v>-3</v>
      </c>
      <c r="T13" s="947">
        <f t="shared" si="2"/>
        <v>-15.14</v>
      </c>
      <c r="U13" s="954">
        <v>13</v>
      </c>
      <c r="V13" s="898">
        <v>6</v>
      </c>
      <c r="W13" s="898">
        <v>-7</v>
      </c>
      <c r="X13" s="952">
        <v>0.46153846153846156</v>
      </c>
      <c r="Y13" s="950"/>
    </row>
    <row r="14" spans="1:25" ht="14.4" customHeight="1" x14ac:dyDescent="0.3">
      <c r="A14" s="914" t="s">
        <v>5562</v>
      </c>
      <c r="B14" s="898"/>
      <c r="C14" s="899"/>
      <c r="D14" s="900"/>
      <c r="E14" s="885">
        <v>1</v>
      </c>
      <c r="F14" s="886">
        <v>4.6900000000000004</v>
      </c>
      <c r="G14" s="887">
        <v>10</v>
      </c>
      <c r="H14" s="889"/>
      <c r="I14" s="883"/>
      <c r="J14" s="884"/>
      <c r="K14" s="888">
        <v>3.2</v>
      </c>
      <c r="L14" s="889">
        <v>3</v>
      </c>
      <c r="M14" s="889">
        <v>24</v>
      </c>
      <c r="N14" s="890">
        <v>8</v>
      </c>
      <c r="O14" s="889" t="s">
        <v>5544</v>
      </c>
      <c r="P14" s="902" t="s">
        <v>5563</v>
      </c>
      <c r="Q14" s="891">
        <f t="shared" si="0"/>
        <v>0</v>
      </c>
      <c r="R14" s="947">
        <f t="shared" si="0"/>
        <v>0</v>
      </c>
      <c r="S14" s="891">
        <f t="shared" si="1"/>
        <v>-1</v>
      </c>
      <c r="T14" s="947">
        <f t="shared" si="2"/>
        <v>-4.6900000000000004</v>
      </c>
      <c r="U14" s="954" t="s">
        <v>576</v>
      </c>
      <c r="V14" s="898" t="s">
        <v>576</v>
      </c>
      <c r="W14" s="898" t="s">
        <v>576</v>
      </c>
      <c r="X14" s="952" t="s">
        <v>576</v>
      </c>
      <c r="Y14" s="950"/>
    </row>
    <row r="15" spans="1:25" ht="14.4" customHeight="1" x14ac:dyDescent="0.3">
      <c r="A15" s="914" t="s">
        <v>5564</v>
      </c>
      <c r="B15" s="898">
        <v>1</v>
      </c>
      <c r="C15" s="899">
        <v>1.61</v>
      </c>
      <c r="D15" s="900">
        <v>20</v>
      </c>
      <c r="E15" s="901"/>
      <c r="F15" s="883"/>
      <c r="G15" s="884"/>
      <c r="H15" s="885"/>
      <c r="I15" s="886"/>
      <c r="J15" s="887"/>
      <c r="K15" s="888">
        <v>1.61</v>
      </c>
      <c r="L15" s="889">
        <v>3</v>
      </c>
      <c r="M15" s="889">
        <v>30</v>
      </c>
      <c r="N15" s="890">
        <v>10</v>
      </c>
      <c r="O15" s="889" t="s">
        <v>5544</v>
      </c>
      <c r="P15" s="902" t="s">
        <v>5565</v>
      </c>
      <c r="Q15" s="891">
        <f t="shared" si="0"/>
        <v>-1</v>
      </c>
      <c r="R15" s="947">
        <f t="shared" si="0"/>
        <v>-1.61</v>
      </c>
      <c r="S15" s="891">
        <f t="shared" si="1"/>
        <v>0</v>
      </c>
      <c r="T15" s="947">
        <f t="shared" si="2"/>
        <v>0</v>
      </c>
      <c r="U15" s="954" t="s">
        <v>576</v>
      </c>
      <c r="V15" s="898" t="s">
        <v>576</v>
      </c>
      <c r="W15" s="898" t="s">
        <v>576</v>
      </c>
      <c r="X15" s="952" t="s">
        <v>576</v>
      </c>
      <c r="Y15" s="950"/>
    </row>
    <row r="16" spans="1:25" ht="14.4" customHeight="1" x14ac:dyDescent="0.3">
      <c r="A16" s="915" t="s">
        <v>5566</v>
      </c>
      <c r="B16" s="513">
        <v>1</v>
      </c>
      <c r="C16" s="904">
        <v>0.79</v>
      </c>
      <c r="D16" s="903">
        <v>1</v>
      </c>
      <c r="E16" s="905">
        <v>4</v>
      </c>
      <c r="F16" s="906">
        <v>5.26</v>
      </c>
      <c r="G16" s="893">
        <v>1.8</v>
      </c>
      <c r="H16" s="907">
        <v>6</v>
      </c>
      <c r="I16" s="908">
        <v>8.9700000000000006</v>
      </c>
      <c r="J16" s="894">
        <v>2.2000000000000002</v>
      </c>
      <c r="K16" s="909">
        <v>2.2200000000000002</v>
      </c>
      <c r="L16" s="910">
        <v>3</v>
      </c>
      <c r="M16" s="910">
        <v>30</v>
      </c>
      <c r="N16" s="911">
        <v>10</v>
      </c>
      <c r="O16" s="910" t="s">
        <v>5544</v>
      </c>
      <c r="P16" s="912" t="s">
        <v>5567</v>
      </c>
      <c r="Q16" s="913">
        <f t="shared" si="0"/>
        <v>5</v>
      </c>
      <c r="R16" s="948">
        <f t="shared" si="0"/>
        <v>8.18</v>
      </c>
      <c r="S16" s="913">
        <f t="shared" si="1"/>
        <v>2</v>
      </c>
      <c r="T16" s="948">
        <f t="shared" si="2"/>
        <v>3.7100000000000009</v>
      </c>
      <c r="U16" s="955">
        <v>60</v>
      </c>
      <c r="V16" s="513">
        <v>13.200000000000001</v>
      </c>
      <c r="W16" s="513">
        <v>-46.8</v>
      </c>
      <c r="X16" s="953">
        <v>0.22000000000000003</v>
      </c>
      <c r="Y16" s="951"/>
    </row>
    <row r="17" spans="1:25" ht="14.4" customHeight="1" x14ac:dyDescent="0.3">
      <c r="A17" s="914" t="s">
        <v>5568</v>
      </c>
      <c r="B17" s="898"/>
      <c r="C17" s="899"/>
      <c r="D17" s="900"/>
      <c r="E17" s="885">
        <v>2</v>
      </c>
      <c r="F17" s="886">
        <v>1.82</v>
      </c>
      <c r="G17" s="887">
        <v>3</v>
      </c>
      <c r="H17" s="889"/>
      <c r="I17" s="883"/>
      <c r="J17" s="884"/>
      <c r="K17" s="888">
        <v>1.0900000000000001</v>
      </c>
      <c r="L17" s="889">
        <v>3</v>
      </c>
      <c r="M17" s="889">
        <v>27</v>
      </c>
      <c r="N17" s="890">
        <v>9</v>
      </c>
      <c r="O17" s="889" t="s">
        <v>5544</v>
      </c>
      <c r="P17" s="902" t="s">
        <v>5569</v>
      </c>
      <c r="Q17" s="891">
        <f t="shared" si="0"/>
        <v>0</v>
      </c>
      <c r="R17" s="947">
        <f t="shared" si="0"/>
        <v>0</v>
      </c>
      <c r="S17" s="891">
        <f t="shared" si="1"/>
        <v>-2</v>
      </c>
      <c r="T17" s="947">
        <f t="shared" si="2"/>
        <v>-1.82</v>
      </c>
      <c r="U17" s="954" t="s">
        <v>576</v>
      </c>
      <c r="V17" s="898" t="s">
        <v>576</v>
      </c>
      <c r="W17" s="898" t="s">
        <v>576</v>
      </c>
      <c r="X17" s="952" t="s">
        <v>576</v>
      </c>
      <c r="Y17" s="950"/>
    </row>
    <row r="18" spans="1:25" ht="14.4" customHeight="1" x14ac:dyDescent="0.3">
      <c r="A18" s="914" t="s">
        <v>5570</v>
      </c>
      <c r="B18" s="898">
        <v>1</v>
      </c>
      <c r="C18" s="899">
        <v>0.84</v>
      </c>
      <c r="D18" s="900">
        <v>2</v>
      </c>
      <c r="E18" s="885">
        <v>1</v>
      </c>
      <c r="F18" s="886">
        <v>1.24</v>
      </c>
      <c r="G18" s="887">
        <v>5</v>
      </c>
      <c r="H18" s="889"/>
      <c r="I18" s="883"/>
      <c r="J18" s="884"/>
      <c r="K18" s="888">
        <v>1.24</v>
      </c>
      <c r="L18" s="889">
        <v>3</v>
      </c>
      <c r="M18" s="889">
        <v>24</v>
      </c>
      <c r="N18" s="890">
        <v>8</v>
      </c>
      <c r="O18" s="889" t="s">
        <v>5544</v>
      </c>
      <c r="P18" s="902" t="s">
        <v>5571</v>
      </c>
      <c r="Q18" s="891">
        <f t="shared" si="0"/>
        <v>-1</v>
      </c>
      <c r="R18" s="947">
        <f t="shared" si="0"/>
        <v>-0.84</v>
      </c>
      <c r="S18" s="891">
        <f t="shared" si="1"/>
        <v>-1</v>
      </c>
      <c r="T18" s="947">
        <f t="shared" si="2"/>
        <v>-1.24</v>
      </c>
      <c r="U18" s="954" t="s">
        <v>576</v>
      </c>
      <c r="V18" s="898" t="s">
        <v>576</v>
      </c>
      <c r="W18" s="898" t="s">
        <v>576</v>
      </c>
      <c r="X18" s="952" t="s">
        <v>576</v>
      </c>
      <c r="Y18" s="950"/>
    </row>
    <row r="19" spans="1:25" ht="14.4" customHeight="1" x14ac:dyDescent="0.3">
      <c r="A19" s="914" t="s">
        <v>5572</v>
      </c>
      <c r="B19" s="895">
        <v>1</v>
      </c>
      <c r="C19" s="896">
        <v>1.1599999999999999</v>
      </c>
      <c r="D19" s="897">
        <v>3</v>
      </c>
      <c r="E19" s="901"/>
      <c r="F19" s="883"/>
      <c r="G19" s="884"/>
      <c r="H19" s="889"/>
      <c r="I19" s="883"/>
      <c r="J19" s="884"/>
      <c r="K19" s="888">
        <v>1.1599999999999999</v>
      </c>
      <c r="L19" s="889">
        <v>2</v>
      </c>
      <c r="M19" s="889">
        <v>21</v>
      </c>
      <c r="N19" s="890">
        <v>7</v>
      </c>
      <c r="O19" s="889" t="s">
        <v>5544</v>
      </c>
      <c r="P19" s="902" t="s">
        <v>5573</v>
      </c>
      <c r="Q19" s="891">
        <f t="shared" si="0"/>
        <v>-1</v>
      </c>
      <c r="R19" s="947">
        <f t="shared" si="0"/>
        <v>-1.1599999999999999</v>
      </c>
      <c r="S19" s="891">
        <f t="shared" si="1"/>
        <v>0</v>
      </c>
      <c r="T19" s="947">
        <f t="shared" si="2"/>
        <v>0</v>
      </c>
      <c r="U19" s="954" t="s">
        <v>576</v>
      </c>
      <c r="V19" s="898" t="s">
        <v>576</v>
      </c>
      <c r="W19" s="898" t="s">
        <v>576</v>
      </c>
      <c r="X19" s="952" t="s">
        <v>576</v>
      </c>
      <c r="Y19" s="950"/>
    </row>
    <row r="20" spans="1:25" ht="14.4" customHeight="1" x14ac:dyDescent="0.3">
      <c r="A20" s="914" t="s">
        <v>5574</v>
      </c>
      <c r="B20" s="898">
        <v>1</v>
      </c>
      <c r="C20" s="899">
        <v>2.38</v>
      </c>
      <c r="D20" s="900">
        <v>3</v>
      </c>
      <c r="E20" s="901">
        <v>1</v>
      </c>
      <c r="F20" s="883">
        <v>2.38</v>
      </c>
      <c r="G20" s="884">
        <v>4</v>
      </c>
      <c r="H20" s="885">
        <v>1</v>
      </c>
      <c r="I20" s="886">
        <v>1.21</v>
      </c>
      <c r="J20" s="887">
        <v>1</v>
      </c>
      <c r="K20" s="888">
        <v>2.38</v>
      </c>
      <c r="L20" s="889">
        <v>3</v>
      </c>
      <c r="M20" s="889">
        <v>30</v>
      </c>
      <c r="N20" s="890">
        <v>10</v>
      </c>
      <c r="O20" s="889" t="s">
        <v>5544</v>
      </c>
      <c r="P20" s="902" t="s">
        <v>5575</v>
      </c>
      <c r="Q20" s="891">
        <f t="shared" si="0"/>
        <v>0</v>
      </c>
      <c r="R20" s="947">
        <f t="shared" si="0"/>
        <v>-1.17</v>
      </c>
      <c r="S20" s="891">
        <f t="shared" si="1"/>
        <v>0</v>
      </c>
      <c r="T20" s="947">
        <f t="shared" si="2"/>
        <v>-1.17</v>
      </c>
      <c r="U20" s="954">
        <v>10</v>
      </c>
      <c r="V20" s="898">
        <v>1</v>
      </c>
      <c r="W20" s="898">
        <v>-9</v>
      </c>
      <c r="X20" s="952">
        <v>0.1</v>
      </c>
      <c r="Y20" s="950"/>
    </row>
    <row r="21" spans="1:25" ht="14.4" customHeight="1" x14ac:dyDescent="0.3">
      <c r="A21" s="914" t="s">
        <v>5576</v>
      </c>
      <c r="B21" s="898"/>
      <c r="C21" s="899"/>
      <c r="D21" s="900"/>
      <c r="E21" s="901">
        <v>1</v>
      </c>
      <c r="F21" s="883">
        <v>7.19</v>
      </c>
      <c r="G21" s="884">
        <v>10</v>
      </c>
      <c r="H21" s="885"/>
      <c r="I21" s="886"/>
      <c r="J21" s="887"/>
      <c r="K21" s="888">
        <v>1.21</v>
      </c>
      <c r="L21" s="889">
        <v>3</v>
      </c>
      <c r="M21" s="889">
        <v>27</v>
      </c>
      <c r="N21" s="890">
        <v>9</v>
      </c>
      <c r="O21" s="889" t="s">
        <v>5544</v>
      </c>
      <c r="P21" s="902" t="s">
        <v>5577</v>
      </c>
      <c r="Q21" s="891">
        <f t="shared" si="0"/>
        <v>0</v>
      </c>
      <c r="R21" s="947">
        <f t="shared" si="0"/>
        <v>0</v>
      </c>
      <c r="S21" s="891">
        <f t="shared" si="1"/>
        <v>-1</v>
      </c>
      <c r="T21" s="947">
        <f t="shared" si="2"/>
        <v>-7.19</v>
      </c>
      <c r="U21" s="954" t="s">
        <v>576</v>
      </c>
      <c r="V21" s="898" t="s">
        <v>576</v>
      </c>
      <c r="W21" s="898" t="s">
        <v>576</v>
      </c>
      <c r="X21" s="952" t="s">
        <v>576</v>
      </c>
      <c r="Y21" s="950"/>
    </row>
    <row r="22" spans="1:25" ht="14.4" customHeight="1" x14ac:dyDescent="0.3">
      <c r="A22" s="915" t="s">
        <v>5578</v>
      </c>
      <c r="B22" s="513">
        <v>1</v>
      </c>
      <c r="C22" s="904">
        <v>4.3600000000000003</v>
      </c>
      <c r="D22" s="903">
        <v>36</v>
      </c>
      <c r="E22" s="905"/>
      <c r="F22" s="906"/>
      <c r="G22" s="893"/>
      <c r="H22" s="907">
        <v>2</v>
      </c>
      <c r="I22" s="908">
        <v>4.82</v>
      </c>
      <c r="J22" s="894">
        <v>6.5</v>
      </c>
      <c r="K22" s="909">
        <v>2.41</v>
      </c>
      <c r="L22" s="910">
        <v>5</v>
      </c>
      <c r="M22" s="910">
        <v>48</v>
      </c>
      <c r="N22" s="911">
        <v>16</v>
      </c>
      <c r="O22" s="910" t="s">
        <v>5544</v>
      </c>
      <c r="P22" s="912" t="s">
        <v>5577</v>
      </c>
      <c r="Q22" s="913">
        <f t="shared" si="0"/>
        <v>1</v>
      </c>
      <c r="R22" s="948">
        <f t="shared" si="0"/>
        <v>0.45999999999999996</v>
      </c>
      <c r="S22" s="913">
        <f t="shared" si="1"/>
        <v>2</v>
      </c>
      <c r="T22" s="948">
        <f t="shared" si="2"/>
        <v>4.82</v>
      </c>
      <c r="U22" s="955">
        <v>32</v>
      </c>
      <c r="V22" s="513">
        <v>13</v>
      </c>
      <c r="W22" s="513">
        <v>-19</v>
      </c>
      <c r="X22" s="953">
        <v>0.40625</v>
      </c>
      <c r="Y22" s="951"/>
    </row>
    <row r="23" spans="1:25" ht="14.4" customHeight="1" x14ac:dyDescent="0.3">
      <c r="A23" s="914" t="s">
        <v>5579</v>
      </c>
      <c r="B23" s="898">
        <v>11</v>
      </c>
      <c r="C23" s="899">
        <v>42.62</v>
      </c>
      <c r="D23" s="900">
        <v>8.9</v>
      </c>
      <c r="E23" s="885">
        <v>15</v>
      </c>
      <c r="F23" s="886">
        <v>22.57</v>
      </c>
      <c r="G23" s="887">
        <v>4.0999999999999996</v>
      </c>
      <c r="H23" s="889">
        <v>9</v>
      </c>
      <c r="I23" s="883">
        <v>16.45</v>
      </c>
      <c r="J23" s="884">
        <v>4.0999999999999996</v>
      </c>
      <c r="K23" s="888">
        <v>1.67</v>
      </c>
      <c r="L23" s="889">
        <v>3</v>
      </c>
      <c r="M23" s="889">
        <v>27</v>
      </c>
      <c r="N23" s="890">
        <v>9</v>
      </c>
      <c r="O23" s="889" t="s">
        <v>5544</v>
      </c>
      <c r="P23" s="902" t="s">
        <v>5580</v>
      </c>
      <c r="Q23" s="891">
        <f t="shared" si="0"/>
        <v>-2</v>
      </c>
      <c r="R23" s="947">
        <f t="shared" si="0"/>
        <v>-26.169999999999998</v>
      </c>
      <c r="S23" s="891">
        <f t="shared" si="1"/>
        <v>-6</v>
      </c>
      <c r="T23" s="947">
        <f t="shared" si="2"/>
        <v>-6.120000000000001</v>
      </c>
      <c r="U23" s="954">
        <v>81</v>
      </c>
      <c r="V23" s="898">
        <v>36.9</v>
      </c>
      <c r="W23" s="898">
        <v>-44.1</v>
      </c>
      <c r="X23" s="952">
        <v>0.45555555555555555</v>
      </c>
      <c r="Y23" s="950">
        <v>7</v>
      </c>
    </row>
    <row r="24" spans="1:25" ht="14.4" customHeight="1" x14ac:dyDescent="0.3">
      <c r="A24" s="914" t="s">
        <v>5581</v>
      </c>
      <c r="B24" s="895">
        <v>1</v>
      </c>
      <c r="C24" s="896">
        <v>0.62</v>
      </c>
      <c r="D24" s="897">
        <v>2</v>
      </c>
      <c r="E24" s="901"/>
      <c r="F24" s="883"/>
      <c r="G24" s="884"/>
      <c r="H24" s="889"/>
      <c r="I24" s="883"/>
      <c r="J24" s="884"/>
      <c r="K24" s="888">
        <v>0.62</v>
      </c>
      <c r="L24" s="889">
        <v>2</v>
      </c>
      <c r="M24" s="889">
        <v>21</v>
      </c>
      <c r="N24" s="890">
        <v>7</v>
      </c>
      <c r="O24" s="889" t="s">
        <v>5544</v>
      </c>
      <c r="P24" s="902" t="s">
        <v>5582</v>
      </c>
      <c r="Q24" s="891">
        <f t="shared" si="0"/>
        <v>-1</v>
      </c>
      <c r="R24" s="947">
        <f t="shared" si="0"/>
        <v>-0.62</v>
      </c>
      <c r="S24" s="891">
        <f t="shared" si="1"/>
        <v>0</v>
      </c>
      <c r="T24" s="947">
        <f t="shared" si="2"/>
        <v>0</v>
      </c>
      <c r="U24" s="954" t="s">
        <v>576</v>
      </c>
      <c r="V24" s="898" t="s">
        <v>576</v>
      </c>
      <c r="W24" s="898" t="s">
        <v>576</v>
      </c>
      <c r="X24" s="952" t="s">
        <v>576</v>
      </c>
      <c r="Y24" s="950"/>
    </row>
    <row r="25" spans="1:25" ht="14.4" customHeight="1" x14ac:dyDescent="0.3">
      <c r="A25" s="914" t="s">
        <v>5583</v>
      </c>
      <c r="B25" s="895">
        <v>2</v>
      </c>
      <c r="C25" s="896">
        <v>2.16</v>
      </c>
      <c r="D25" s="897">
        <v>5</v>
      </c>
      <c r="E25" s="901"/>
      <c r="F25" s="883"/>
      <c r="G25" s="884"/>
      <c r="H25" s="889"/>
      <c r="I25" s="883"/>
      <c r="J25" s="884"/>
      <c r="K25" s="888">
        <v>1.06</v>
      </c>
      <c r="L25" s="889">
        <v>4</v>
      </c>
      <c r="M25" s="889">
        <v>33</v>
      </c>
      <c r="N25" s="890">
        <v>11</v>
      </c>
      <c r="O25" s="889" t="s">
        <v>5544</v>
      </c>
      <c r="P25" s="902" t="s">
        <v>5584</v>
      </c>
      <c r="Q25" s="891">
        <f t="shared" si="0"/>
        <v>-2</v>
      </c>
      <c r="R25" s="947">
        <f t="shared" si="0"/>
        <v>-2.16</v>
      </c>
      <c r="S25" s="891">
        <f t="shared" si="1"/>
        <v>0</v>
      </c>
      <c r="T25" s="947">
        <f t="shared" si="2"/>
        <v>0</v>
      </c>
      <c r="U25" s="954" t="s">
        <v>576</v>
      </c>
      <c r="V25" s="898" t="s">
        <v>576</v>
      </c>
      <c r="W25" s="898" t="s">
        <v>576</v>
      </c>
      <c r="X25" s="952" t="s">
        <v>576</v>
      </c>
      <c r="Y25" s="950"/>
    </row>
    <row r="26" spans="1:25" ht="14.4" customHeight="1" x14ac:dyDescent="0.3">
      <c r="A26" s="914" t="s">
        <v>5585</v>
      </c>
      <c r="B26" s="898">
        <v>2</v>
      </c>
      <c r="C26" s="899">
        <v>0.87</v>
      </c>
      <c r="D26" s="900">
        <v>1</v>
      </c>
      <c r="E26" s="901">
        <v>4</v>
      </c>
      <c r="F26" s="883">
        <v>1.69</v>
      </c>
      <c r="G26" s="884">
        <v>2.2999999999999998</v>
      </c>
      <c r="H26" s="885">
        <v>4</v>
      </c>
      <c r="I26" s="886">
        <v>2.27</v>
      </c>
      <c r="J26" s="887">
        <v>2</v>
      </c>
      <c r="K26" s="888">
        <v>0.42</v>
      </c>
      <c r="L26" s="889">
        <v>1</v>
      </c>
      <c r="M26" s="889">
        <v>5</v>
      </c>
      <c r="N26" s="890">
        <v>2</v>
      </c>
      <c r="O26" s="889" t="s">
        <v>5544</v>
      </c>
      <c r="P26" s="902" t="s">
        <v>5586</v>
      </c>
      <c r="Q26" s="891">
        <f t="shared" si="0"/>
        <v>2</v>
      </c>
      <c r="R26" s="947">
        <f t="shared" si="0"/>
        <v>1.4</v>
      </c>
      <c r="S26" s="891">
        <f t="shared" si="1"/>
        <v>0</v>
      </c>
      <c r="T26" s="947">
        <f t="shared" si="2"/>
        <v>0.58000000000000007</v>
      </c>
      <c r="U26" s="954">
        <v>8</v>
      </c>
      <c r="V26" s="898">
        <v>8</v>
      </c>
      <c r="W26" s="898">
        <v>0</v>
      </c>
      <c r="X26" s="952">
        <v>1</v>
      </c>
      <c r="Y26" s="950">
        <v>1</v>
      </c>
    </row>
    <row r="27" spans="1:25" ht="14.4" customHeight="1" x14ac:dyDescent="0.3">
      <c r="A27" s="914" t="s">
        <v>5587</v>
      </c>
      <c r="B27" s="898"/>
      <c r="C27" s="899"/>
      <c r="D27" s="900"/>
      <c r="E27" s="885">
        <v>2</v>
      </c>
      <c r="F27" s="886">
        <v>32.31</v>
      </c>
      <c r="G27" s="887">
        <v>6</v>
      </c>
      <c r="H27" s="889">
        <v>1</v>
      </c>
      <c r="I27" s="883">
        <v>12.99</v>
      </c>
      <c r="J27" s="884">
        <v>13</v>
      </c>
      <c r="K27" s="888">
        <v>17.2</v>
      </c>
      <c r="L27" s="889">
        <v>4</v>
      </c>
      <c r="M27" s="889">
        <v>39</v>
      </c>
      <c r="N27" s="890">
        <v>13</v>
      </c>
      <c r="O27" s="889" t="s">
        <v>4559</v>
      </c>
      <c r="P27" s="902" t="s">
        <v>5588</v>
      </c>
      <c r="Q27" s="891">
        <f t="shared" si="0"/>
        <v>1</v>
      </c>
      <c r="R27" s="947">
        <f t="shared" si="0"/>
        <v>12.99</v>
      </c>
      <c r="S27" s="891">
        <f t="shared" si="1"/>
        <v>-1</v>
      </c>
      <c r="T27" s="947">
        <f t="shared" si="2"/>
        <v>-19.32</v>
      </c>
      <c r="U27" s="954">
        <v>13</v>
      </c>
      <c r="V27" s="898">
        <v>13</v>
      </c>
      <c r="W27" s="898">
        <v>0</v>
      </c>
      <c r="X27" s="952">
        <v>1</v>
      </c>
      <c r="Y27" s="950"/>
    </row>
    <row r="28" spans="1:25" ht="14.4" customHeight="1" x14ac:dyDescent="0.3">
      <c r="A28" s="914" t="s">
        <v>5589</v>
      </c>
      <c r="B28" s="898"/>
      <c r="C28" s="899"/>
      <c r="D28" s="900"/>
      <c r="E28" s="901"/>
      <c r="F28" s="883"/>
      <c r="G28" s="884"/>
      <c r="H28" s="885">
        <v>1</v>
      </c>
      <c r="I28" s="886">
        <v>16.100000000000001</v>
      </c>
      <c r="J28" s="887">
        <v>17</v>
      </c>
      <c r="K28" s="888">
        <v>16.100000000000001</v>
      </c>
      <c r="L28" s="889">
        <v>7</v>
      </c>
      <c r="M28" s="889">
        <v>63</v>
      </c>
      <c r="N28" s="890">
        <v>21</v>
      </c>
      <c r="O28" s="889" t="s">
        <v>5544</v>
      </c>
      <c r="P28" s="902" t="s">
        <v>5590</v>
      </c>
      <c r="Q28" s="891">
        <f t="shared" si="0"/>
        <v>1</v>
      </c>
      <c r="R28" s="947">
        <f t="shared" si="0"/>
        <v>16.100000000000001</v>
      </c>
      <c r="S28" s="891">
        <f t="shared" si="1"/>
        <v>1</v>
      </c>
      <c r="T28" s="947">
        <f t="shared" si="2"/>
        <v>16.100000000000001</v>
      </c>
      <c r="U28" s="954">
        <v>21</v>
      </c>
      <c r="V28" s="898">
        <v>17</v>
      </c>
      <c r="W28" s="898">
        <v>-4</v>
      </c>
      <c r="X28" s="952">
        <v>0.80952380952380953</v>
      </c>
      <c r="Y28" s="950"/>
    </row>
    <row r="29" spans="1:25" ht="14.4" customHeight="1" x14ac:dyDescent="0.3">
      <c r="A29" s="914" t="s">
        <v>5591</v>
      </c>
      <c r="B29" s="895">
        <v>2</v>
      </c>
      <c r="C29" s="896">
        <v>15.57</v>
      </c>
      <c r="D29" s="897">
        <v>4</v>
      </c>
      <c r="E29" s="901">
        <v>1</v>
      </c>
      <c r="F29" s="883">
        <v>9.31</v>
      </c>
      <c r="G29" s="884">
        <v>5</v>
      </c>
      <c r="H29" s="889"/>
      <c r="I29" s="883"/>
      <c r="J29" s="884"/>
      <c r="K29" s="888">
        <v>9.31</v>
      </c>
      <c r="L29" s="889">
        <v>5</v>
      </c>
      <c r="M29" s="889">
        <v>48</v>
      </c>
      <c r="N29" s="890">
        <v>16</v>
      </c>
      <c r="O29" s="889" t="s">
        <v>5544</v>
      </c>
      <c r="P29" s="902" t="s">
        <v>5592</v>
      </c>
      <c r="Q29" s="891">
        <f t="shared" si="0"/>
        <v>-2</v>
      </c>
      <c r="R29" s="947">
        <f t="shared" si="0"/>
        <v>-15.57</v>
      </c>
      <c r="S29" s="891">
        <f t="shared" si="1"/>
        <v>-1</v>
      </c>
      <c r="T29" s="947">
        <f t="shared" si="2"/>
        <v>-9.31</v>
      </c>
      <c r="U29" s="954" t="s">
        <v>576</v>
      </c>
      <c r="V29" s="898" t="s">
        <v>576</v>
      </c>
      <c r="W29" s="898" t="s">
        <v>576</v>
      </c>
      <c r="X29" s="952" t="s">
        <v>576</v>
      </c>
      <c r="Y29" s="950"/>
    </row>
    <row r="30" spans="1:25" ht="14.4" customHeight="1" x14ac:dyDescent="0.3">
      <c r="A30" s="914" t="s">
        <v>5593</v>
      </c>
      <c r="B30" s="895">
        <v>2</v>
      </c>
      <c r="C30" s="896">
        <v>8.4499999999999993</v>
      </c>
      <c r="D30" s="897">
        <v>3</v>
      </c>
      <c r="E30" s="901">
        <v>1</v>
      </c>
      <c r="F30" s="883">
        <v>4.2300000000000004</v>
      </c>
      <c r="G30" s="884">
        <v>3</v>
      </c>
      <c r="H30" s="889"/>
      <c r="I30" s="883"/>
      <c r="J30" s="884"/>
      <c r="K30" s="888">
        <v>4.2300000000000004</v>
      </c>
      <c r="L30" s="889">
        <v>2</v>
      </c>
      <c r="M30" s="889">
        <v>21</v>
      </c>
      <c r="N30" s="890">
        <v>7</v>
      </c>
      <c r="O30" s="889" t="s">
        <v>5544</v>
      </c>
      <c r="P30" s="902" t="s">
        <v>5594</v>
      </c>
      <c r="Q30" s="891">
        <f t="shared" si="0"/>
        <v>-2</v>
      </c>
      <c r="R30" s="947">
        <f t="shared" si="0"/>
        <v>-8.4499999999999993</v>
      </c>
      <c r="S30" s="891">
        <f t="shared" si="1"/>
        <v>-1</v>
      </c>
      <c r="T30" s="947">
        <f t="shared" si="2"/>
        <v>-4.2300000000000004</v>
      </c>
      <c r="U30" s="954" t="s">
        <v>576</v>
      </c>
      <c r="V30" s="898" t="s">
        <v>576</v>
      </c>
      <c r="W30" s="898" t="s">
        <v>576</v>
      </c>
      <c r="X30" s="952" t="s">
        <v>576</v>
      </c>
      <c r="Y30" s="950"/>
    </row>
    <row r="31" spans="1:25" ht="14.4" customHeight="1" x14ac:dyDescent="0.3">
      <c r="A31" s="914" t="s">
        <v>5595</v>
      </c>
      <c r="B31" s="895">
        <v>1</v>
      </c>
      <c r="C31" s="896">
        <v>1.36</v>
      </c>
      <c r="D31" s="897">
        <v>3</v>
      </c>
      <c r="E31" s="901"/>
      <c r="F31" s="883"/>
      <c r="G31" s="884"/>
      <c r="H31" s="889"/>
      <c r="I31" s="883"/>
      <c r="J31" s="884"/>
      <c r="K31" s="888">
        <v>2.5299999999999998</v>
      </c>
      <c r="L31" s="889">
        <v>6</v>
      </c>
      <c r="M31" s="889">
        <v>54</v>
      </c>
      <c r="N31" s="890">
        <v>18</v>
      </c>
      <c r="O31" s="889" t="s">
        <v>5544</v>
      </c>
      <c r="P31" s="902" t="s">
        <v>5596</v>
      </c>
      <c r="Q31" s="891">
        <f t="shared" si="0"/>
        <v>-1</v>
      </c>
      <c r="R31" s="947">
        <f t="shared" si="0"/>
        <v>-1.36</v>
      </c>
      <c r="S31" s="891">
        <f t="shared" si="1"/>
        <v>0</v>
      </c>
      <c r="T31" s="947">
        <f t="shared" si="2"/>
        <v>0</v>
      </c>
      <c r="U31" s="954" t="s">
        <v>576</v>
      </c>
      <c r="V31" s="898" t="s">
        <v>576</v>
      </c>
      <c r="W31" s="898" t="s">
        <v>576</v>
      </c>
      <c r="X31" s="952" t="s">
        <v>576</v>
      </c>
      <c r="Y31" s="950"/>
    </row>
    <row r="32" spans="1:25" ht="14.4" customHeight="1" x14ac:dyDescent="0.3">
      <c r="A32" s="914" t="s">
        <v>5597</v>
      </c>
      <c r="B32" s="895">
        <v>1</v>
      </c>
      <c r="C32" s="896">
        <v>1.92</v>
      </c>
      <c r="D32" s="897">
        <v>7</v>
      </c>
      <c r="E32" s="901"/>
      <c r="F32" s="883"/>
      <c r="G32" s="884"/>
      <c r="H32" s="889"/>
      <c r="I32" s="883"/>
      <c r="J32" s="884"/>
      <c r="K32" s="888">
        <v>1.92</v>
      </c>
      <c r="L32" s="889">
        <v>3</v>
      </c>
      <c r="M32" s="889">
        <v>24</v>
      </c>
      <c r="N32" s="890">
        <v>8</v>
      </c>
      <c r="O32" s="889" t="s">
        <v>5544</v>
      </c>
      <c r="P32" s="902" t="s">
        <v>5598</v>
      </c>
      <c r="Q32" s="891">
        <f t="shared" si="0"/>
        <v>-1</v>
      </c>
      <c r="R32" s="947">
        <f t="shared" si="0"/>
        <v>-1.92</v>
      </c>
      <c r="S32" s="891">
        <f t="shared" si="1"/>
        <v>0</v>
      </c>
      <c r="T32" s="947">
        <f t="shared" si="2"/>
        <v>0</v>
      </c>
      <c r="U32" s="954" t="s">
        <v>576</v>
      </c>
      <c r="V32" s="898" t="s">
        <v>576</v>
      </c>
      <c r="W32" s="898" t="s">
        <v>576</v>
      </c>
      <c r="X32" s="952" t="s">
        <v>576</v>
      </c>
      <c r="Y32" s="950"/>
    </row>
    <row r="33" spans="1:25" ht="14.4" customHeight="1" x14ac:dyDescent="0.3">
      <c r="A33" s="914" t="s">
        <v>5599</v>
      </c>
      <c r="B33" s="895">
        <v>1</v>
      </c>
      <c r="C33" s="896">
        <v>1.36</v>
      </c>
      <c r="D33" s="897">
        <v>4</v>
      </c>
      <c r="E33" s="901"/>
      <c r="F33" s="883"/>
      <c r="G33" s="884"/>
      <c r="H33" s="889"/>
      <c r="I33" s="883"/>
      <c r="J33" s="884"/>
      <c r="K33" s="888">
        <v>1.36</v>
      </c>
      <c r="L33" s="889">
        <v>3</v>
      </c>
      <c r="M33" s="889">
        <v>30</v>
      </c>
      <c r="N33" s="890">
        <v>10</v>
      </c>
      <c r="O33" s="889" t="s">
        <v>5544</v>
      </c>
      <c r="P33" s="902" t="s">
        <v>5600</v>
      </c>
      <c r="Q33" s="891">
        <f t="shared" si="0"/>
        <v>-1</v>
      </c>
      <c r="R33" s="947">
        <f t="shared" si="0"/>
        <v>-1.36</v>
      </c>
      <c r="S33" s="891">
        <f t="shared" si="1"/>
        <v>0</v>
      </c>
      <c r="T33" s="947">
        <f t="shared" si="2"/>
        <v>0</v>
      </c>
      <c r="U33" s="954" t="s">
        <v>576</v>
      </c>
      <c r="V33" s="898" t="s">
        <v>576</v>
      </c>
      <c r="W33" s="898" t="s">
        <v>576</v>
      </c>
      <c r="X33" s="952" t="s">
        <v>576</v>
      </c>
      <c r="Y33" s="950"/>
    </row>
    <row r="34" spans="1:25" ht="14.4" customHeight="1" x14ac:dyDescent="0.3">
      <c r="A34" s="914" t="s">
        <v>5601</v>
      </c>
      <c r="B34" s="895">
        <v>5</v>
      </c>
      <c r="C34" s="896">
        <v>14.26</v>
      </c>
      <c r="D34" s="897">
        <v>6</v>
      </c>
      <c r="E34" s="901">
        <v>1</v>
      </c>
      <c r="F34" s="883">
        <v>2.81</v>
      </c>
      <c r="G34" s="884">
        <v>8</v>
      </c>
      <c r="H34" s="889">
        <v>2</v>
      </c>
      <c r="I34" s="883">
        <v>7.01</v>
      </c>
      <c r="J34" s="892">
        <v>20.5</v>
      </c>
      <c r="K34" s="888">
        <v>2.69</v>
      </c>
      <c r="L34" s="889">
        <v>3</v>
      </c>
      <c r="M34" s="889">
        <v>30</v>
      </c>
      <c r="N34" s="890">
        <v>10</v>
      </c>
      <c r="O34" s="889" t="s">
        <v>5544</v>
      </c>
      <c r="P34" s="902" t="s">
        <v>5602</v>
      </c>
      <c r="Q34" s="891">
        <f t="shared" si="0"/>
        <v>-3</v>
      </c>
      <c r="R34" s="947">
        <f t="shared" si="0"/>
        <v>-7.25</v>
      </c>
      <c r="S34" s="891">
        <f t="shared" si="1"/>
        <v>1</v>
      </c>
      <c r="T34" s="947">
        <f t="shared" si="2"/>
        <v>4.1999999999999993</v>
      </c>
      <c r="U34" s="954">
        <v>20</v>
      </c>
      <c r="V34" s="898">
        <v>41</v>
      </c>
      <c r="W34" s="898">
        <v>21</v>
      </c>
      <c r="X34" s="952">
        <v>2.0499999999999998</v>
      </c>
      <c r="Y34" s="950">
        <v>25</v>
      </c>
    </row>
    <row r="35" spans="1:25" ht="14.4" customHeight="1" x14ac:dyDescent="0.3">
      <c r="A35" s="914" t="s">
        <v>5603</v>
      </c>
      <c r="B35" s="895">
        <v>1</v>
      </c>
      <c r="C35" s="896">
        <v>3.49</v>
      </c>
      <c r="D35" s="897">
        <v>27</v>
      </c>
      <c r="E35" s="901"/>
      <c r="F35" s="883"/>
      <c r="G35" s="884"/>
      <c r="H35" s="889"/>
      <c r="I35" s="883"/>
      <c r="J35" s="884"/>
      <c r="K35" s="888">
        <v>2.74</v>
      </c>
      <c r="L35" s="889">
        <v>2</v>
      </c>
      <c r="M35" s="889">
        <v>21</v>
      </c>
      <c r="N35" s="890">
        <v>7</v>
      </c>
      <c r="O35" s="889" t="s">
        <v>5544</v>
      </c>
      <c r="P35" s="902" t="s">
        <v>5604</v>
      </c>
      <c r="Q35" s="891">
        <f t="shared" si="0"/>
        <v>-1</v>
      </c>
      <c r="R35" s="947">
        <f t="shared" si="0"/>
        <v>-3.49</v>
      </c>
      <c r="S35" s="891">
        <f t="shared" si="1"/>
        <v>0</v>
      </c>
      <c r="T35" s="947">
        <f t="shared" si="2"/>
        <v>0</v>
      </c>
      <c r="U35" s="954" t="s">
        <v>576</v>
      </c>
      <c r="V35" s="898" t="s">
        <v>576</v>
      </c>
      <c r="W35" s="898" t="s">
        <v>576</v>
      </c>
      <c r="X35" s="952" t="s">
        <v>576</v>
      </c>
      <c r="Y35" s="950"/>
    </row>
    <row r="36" spans="1:25" ht="14.4" customHeight="1" x14ac:dyDescent="0.3">
      <c r="A36" s="914" t="s">
        <v>5605</v>
      </c>
      <c r="B36" s="898">
        <v>1</v>
      </c>
      <c r="C36" s="899">
        <v>14.67</v>
      </c>
      <c r="D36" s="900">
        <v>14</v>
      </c>
      <c r="E36" s="885">
        <v>1</v>
      </c>
      <c r="F36" s="886">
        <v>13.07</v>
      </c>
      <c r="G36" s="887">
        <v>28</v>
      </c>
      <c r="H36" s="889"/>
      <c r="I36" s="883"/>
      <c r="J36" s="884"/>
      <c r="K36" s="888">
        <v>6.37</v>
      </c>
      <c r="L36" s="889">
        <v>7</v>
      </c>
      <c r="M36" s="889">
        <v>60</v>
      </c>
      <c r="N36" s="890">
        <v>20</v>
      </c>
      <c r="O36" s="889" t="s">
        <v>5544</v>
      </c>
      <c r="P36" s="902" t="s">
        <v>5606</v>
      </c>
      <c r="Q36" s="891">
        <f t="shared" si="0"/>
        <v>-1</v>
      </c>
      <c r="R36" s="947">
        <f t="shared" si="0"/>
        <v>-14.67</v>
      </c>
      <c r="S36" s="891">
        <f t="shared" si="1"/>
        <v>-1</v>
      </c>
      <c r="T36" s="947">
        <f t="shared" si="2"/>
        <v>-13.07</v>
      </c>
      <c r="U36" s="954" t="s">
        <v>576</v>
      </c>
      <c r="V36" s="898" t="s">
        <v>576</v>
      </c>
      <c r="W36" s="898" t="s">
        <v>576</v>
      </c>
      <c r="X36" s="952" t="s">
        <v>576</v>
      </c>
      <c r="Y36" s="950"/>
    </row>
    <row r="37" spans="1:25" ht="14.4" customHeight="1" x14ac:dyDescent="0.3">
      <c r="A37" s="914" t="s">
        <v>5607</v>
      </c>
      <c r="B37" s="898"/>
      <c r="C37" s="899"/>
      <c r="D37" s="900"/>
      <c r="E37" s="901"/>
      <c r="F37" s="883"/>
      <c r="G37" s="884"/>
      <c r="H37" s="885">
        <v>1</v>
      </c>
      <c r="I37" s="886">
        <v>1.8</v>
      </c>
      <c r="J37" s="887">
        <v>2</v>
      </c>
      <c r="K37" s="888">
        <v>4.2</v>
      </c>
      <c r="L37" s="889">
        <v>5</v>
      </c>
      <c r="M37" s="889">
        <v>45</v>
      </c>
      <c r="N37" s="890">
        <v>15</v>
      </c>
      <c r="O37" s="889" t="s">
        <v>5544</v>
      </c>
      <c r="P37" s="902" t="s">
        <v>5608</v>
      </c>
      <c r="Q37" s="891">
        <f t="shared" si="0"/>
        <v>1</v>
      </c>
      <c r="R37" s="947">
        <f t="shared" si="0"/>
        <v>1.8</v>
      </c>
      <c r="S37" s="891">
        <f t="shared" si="1"/>
        <v>1</v>
      </c>
      <c r="T37" s="947">
        <f t="shared" si="2"/>
        <v>1.8</v>
      </c>
      <c r="U37" s="954">
        <v>15</v>
      </c>
      <c r="V37" s="898">
        <v>2</v>
      </c>
      <c r="W37" s="898">
        <v>-13</v>
      </c>
      <c r="X37" s="952">
        <v>0.13333333333333333</v>
      </c>
      <c r="Y37" s="950"/>
    </row>
    <row r="38" spans="1:25" ht="14.4" customHeight="1" x14ac:dyDescent="0.3">
      <c r="A38" s="914" t="s">
        <v>5609</v>
      </c>
      <c r="B38" s="898"/>
      <c r="C38" s="899"/>
      <c r="D38" s="900"/>
      <c r="E38" s="885">
        <v>1</v>
      </c>
      <c r="F38" s="886">
        <v>2.4</v>
      </c>
      <c r="G38" s="887">
        <v>5</v>
      </c>
      <c r="H38" s="889"/>
      <c r="I38" s="883"/>
      <c r="J38" s="884"/>
      <c r="K38" s="888">
        <v>2.25</v>
      </c>
      <c r="L38" s="889">
        <v>5</v>
      </c>
      <c r="M38" s="889">
        <v>42</v>
      </c>
      <c r="N38" s="890">
        <v>14</v>
      </c>
      <c r="O38" s="889" t="s">
        <v>5544</v>
      </c>
      <c r="P38" s="902" t="s">
        <v>5610</v>
      </c>
      <c r="Q38" s="891">
        <f t="shared" si="0"/>
        <v>0</v>
      </c>
      <c r="R38" s="947">
        <f t="shared" si="0"/>
        <v>0</v>
      </c>
      <c r="S38" s="891">
        <f t="shared" si="1"/>
        <v>-1</v>
      </c>
      <c r="T38" s="947">
        <f t="shared" si="2"/>
        <v>-2.4</v>
      </c>
      <c r="U38" s="954" t="s">
        <v>576</v>
      </c>
      <c r="V38" s="898" t="s">
        <v>576</v>
      </c>
      <c r="W38" s="898" t="s">
        <v>576</v>
      </c>
      <c r="X38" s="952" t="s">
        <v>576</v>
      </c>
      <c r="Y38" s="950"/>
    </row>
    <row r="39" spans="1:25" ht="14.4" customHeight="1" x14ac:dyDescent="0.3">
      <c r="A39" s="914" t="s">
        <v>5611</v>
      </c>
      <c r="B39" s="898"/>
      <c r="C39" s="899"/>
      <c r="D39" s="900"/>
      <c r="E39" s="901"/>
      <c r="F39" s="883"/>
      <c r="G39" s="884"/>
      <c r="H39" s="885">
        <v>1</v>
      </c>
      <c r="I39" s="886">
        <v>2.09</v>
      </c>
      <c r="J39" s="892">
        <v>30</v>
      </c>
      <c r="K39" s="888">
        <v>1.07</v>
      </c>
      <c r="L39" s="889">
        <v>3</v>
      </c>
      <c r="M39" s="889">
        <v>30</v>
      </c>
      <c r="N39" s="890">
        <v>10</v>
      </c>
      <c r="O39" s="889" t="s">
        <v>5544</v>
      </c>
      <c r="P39" s="902" t="s">
        <v>5612</v>
      </c>
      <c r="Q39" s="891">
        <f t="shared" si="0"/>
        <v>1</v>
      </c>
      <c r="R39" s="947">
        <f t="shared" si="0"/>
        <v>2.09</v>
      </c>
      <c r="S39" s="891">
        <f t="shared" si="1"/>
        <v>1</v>
      </c>
      <c r="T39" s="947">
        <f t="shared" si="2"/>
        <v>2.09</v>
      </c>
      <c r="U39" s="954">
        <v>10</v>
      </c>
      <c r="V39" s="898">
        <v>30</v>
      </c>
      <c r="W39" s="898">
        <v>20</v>
      </c>
      <c r="X39" s="952">
        <v>3</v>
      </c>
      <c r="Y39" s="950">
        <v>20</v>
      </c>
    </row>
    <row r="40" spans="1:25" ht="14.4" customHeight="1" x14ac:dyDescent="0.3">
      <c r="A40" s="914" t="s">
        <v>5613</v>
      </c>
      <c r="B40" s="898"/>
      <c r="C40" s="899"/>
      <c r="D40" s="900"/>
      <c r="E40" s="885">
        <v>1</v>
      </c>
      <c r="F40" s="886">
        <v>1.21</v>
      </c>
      <c r="G40" s="887">
        <v>1</v>
      </c>
      <c r="H40" s="889"/>
      <c r="I40" s="883"/>
      <c r="J40" s="884"/>
      <c r="K40" s="888">
        <v>0.62</v>
      </c>
      <c r="L40" s="889">
        <v>2</v>
      </c>
      <c r="M40" s="889">
        <v>21</v>
      </c>
      <c r="N40" s="890">
        <v>7</v>
      </c>
      <c r="O40" s="889" t="s">
        <v>5544</v>
      </c>
      <c r="P40" s="902" t="s">
        <v>5614</v>
      </c>
      <c r="Q40" s="891">
        <f t="shared" si="0"/>
        <v>0</v>
      </c>
      <c r="R40" s="947">
        <f t="shared" si="0"/>
        <v>0</v>
      </c>
      <c r="S40" s="891">
        <f t="shared" si="1"/>
        <v>-1</v>
      </c>
      <c r="T40" s="947">
        <f t="shared" si="2"/>
        <v>-1.21</v>
      </c>
      <c r="U40" s="954" t="s">
        <v>576</v>
      </c>
      <c r="V40" s="898" t="s">
        <v>576</v>
      </c>
      <c r="W40" s="898" t="s">
        <v>576</v>
      </c>
      <c r="X40" s="952" t="s">
        <v>576</v>
      </c>
      <c r="Y40" s="950"/>
    </row>
    <row r="41" spans="1:25" ht="14.4" customHeight="1" x14ac:dyDescent="0.3">
      <c r="A41" s="914" t="s">
        <v>5615</v>
      </c>
      <c r="B41" s="895">
        <v>1</v>
      </c>
      <c r="C41" s="896">
        <v>3.31</v>
      </c>
      <c r="D41" s="897">
        <v>7</v>
      </c>
      <c r="E41" s="901"/>
      <c r="F41" s="883"/>
      <c r="G41" s="884"/>
      <c r="H41" s="889"/>
      <c r="I41" s="883"/>
      <c r="J41" s="884"/>
      <c r="K41" s="888">
        <v>0.53</v>
      </c>
      <c r="L41" s="889">
        <v>3</v>
      </c>
      <c r="M41" s="889">
        <v>24</v>
      </c>
      <c r="N41" s="890">
        <v>8</v>
      </c>
      <c r="O41" s="889" t="s">
        <v>5544</v>
      </c>
      <c r="P41" s="902" t="s">
        <v>5616</v>
      </c>
      <c r="Q41" s="891">
        <f t="shared" si="0"/>
        <v>-1</v>
      </c>
      <c r="R41" s="947">
        <f t="shared" si="0"/>
        <v>-3.31</v>
      </c>
      <c r="S41" s="891">
        <f t="shared" si="1"/>
        <v>0</v>
      </c>
      <c r="T41" s="947">
        <f t="shared" si="2"/>
        <v>0</v>
      </c>
      <c r="U41" s="954" t="s">
        <v>576</v>
      </c>
      <c r="V41" s="898" t="s">
        <v>576</v>
      </c>
      <c r="W41" s="898" t="s">
        <v>576</v>
      </c>
      <c r="X41" s="952" t="s">
        <v>576</v>
      </c>
      <c r="Y41" s="950"/>
    </row>
    <row r="42" spans="1:25" ht="14.4" customHeight="1" x14ac:dyDescent="0.3">
      <c r="A42" s="914" t="s">
        <v>5617</v>
      </c>
      <c r="B42" s="898"/>
      <c r="C42" s="899"/>
      <c r="D42" s="900"/>
      <c r="E42" s="885">
        <v>1</v>
      </c>
      <c r="F42" s="886">
        <v>4.49</v>
      </c>
      <c r="G42" s="887">
        <v>3</v>
      </c>
      <c r="H42" s="889"/>
      <c r="I42" s="883"/>
      <c r="J42" s="884"/>
      <c r="K42" s="888">
        <v>9.2200000000000006</v>
      </c>
      <c r="L42" s="889">
        <v>7</v>
      </c>
      <c r="M42" s="889">
        <v>66</v>
      </c>
      <c r="N42" s="890">
        <v>22</v>
      </c>
      <c r="O42" s="889" t="s">
        <v>5544</v>
      </c>
      <c r="P42" s="902" t="s">
        <v>5618</v>
      </c>
      <c r="Q42" s="891">
        <f t="shared" si="0"/>
        <v>0</v>
      </c>
      <c r="R42" s="947">
        <f t="shared" si="0"/>
        <v>0</v>
      </c>
      <c r="S42" s="891">
        <f t="shared" si="1"/>
        <v>-1</v>
      </c>
      <c r="T42" s="947">
        <f t="shared" si="2"/>
        <v>-4.49</v>
      </c>
      <c r="U42" s="954" t="s">
        <v>576</v>
      </c>
      <c r="V42" s="898" t="s">
        <v>576</v>
      </c>
      <c r="W42" s="898" t="s">
        <v>576</v>
      </c>
      <c r="X42" s="952" t="s">
        <v>576</v>
      </c>
      <c r="Y42" s="950"/>
    </row>
    <row r="43" spans="1:25" ht="14.4" customHeight="1" x14ac:dyDescent="0.3">
      <c r="A43" s="914" t="s">
        <v>5619</v>
      </c>
      <c r="B43" s="898"/>
      <c r="C43" s="899"/>
      <c r="D43" s="900"/>
      <c r="E43" s="885">
        <v>1</v>
      </c>
      <c r="F43" s="886">
        <v>1.37</v>
      </c>
      <c r="G43" s="887">
        <v>2</v>
      </c>
      <c r="H43" s="889"/>
      <c r="I43" s="883"/>
      <c r="J43" s="884"/>
      <c r="K43" s="888">
        <v>1.83</v>
      </c>
      <c r="L43" s="889">
        <v>3</v>
      </c>
      <c r="M43" s="889">
        <v>30</v>
      </c>
      <c r="N43" s="890">
        <v>10</v>
      </c>
      <c r="O43" s="889" t="s">
        <v>5544</v>
      </c>
      <c r="P43" s="902" t="s">
        <v>5620</v>
      </c>
      <c r="Q43" s="891">
        <f t="shared" si="0"/>
        <v>0</v>
      </c>
      <c r="R43" s="947">
        <f t="shared" si="0"/>
        <v>0</v>
      </c>
      <c r="S43" s="891">
        <f t="shared" si="1"/>
        <v>-1</v>
      </c>
      <c r="T43" s="947">
        <f t="shared" si="2"/>
        <v>-1.37</v>
      </c>
      <c r="U43" s="954" t="s">
        <v>576</v>
      </c>
      <c r="V43" s="898" t="s">
        <v>576</v>
      </c>
      <c r="W43" s="898" t="s">
        <v>576</v>
      </c>
      <c r="X43" s="952" t="s">
        <v>576</v>
      </c>
      <c r="Y43" s="950"/>
    </row>
    <row r="44" spans="1:25" ht="14.4" customHeight="1" x14ac:dyDescent="0.3">
      <c r="A44" s="914" t="s">
        <v>5621</v>
      </c>
      <c r="B44" s="898">
        <v>1</v>
      </c>
      <c r="C44" s="899">
        <v>5.89</v>
      </c>
      <c r="D44" s="900">
        <v>7</v>
      </c>
      <c r="E44" s="885">
        <v>1</v>
      </c>
      <c r="F44" s="886">
        <v>6.44</v>
      </c>
      <c r="G44" s="887">
        <v>8</v>
      </c>
      <c r="H44" s="889"/>
      <c r="I44" s="883"/>
      <c r="J44" s="884"/>
      <c r="K44" s="888">
        <v>5.89</v>
      </c>
      <c r="L44" s="889">
        <v>7</v>
      </c>
      <c r="M44" s="889">
        <v>66</v>
      </c>
      <c r="N44" s="890">
        <v>22</v>
      </c>
      <c r="O44" s="889" t="s">
        <v>5544</v>
      </c>
      <c r="P44" s="902" t="s">
        <v>5622</v>
      </c>
      <c r="Q44" s="891">
        <f t="shared" si="0"/>
        <v>-1</v>
      </c>
      <c r="R44" s="947">
        <f t="shared" si="0"/>
        <v>-5.89</v>
      </c>
      <c r="S44" s="891">
        <f t="shared" si="1"/>
        <v>-1</v>
      </c>
      <c r="T44" s="947">
        <f t="shared" si="2"/>
        <v>-6.44</v>
      </c>
      <c r="U44" s="954" t="s">
        <v>576</v>
      </c>
      <c r="V44" s="898" t="s">
        <v>576</v>
      </c>
      <c r="W44" s="898" t="s">
        <v>576</v>
      </c>
      <c r="X44" s="952" t="s">
        <v>576</v>
      </c>
      <c r="Y44" s="950"/>
    </row>
    <row r="45" spans="1:25" ht="14.4" customHeight="1" x14ac:dyDescent="0.3">
      <c r="A45" s="914" t="s">
        <v>5623</v>
      </c>
      <c r="B45" s="895">
        <v>6</v>
      </c>
      <c r="C45" s="896">
        <v>11.14</v>
      </c>
      <c r="D45" s="897">
        <v>4.3</v>
      </c>
      <c r="E45" s="901">
        <v>3</v>
      </c>
      <c r="F45" s="883">
        <v>3.76</v>
      </c>
      <c r="G45" s="884">
        <v>2.2999999999999998</v>
      </c>
      <c r="H45" s="889">
        <v>2</v>
      </c>
      <c r="I45" s="883">
        <v>10.72</v>
      </c>
      <c r="J45" s="892">
        <v>29</v>
      </c>
      <c r="K45" s="888">
        <v>2.02</v>
      </c>
      <c r="L45" s="889">
        <v>4</v>
      </c>
      <c r="M45" s="889">
        <v>39</v>
      </c>
      <c r="N45" s="890">
        <v>13</v>
      </c>
      <c r="O45" s="889" t="s">
        <v>5544</v>
      </c>
      <c r="P45" s="902" t="s">
        <v>5624</v>
      </c>
      <c r="Q45" s="891">
        <f t="shared" si="0"/>
        <v>-4</v>
      </c>
      <c r="R45" s="947">
        <f t="shared" si="0"/>
        <v>-0.41999999999999993</v>
      </c>
      <c r="S45" s="891">
        <f t="shared" si="1"/>
        <v>-1</v>
      </c>
      <c r="T45" s="947">
        <f t="shared" si="2"/>
        <v>6.9600000000000009</v>
      </c>
      <c r="U45" s="954">
        <v>26</v>
      </c>
      <c r="V45" s="898">
        <v>58</v>
      </c>
      <c r="W45" s="898">
        <v>32</v>
      </c>
      <c r="X45" s="952">
        <v>2.2307692307692308</v>
      </c>
      <c r="Y45" s="950">
        <v>43</v>
      </c>
    </row>
    <row r="46" spans="1:25" ht="14.4" customHeight="1" x14ac:dyDescent="0.3">
      <c r="A46" s="914" t="s">
        <v>5625</v>
      </c>
      <c r="B46" s="898">
        <v>1</v>
      </c>
      <c r="C46" s="899">
        <v>4.2</v>
      </c>
      <c r="D46" s="900">
        <v>1</v>
      </c>
      <c r="E46" s="885">
        <v>1</v>
      </c>
      <c r="F46" s="886">
        <v>5.29</v>
      </c>
      <c r="G46" s="887">
        <v>2</v>
      </c>
      <c r="H46" s="889"/>
      <c r="I46" s="883"/>
      <c r="J46" s="884"/>
      <c r="K46" s="888">
        <v>4.8499999999999996</v>
      </c>
      <c r="L46" s="889">
        <v>5</v>
      </c>
      <c r="M46" s="889">
        <v>48</v>
      </c>
      <c r="N46" s="890">
        <v>16</v>
      </c>
      <c r="O46" s="889" t="s">
        <v>5544</v>
      </c>
      <c r="P46" s="902" t="s">
        <v>5626</v>
      </c>
      <c r="Q46" s="891">
        <f t="shared" si="0"/>
        <v>-1</v>
      </c>
      <c r="R46" s="947">
        <f t="shared" si="0"/>
        <v>-4.2</v>
      </c>
      <c r="S46" s="891">
        <f t="shared" si="1"/>
        <v>-1</v>
      </c>
      <c r="T46" s="947">
        <f t="shared" si="2"/>
        <v>-5.29</v>
      </c>
      <c r="U46" s="954" t="s">
        <v>576</v>
      </c>
      <c r="V46" s="898" t="s">
        <v>576</v>
      </c>
      <c r="W46" s="898" t="s">
        <v>576</v>
      </c>
      <c r="X46" s="952" t="s">
        <v>576</v>
      </c>
      <c r="Y46" s="950"/>
    </row>
    <row r="47" spans="1:25" ht="14.4" customHeight="1" x14ac:dyDescent="0.3">
      <c r="A47" s="914" t="s">
        <v>5627</v>
      </c>
      <c r="B47" s="898">
        <v>3</v>
      </c>
      <c r="C47" s="899">
        <v>10.98</v>
      </c>
      <c r="D47" s="900">
        <v>2</v>
      </c>
      <c r="E47" s="885">
        <v>3</v>
      </c>
      <c r="F47" s="886">
        <v>8.1</v>
      </c>
      <c r="G47" s="887">
        <v>3.3</v>
      </c>
      <c r="H47" s="889">
        <v>1</v>
      </c>
      <c r="I47" s="883">
        <v>2.46</v>
      </c>
      <c r="J47" s="884">
        <v>3</v>
      </c>
      <c r="K47" s="888">
        <v>3.18</v>
      </c>
      <c r="L47" s="889">
        <v>4</v>
      </c>
      <c r="M47" s="889">
        <v>33</v>
      </c>
      <c r="N47" s="890">
        <v>11</v>
      </c>
      <c r="O47" s="889" t="s">
        <v>5544</v>
      </c>
      <c r="P47" s="902" t="s">
        <v>5628</v>
      </c>
      <c r="Q47" s="891">
        <f t="shared" si="0"/>
        <v>-2</v>
      </c>
      <c r="R47" s="947">
        <f t="shared" si="0"/>
        <v>-8.52</v>
      </c>
      <c r="S47" s="891">
        <f t="shared" si="1"/>
        <v>-2</v>
      </c>
      <c r="T47" s="947">
        <f t="shared" si="2"/>
        <v>-5.64</v>
      </c>
      <c r="U47" s="954">
        <v>11</v>
      </c>
      <c r="V47" s="898">
        <v>3</v>
      </c>
      <c r="W47" s="898">
        <v>-8</v>
      </c>
      <c r="X47" s="952">
        <v>0.27272727272727271</v>
      </c>
      <c r="Y47" s="950"/>
    </row>
    <row r="48" spans="1:25" ht="14.4" customHeight="1" x14ac:dyDescent="0.3">
      <c r="A48" s="914" t="s">
        <v>5629</v>
      </c>
      <c r="B48" s="898"/>
      <c r="C48" s="899"/>
      <c r="D48" s="900"/>
      <c r="E48" s="901"/>
      <c r="F48" s="883"/>
      <c r="G48" s="884"/>
      <c r="H48" s="885">
        <v>1</v>
      </c>
      <c r="I48" s="886">
        <v>1.51</v>
      </c>
      <c r="J48" s="887">
        <v>2</v>
      </c>
      <c r="K48" s="888">
        <v>1.48</v>
      </c>
      <c r="L48" s="889">
        <v>2</v>
      </c>
      <c r="M48" s="889">
        <v>21</v>
      </c>
      <c r="N48" s="890">
        <v>7</v>
      </c>
      <c r="O48" s="889" t="s">
        <v>5544</v>
      </c>
      <c r="P48" s="902" t="s">
        <v>5630</v>
      </c>
      <c r="Q48" s="891">
        <f t="shared" si="0"/>
        <v>1</v>
      </c>
      <c r="R48" s="947">
        <f t="shared" si="0"/>
        <v>1.51</v>
      </c>
      <c r="S48" s="891">
        <f t="shared" si="1"/>
        <v>1</v>
      </c>
      <c r="T48" s="947">
        <f t="shared" si="2"/>
        <v>1.51</v>
      </c>
      <c r="U48" s="954">
        <v>7</v>
      </c>
      <c r="V48" s="898">
        <v>2</v>
      </c>
      <c r="W48" s="898">
        <v>-5</v>
      </c>
      <c r="X48" s="952">
        <v>0.2857142857142857</v>
      </c>
      <c r="Y48" s="950"/>
    </row>
    <row r="49" spans="1:25" ht="14.4" customHeight="1" x14ac:dyDescent="0.3">
      <c r="A49" s="914" t="s">
        <v>5631</v>
      </c>
      <c r="B49" s="898"/>
      <c r="C49" s="899"/>
      <c r="D49" s="900"/>
      <c r="E49" s="901"/>
      <c r="F49" s="883"/>
      <c r="G49" s="884"/>
      <c r="H49" s="885">
        <v>1</v>
      </c>
      <c r="I49" s="886">
        <v>1.3</v>
      </c>
      <c r="J49" s="887">
        <v>2</v>
      </c>
      <c r="K49" s="888">
        <v>1.3</v>
      </c>
      <c r="L49" s="889">
        <v>2</v>
      </c>
      <c r="M49" s="889">
        <v>21</v>
      </c>
      <c r="N49" s="890">
        <v>7</v>
      </c>
      <c r="O49" s="889" t="s">
        <v>5544</v>
      </c>
      <c r="P49" s="902" t="s">
        <v>5632</v>
      </c>
      <c r="Q49" s="891">
        <f t="shared" si="0"/>
        <v>1</v>
      </c>
      <c r="R49" s="947">
        <f t="shared" si="0"/>
        <v>1.3</v>
      </c>
      <c r="S49" s="891">
        <f t="shared" si="1"/>
        <v>1</v>
      </c>
      <c r="T49" s="947">
        <f t="shared" si="2"/>
        <v>1.3</v>
      </c>
      <c r="U49" s="954">
        <v>7</v>
      </c>
      <c r="V49" s="898">
        <v>2</v>
      </c>
      <c r="W49" s="898">
        <v>-5</v>
      </c>
      <c r="X49" s="952">
        <v>0.2857142857142857</v>
      </c>
      <c r="Y49" s="950"/>
    </row>
    <row r="50" spans="1:25" ht="14.4" customHeight="1" x14ac:dyDescent="0.3">
      <c r="A50" s="914" t="s">
        <v>5633</v>
      </c>
      <c r="B50" s="895">
        <v>5</v>
      </c>
      <c r="C50" s="896">
        <v>2.67</v>
      </c>
      <c r="D50" s="897">
        <v>1.6</v>
      </c>
      <c r="E50" s="901">
        <v>1</v>
      </c>
      <c r="F50" s="883">
        <v>0.32</v>
      </c>
      <c r="G50" s="884">
        <v>1</v>
      </c>
      <c r="H50" s="889"/>
      <c r="I50" s="883"/>
      <c r="J50" s="884"/>
      <c r="K50" s="888">
        <v>0.85</v>
      </c>
      <c r="L50" s="889">
        <v>3</v>
      </c>
      <c r="M50" s="889">
        <v>24</v>
      </c>
      <c r="N50" s="890">
        <v>8</v>
      </c>
      <c r="O50" s="889" t="s">
        <v>5544</v>
      </c>
      <c r="P50" s="902" t="s">
        <v>5634</v>
      </c>
      <c r="Q50" s="891">
        <f t="shared" si="0"/>
        <v>-5</v>
      </c>
      <c r="R50" s="947">
        <f t="shared" si="0"/>
        <v>-2.67</v>
      </c>
      <c r="S50" s="891">
        <f t="shared" si="1"/>
        <v>-1</v>
      </c>
      <c r="T50" s="947">
        <f t="shared" si="2"/>
        <v>-0.32</v>
      </c>
      <c r="U50" s="954" t="s">
        <v>576</v>
      </c>
      <c r="V50" s="898" t="s">
        <v>576</v>
      </c>
      <c r="W50" s="898" t="s">
        <v>576</v>
      </c>
      <c r="X50" s="952" t="s">
        <v>576</v>
      </c>
      <c r="Y50" s="950"/>
    </row>
    <row r="51" spans="1:25" ht="14.4" customHeight="1" x14ac:dyDescent="0.3">
      <c r="A51" s="914" t="s">
        <v>5635</v>
      </c>
      <c r="B51" s="898"/>
      <c r="C51" s="899"/>
      <c r="D51" s="900"/>
      <c r="E51" s="901"/>
      <c r="F51" s="883"/>
      <c r="G51" s="884"/>
      <c r="H51" s="885">
        <v>1</v>
      </c>
      <c r="I51" s="886">
        <v>8.08</v>
      </c>
      <c r="J51" s="887">
        <v>6</v>
      </c>
      <c r="K51" s="888">
        <v>9.14</v>
      </c>
      <c r="L51" s="889">
        <v>7</v>
      </c>
      <c r="M51" s="889">
        <v>66</v>
      </c>
      <c r="N51" s="890">
        <v>22</v>
      </c>
      <c r="O51" s="889" t="s">
        <v>5544</v>
      </c>
      <c r="P51" s="902" t="s">
        <v>5636</v>
      </c>
      <c r="Q51" s="891">
        <f t="shared" si="0"/>
        <v>1</v>
      </c>
      <c r="R51" s="947">
        <f t="shared" si="0"/>
        <v>8.08</v>
      </c>
      <c r="S51" s="891">
        <f t="shared" si="1"/>
        <v>1</v>
      </c>
      <c r="T51" s="947">
        <f t="shared" si="2"/>
        <v>8.08</v>
      </c>
      <c r="U51" s="954">
        <v>22</v>
      </c>
      <c r="V51" s="898">
        <v>6</v>
      </c>
      <c r="W51" s="898">
        <v>-16</v>
      </c>
      <c r="X51" s="952">
        <v>0.27272727272727271</v>
      </c>
      <c r="Y51" s="950"/>
    </row>
    <row r="52" spans="1:25" ht="14.4" customHeight="1" x14ac:dyDescent="0.3">
      <c r="A52" s="914" t="s">
        <v>5637</v>
      </c>
      <c r="B52" s="895">
        <v>1</v>
      </c>
      <c r="C52" s="896">
        <v>37.340000000000003</v>
      </c>
      <c r="D52" s="897">
        <v>30</v>
      </c>
      <c r="E52" s="901"/>
      <c r="F52" s="883"/>
      <c r="G52" s="884"/>
      <c r="H52" s="889"/>
      <c r="I52" s="883"/>
      <c r="J52" s="884"/>
      <c r="K52" s="888">
        <v>37.340000000000003</v>
      </c>
      <c r="L52" s="889">
        <v>22</v>
      </c>
      <c r="M52" s="889">
        <v>132</v>
      </c>
      <c r="N52" s="890">
        <v>44</v>
      </c>
      <c r="O52" s="889" t="s">
        <v>5544</v>
      </c>
      <c r="P52" s="902" t="s">
        <v>5638</v>
      </c>
      <c r="Q52" s="891">
        <f t="shared" si="0"/>
        <v>-1</v>
      </c>
      <c r="R52" s="947">
        <f t="shared" si="0"/>
        <v>-37.340000000000003</v>
      </c>
      <c r="S52" s="891">
        <f t="shared" si="1"/>
        <v>0</v>
      </c>
      <c r="T52" s="947">
        <f t="shared" si="2"/>
        <v>0</v>
      </c>
      <c r="U52" s="954" t="s">
        <v>576</v>
      </c>
      <c r="V52" s="898" t="s">
        <v>576</v>
      </c>
      <c r="W52" s="898" t="s">
        <v>576</v>
      </c>
      <c r="X52" s="952" t="s">
        <v>576</v>
      </c>
      <c r="Y52" s="950"/>
    </row>
    <row r="53" spans="1:25" ht="14.4" customHeight="1" x14ac:dyDescent="0.3">
      <c r="A53" s="914" t="s">
        <v>5639</v>
      </c>
      <c r="B53" s="898">
        <v>2</v>
      </c>
      <c r="C53" s="899">
        <v>49.26</v>
      </c>
      <c r="D53" s="900">
        <v>23</v>
      </c>
      <c r="E53" s="901">
        <v>2</v>
      </c>
      <c r="F53" s="883">
        <v>45.6</v>
      </c>
      <c r="G53" s="884">
        <v>14</v>
      </c>
      <c r="H53" s="885">
        <v>3</v>
      </c>
      <c r="I53" s="886">
        <v>89.92</v>
      </c>
      <c r="J53" s="887">
        <v>24.3</v>
      </c>
      <c r="K53" s="888">
        <v>23.68</v>
      </c>
      <c r="L53" s="889">
        <v>11</v>
      </c>
      <c r="M53" s="889">
        <v>87</v>
      </c>
      <c r="N53" s="890">
        <v>29</v>
      </c>
      <c r="O53" s="889" t="s">
        <v>5544</v>
      </c>
      <c r="P53" s="902" t="s">
        <v>5640</v>
      </c>
      <c r="Q53" s="891">
        <f t="shared" si="0"/>
        <v>1</v>
      </c>
      <c r="R53" s="947">
        <f t="shared" si="0"/>
        <v>40.660000000000004</v>
      </c>
      <c r="S53" s="891">
        <f t="shared" si="1"/>
        <v>1</v>
      </c>
      <c r="T53" s="947">
        <f t="shared" si="2"/>
        <v>44.32</v>
      </c>
      <c r="U53" s="954">
        <v>87</v>
      </c>
      <c r="V53" s="898">
        <v>72.900000000000006</v>
      </c>
      <c r="W53" s="898">
        <v>-14.099999999999994</v>
      </c>
      <c r="X53" s="952">
        <v>0.83793103448275874</v>
      </c>
      <c r="Y53" s="950"/>
    </row>
    <row r="54" spans="1:25" ht="14.4" customHeight="1" x14ac:dyDescent="0.3">
      <c r="A54" s="914" t="s">
        <v>5641</v>
      </c>
      <c r="B54" s="898"/>
      <c r="C54" s="899"/>
      <c r="D54" s="900"/>
      <c r="E54" s="901"/>
      <c r="F54" s="883"/>
      <c r="G54" s="884"/>
      <c r="H54" s="885">
        <v>1</v>
      </c>
      <c r="I54" s="886">
        <v>17.34</v>
      </c>
      <c r="J54" s="887">
        <v>10</v>
      </c>
      <c r="K54" s="888">
        <v>17.34</v>
      </c>
      <c r="L54" s="889">
        <v>7</v>
      </c>
      <c r="M54" s="889">
        <v>60</v>
      </c>
      <c r="N54" s="890">
        <v>20</v>
      </c>
      <c r="O54" s="889" t="s">
        <v>5544</v>
      </c>
      <c r="P54" s="902" t="s">
        <v>5642</v>
      </c>
      <c r="Q54" s="891">
        <f t="shared" si="0"/>
        <v>1</v>
      </c>
      <c r="R54" s="947">
        <f t="shared" si="0"/>
        <v>17.34</v>
      </c>
      <c r="S54" s="891">
        <f t="shared" si="1"/>
        <v>1</v>
      </c>
      <c r="T54" s="947">
        <f t="shared" si="2"/>
        <v>17.34</v>
      </c>
      <c r="U54" s="954">
        <v>20</v>
      </c>
      <c r="V54" s="898">
        <v>10</v>
      </c>
      <c r="W54" s="898">
        <v>-10</v>
      </c>
      <c r="X54" s="952">
        <v>0.5</v>
      </c>
      <c r="Y54" s="950"/>
    </row>
    <row r="55" spans="1:25" ht="14.4" customHeight="1" x14ac:dyDescent="0.3">
      <c r="A55" s="914" t="s">
        <v>5643</v>
      </c>
      <c r="B55" s="898"/>
      <c r="C55" s="899"/>
      <c r="D55" s="900"/>
      <c r="E55" s="901"/>
      <c r="F55" s="883"/>
      <c r="G55" s="884"/>
      <c r="H55" s="885">
        <v>1</v>
      </c>
      <c r="I55" s="886">
        <v>16.940000000000001</v>
      </c>
      <c r="J55" s="887">
        <v>15</v>
      </c>
      <c r="K55" s="888">
        <v>16.940000000000001</v>
      </c>
      <c r="L55" s="889">
        <v>5</v>
      </c>
      <c r="M55" s="889">
        <v>72</v>
      </c>
      <c r="N55" s="890">
        <v>24</v>
      </c>
      <c r="O55" s="889" t="s">
        <v>5544</v>
      </c>
      <c r="P55" s="902" t="s">
        <v>5644</v>
      </c>
      <c r="Q55" s="891">
        <f t="shared" si="0"/>
        <v>1</v>
      </c>
      <c r="R55" s="947">
        <f t="shared" si="0"/>
        <v>16.940000000000001</v>
      </c>
      <c r="S55" s="891">
        <f t="shared" si="1"/>
        <v>1</v>
      </c>
      <c r="T55" s="947">
        <f t="shared" si="2"/>
        <v>16.940000000000001</v>
      </c>
      <c r="U55" s="954">
        <v>24</v>
      </c>
      <c r="V55" s="898">
        <v>15</v>
      </c>
      <c r="W55" s="898">
        <v>-9</v>
      </c>
      <c r="X55" s="952">
        <v>0.625</v>
      </c>
      <c r="Y55" s="950"/>
    </row>
    <row r="56" spans="1:25" ht="14.4" customHeight="1" x14ac:dyDescent="0.3">
      <c r="A56" s="914" t="s">
        <v>5645</v>
      </c>
      <c r="B56" s="898"/>
      <c r="C56" s="899"/>
      <c r="D56" s="900"/>
      <c r="E56" s="901">
        <v>1</v>
      </c>
      <c r="F56" s="883">
        <v>9.25</v>
      </c>
      <c r="G56" s="884">
        <v>6</v>
      </c>
      <c r="H56" s="885"/>
      <c r="I56" s="886"/>
      <c r="J56" s="887"/>
      <c r="K56" s="888">
        <v>9.25</v>
      </c>
      <c r="L56" s="889">
        <v>5</v>
      </c>
      <c r="M56" s="889">
        <v>48</v>
      </c>
      <c r="N56" s="890">
        <v>16</v>
      </c>
      <c r="O56" s="889" t="s">
        <v>5544</v>
      </c>
      <c r="P56" s="902" t="s">
        <v>5644</v>
      </c>
      <c r="Q56" s="891">
        <f t="shared" si="0"/>
        <v>0</v>
      </c>
      <c r="R56" s="947">
        <f t="shared" si="0"/>
        <v>0</v>
      </c>
      <c r="S56" s="891">
        <f t="shared" si="1"/>
        <v>-1</v>
      </c>
      <c r="T56" s="947">
        <f t="shared" si="2"/>
        <v>-9.25</v>
      </c>
      <c r="U56" s="954" t="s">
        <v>576</v>
      </c>
      <c r="V56" s="898" t="s">
        <v>576</v>
      </c>
      <c r="W56" s="898" t="s">
        <v>576</v>
      </c>
      <c r="X56" s="952" t="s">
        <v>576</v>
      </c>
      <c r="Y56" s="950"/>
    </row>
    <row r="57" spans="1:25" ht="14.4" customHeight="1" x14ac:dyDescent="0.3">
      <c r="A57" s="915" t="s">
        <v>5646</v>
      </c>
      <c r="B57" s="513"/>
      <c r="C57" s="904"/>
      <c r="D57" s="903"/>
      <c r="E57" s="905"/>
      <c r="F57" s="906"/>
      <c r="G57" s="893"/>
      <c r="H57" s="907">
        <v>1</v>
      </c>
      <c r="I57" s="908">
        <v>9.25</v>
      </c>
      <c r="J57" s="894">
        <v>5</v>
      </c>
      <c r="K57" s="909">
        <v>9.25</v>
      </c>
      <c r="L57" s="910">
        <v>5</v>
      </c>
      <c r="M57" s="910">
        <v>48</v>
      </c>
      <c r="N57" s="911">
        <v>16</v>
      </c>
      <c r="O57" s="910" t="s">
        <v>5544</v>
      </c>
      <c r="P57" s="912" t="s">
        <v>5644</v>
      </c>
      <c r="Q57" s="913">
        <f t="shared" si="0"/>
        <v>1</v>
      </c>
      <c r="R57" s="948">
        <f t="shared" si="0"/>
        <v>9.25</v>
      </c>
      <c r="S57" s="913">
        <f t="shared" si="1"/>
        <v>1</v>
      </c>
      <c r="T57" s="948">
        <f t="shared" si="2"/>
        <v>9.25</v>
      </c>
      <c r="U57" s="955">
        <v>16</v>
      </c>
      <c r="V57" s="513">
        <v>5</v>
      </c>
      <c r="W57" s="513">
        <v>-11</v>
      </c>
      <c r="X57" s="953">
        <v>0.3125</v>
      </c>
      <c r="Y57" s="951"/>
    </row>
    <row r="58" spans="1:25" ht="14.4" customHeight="1" x14ac:dyDescent="0.3">
      <c r="A58" s="914" t="s">
        <v>5647</v>
      </c>
      <c r="B58" s="898"/>
      <c r="C58" s="899"/>
      <c r="D58" s="900"/>
      <c r="E58" s="885">
        <v>2</v>
      </c>
      <c r="F58" s="886">
        <v>8.67</v>
      </c>
      <c r="G58" s="887">
        <v>2.5</v>
      </c>
      <c r="H58" s="889"/>
      <c r="I58" s="883"/>
      <c r="J58" s="884"/>
      <c r="K58" s="888">
        <v>3.18</v>
      </c>
      <c r="L58" s="889">
        <v>1</v>
      </c>
      <c r="M58" s="889">
        <v>5</v>
      </c>
      <c r="N58" s="890">
        <v>2</v>
      </c>
      <c r="O58" s="889" t="s">
        <v>5544</v>
      </c>
      <c r="P58" s="902" t="s">
        <v>5648</v>
      </c>
      <c r="Q58" s="891">
        <f t="shared" si="0"/>
        <v>0</v>
      </c>
      <c r="R58" s="947">
        <f t="shared" si="0"/>
        <v>0</v>
      </c>
      <c r="S58" s="891">
        <f t="shared" si="1"/>
        <v>-2</v>
      </c>
      <c r="T58" s="947">
        <f t="shared" si="2"/>
        <v>-8.67</v>
      </c>
      <c r="U58" s="954" t="s">
        <v>576</v>
      </c>
      <c r="V58" s="898" t="s">
        <v>576</v>
      </c>
      <c r="W58" s="898" t="s">
        <v>576</v>
      </c>
      <c r="X58" s="952" t="s">
        <v>576</v>
      </c>
      <c r="Y58" s="950"/>
    </row>
    <row r="59" spans="1:25" ht="14.4" customHeight="1" x14ac:dyDescent="0.3">
      <c r="A59" s="914" t="s">
        <v>5649</v>
      </c>
      <c r="B59" s="898"/>
      <c r="C59" s="899"/>
      <c r="D59" s="900"/>
      <c r="E59" s="901"/>
      <c r="F59" s="883"/>
      <c r="G59" s="884"/>
      <c r="H59" s="885">
        <v>1</v>
      </c>
      <c r="I59" s="886">
        <v>4.68</v>
      </c>
      <c r="J59" s="887">
        <v>4</v>
      </c>
      <c r="K59" s="888">
        <v>2.2599999999999998</v>
      </c>
      <c r="L59" s="889">
        <v>4</v>
      </c>
      <c r="M59" s="889">
        <v>39</v>
      </c>
      <c r="N59" s="890">
        <v>13</v>
      </c>
      <c r="O59" s="889" t="s">
        <v>5544</v>
      </c>
      <c r="P59" s="902" t="s">
        <v>5650</v>
      </c>
      <c r="Q59" s="891">
        <f t="shared" si="0"/>
        <v>1</v>
      </c>
      <c r="R59" s="947">
        <f t="shared" si="0"/>
        <v>4.68</v>
      </c>
      <c r="S59" s="891">
        <f t="shared" si="1"/>
        <v>1</v>
      </c>
      <c r="T59" s="947">
        <f t="shared" si="2"/>
        <v>4.68</v>
      </c>
      <c r="U59" s="954">
        <v>13</v>
      </c>
      <c r="V59" s="898">
        <v>4</v>
      </c>
      <c r="W59" s="898">
        <v>-9</v>
      </c>
      <c r="X59" s="952">
        <v>0.30769230769230771</v>
      </c>
      <c r="Y59" s="950"/>
    </row>
    <row r="60" spans="1:25" ht="14.4" customHeight="1" x14ac:dyDescent="0.3">
      <c r="A60" s="915" t="s">
        <v>5651</v>
      </c>
      <c r="B60" s="513">
        <v>1</v>
      </c>
      <c r="C60" s="904">
        <v>4.42</v>
      </c>
      <c r="D60" s="903">
        <v>8</v>
      </c>
      <c r="E60" s="905">
        <v>1</v>
      </c>
      <c r="F60" s="906">
        <v>1.87</v>
      </c>
      <c r="G60" s="893">
        <v>2</v>
      </c>
      <c r="H60" s="907"/>
      <c r="I60" s="908"/>
      <c r="J60" s="894"/>
      <c r="K60" s="909">
        <v>4.42</v>
      </c>
      <c r="L60" s="910">
        <v>6</v>
      </c>
      <c r="M60" s="910">
        <v>57</v>
      </c>
      <c r="N60" s="911">
        <v>19</v>
      </c>
      <c r="O60" s="910" t="s">
        <v>5544</v>
      </c>
      <c r="P60" s="912" t="s">
        <v>5652</v>
      </c>
      <c r="Q60" s="913">
        <f t="shared" si="0"/>
        <v>-1</v>
      </c>
      <c r="R60" s="948">
        <f t="shared" si="0"/>
        <v>-4.42</v>
      </c>
      <c r="S60" s="913">
        <f t="shared" si="1"/>
        <v>-1</v>
      </c>
      <c r="T60" s="948">
        <f t="shared" si="2"/>
        <v>-1.87</v>
      </c>
      <c r="U60" s="955" t="s">
        <v>576</v>
      </c>
      <c r="V60" s="513" t="s">
        <v>576</v>
      </c>
      <c r="W60" s="513" t="s">
        <v>576</v>
      </c>
      <c r="X60" s="953" t="s">
        <v>576</v>
      </c>
      <c r="Y60" s="951"/>
    </row>
    <row r="61" spans="1:25" ht="14.4" customHeight="1" thickBot="1" x14ac:dyDescent="0.35">
      <c r="A61" s="931" t="s">
        <v>5653</v>
      </c>
      <c r="B61" s="932"/>
      <c r="C61" s="933"/>
      <c r="D61" s="934"/>
      <c r="E61" s="935"/>
      <c r="F61" s="936"/>
      <c r="G61" s="937"/>
      <c r="H61" s="938">
        <v>1</v>
      </c>
      <c r="I61" s="939">
        <v>5.25</v>
      </c>
      <c r="J61" s="940">
        <v>5</v>
      </c>
      <c r="K61" s="941">
        <v>2.44</v>
      </c>
      <c r="L61" s="942">
        <v>5</v>
      </c>
      <c r="M61" s="942">
        <v>45</v>
      </c>
      <c r="N61" s="943">
        <v>15</v>
      </c>
      <c r="O61" s="942" t="s">
        <v>5544</v>
      </c>
      <c r="P61" s="944" t="s">
        <v>5654</v>
      </c>
      <c r="Q61" s="945">
        <f t="shared" si="0"/>
        <v>1</v>
      </c>
      <c r="R61" s="949">
        <f t="shared" si="0"/>
        <v>5.25</v>
      </c>
      <c r="S61" s="945">
        <f t="shared" si="1"/>
        <v>1</v>
      </c>
      <c r="T61" s="949">
        <f t="shared" si="2"/>
        <v>5.25</v>
      </c>
      <c r="U61" s="959">
        <v>15</v>
      </c>
      <c r="V61" s="932">
        <v>5</v>
      </c>
      <c r="W61" s="932">
        <v>-10</v>
      </c>
      <c r="X61" s="960">
        <v>0.33333333333333331</v>
      </c>
      <c r="Y61" s="96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2:Q1048576">
    <cfRule type="cellIs" dxfId="13" priority="10" stopIfTrue="1" operator="lessThan">
      <formula>0</formula>
    </cfRule>
  </conditionalFormatting>
  <conditionalFormatting sqref="W62:W1048576">
    <cfRule type="cellIs" dxfId="12" priority="9" stopIfTrue="1" operator="greaterThan">
      <formula>0</formula>
    </cfRule>
  </conditionalFormatting>
  <conditionalFormatting sqref="X62:X1048576">
    <cfRule type="cellIs" dxfId="11" priority="8" stopIfTrue="1" operator="greaterThan">
      <formula>1</formula>
    </cfRule>
  </conditionalFormatting>
  <conditionalFormatting sqref="X62:X1048576">
    <cfRule type="cellIs" dxfId="10" priority="5" stopIfTrue="1" operator="greaterThan">
      <formula>1</formula>
    </cfRule>
  </conditionalFormatting>
  <conditionalFormatting sqref="W62:W1048576">
    <cfRule type="cellIs" dxfId="9" priority="6" stopIfTrue="1" operator="greaterThan">
      <formula>0</formula>
    </cfRule>
  </conditionalFormatting>
  <conditionalFormatting sqref="Q62:Q1048576">
    <cfRule type="cellIs" dxfId="8" priority="7" stopIfTrue="1" operator="lessThan">
      <formula>0</formula>
    </cfRule>
  </conditionalFormatting>
  <conditionalFormatting sqref="Q5:Q61">
    <cfRule type="cellIs" dxfId="7" priority="4" stopIfTrue="1" operator="lessThan">
      <formula>0</formula>
    </cfRule>
  </conditionalFormatting>
  <conditionalFormatting sqref="X5:X61">
    <cfRule type="cellIs" dxfId="6" priority="2" stopIfTrue="1" operator="greaterThan">
      <formula>1</formula>
    </cfRule>
  </conditionalFormatting>
  <conditionalFormatting sqref="W5:W61">
    <cfRule type="cellIs" dxfId="5" priority="3" stopIfTrue="1" operator="greaterThan">
      <formula>0</formula>
    </cfRule>
  </conditionalFormatting>
  <conditionalFormatting sqref="S5:S6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2" t="s">
        <v>158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4990149</v>
      </c>
      <c r="C3" s="344">
        <f t="shared" ref="C3:L3" si="0">SUBTOTAL(9,C6:C1048576)</f>
        <v>6.3092530572297889</v>
      </c>
      <c r="D3" s="344">
        <f t="shared" si="0"/>
        <v>5874660</v>
      </c>
      <c r="E3" s="344">
        <f t="shared" si="0"/>
        <v>9</v>
      </c>
      <c r="F3" s="344">
        <f t="shared" si="0"/>
        <v>5538361</v>
      </c>
      <c r="G3" s="347">
        <f>IF(D3&lt;&gt;0,F3/D3,"")</f>
        <v>0.94275430407887439</v>
      </c>
      <c r="H3" s="343">
        <f t="shared" si="0"/>
        <v>633991.5399999998</v>
      </c>
      <c r="I3" s="344">
        <f t="shared" si="0"/>
        <v>0.95450213403425443</v>
      </c>
      <c r="J3" s="344">
        <f t="shared" si="0"/>
        <v>632075.13999999966</v>
      </c>
      <c r="K3" s="344">
        <f t="shared" si="0"/>
        <v>1</v>
      </c>
      <c r="L3" s="344">
        <f t="shared" si="0"/>
        <v>302393.11</v>
      </c>
      <c r="M3" s="345">
        <f>IF(J3&lt;&gt;0,L3/J3,"")</f>
        <v>0.47841323105983907</v>
      </c>
    </row>
    <row r="4" spans="1:13" ht="14.4" customHeight="1" x14ac:dyDescent="0.3">
      <c r="A4" s="685" t="s">
        <v>118</v>
      </c>
      <c r="B4" s="617" t="s">
        <v>123</v>
      </c>
      <c r="C4" s="618"/>
      <c r="D4" s="618"/>
      <c r="E4" s="618"/>
      <c r="F4" s="618"/>
      <c r="G4" s="620"/>
      <c r="H4" s="617" t="s">
        <v>124</v>
      </c>
      <c r="I4" s="618"/>
      <c r="J4" s="618"/>
      <c r="K4" s="618"/>
      <c r="L4" s="618"/>
      <c r="M4" s="620"/>
    </row>
    <row r="5" spans="1:13" s="330" customFormat="1" ht="14.4" customHeight="1" thickBot="1" x14ac:dyDescent="0.35">
      <c r="A5" s="962"/>
      <c r="B5" s="963">
        <v>2015</v>
      </c>
      <c r="C5" s="964"/>
      <c r="D5" s="964">
        <v>2016</v>
      </c>
      <c r="E5" s="964"/>
      <c r="F5" s="964">
        <v>2017</v>
      </c>
      <c r="G5" s="877" t="s">
        <v>2</v>
      </c>
      <c r="H5" s="963">
        <v>2015</v>
      </c>
      <c r="I5" s="964"/>
      <c r="J5" s="964">
        <v>2016</v>
      </c>
      <c r="K5" s="964"/>
      <c r="L5" s="964">
        <v>2017</v>
      </c>
      <c r="M5" s="877" t="s">
        <v>2</v>
      </c>
    </row>
    <row r="6" spans="1:13" ht="14.4" customHeight="1" x14ac:dyDescent="0.3">
      <c r="A6" s="832" t="s">
        <v>4688</v>
      </c>
      <c r="B6" s="859">
        <v>8135</v>
      </c>
      <c r="C6" s="818"/>
      <c r="D6" s="859"/>
      <c r="E6" s="818"/>
      <c r="F6" s="859"/>
      <c r="G6" s="823"/>
      <c r="H6" s="859"/>
      <c r="I6" s="818"/>
      <c r="J6" s="859"/>
      <c r="K6" s="818"/>
      <c r="L6" s="859"/>
      <c r="M6" s="231"/>
    </row>
    <row r="7" spans="1:13" ht="14.4" customHeight="1" x14ac:dyDescent="0.3">
      <c r="A7" s="769" t="s">
        <v>4691</v>
      </c>
      <c r="B7" s="861">
        <v>1262</v>
      </c>
      <c r="C7" s="741">
        <v>0.41871267418712677</v>
      </c>
      <c r="D7" s="861">
        <v>3014</v>
      </c>
      <c r="E7" s="741">
        <v>1</v>
      </c>
      <c r="F7" s="861"/>
      <c r="G7" s="759"/>
      <c r="H7" s="861"/>
      <c r="I7" s="741"/>
      <c r="J7" s="861"/>
      <c r="K7" s="741"/>
      <c r="L7" s="861"/>
      <c r="M7" s="782"/>
    </row>
    <row r="8" spans="1:13" ht="14.4" customHeight="1" x14ac:dyDescent="0.3">
      <c r="A8" s="769" t="s">
        <v>5656</v>
      </c>
      <c r="B8" s="861">
        <v>30932</v>
      </c>
      <c r="C8" s="741"/>
      <c r="D8" s="861"/>
      <c r="E8" s="741"/>
      <c r="F8" s="861"/>
      <c r="G8" s="759"/>
      <c r="H8" s="861">
        <v>30674.47</v>
      </c>
      <c r="I8" s="741"/>
      <c r="J8" s="861"/>
      <c r="K8" s="741"/>
      <c r="L8" s="861"/>
      <c r="M8" s="782"/>
    </row>
    <row r="9" spans="1:13" ht="14.4" customHeight="1" x14ac:dyDescent="0.3">
      <c r="A9" s="769" t="s">
        <v>4700</v>
      </c>
      <c r="B9" s="861">
        <v>434862</v>
      </c>
      <c r="C9" s="741">
        <v>0.97403539894367619</v>
      </c>
      <c r="D9" s="861">
        <v>446454</v>
      </c>
      <c r="E9" s="741">
        <v>1</v>
      </c>
      <c r="F9" s="861">
        <v>667351</v>
      </c>
      <c r="G9" s="759">
        <v>1.4947810972686997</v>
      </c>
      <c r="H9" s="861"/>
      <c r="I9" s="741"/>
      <c r="J9" s="861"/>
      <c r="K9" s="741"/>
      <c r="L9" s="861"/>
      <c r="M9" s="782"/>
    </row>
    <row r="10" spans="1:13" ht="14.4" customHeight="1" x14ac:dyDescent="0.3">
      <c r="A10" s="769" t="s">
        <v>5657</v>
      </c>
      <c r="B10" s="861">
        <v>2302194</v>
      </c>
      <c r="C10" s="741">
        <v>0.80861414091460537</v>
      </c>
      <c r="D10" s="861">
        <v>2847086</v>
      </c>
      <c r="E10" s="741">
        <v>1</v>
      </c>
      <c r="F10" s="861">
        <v>2801963</v>
      </c>
      <c r="G10" s="759">
        <v>0.98415116368104094</v>
      </c>
      <c r="H10" s="861"/>
      <c r="I10" s="741"/>
      <c r="J10" s="861"/>
      <c r="K10" s="741"/>
      <c r="L10" s="861"/>
      <c r="M10" s="782"/>
    </row>
    <row r="11" spans="1:13" ht="14.4" customHeight="1" x14ac:dyDescent="0.3">
      <c r="A11" s="769" t="s">
        <v>5658</v>
      </c>
      <c r="B11" s="861">
        <v>946587</v>
      </c>
      <c r="C11" s="741">
        <v>0.81691342980627168</v>
      </c>
      <c r="D11" s="861">
        <v>1158736</v>
      </c>
      <c r="E11" s="741">
        <v>1</v>
      </c>
      <c r="F11" s="861">
        <v>971413</v>
      </c>
      <c r="G11" s="759">
        <v>0.83833849988263076</v>
      </c>
      <c r="H11" s="861">
        <v>603317.06999999983</v>
      </c>
      <c r="I11" s="741">
        <v>0.95450213403425443</v>
      </c>
      <c r="J11" s="861">
        <v>632075.13999999966</v>
      </c>
      <c r="K11" s="741">
        <v>1</v>
      </c>
      <c r="L11" s="861">
        <v>302393.11</v>
      </c>
      <c r="M11" s="782">
        <v>0.47841323105983907</v>
      </c>
    </row>
    <row r="12" spans="1:13" ht="14.4" customHeight="1" x14ac:dyDescent="0.3">
      <c r="A12" s="769" t="s">
        <v>5659</v>
      </c>
      <c r="B12" s="861">
        <v>393578</v>
      </c>
      <c r="C12" s="741">
        <v>1.0934605404264068</v>
      </c>
      <c r="D12" s="861">
        <v>359938</v>
      </c>
      <c r="E12" s="741">
        <v>1</v>
      </c>
      <c r="F12" s="861">
        <v>299053</v>
      </c>
      <c r="G12" s="759">
        <v>0.83084586789947157</v>
      </c>
      <c r="H12" s="861"/>
      <c r="I12" s="741"/>
      <c r="J12" s="861"/>
      <c r="K12" s="741"/>
      <c r="L12" s="861"/>
      <c r="M12" s="782"/>
    </row>
    <row r="13" spans="1:13" ht="14.4" customHeight="1" x14ac:dyDescent="0.3">
      <c r="A13" s="769" t="s">
        <v>5660</v>
      </c>
      <c r="B13" s="861">
        <v>106435</v>
      </c>
      <c r="C13" s="741">
        <v>0.47444881293071939</v>
      </c>
      <c r="D13" s="861">
        <v>224334</v>
      </c>
      <c r="E13" s="741">
        <v>1</v>
      </c>
      <c r="F13" s="861">
        <v>147349</v>
      </c>
      <c r="G13" s="759">
        <v>0.65682865726996353</v>
      </c>
      <c r="H13" s="861"/>
      <c r="I13" s="741"/>
      <c r="J13" s="861"/>
      <c r="K13" s="741"/>
      <c r="L13" s="861"/>
      <c r="M13" s="782"/>
    </row>
    <row r="14" spans="1:13" ht="14.4" customHeight="1" x14ac:dyDescent="0.3">
      <c r="A14" s="769" t="s">
        <v>5661</v>
      </c>
      <c r="B14" s="861">
        <v>741997</v>
      </c>
      <c r="C14" s="741">
        <v>0.96198335321267436</v>
      </c>
      <c r="D14" s="861">
        <v>771320</v>
      </c>
      <c r="E14" s="741">
        <v>1</v>
      </c>
      <c r="F14" s="861">
        <v>590624</v>
      </c>
      <c r="G14" s="759">
        <v>0.76573147331846703</v>
      </c>
      <c r="H14" s="861"/>
      <c r="I14" s="741"/>
      <c r="J14" s="861"/>
      <c r="K14" s="741"/>
      <c r="L14" s="861"/>
      <c r="M14" s="782"/>
    </row>
    <row r="15" spans="1:13" ht="14.4" customHeight="1" x14ac:dyDescent="0.3">
      <c r="A15" s="769" t="s">
        <v>5662</v>
      </c>
      <c r="B15" s="861">
        <v>15942</v>
      </c>
      <c r="C15" s="741">
        <v>0.50643286000190602</v>
      </c>
      <c r="D15" s="861">
        <v>31479</v>
      </c>
      <c r="E15" s="741">
        <v>1</v>
      </c>
      <c r="F15" s="861">
        <v>60608</v>
      </c>
      <c r="G15" s="759">
        <v>1.925347056768004</v>
      </c>
      <c r="H15" s="861"/>
      <c r="I15" s="741"/>
      <c r="J15" s="861"/>
      <c r="K15" s="741"/>
      <c r="L15" s="861"/>
      <c r="M15" s="782"/>
    </row>
    <row r="16" spans="1:13" ht="14.4" customHeight="1" thickBot="1" x14ac:dyDescent="0.35">
      <c r="A16" s="865" t="s">
        <v>5663</v>
      </c>
      <c r="B16" s="863">
        <v>8225</v>
      </c>
      <c r="C16" s="748">
        <v>0.25465184680640268</v>
      </c>
      <c r="D16" s="863">
        <v>32299</v>
      </c>
      <c r="E16" s="748">
        <v>1</v>
      </c>
      <c r="F16" s="863"/>
      <c r="G16" s="760"/>
      <c r="H16" s="863"/>
      <c r="I16" s="748"/>
      <c r="J16" s="863"/>
      <c r="K16" s="748"/>
      <c r="L16" s="863"/>
      <c r="M16" s="78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2" t="s">
        <v>6433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61792.02</v>
      </c>
      <c r="G3" s="211">
        <f t="shared" si="0"/>
        <v>5624140.54</v>
      </c>
      <c r="H3" s="212"/>
      <c r="I3" s="212"/>
      <c r="J3" s="207">
        <f t="shared" si="0"/>
        <v>69441.119999999995</v>
      </c>
      <c r="K3" s="211">
        <f t="shared" si="0"/>
        <v>6506735.1399999969</v>
      </c>
      <c r="L3" s="212"/>
      <c r="M3" s="212"/>
      <c r="N3" s="207">
        <f t="shared" si="0"/>
        <v>66433.22</v>
      </c>
      <c r="O3" s="211">
        <f t="shared" si="0"/>
        <v>5840754.1099999994</v>
      </c>
      <c r="P3" s="177">
        <f>IF(K3=0,"",O3/K3)</f>
        <v>0.8976474352081899</v>
      </c>
      <c r="Q3" s="209">
        <f>IF(N3=0,"",O3/N3)</f>
        <v>87.919178236430497</v>
      </c>
    </row>
    <row r="4" spans="1:17" ht="14.4" customHeight="1" x14ac:dyDescent="0.3">
      <c r="A4" s="625" t="s">
        <v>74</v>
      </c>
      <c r="B4" s="623" t="s">
        <v>119</v>
      </c>
      <c r="C4" s="625" t="s">
        <v>120</v>
      </c>
      <c r="D4" s="634" t="s">
        <v>90</v>
      </c>
      <c r="E4" s="626" t="s">
        <v>11</v>
      </c>
      <c r="F4" s="632">
        <v>2015</v>
      </c>
      <c r="G4" s="633"/>
      <c r="H4" s="210"/>
      <c r="I4" s="210"/>
      <c r="J4" s="632">
        <v>2016</v>
      </c>
      <c r="K4" s="633"/>
      <c r="L4" s="210"/>
      <c r="M4" s="210"/>
      <c r="N4" s="632">
        <v>2017</v>
      </c>
      <c r="O4" s="633"/>
      <c r="P4" s="635" t="s">
        <v>2</v>
      </c>
      <c r="Q4" s="624" t="s">
        <v>122</v>
      </c>
    </row>
    <row r="5" spans="1:17" ht="14.4" customHeight="1" thickBot="1" x14ac:dyDescent="0.35">
      <c r="A5" s="868"/>
      <c r="B5" s="866"/>
      <c r="C5" s="868"/>
      <c r="D5" s="878"/>
      <c r="E5" s="870"/>
      <c r="F5" s="879" t="s">
        <v>91</v>
      </c>
      <c r="G5" s="880" t="s">
        <v>14</v>
      </c>
      <c r="H5" s="881"/>
      <c r="I5" s="881"/>
      <c r="J5" s="879" t="s">
        <v>91</v>
      </c>
      <c r="K5" s="880" t="s">
        <v>14</v>
      </c>
      <c r="L5" s="881"/>
      <c r="M5" s="881"/>
      <c r="N5" s="879" t="s">
        <v>91</v>
      </c>
      <c r="O5" s="880" t="s">
        <v>14</v>
      </c>
      <c r="P5" s="882"/>
      <c r="Q5" s="875"/>
    </row>
    <row r="6" spans="1:17" ht="14.4" customHeight="1" x14ac:dyDescent="0.3">
      <c r="A6" s="817" t="s">
        <v>5521</v>
      </c>
      <c r="B6" s="818" t="s">
        <v>5664</v>
      </c>
      <c r="C6" s="818" t="s">
        <v>4559</v>
      </c>
      <c r="D6" s="818" t="s">
        <v>5665</v>
      </c>
      <c r="E6" s="818" t="s">
        <v>5666</v>
      </c>
      <c r="F6" s="225">
        <v>1</v>
      </c>
      <c r="G6" s="225">
        <v>1121</v>
      </c>
      <c r="H6" s="225"/>
      <c r="I6" s="225">
        <v>1121</v>
      </c>
      <c r="J6" s="225"/>
      <c r="K6" s="225"/>
      <c r="L6" s="225"/>
      <c r="M6" s="225"/>
      <c r="N6" s="225"/>
      <c r="O6" s="225"/>
      <c r="P6" s="823"/>
      <c r="Q6" s="831"/>
    </row>
    <row r="7" spans="1:17" ht="14.4" customHeight="1" x14ac:dyDescent="0.3">
      <c r="A7" s="740" t="s">
        <v>5521</v>
      </c>
      <c r="B7" s="741" t="s">
        <v>5664</v>
      </c>
      <c r="C7" s="741" t="s">
        <v>4559</v>
      </c>
      <c r="D7" s="741" t="s">
        <v>5667</v>
      </c>
      <c r="E7" s="741" t="s">
        <v>5668</v>
      </c>
      <c r="F7" s="745">
        <v>1</v>
      </c>
      <c r="G7" s="745">
        <v>5580</v>
      </c>
      <c r="H7" s="745"/>
      <c r="I7" s="745">
        <v>5580</v>
      </c>
      <c r="J7" s="745"/>
      <c r="K7" s="745"/>
      <c r="L7" s="745"/>
      <c r="M7" s="745"/>
      <c r="N7" s="745"/>
      <c r="O7" s="745"/>
      <c r="P7" s="759"/>
      <c r="Q7" s="746"/>
    </row>
    <row r="8" spans="1:17" ht="14.4" customHeight="1" x14ac:dyDescent="0.3">
      <c r="A8" s="740" t="s">
        <v>5521</v>
      </c>
      <c r="B8" s="741" t="s">
        <v>5664</v>
      </c>
      <c r="C8" s="741" t="s">
        <v>4559</v>
      </c>
      <c r="D8" s="741" t="s">
        <v>5669</v>
      </c>
      <c r="E8" s="741" t="s">
        <v>5670</v>
      </c>
      <c r="F8" s="745">
        <v>3</v>
      </c>
      <c r="G8" s="745">
        <v>1434</v>
      </c>
      <c r="H8" s="745"/>
      <c r="I8" s="745">
        <v>478</v>
      </c>
      <c r="J8" s="745"/>
      <c r="K8" s="745"/>
      <c r="L8" s="745"/>
      <c r="M8" s="745"/>
      <c r="N8" s="745"/>
      <c r="O8" s="745"/>
      <c r="P8" s="759"/>
      <c r="Q8" s="746"/>
    </row>
    <row r="9" spans="1:17" ht="14.4" customHeight="1" x14ac:dyDescent="0.3">
      <c r="A9" s="740" t="s">
        <v>5524</v>
      </c>
      <c r="B9" s="741" t="s">
        <v>5671</v>
      </c>
      <c r="C9" s="741" t="s">
        <v>4559</v>
      </c>
      <c r="D9" s="741" t="s">
        <v>5672</v>
      </c>
      <c r="E9" s="741" t="s">
        <v>5673</v>
      </c>
      <c r="F9" s="745">
        <v>2</v>
      </c>
      <c r="G9" s="745">
        <v>926</v>
      </c>
      <c r="H9" s="745">
        <v>0.46767676767676769</v>
      </c>
      <c r="I9" s="745">
        <v>463</v>
      </c>
      <c r="J9" s="745">
        <v>4</v>
      </c>
      <c r="K9" s="745">
        <v>1980</v>
      </c>
      <c r="L9" s="745">
        <v>1</v>
      </c>
      <c r="M9" s="745">
        <v>495</v>
      </c>
      <c r="N9" s="745"/>
      <c r="O9" s="745"/>
      <c r="P9" s="759"/>
      <c r="Q9" s="746"/>
    </row>
    <row r="10" spans="1:17" ht="14.4" customHeight="1" x14ac:dyDescent="0.3">
      <c r="A10" s="740" t="s">
        <v>5524</v>
      </c>
      <c r="B10" s="741" t="s">
        <v>5671</v>
      </c>
      <c r="C10" s="741" t="s">
        <v>4559</v>
      </c>
      <c r="D10" s="741" t="s">
        <v>5674</v>
      </c>
      <c r="E10" s="741" t="s">
        <v>5675</v>
      </c>
      <c r="F10" s="745"/>
      <c r="G10" s="745"/>
      <c r="H10" s="745"/>
      <c r="I10" s="745"/>
      <c r="J10" s="745">
        <v>8</v>
      </c>
      <c r="K10" s="745">
        <v>680</v>
      </c>
      <c r="L10" s="745">
        <v>1</v>
      </c>
      <c r="M10" s="745">
        <v>85</v>
      </c>
      <c r="N10" s="745"/>
      <c r="O10" s="745"/>
      <c r="P10" s="759"/>
      <c r="Q10" s="746"/>
    </row>
    <row r="11" spans="1:17" ht="14.4" customHeight="1" x14ac:dyDescent="0.3">
      <c r="A11" s="740" t="s">
        <v>5524</v>
      </c>
      <c r="B11" s="741" t="s">
        <v>5671</v>
      </c>
      <c r="C11" s="741" t="s">
        <v>4559</v>
      </c>
      <c r="D11" s="741" t="s">
        <v>5676</v>
      </c>
      <c r="E11" s="741" t="s">
        <v>5677</v>
      </c>
      <c r="F11" s="745">
        <v>1</v>
      </c>
      <c r="G11" s="745">
        <v>166</v>
      </c>
      <c r="H11" s="745">
        <v>0.93258426966292129</v>
      </c>
      <c r="I11" s="745">
        <v>166</v>
      </c>
      <c r="J11" s="745">
        <v>1</v>
      </c>
      <c r="K11" s="745">
        <v>178</v>
      </c>
      <c r="L11" s="745">
        <v>1</v>
      </c>
      <c r="M11" s="745">
        <v>178</v>
      </c>
      <c r="N11" s="745"/>
      <c r="O11" s="745"/>
      <c r="P11" s="759"/>
      <c r="Q11" s="746"/>
    </row>
    <row r="12" spans="1:17" ht="14.4" customHeight="1" x14ac:dyDescent="0.3">
      <c r="A12" s="740" t="s">
        <v>5524</v>
      </c>
      <c r="B12" s="741" t="s">
        <v>5671</v>
      </c>
      <c r="C12" s="741" t="s">
        <v>4559</v>
      </c>
      <c r="D12" s="741" t="s">
        <v>5678</v>
      </c>
      <c r="E12" s="741" t="s">
        <v>5679</v>
      </c>
      <c r="F12" s="745">
        <v>1</v>
      </c>
      <c r="G12" s="745">
        <v>170</v>
      </c>
      <c r="H12" s="745">
        <v>0.96590909090909094</v>
      </c>
      <c r="I12" s="745">
        <v>170</v>
      </c>
      <c r="J12" s="745">
        <v>1</v>
      </c>
      <c r="K12" s="745">
        <v>176</v>
      </c>
      <c r="L12" s="745">
        <v>1</v>
      </c>
      <c r="M12" s="745">
        <v>176</v>
      </c>
      <c r="N12" s="745"/>
      <c r="O12" s="745"/>
      <c r="P12" s="759"/>
      <c r="Q12" s="746"/>
    </row>
    <row r="13" spans="1:17" ht="14.4" customHeight="1" x14ac:dyDescent="0.3">
      <c r="A13" s="740" t="s">
        <v>5680</v>
      </c>
      <c r="B13" s="741" t="s">
        <v>5681</v>
      </c>
      <c r="C13" s="741" t="s">
        <v>4564</v>
      </c>
      <c r="D13" s="741" t="s">
        <v>5682</v>
      </c>
      <c r="E13" s="741" t="s">
        <v>5683</v>
      </c>
      <c r="F13" s="745">
        <v>0.5</v>
      </c>
      <c r="G13" s="745">
        <v>885.4</v>
      </c>
      <c r="H13" s="745"/>
      <c r="I13" s="745">
        <v>1770.8</v>
      </c>
      <c r="J13" s="745"/>
      <c r="K13" s="745"/>
      <c r="L13" s="745"/>
      <c r="M13" s="745"/>
      <c r="N13" s="745"/>
      <c r="O13" s="745"/>
      <c r="P13" s="759"/>
      <c r="Q13" s="746"/>
    </row>
    <row r="14" spans="1:17" ht="14.4" customHeight="1" x14ac:dyDescent="0.3">
      <c r="A14" s="740" t="s">
        <v>5680</v>
      </c>
      <c r="B14" s="741" t="s">
        <v>5681</v>
      </c>
      <c r="C14" s="741" t="s">
        <v>5185</v>
      </c>
      <c r="D14" s="741" t="s">
        <v>5684</v>
      </c>
      <c r="E14" s="741" t="s">
        <v>5685</v>
      </c>
      <c r="F14" s="745">
        <v>180</v>
      </c>
      <c r="G14" s="745">
        <v>957.6</v>
      </c>
      <c r="H14" s="745"/>
      <c r="I14" s="745">
        <v>5.32</v>
      </c>
      <c r="J14" s="745"/>
      <c r="K14" s="745"/>
      <c r="L14" s="745"/>
      <c r="M14" s="745"/>
      <c r="N14" s="745"/>
      <c r="O14" s="745"/>
      <c r="P14" s="759"/>
      <c r="Q14" s="746"/>
    </row>
    <row r="15" spans="1:17" ht="14.4" customHeight="1" x14ac:dyDescent="0.3">
      <c r="A15" s="740" t="s">
        <v>5680</v>
      </c>
      <c r="B15" s="741" t="s">
        <v>5681</v>
      </c>
      <c r="C15" s="741" t="s">
        <v>5185</v>
      </c>
      <c r="D15" s="741" t="s">
        <v>5686</v>
      </c>
      <c r="E15" s="741" t="s">
        <v>5687</v>
      </c>
      <c r="F15" s="745">
        <v>833</v>
      </c>
      <c r="G15" s="745">
        <v>27947.15</v>
      </c>
      <c r="H15" s="745"/>
      <c r="I15" s="745">
        <v>33.550000000000004</v>
      </c>
      <c r="J15" s="745"/>
      <c r="K15" s="745"/>
      <c r="L15" s="745"/>
      <c r="M15" s="745"/>
      <c r="N15" s="745"/>
      <c r="O15" s="745"/>
      <c r="P15" s="759"/>
      <c r="Q15" s="746"/>
    </row>
    <row r="16" spans="1:17" ht="14.4" customHeight="1" x14ac:dyDescent="0.3">
      <c r="A16" s="740" t="s">
        <v>5680</v>
      </c>
      <c r="B16" s="741" t="s">
        <v>5681</v>
      </c>
      <c r="C16" s="741" t="s">
        <v>4596</v>
      </c>
      <c r="D16" s="741" t="s">
        <v>5688</v>
      </c>
      <c r="E16" s="741" t="s">
        <v>5689</v>
      </c>
      <c r="F16" s="745">
        <v>1</v>
      </c>
      <c r="G16" s="745">
        <v>884.32</v>
      </c>
      <c r="H16" s="745"/>
      <c r="I16" s="745">
        <v>884.32</v>
      </c>
      <c r="J16" s="745"/>
      <c r="K16" s="745"/>
      <c r="L16" s="745"/>
      <c r="M16" s="745"/>
      <c r="N16" s="745"/>
      <c r="O16" s="745"/>
      <c r="P16" s="759"/>
      <c r="Q16" s="746"/>
    </row>
    <row r="17" spans="1:17" ht="14.4" customHeight="1" x14ac:dyDescent="0.3">
      <c r="A17" s="740" t="s">
        <v>5680</v>
      </c>
      <c r="B17" s="741" t="s">
        <v>5681</v>
      </c>
      <c r="C17" s="741" t="s">
        <v>4559</v>
      </c>
      <c r="D17" s="741" t="s">
        <v>5690</v>
      </c>
      <c r="E17" s="741" t="s">
        <v>5691</v>
      </c>
      <c r="F17" s="745">
        <v>1</v>
      </c>
      <c r="G17" s="745">
        <v>1762</v>
      </c>
      <c r="H17" s="745"/>
      <c r="I17" s="745">
        <v>1762</v>
      </c>
      <c r="J17" s="745"/>
      <c r="K17" s="745"/>
      <c r="L17" s="745"/>
      <c r="M17" s="745"/>
      <c r="N17" s="745"/>
      <c r="O17" s="745"/>
      <c r="P17" s="759"/>
      <c r="Q17" s="746"/>
    </row>
    <row r="18" spans="1:17" ht="14.4" customHeight="1" x14ac:dyDescent="0.3">
      <c r="A18" s="740" t="s">
        <v>5680</v>
      </c>
      <c r="B18" s="741" t="s">
        <v>5681</v>
      </c>
      <c r="C18" s="741" t="s">
        <v>4559</v>
      </c>
      <c r="D18" s="741" t="s">
        <v>5692</v>
      </c>
      <c r="E18" s="741" t="s">
        <v>5693</v>
      </c>
      <c r="F18" s="745">
        <v>2</v>
      </c>
      <c r="G18" s="745">
        <v>28680</v>
      </c>
      <c r="H18" s="745"/>
      <c r="I18" s="745">
        <v>14340</v>
      </c>
      <c r="J18" s="745"/>
      <c r="K18" s="745"/>
      <c r="L18" s="745"/>
      <c r="M18" s="745"/>
      <c r="N18" s="745"/>
      <c r="O18" s="745"/>
      <c r="P18" s="759"/>
      <c r="Q18" s="746"/>
    </row>
    <row r="19" spans="1:17" ht="14.4" customHeight="1" x14ac:dyDescent="0.3">
      <c r="A19" s="740" t="s">
        <v>5680</v>
      </c>
      <c r="B19" s="741" t="s">
        <v>5681</v>
      </c>
      <c r="C19" s="741" t="s">
        <v>4559</v>
      </c>
      <c r="D19" s="741" t="s">
        <v>5694</v>
      </c>
      <c r="E19" s="741" t="s">
        <v>5695</v>
      </c>
      <c r="F19" s="745">
        <v>1</v>
      </c>
      <c r="G19" s="745">
        <v>490</v>
      </c>
      <c r="H19" s="745"/>
      <c r="I19" s="745">
        <v>490</v>
      </c>
      <c r="J19" s="745"/>
      <c r="K19" s="745"/>
      <c r="L19" s="745"/>
      <c r="M19" s="745"/>
      <c r="N19" s="745"/>
      <c r="O19" s="745"/>
      <c r="P19" s="759"/>
      <c r="Q19" s="746"/>
    </row>
    <row r="20" spans="1:17" ht="14.4" customHeight="1" x14ac:dyDescent="0.3">
      <c r="A20" s="740" t="s">
        <v>5535</v>
      </c>
      <c r="B20" s="741" t="s">
        <v>5696</v>
      </c>
      <c r="C20" s="741" t="s">
        <v>4559</v>
      </c>
      <c r="D20" s="741" t="s">
        <v>5697</v>
      </c>
      <c r="E20" s="741" t="s">
        <v>5698</v>
      </c>
      <c r="F20" s="745"/>
      <c r="G20" s="745"/>
      <c r="H20" s="745"/>
      <c r="I20" s="745"/>
      <c r="J20" s="745"/>
      <c r="K20" s="745"/>
      <c r="L20" s="745"/>
      <c r="M20" s="745"/>
      <c r="N20" s="745">
        <v>1</v>
      </c>
      <c r="O20" s="745">
        <v>49</v>
      </c>
      <c r="P20" s="759"/>
      <c r="Q20" s="746">
        <v>49</v>
      </c>
    </row>
    <row r="21" spans="1:17" ht="14.4" customHeight="1" x14ac:dyDescent="0.3">
      <c r="A21" s="740" t="s">
        <v>5535</v>
      </c>
      <c r="B21" s="741" t="s">
        <v>5699</v>
      </c>
      <c r="C21" s="741" t="s">
        <v>4559</v>
      </c>
      <c r="D21" s="741" t="s">
        <v>5700</v>
      </c>
      <c r="E21" s="741" t="s">
        <v>5701</v>
      </c>
      <c r="F21" s="745">
        <v>1</v>
      </c>
      <c r="G21" s="745">
        <v>303</v>
      </c>
      <c r="H21" s="745"/>
      <c r="I21" s="745">
        <v>303</v>
      </c>
      <c r="J21" s="745"/>
      <c r="K21" s="745"/>
      <c r="L21" s="745"/>
      <c r="M21" s="745"/>
      <c r="N21" s="745">
        <v>1</v>
      </c>
      <c r="O21" s="745">
        <v>315</v>
      </c>
      <c r="P21" s="759"/>
      <c r="Q21" s="746">
        <v>315</v>
      </c>
    </row>
    <row r="22" spans="1:17" ht="14.4" customHeight="1" x14ac:dyDescent="0.3">
      <c r="A22" s="740" t="s">
        <v>5535</v>
      </c>
      <c r="B22" s="741" t="s">
        <v>5699</v>
      </c>
      <c r="C22" s="741" t="s">
        <v>4559</v>
      </c>
      <c r="D22" s="741" t="s">
        <v>5702</v>
      </c>
      <c r="E22" s="741" t="s">
        <v>5703</v>
      </c>
      <c r="F22" s="745"/>
      <c r="G22" s="745"/>
      <c r="H22" s="745"/>
      <c r="I22" s="745"/>
      <c r="J22" s="745"/>
      <c r="K22" s="745"/>
      <c r="L22" s="745"/>
      <c r="M22" s="745"/>
      <c r="N22" s="745">
        <v>2</v>
      </c>
      <c r="O22" s="745">
        <v>46</v>
      </c>
      <c r="P22" s="759"/>
      <c r="Q22" s="746">
        <v>23</v>
      </c>
    </row>
    <row r="23" spans="1:17" ht="14.4" customHeight="1" x14ac:dyDescent="0.3">
      <c r="A23" s="740" t="s">
        <v>5535</v>
      </c>
      <c r="B23" s="741" t="s">
        <v>5699</v>
      </c>
      <c r="C23" s="741" t="s">
        <v>4559</v>
      </c>
      <c r="D23" s="741" t="s">
        <v>5704</v>
      </c>
      <c r="E23" s="741" t="s">
        <v>5705</v>
      </c>
      <c r="F23" s="745"/>
      <c r="G23" s="745"/>
      <c r="H23" s="745"/>
      <c r="I23" s="745"/>
      <c r="J23" s="745"/>
      <c r="K23" s="745"/>
      <c r="L23" s="745"/>
      <c r="M23" s="745"/>
      <c r="N23" s="745">
        <v>6</v>
      </c>
      <c r="O23" s="745">
        <v>7710</v>
      </c>
      <c r="P23" s="759"/>
      <c r="Q23" s="746">
        <v>1285</v>
      </c>
    </row>
    <row r="24" spans="1:17" ht="14.4" customHeight="1" x14ac:dyDescent="0.3">
      <c r="A24" s="740" t="s">
        <v>5535</v>
      </c>
      <c r="B24" s="741" t="s">
        <v>5699</v>
      </c>
      <c r="C24" s="741" t="s">
        <v>4559</v>
      </c>
      <c r="D24" s="741" t="s">
        <v>5706</v>
      </c>
      <c r="E24" s="741" t="s">
        <v>5707</v>
      </c>
      <c r="F24" s="745">
        <v>1</v>
      </c>
      <c r="G24" s="745">
        <v>9864</v>
      </c>
      <c r="H24" s="745"/>
      <c r="I24" s="745">
        <v>9864</v>
      </c>
      <c r="J24" s="745"/>
      <c r="K24" s="745"/>
      <c r="L24" s="745"/>
      <c r="M24" s="745"/>
      <c r="N24" s="745">
        <v>1</v>
      </c>
      <c r="O24" s="745">
        <v>10381</v>
      </c>
      <c r="P24" s="759"/>
      <c r="Q24" s="746">
        <v>10381</v>
      </c>
    </row>
    <row r="25" spans="1:17" ht="14.4" customHeight="1" x14ac:dyDescent="0.3">
      <c r="A25" s="740" t="s">
        <v>5535</v>
      </c>
      <c r="B25" s="741" t="s">
        <v>5699</v>
      </c>
      <c r="C25" s="741" t="s">
        <v>4559</v>
      </c>
      <c r="D25" s="741" t="s">
        <v>5708</v>
      </c>
      <c r="E25" s="741" t="s">
        <v>5709</v>
      </c>
      <c r="F25" s="745"/>
      <c r="G25" s="745"/>
      <c r="H25" s="745"/>
      <c r="I25" s="745"/>
      <c r="J25" s="745"/>
      <c r="K25" s="745"/>
      <c r="L25" s="745"/>
      <c r="M25" s="745"/>
      <c r="N25" s="745">
        <v>12</v>
      </c>
      <c r="O25" s="745">
        <v>12144</v>
      </c>
      <c r="P25" s="759"/>
      <c r="Q25" s="746">
        <v>1012</v>
      </c>
    </row>
    <row r="26" spans="1:17" ht="14.4" customHeight="1" x14ac:dyDescent="0.3">
      <c r="A26" s="740" t="s">
        <v>5535</v>
      </c>
      <c r="B26" s="741" t="s">
        <v>5699</v>
      </c>
      <c r="C26" s="741" t="s">
        <v>4559</v>
      </c>
      <c r="D26" s="741" t="s">
        <v>5710</v>
      </c>
      <c r="E26" s="741" t="s">
        <v>5711</v>
      </c>
      <c r="F26" s="745"/>
      <c r="G26" s="745"/>
      <c r="H26" s="745"/>
      <c r="I26" s="745"/>
      <c r="J26" s="745"/>
      <c r="K26" s="745"/>
      <c r="L26" s="745"/>
      <c r="M26" s="745"/>
      <c r="N26" s="745">
        <v>18</v>
      </c>
      <c r="O26" s="745">
        <v>41346</v>
      </c>
      <c r="P26" s="759"/>
      <c r="Q26" s="746">
        <v>2297</v>
      </c>
    </row>
    <row r="27" spans="1:17" ht="14.4" customHeight="1" x14ac:dyDescent="0.3">
      <c r="A27" s="740" t="s">
        <v>5535</v>
      </c>
      <c r="B27" s="741" t="s">
        <v>5699</v>
      </c>
      <c r="C27" s="741" t="s">
        <v>4559</v>
      </c>
      <c r="D27" s="741" t="s">
        <v>5712</v>
      </c>
      <c r="E27" s="741" t="s">
        <v>5713</v>
      </c>
      <c r="F27" s="745"/>
      <c r="G27" s="745"/>
      <c r="H27" s="745"/>
      <c r="I27" s="745"/>
      <c r="J27" s="745"/>
      <c r="K27" s="745"/>
      <c r="L27" s="745"/>
      <c r="M27" s="745"/>
      <c r="N27" s="745">
        <v>6</v>
      </c>
      <c r="O27" s="745">
        <v>2244</v>
      </c>
      <c r="P27" s="759"/>
      <c r="Q27" s="746">
        <v>374</v>
      </c>
    </row>
    <row r="28" spans="1:17" ht="14.4" customHeight="1" x14ac:dyDescent="0.3">
      <c r="A28" s="740" t="s">
        <v>5535</v>
      </c>
      <c r="B28" s="741" t="s">
        <v>5714</v>
      </c>
      <c r="C28" s="741" t="s">
        <v>4559</v>
      </c>
      <c r="D28" s="741" t="s">
        <v>5715</v>
      </c>
      <c r="E28" s="741" t="s">
        <v>5716</v>
      </c>
      <c r="F28" s="745">
        <v>1</v>
      </c>
      <c r="G28" s="745">
        <v>219</v>
      </c>
      <c r="H28" s="745"/>
      <c r="I28" s="745">
        <v>219</v>
      </c>
      <c r="J28" s="745"/>
      <c r="K28" s="745"/>
      <c r="L28" s="745"/>
      <c r="M28" s="745"/>
      <c r="N28" s="745">
        <v>1</v>
      </c>
      <c r="O28" s="745">
        <v>221</v>
      </c>
      <c r="P28" s="759"/>
      <c r="Q28" s="746">
        <v>221</v>
      </c>
    </row>
    <row r="29" spans="1:17" ht="14.4" customHeight="1" x14ac:dyDescent="0.3">
      <c r="A29" s="740" t="s">
        <v>5535</v>
      </c>
      <c r="B29" s="741" t="s">
        <v>5714</v>
      </c>
      <c r="C29" s="741" t="s">
        <v>4559</v>
      </c>
      <c r="D29" s="741" t="s">
        <v>5717</v>
      </c>
      <c r="E29" s="741" t="s">
        <v>5718</v>
      </c>
      <c r="F29" s="745">
        <v>1</v>
      </c>
      <c r="G29" s="745">
        <v>503</v>
      </c>
      <c r="H29" s="745"/>
      <c r="I29" s="745">
        <v>503</v>
      </c>
      <c r="J29" s="745"/>
      <c r="K29" s="745"/>
      <c r="L29" s="745"/>
      <c r="M29" s="745"/>
      <c r="N29" s="745">
        <v>2</v>
      </c>
      <c r="O29" s="745">
        <v>1016</v>
      </c>
      <c r="P29" s="759"/>
      <c r="Q29" s="746">
        <v>508</v>
      </c>
    </row>
    <row r="30" spans="1:17" ht="14.4" customHeight="1" x14ac:dyDescent="0.3">
      <c r="A30" s="740" t="s">
        <v>5535</v>
      </c>
      <c r="B30" s="741" t="s">
        <v>5714</v>
      </c>
      <c r="C30" s="741" t="s">
        <v>4559</v>
      </c>
      <c r="D30" s="741" t="s">
        <v>5719</v>
      </c>
      <c r="E30" s="741" t="s">
        <v>5720</v>
      </c>
      <c r="F30" s="745">
        <v>260</v>
      </c>
      <c r="G30" s="745">
        <v>91260</v>
      </c>
      <c r="H30" s="745">
        <v>0.58857673554678436</v>
      </c>
      <c r="I30" s="745">
        <v>351</v>
      </c>
      <c r="J30" s="745">
        <v>438</v>
      </c>
      <c r="K30" s="745">
        <v>155052</v>
      </c>
      <c r="L30" s="745">
        <v>1</v>
      </c>
      <c r="M30" s="745">
        <v>354</v>
      </c>
      <c r="N30" s="745">
        <v>546</v>
      </c>
      <c r="O30" s="745">
        <v>193284</v>
      </c>
      <c r="P30" s="759">
        <v>1.2465753424657535</v>
      </c>
      <c r="Q30" s="746">
        <v>354</v>
      </c>
    </row>
    <row r="31" spans="1:17" ht="14.4" customHeight="1" x14ac:dyDescent="0.3">
      <c r="A31" s="740" t="s">
        <v>5535</v>
      </c>
      <c r="B31" s="741" t="s">
        <v>5714</v>
      </c>
      <c r="C31" s="741" t="s">
        <v>4559</v>
      </c>
      <c r="D31" s="741" t="s">
        <v>5721</v>
      </c>
      <c r="E31" s="741" t="s">
        <v>5722</v>
      </c>
      <c r="F31" s="745">
        <v>173</v>
      </c>
      <c r="G31" s="745">
        <v>11245</v>
      </c>
      <c r="H31" s="745">
        <v>1.1161290322580646</v>
      </c>
      <c r="I31" s="745">
        <v>65</v>
      </c>
      <c r="J31" s="745">
        <v>155</v>
      </c>
      <c r="K31" s="745">
        <v>10075</v>
      </c>
      <c r="L31" s="745">
        <v>1</v>
      </c>
      <c r="M31" s="745">
        <v>65</v>
      </c>
      <c r="N31" s="745">
        <v>252</v>
      </c>
      <c r="O31" s="745">
        <v>16380</v>
      </c>
      <c r="P31" s="759">
        <v>1.6258064516129032</v>
      </c>
      <c r="Q31" s="746">
        <v>65</v>
      </c>
    </row>
    <row r="32" spans="1:17" ht="14.4" customHeight="1" x14ac:dyDescent="0.3">
      <c r="A32" s="740" t="s">
        <v>5535</v>
      </c>
      <c r="B32" s="741" t="s">
        <v>5714</v>
      </c>
      <c r="C32" s="741" t="s">
        <v>4559</v>
      </c>
      <c r="D32" s="741" t="s">
        <v>5723</v>
      </c>
      <c r="E32" s="741" t="s">
        <v>5724</v>
      </c>
      <c r="F32" s="745">
        <v>2</v>
      </c>
      <c r="G32" s="745">
        <v>1182</v>
      </c>
      <c r="H32" s="745"/>
      <c r="I32" s="745">
        <v>591</v>
      </c>
      <c r="J32" s="745"/>
      <c r="K32" s="745"/>
      <c r="L32" s="745"/>
      <c r="M32" s="745"/>
      <c r="N32" s="745"/>
      <c r="O32" s="745"/>
      <c r="P32" s="759"/>
      <c r="Q32" s="746"/>
    </row>
    <row r="33" spans="1:17" ht="14.4" customHeight="1" x14ac:dyDescent="0.3">
      <c r="A33" s="740" t="s">
        <v>5535</v>
      </c>
      <c r="B33" s="741" t="s">
        <v>5714</v>
      </c>
      <c r="C33" s="741" t="s">
        <v>4559</v>
      </c>
      <c r="D33" s="741" t="s">
        <v>5725</v>
      </c>
      <c r="E33" s="741" t="s">
        <v>5726</v>
      </c>
      <c r="F33" s="745">
        <v>2</v>
      </c>
      <c r="G33" s="745">
        <v>1232</v>
      </c>
      <c r="H33" s="745"/>
      <c r="I33" s="745">
        <v>616</v>
      </c>
      <c r="J33" s="745"/>
      <c r="K33" s="745"/>
      <c r="L33" s="745"/>
      <c r="M33" s="745"/>
      <c r="N33" s="745"/>
      <c r="O33" s="745"/>
      <c r="P33" s="759"/>
      <c r="Q33" s="746"/>
    </row>
    <row r="34" spans="1:17" ht="14.4" customHeight="1" x14ac:dyDescent="0.3">
      <c r="A34" s="740" t="s">
        <v>5535</v>
      </c>
      <c r="B34" s="741" t="s">
        <v>5714</v>
      </c>
      <c r="C34" s="741" t="s">
        <v>4559</v>
      </c>
      <c r="D34" s="741" t="s">
        <v>5727</v>
      </c>
      <c r="E34" s="741" t="s">
        <v>5728</v>
      </c>
      <c r="F34" s="745">
        <v>2</v>
      </c>
      <c r="G34" s="745">
        <v>300</v>
      </c>
      <c r="H34" s="745"/>
      <c r="I34" s="745">
        <v>150</v>
      </c>
      <c r="J34" s="745"/>
      <c r="K34" s="745"/>
      <c r="L34" s="745"/>
      <c r="M34" s="745"/>
      <c r="N34" s="745"/>
      <c r="O34" s="745"/>
      <c r="P34" s="759"/>
      <c r="Q34" s="746"/>
    </row>
    <row r="35" spans="1:17" ht="14.4" customHeight="1" x14ac:dyDescent="0.3">
      <c r="A35" s="740" t="s">
        <v>5535</v>
      </c>
      <c r="B35" s="741" t="s">
        <v>5714</v>
      </c>
      <c r="C35" s="741" t="s">
        <v>4559</v>
      </c>
      <c r="D35" s="741" t="s">
        <v>5729</v>
      </c>
      <c r="E35" s="741" t="s">
        <v>5730</v>
      </c>
      <c r="F35" s="745">
        <v>39</v>
      </c>
      <c r="G35" s="745">
        <v>936</v>
      </c>
      <c r="H35" s="745">
        <v>1.3448275862068966</v>
      </c>
      <c r="I35" s="745">
        <v>24</v>
      </c>
      <c r="J35" s="745">
        <v>29</v>
      </c>
      <c r="K35" s="745">
        <v>696</v>
      </c>
      <c r="L35" s="745">
        <v>1</v>
      </c>
      <c r="M35" s="745">
        <v>24</v>
      </c>
      <c r="N35" s="745">
        <v>41</v>
      </c>
      <c r="O35" s="745">
        <v>984</v>
      </c>
      <c r="P35" s="759">
        <v>1.4137931034482758</v>
      </c>
      <c r="Q35" s="746">
        <v>24</v>
      </c>
    </row>
    <row r="36" spans="1:17" ht="14.4" customHeight="1" x14ac:dyDescent="0.3">
      <c r="A36" s="740" t="s">
        <v>5535</v>
      </c>
      <c r="B36" s="741" t="s">
        <v>5714</v>
      </c>
      <c r="C36" s="741" t="s">
        <v>4559</v>
      </c>
      <c r="D36" s="741" t="s">
        <v>5731</v>
      </c>
      <c r="E36" s="741" t="s">
        <v>5732</v>
      </c>
      <c r="F36" s="745">
        <v>88</v>
      </c>
      <c r="G36" s="745">
        <v>4752</v>
      </c>
      <c r="H36" s="745">
        <v>0.68031496062992125</v>
      </c>
      <c r="I36" s="745">
        <v>54</v>
      </c>
      <c r="J36" s="745">
        <v>127</v>
      </c>
      <c r="K36" s="745">
        <v>6985</v>
      </c>
      <c r="L36" s="745">
        <v>1</v>
      </c>
      <c r="M36" s="745">
        <v>55</v>
      </c>
      <c r="N36" s="745">
        <v>204</v>
      </c>
      <c r="O36" s="745">
        <v>11220</v>
      </c>
      <c r="P36" s="759">
        <v>1.6062992125984252</v>
      </c>
      <c r="Q36" s="746">
        <v>55</v>
      </c>
    </row>
    <row r="37" spans="1:17" ht="14.4" customHeight="1" x14ac:dyDescent="0.3">
      <c r="A37" s="740" t="s">
        <v>5535</v>
      </c>
      <c r="B37" s="741" t="s">
        <v>5714</v>
      </c>
      <c r="C37" s="741" t="s">
        <v>4559</v>
      </c>
      <c r="D37" s="741" t="s">
        <v>5733</v>
      </c>
      <c r="E37" s="741" t="s">
        <v>5734</v>
      </c>
      <c r="F37" s="745">
        <v>1535</v>
      </c>
      <c r="G37" s="745">
        <v>118195</v>
      </c>
      <c r="H37" s="745">
        <v>0.89713617767387488</v>
      </c>
      <c r="I37" s="745">
        <v>77</v>
      </c>
      <c r="J37" s="745">
        <v>1711</v>
      </c>
      <c r="K37" s="745">
        <v>131747</v>
      </c>
      <c r="L37" s="745">
        <v>1</v>
      </c>
      <c r="M37" s="745">
        <v>77</v>
      </c>
      <c r="N37" s="745">
        <v>1503</v>
      </c>
      <c r="O37" s="745">
        <v>115731</v>
      </c>
      <c r="P37" s="759">
        <v>0.87843366452367033</v>
      </c>
      <c r="Q37" s="746">
        <v>77</v>
      </c>
    </row>
    <row r="38" spans="1:17" ht="14.4" customHeight="1" x14ac:dyDescent="0.3">
      <c r="A38" s="740" t="s">
        <v>5535</v>
      </c>
      <c r="B38" s="741" t="s">
        <v>5714</v>
      </c>
      <c r="C38" s="741" t="s">
        <v>4559</v>
      </c>
      <c r="D38" s="741" t="s">
        <v>5735</v>
      </c>
      <c r="E38" s="741" t="s">
        <v>5736</v>
      </c>
      <c r="F38" s="745">
        <v>92</v>
      </c>
      <c r="G38" s="745">
        <v>2116</v>
      </c>
      <c r="H38" s="745">
        <v>1.1450216450216451</v>
      </c>
      <c r="I38" s="745">
        <v>23</v>
      </c>
      <c r="J38" s="745">
        <v>77</v>
      </c>
      <c r="K38" s="745">
        <v>1848</v>
      </c>
      <c r="L38" s="745">
        <v>1</v>
      </c>
      <c r="M38" s="745">
        <v>24</v>
      </c>
      <c r="N38" s="745">
        <v>118</v>
      </c>
      <c r="O38" s="745">
        <v>2832</v>
      </c>
      <c r="P38" s="759">
        <v>1.5324675324675325</v>
      </c>
      <c r="Q38" s="746">
        <v>24</v>
      </c>
    </row>
    <row r="39" spans="1:17" ht="14.4" customHeight="1" x14ac:dyDescent="0.3">
      <c r="A39" s="740" t="s">
        <v>5535</v>
      </c>
      <c r="B39" s="741" t="s">
        <v>5714</v>
      </c>
      <c r="C39" s="741" t="s">
        <v>4559</v>
      </c>
      <c r="D39" s="741" t="s">
        <v>5737</v>
      </c>
      <c r="E39" s="741" t="s">
        <v>5738</v>
      </c>
      <c r="F39" s="745">
        <v>18</v>
      </c>
      <c r="G39" s="745">
        <v>1188</v>
      </c>
      <c r="H39" s="745">
        <v>0.81818181818181823</v>
      </c>
      <c r="I39" s="745">
        <v>66</v>
      </c>
      <c r="J39" s="745">
        <v>22</v>
      </c>
      <c r="K39" s="745">
        <v>1452</v>
      </c>
      <c r="L39" s="745">
        <v>1</v>
      </c>
      <c r="M39" s="745">
        <v>66</v>
      </c>
      <c r="N39" s="745">
        <v>23</v>
      </c>
      <c r="O39" s="745">
        <v>1518</v>
      </c>
      <c r="P39" s="759">
        <v>1.0454545454545454</v>
      </c>
      <c r="Q39" s="746">
        <v>66</v>
      </c>
    </row>
    <row r="40" spans="1:17" ht="14.4" customHeight="1" x14ac:dyDescent="0.3">
      <c r="A40" s="740" t="s">
        <v>5535</v>
      </c>
      <c r="B40" s="741" t="s">
        <v>5714</v>
      </c>
      <c r="C40" s="741" t="s">
        <v>4559</v>
      </c>
      <c r="D40" s="741" t="s">
        <v>5739</v>
      </c>
      <c r="E40" s="741" t="s">
        <v>5740</v>
      </c>
      <c r="F40" s="745">
        <v>35</v>
      </c>
      <c r="G40" s="745">
        <v>12215</v>
      </c>
      <c r="H40" s="745"/>
      <c r="I40" s="745">
        <v>349</v>
      </c>
      <c r="J40" s="745"/>
      <c r="K40" s="745"/>
      <c r="L40" s="745"/>
      <c r="M40" s="745"/>
      <c r="N40" s="745">
        <v>130</v>
      </c>
      <c r="O40" s="745">
        <v>45500</v>
      </c>
      <c r="P40" s="759"/>
      <c r="Q40" s="746">
        <v>350</v>
      </c>
    </row>
    <row r="41" spans="1:17" ht="14.4" customHeight="1" x14ac:dyDescent="0.3">
      <c r="A41" s="740" t="s">
        <v>5535</v>
      </c>
      <c r="B41" s="741" t="s">
        <v>5714</v>
      </c>
      <c r="C41" s="741" t="s">
        <v>4559</v>
      </c>
      <c r="D41" s="741" t="s">
        <v>5741</v>
      </c>
      <c r="E41" s="741" t="s">
        <v>5742</v>
      </c>
      <c r="F41" s="745">
        <v>50</v>
      </c>
      <c r="G41" s="745">
        <v>1200</v>
      </c>
      <c r="H41" s="745">
        <v>1.0909090909090908</v>
      </c>
      <c r="I41" s="745">
        <v>24</v>
      </c>
      <c r="J41" s="745">
        <v>44</v>
      </c>
      <c r="K41" s="745">
        <v>1100</v>
      </c>
      <c r="L41" s="745">
        <v>1</v>
      </c>
      <c r="M41" s="745">
        <v>25</v>
      </c>
      <c r="N41" s="745">
        <v>68</v>
      </c>
      <c r="O41" s="745">
        <v>1700</v>
      </c>
      <c r="P41" s="759">
        <v>1.5454545454545454</v>
      </c>
      <c r="Q41" s="746">
        <v>25</v>
      </c>
    </row>
    <row r="42" spans="1:17" ht="14.4" customHeight="1" x14ac:dyDescent="0.3">
      <c r="A42" s="740" t="s">
        <v>5535</v>
      </c>
      <c r="B42" s="741" t="s">
        <v>5714</v>
      </c>
      <c r="C42" s="741" t="s">
        <v>4559</v>
      </c>
      <c r="D42" s="741" t="s">
        <v>5743</v>
      </c>
      <c r="E42" s="741" t="s">
        <v>5744</v>
      </c>
      <c r="F42" s="745">
        <v>2</v>
      </c>
      <c r="G42" s="745">
        <v>1478</v>
      </c>
      <c r="H42" s="745"/>
      <c r="I42" s="745">
        <v>739</v>
      </c>
      <c r="J42" s="745"/>
      <c r="K42" s="745"/>
      <c r="L42" s="745"/>
      <c r="M42" s="745"/>
      <c r="N42" s="745"/>
      <c r="O42" s="745"/>
      <c r="P42" s="759"/>
      <c r="Q42" s="746"/>
    </row>
    <row r="43" spans="1:17" ht="14.4" customHeight="1" x14ac:dyDescent="0.3">
      <c r="A43" s="740" t="s">
        <v>5535</v>
      </c>
      <c r="B43" s="741" t="s">
        <v>5714</v>
      </c>
      <c r="C43" s="741" t="s">
        <v>4559</v>
      </c>
      <c r="D43" s="741" t="s">
        <v>5745</v>
      </c>
      <c r="E43" s="741" t="s">
        <v>5746</v>
      </c>
      <c r="F43" s="745">
        <v>125</v>
      </c>
      <c r="G43" s="745">
        <v>22500</v>
      </c>
      <c r="H43" s="745">
        <v>0.73123171920701979</v>
      </c>
      <c r="I43" s="745">
        <v>180</v>
      </c>
      <c r="J43" s="745">
        <v>170</v>
      </c>
      <c r="K43" s="745">
        <v>30770</v>
      </c>
      <c r="L43" s="745">
        <v>1</v>
      </c>
      <c r="M43" s="745">
        <v>181</v>
      </c>
      <c r="N43" s="745">
        <v>282</v>
      </c>
      <c r="O43" s="745">
        <v>51042</v>
      </c>
      <c r="P43" s="759">
        <v>1.6588235294117648</v>
      </c>
      <c r="Q43" s="746">
        <v>181</v>
      </c>
    </row>
    <row r="44" spans="1:17" ht="14.4" customHeight="1" x14ac:dyDescent="0.3">
      <c r="A44" s="740" t="s">
        <v>5535</v>
      </c>
      <c r="B44" s="741" t="s">
        <v>5714</v>
      </c>
      <c r="C44" s="741" t="s">
        <v>4559</v>
      </c>
      <c r="D44" s="741" t="s">
        <v>5747</v>
      </c>
      <c r="E44" s="741" t="s">
        <v>5748</v>
      </c>
      <c r="F44" s="745">
        <v>212</v>
      </c>
      <c r="G44" s="745">
        <v>53636</v>
      </c>
      <c r="H44" s="745">
        <v>0.84805363185023563</v>
      </c>
      <c r="I44" s="745">
        <v>253</v>
      </c>
      <c r="J44" s="745">
        <v>249</v>
      </c>
      <c r="K44" s="745">
        <v>63246</v>
      </c>
      <c r="L44" s="745">
        <v>1</v>
      </c>
      <c r="M44" s="745">
        <v>254</v>
      </c>
      <c r="N44" s="745">
        <v>296</v>
      </c>
      <c r="O44" s="745">
        <v>75184</v>
      </c>
      <c r="P44" s="759">
        <v>1.1887550200803212</v>
      </c>
      <c r="Q44" s="746">
        <v>254</v>
      </c>
    </row>
    <row r="45" spans="1:17" ht="14.4" customHeight="1" x14ac:dyDescent="0.3">
      <c r="A45" s="740" t="s">
        <v>5535</v>
      </c>
      <c r="B45" s="741" t="s">
        <v>5714</v>
      </c>
      <c r="C45" s="741" t="s">
        <v>4559</v>
      </c>
      <c r="D45" s="741" t="s">
        <v>5749</v>
      </c>
      <c r="E45" s="741" t="s">
        <v>5750</v>
      </c>
      <c r="F45" s="745">
        <v>2</v>
      </c>
      <c r="G45" s="745">
        <v>530</v>
      </c>
      <c r="H45" s="745"/>
      <c r="I45" s="745">
        <v>265</v>
      </c>
      <c r="J45" s="745"/>
      <c r="K45" s="745"/>
      <c r="L45" s="745"/>
      <c r="M45" s="745"/>
      <c r="N45" s="745"/>
      <c r="O45" s="745"/>
      <c r="P45" s="759"/>
      <c r="Q45" s="746"/>
    </row>
    <row r="46" spans="1:17" ht="14.4" customHeight="1" x14ac:dyDescent="0.3">
      <c r="A46" s="740" t="s">
        <v>5535</v>
      </c>
      <c r="B46" s="741" t="s">
        <v>5714</v>
      </c>
      <c r="C46" s="741" t="s">
        <v>4559</v>
      </c>
      <c r="D46" s="741" t="s">
        <v>5751</v>
      </c>
      <c r="E46" s="741" t="s">
        <v>5752</v>
      </c>
      <c r="F46" s="745">
        <v>174</v>
      </c>
      <c r="G46" s="745">
        <v>37584</v>
      </c>
      <c r="H46" s="745">
        <v>0.95163822352762439</v>
      </c>
      <c r="I46" s="745">
        <v>216</v>
      </c>
      <c r="J46" s="745">
        <v>182</v>
      </c>
      <c r="K46" s="745">
        <v>39494</v>
      </c>
      <c r="L46" s="745">
        <v>1</v>
      </c>
      <c r="M46" s="745">
        <v>217</v>
      </c>
      <c r="N46" s="745">
        <v>270</v>
      </c>
      <c r="O46" s="745">
        <v>58590</v>
      </c>
      <c r="P46" s="759">
        <v>1.4835164835164836</v>
      </c>
      <c r="Q46" s="746">
        <v>217</v>
      </c>
    </row>
    <row r="47" spans="1:17" ht="14.4" customHeight="1" x14ac:dyDescent="0.3">
      <c r="A47" s="740" t="s">
        <v>5535</v>
      </c>
      <c r="B47" s="741" t="s">
        <v>5714</v>
      </c>
      <c r="C47" s="741" t="s">
        <v>4559</v>
      </c>
      <c r="D47" s="741" t="s">
        <v>5753</v>
      </c>
      <c r="E47" s="741" t="s">
        <v>5754</v>
      </c>
      <c r="F47" s="745">
        <v>2</v>
      </c>
      <c r="G47" s="745">
        <v>72</v>
      </c>
      <c r="H47" s="745">
        <v>1.9459459459459461</v>
      </c>
      <c r="I47" s="745">
        <v>36</v>
      </c>
      <c r="J47" s="745">
        <v>1</v>
      </c>
      <c r="K47" s="745">
        <v>37</v>
      </c>
      <c r="L47" s="745">
        <v>1</v>
      </c>
      <c r="M47" s="745">
        <v>37</v>
      </c>
      <c r="N47" s="745">
        <v>6</v>
      </c>
      <c r="O47" s="745">
        <v>222</v>
      </c>
      <c r="P47" s="759">
        <v>6</v>
      </c>
      <c r="Q47" s="746">
        <v>37</v>
      </c>
    </row>
    <row r="48" spans="1:17" ht="14.4" customHeight="1" x14ac:dyDescent="0.3">
      <c r="A48" s="740" t="s">
        <v>5535</v>
      </c>
      <c r="B48" s="741" t="s">
        <v>5714</v>
      </c>
      <c r="C48" s="741" t="s">
        <v>4559</v>
      </c>
      <c r="D48" s="741" t="s">
        <v>5755</v>
      </c>
      <c r="E48" s="741" t="s">
        <v>5756</v>
      </c>
      <c r="F48" s="745">
        <v>2</v>
      </c>
      <c r="G48" s="745">
        <v>1182</v>
      </c>
      <c r="H48" s="745"/>
      <c r="I48" s="745">
        <v>591</v>
      </c>
      <c r="J48" s="745"/>
      <c r="K48" s="745"/>
      <c r="L48" s="745"/>
      <c r="M48" s="745"/>
      <c r="N48" s="745"/>
      <c r="O48" s="745"/>
      <c r="P48" s="759"/>
      <c r="Q48" s="746"/>
    </row>
    <row r="49" spans="1:17" ht="14.4" customHeight="1" x14ac:dyDescent="0.3">
      <c r="A49" s="740" t="s">
        <v>5535</v>
      </c>
      <c r="B49" s="741" t="s">
        <v>5714</v>
      </c>
      <c r="C49" s="741" t="s">
        <v>4559</v>
      </c>
      <c r="D49" s="741" t="s">
        <v>5757</v>
      </c>
      <c r="E49" s="741" t="s">
        <v>5758</v>
      </c>
      <c r="F49" s="745">
        <v>1015</v>
      </c>
      <c r="G49" s="745">
        <v>50750</v>
      </c>
      <c r="H49" s="745">
        <v>25.375</v>
      </c>
      <c r="I49" s="745">
        <v>50</v>
      </c>
      <c r="J49" s="745">
        <v>40</v>
      </c>
      <c r="K49" s="745">
        <v>2000</v>
      </c>
      <c r="L49" s="745">
        <v>1</v>
      </c>
      <c r="M49" s="745">
        <v>50</v>
      </c>
      <c r="N49" s="745">
        <v>35</v>
      </c>
      <c r="O49" s="745">
        <v>1750</v>
      </c>
      <c r="P49" s="759">
        <v>0.875</v>
      </c>
      <c r="Q49" s="746">
        <v>50</v>
      </c>
    </row>
    <row r="50" spans="1:17" ht="14.4" customHeight="1" x14ac:dyDescent="0.3">
      <c r="A50" s="740" t="s">
        <v>5535</v>
      </c>
      <c r="B50" s="741" t="s">
        <v>5714</v>
      </c>
      <c r="C50" s="741" t="s">
        <v>4559</v>
      </c>
      <c r="D50" s="741" t="s">
        <v>5759</v>
      </c>
      <c r="E50" s="741" t="s">
        <v>5760</v>
      </c>
      <c r="F50" s="745">
        <v>2</v>
      </c>
      <c r="G50" s="745">
        <v>1092</v>
      </c>
      <c r="H50" s="745"/>
      <c r="I50" s="745">
        <v>546</v>
      </c>
      <c r="J50" s="745"/>
      <c r="K50" s="745"/>
      <c r="L50" s="745"/>
      <c r="M50" s="745"/>
      <c r="N50" s="745"/>
      <c r="O50" s="745"/>
      <c r="P50" s="759"/>
      <c r="Q50" s="746"/>
    </row>
    <row r="51" spans="1:17" ht="14.4" customHeight="1" x14ac:dyDescent="0.3">
      <c r="A51" s="740" t="s">
        <v>5535</v>
      </c>
      <c r="B51" s="741" t="s">
        <v>5714</v>
      </c>
      <c r="C51" s="741" t="s">
        <v>4559</v>
      </c>
      <c r="D51" s="741" t="s">
        <v>5761</v>
      </c>
      <c r="E51" s="741" t="s">
        <v>5762</v>
      </c>
      <c r="F51" s="745">
        <v>1</v>
      </c>
      <c r="G51" s="745">
        <v>485</v>
      </c>
      <c r="H51" s="745"/>
      <c r="I51" s="745">
        <v>485</v>
      </c>
      <c r="J51" s="745"/>
      <c r="K51" s="745"/>
      <c r="L51" s="745"/>
      <c r="M51" s="745"/>
      <c r="N51" s="745">
        <v>1</v>
      </c>
      <c r="O51" s="745">
        <v>517</v>
      </c>
      <c r="P51" s="759"/>
      <c r="Q51" s="746">
        <v>517</v>
      </c>
    </row>
    <row r="52" spans="1:17" ht="14.4" customHeight="1" x14ac:dyDescent="0.3">
      <c r="A52" s="740" t="s">
        <v>5535</v>
      </c>
      <c r="B52" s="741" t="s">
        <v>5714</v>
      </c>
      <c r="C52" s="741" t="s">
        <v>4559</v>
      </c>
      <c r="D52" s="741" t="s">
        <v>5763</v>
      </c>
      <c r="E52" s="741" t="s">
        <v>5764</v>
      </c>
      <c r="F52" s="745">
        <v>2</v>
      </c>
      <c r="G52" s="745">
        <v>1470</v>
      </c>
      <c r="H52" s="745"/>
      <c r="I52" s="745">
        <v>735</v>
      </c>
      <c r="J52" s="745"/>
      <c r="K52" s="745"/>
      <c r="L52" s="745"/>
      <c r="M52" s="745"/>
      <c r="N52" s="745"/>
      <c r="O52" s="745"/>
      <c r="P52" s="759"/>
      <c r="Q52" s="746"/>
    </row>
    <row r="53" spans="1:17" ht="14.4" customHeight="1" x14ac:dyDescent="0.3">
      <c r="A53" s="740" t="s">
        <v>5535</v>
      </c>
      <c r="B53" s="741" t="s">
        <v>5714</v>
      </c>
      <c r="C53" s="741" t="s">
        <v>4559</v>
      </c>
      <c r="D53" s="741" t="s">
        <v>5765</v>
      </c>
      <c r="E53" s="741" t="s">
        <v>5766</v>
      </c>
      <c r="F53" s="745"/>
      <c r="G53" s="745"/>
      <c r="H53" s="745"/>
      <c r="I53" s="745"/>
      <c r="J53" s="745"/>
      <c r="K53" s="745"/>
      <c r="L53" s="745"/>
      <c r="M53" s="745"/>
      <c r="N53" s="745">
        <v>1</v>
      </c>
      <c r="O53" s="745">
        <v>329</v>
      </c>
      <c r="P53" s="759"/>
      <c r="Q53" s="746">
        <v>329</v>
      </c>
    </row>
    <row r="54" spans="1:17" ht="14.4" customHeight="1" x14ac:dyDescent="0.3">
      <c r="A54" s="740" t="s">
        <v>5535</v>
      </c>
      <c r="B54" s="741" t="s">
        <v>5714</v>
      </c>
      <c r="C54" s="741" t="s">
        <v>4559</v>
      </c>
      <c r="D54" s="741" t="s">
        <v>5767</v>
      </c>
      <c r="E54" s="741" t="s">
        <v>5768</v>
      </c>
      <c r="F54" s="745">
        <v>2</v>
      </c>
      <c r="G54" s="745">
        <v>690</v>
      </c>
      <c r="H54" s="745"/>
      <c r="I54" s="745">
        <v>345</v>
      </c>
      <c r="J54" s="745"/>
      <c r="K54" s="745"/>
      <c r="L54" s="745"/>
      <c r="M54" s="745"/>
      <c r="N54" s="745"/>
      <c r="O54" s="745"/>
      <c r="P54" s="759"/>
      <c r="Q54" s="746"/>
    </row>
    <row r="55" spans="1:17" ht="14.4" customHeight="1" x14ac:dyDescent="0.3">
      <c r="A55" s="740" t="s">
        <v>5535</v>
      </c>
      <c r="B55" s="741" t="s">
        <v>5714</v>
      </c>
      <c r="C55" s="741" t="s">
        <v>4559</v>
      </c>
      <c r="D55" s="741" t="s">
        <v>5769</v>
      </c>
      <c r="E55" s="741" t="s">
        <v>5770</v>
      </c>
      <c r="F55" s="745">
        <v>3</v>
      </c>
      <c r="G55" s="745">
        <v>693</v>
      </c>
      <c r="H55" s="745"/>
      <c r="I55" s="745">
        <v>231</v>
      </c>
      <c r="J55" s="745"/>
      <c r="K55" s="745"/>
      <c r="L55" s="745"/>
      <c r="M55" s="745"/>
      <c r="N55" s="745">
        <v>1</v>
      </c>
      <c r="O55" s="745">
        <v>232</v>
      </c>
      <c r="P55" s="759"/>
      <c r="Q55" s="746">
        <v>232</v>
      </c>
    </row>
    <row r="56" spans="1:17" ht="14.4" customHeight="1" x14ac:dyDescent="0.3">
      <c r="A56" s="740" t="s">
        <v>5535</v>
      </c>
      <c r="B56" s="741" t="s">
        <v>5714</v>
      </c>
      <c r="C56" s="741" t="s">
        <v>4559</v>
      </c>
      <c r="D56" s="741" t="s">
        <v>5771</v>
      </c>
      <c r="E56" s="741" t="s">
        <v>5772</v>
      </c>
      <c r="F56" s="745">
        <v>1</v>
      </c>
      <c r="G56" s="745">
        <v>651</v>
      </c>
      <c r="H56" s="745"/>
      <c r="I56" s="745">
        <v>651</v>
      </c>
      <c r="J56" s="745"/>
      <c r="K56" s="745"/>
      <c r="L56" s="745"/>
      <c r="M56" s="745"/>
      <c r="N56" s="745"/>
      <c r="O56" s="745"/>
      <c r="P56" s="759"/>
      <c r="Q56" s="746"/>
    </row>
    <row r="57" spans="1:17" ht="14.4" customHeight="1" x14ac:dyDescent="0.3">
      <c r="A57" s="740" t="s">
        <v>5535</v>
      </c>
      <c r="B57" s="741" t="s">
        <v>5714</v>
      </c>
      <c r="C57" s="741" t="s">
        <v>4559</v>
      </c>
      <c r="D57" s="741" t="s">
        <v>5773</v>
      </c>
      <c r="E57" s="741" t="s">
        <v>5774</v>
      </c>
      <c r="F57" s="745">
        <v>1</v>
      </c>
      <c r="G57" s="745">
        <v>386</v>
      </c>
      <c r="H57" s="745"/>
      <c r="I57" s="745">
        <v>386</v>
      </c>
      <c r="J57" s="745"/>
      <c r="K57" s="745"/>
      <c r="L57" s="745"/>
      <c r="M57" s="745"/>
      <c r="N57" s="745"/>
      <c r="O57" s="745"/>
      <c r="P57" s="759"/>
      <c r="Q57" s="746"/>
    </row>
    <row r="58" spans="1:17" ht="14.4" customHeight="1" x14ac:dyDescent="0.3">
      <c r="A58" s="740" t="s">
        <v>5535</v>
      </c>
      <c r="B58" s="741" t="s">
        <v>5714</v>
      </c>
      <c r="C58" s="741" t="s">
        <v>4559</v>
      </c>
      <c r="D58" s="741" t="s">
        <v>5775</v>
      </c>
      <c r="E58" s="741" t="s">
        <v>5776</v>
      </c>
      <c r="F58" s="745">
        <v>4</v>
      </c>
      <c r="G58" s="745">
        <v>3144</v>
      </c>
      <c r="H58" s="745"/>
      <c r="I58" s="745">
        <v>786</v>
      </c>
      <c r="J58" s="745"/>
      <c r="K58" s="745"/>
      <c r="L58" s="745"/>
      <c r="M58" s="745"/>
      <c r="N58" s="745"/>
      <c r="O58" s="745"/>
      <c r="P58" s="759"/>
      <c r="Q58" s="746"/>
    </row>
    <row r="59" spans="1:17" ht="14.4" customHeight="1" x14ac:dyDescent="0.3">
      <c r="A59" s="740" t="s">
        <v>5535</v>
      </c>
      <c r="B59" s="741" t="s">
        <v>5714</v>
      </c>
      <c r="C59" s="741" t="s">
        <v>4559</v>
      </c>
      <c r="D59" s="741" t="s">
        <v>5777</v>
      </c>
      <c r="E59" s="741" t="s">
        <v>5778</v>
      </c>
      <c r="F59" s="745"/>
      <c r="G59" s="745"/>
      <c r="H59" s="745"/>
      <c r="I59" s="745"/>
      <c r="J59" s="745"/>
      <c r="K59" s="745"/>
      <c r="L59" s="745"/>
      <c r="M59" s="745"/>
      <c r="N59" s="745">
        <v>1</v>
      </c>
      <c r="O59" s="745">
        <v>224</v>
      </c>
      <c r="P59" s="759"/>
      <c r="Q59" s="746">
        <v>224</v>
      </c>
    </row>
    <row r="60" spans="1:17" ht="14.4" customHeight="1" x14ac:dyDescent="0.3">
      <c r="A60" s="740" t="s">
        <v>5535</v>
      </c>
      <c r="B60" s="741" t="s">
        <v>5714</v>
      </c>
      <c r="C60" s="741" t="s">
        <v>4559</v>
      </c>
      <c r="D60" s="741" t="s">
        <v>5779</v>
      </c>
      <c r="E60" s="741" t="s">
        <v>5780</v>
      </c>
      <c r="F60" s="745">
        <v>1</v>
      </c>
      <c r="G60" s="745">
        <v>916</v>
      </c>
      <c r="H60" s="745"/>
      <c r="I60" s="745">
        <v>916</v>
      </c>
      <c r="J60" s="745"/>
      <c r="K60" s="745"/>
      <c r="L60" s="745"/>
      <c r="M60" s="745"/>
      <c r="N60" s="745"/>
      <c r="O60" s="745"/>
      <c r="P60" s="759"/>
      <c r="Q60" s="746"/>
    </row>
    <row r="61" spans="1:17" ht="14.4" customHeight="1" x14ac:dyDescent="0.3">
      <c r="A61" s="740" t="s">
        <v>5535</v>
      </c>
      <c r="B61" s="741" t="s">
        <v>5714</v>
      </c>
      <c r="C61" s="741" t="s">
        <v>4559</v>
      </c>
      <c r="D61" s="741" t="s">
        <v>5781</v>
      </c>
      <c r="E61" s="741" t="s">
        <v>5782</v>
      </c>
      <c r="F61" s="745">
        <v>1</v>
      </c>
      <c r="G61" s="745">
        <v>893</v>
      </c>
      <c r="H61" s="745"/>
      <c r="I61" s="745">
        <v>893</v>
      </c>
      <c r="J61" s="745"/>
      <c r="K61" s="745"/>
      <c r="L61" s="745"/>
      <c r="M61" s="745"/>
      <c r="N61" s="745"/>
      <c r="O61" s="745"/>
      <c r="P61" s="759"/>
      <c r="Q61" s="746"/>
    </row>
    <row r="62" spans="1:17" ht="14.4" customHeight="1" x14ac:dyDescent="0.3">
      <c r="A62" s="740" t="s">
        <v>5535</v>
      </c>
      <c r="B62" s="741" t="s">
        <v>5714</v>
      </c>
      <c r="C62" s="741" t="s">
        <v>4559</v>
      </c>
      <c r="D62" s="741" t="s">
        <v>5783</v>
      </c>
      <c r="E62" s="741" t="s">
        <v>5784</v>
      </c>
      <c r="F62" s="745"/>
      <c r="G62" s="745"/>
      <c r="H62" s="745"/>
      <c r="I62" s="745"/>
      <c r="J62" s="745">
        <v>8</v>
      </c>
      <c r="K62" s="745">
        <v>1952</v>
      </c>
      <c r="L62" s="745">
        <v>1</v>
      </c>
      <c r="M62" s="745">
        <v>244</v>
      </c>
      <c r="N62" s="745">
        <v>60</v>
      </c>
      <c r="O62" s="745">
        <v>14640</v>
      </c>
      <c r="P62" s="759">
        <v>7.5</v>
      </c>
      <c r="Q62" s="746">
        <v>244</v>
      </c>
    </row>
    <row r="63" spans="1:17" ht="14.4" customHeight="1" x14ac:dyDescent="0.3">
      <c r="A63" s="740" t="s">
        <v>5785</v>
      </c>
      <c r="B63" s="741" t="s">
        <v>5786</v>
      </c>
      <c r="C63" s="741" t="s">
        <v>4559</v>
      </c>
      <c r="D63" s="741" t="s">
        <v>5787</v>
      </c>
      <c r="E63" s="741" t="s">
        <v>5788</v>
      </c>
      <c r="F63" s="745">
        <v>265</v>
      </c>
      <c r="G63" s="745">
        <v>7155</v>
      </c>
      <c r="H63" s="745">
        <v>0.73204419889502759</v>
      </c>
      <c r="I63" s="745">
        <v>27</v>
      </c>
      <c r="J63" s="745">
        <v>362</v>
      </c>
      <c r="K63" s="745">
        <v>9774</v>
      </c>
      <c r="L63" s="745">
        <v>1</v>
      </c>
      <c r="M63" s="745">
        <v>27</v>
      </c>
      <c r="N63" s="745">
        <v>377</v>
      </c>
      <c r="O63" s="745">
        <v>10179</v>
      </c>
      <c r="P63" s="759">
        <v>1.0414364640883977</v>
      </c>
      <c r="Q63" s="746">
        <v>27</v>
      </c>
    </row>
    <row r="64" spans="1:17" ht="14.4" customHeight="1" x14ac:dyDescent="0.3">
      <c r="A64" s="740" t="s">
        <v>5785</v>
      </c>
      <c r="B64" s="741" t="s">
        <v>5786</v>
      </c>
      <c r="C64" s="741" t="s">
        <v>4559</v>
      </c>
      <c r="D64" s="741" t="s">
        <v>5789</v>
      </c>
      <c r="E64" s="741" t="s">
        <v>5790</v>
      </c>
      <c r="F64" s="745">
        <v>120</v>
      </c>
      <c r="G64" s="745">
        <v>6480</v>
      </c>
      <c r="H64" s="745">
        <v>0.75</v>
      </c>
      <c r="I64" s="745">
        <v>54</v>
      </c>
      <c r="J64" s="745">
        <v>160</v>
      </c>
      <c r="K64" s="745">
        <v>8640</v>
      </c>
      <c r="L64" s="745">
        <v>1</v>
      </c>
      <c r="M64" s="745">
        <v>54</v>
      </c>
      <c r="N64" s="745">
        <v>145</v>
      </c>
      <c r="O64" s="745">
        <v>7830</v>
      </c>
      <c r="P64" s="759">
        <v>0.90625</v>
      </c>
      <c r="Q64" s="746">
        <v>54</v>
      </c>
    </row>
    <row r="65" spans="1:17" ht="14.4" customHeight="1" x14ac:dyDescent="0.3">
      <c r="A65" s="740" t="s">
        <v>5785</v>
      </c>
      <c r="B65" s="741" t="s">
        <v>5786</v>
      </c>
      <c r="C65" s="741" t="s">
        <v>4559</v>
      </c>
      <c r="D65" s="741" t="s">
        <v>5791</v>
      </c>
      <c r="E65" s="741" t="s">
        <v>5792</v>
      </c>
      <c r="F65" s="745">
        <v>317</v>
      </c>
      <c r="G65" s="745">
        <v>7608</v>
      </c>
      <c r="H65" s="745">
        <v>0.72374429223744297</v>
      </c>
      <c r="I65" s="745">
        <v>24</v>
      </c>
      <c r="J65" s="745">
        <v>438</v>
      </c>
      <c r="K65" s="745">
        <v>10512</v>
      </c>
      <c r="L65" s="745">
        <v>1</v>
      </c>
      <c r="M65" s="745">
        <v>24</v>
      </c>
      <c r="N65" s="745">
        <v>491</v>
      </c>
      <c r="O65" s="745">
        <v>11784</v>
      </c>
      <c r="P65" s="759">
        <v>1.1210045662100456</v>
      </c>
      <c r="Q65" s="746">
        <v>24</v>
      </c>
    </row>
    <row r="66" spans="1:17" ht="14.4" customHeight="1" x14ac:dyDescent="0.3">
      <c r="A66" s="740" t="s">
        <v>5785</v>
      </c>
      <c r="B66" s="741" t="s">
        <v>5786</v>
      </c>
      <c r="C66" s="741" t="s">
        <v>4559</v>
      </c>
      <c r="D66" s="741" t="s">
        <v>5793</v>
      </c>
      <c r="E66" s="741" t="s">
        <v>5794</v>
      </c>
      <c r="F66" s="745">
        <v>705</v>
      </c>
      <c r="G66" s="745">
        <v>19035</v>
      </c>
      <c r="H66" s="745">
        <v>0.92763157894736847</v>
      </c>
      <c r="I66" s="745">
        <v>27</v>
      </c>
      <c r="J66" s="745">
        <v>760</v>
      </c>
      <c r="K66" s="745">
        <v>20520</v>
      </c>
      <c r="L66" s="745">
        <v>1</v>
      </c>
      <c r="M66" s="745">
        <v>27</v>
      </c>
      <c r="N66" s="745">
        <v>734</v>
      </c>
      <c r="O66" s="745">
        <v>19818</v>
      </c>
      <c r="P66" s="759">
        <v>0.96578947368421053</v>
      </c>
      <c r="Q66" s="746">
        <v>27</v>
      </c>
    </row>
    <row r="67" spans="1:17" ht="14.4" customHeight="1" x14ac:dyDescent="0.3">
      <c r="A67" s="740" t="s">
        <v>5785</v>
      </c>
      <c r="B67" s="741" t="s">
        <v>5786</v>
      </c>
      <c r="C67" s="741" t="s">
        <v>4559</v>
      </c>
      <c r="D67" s="741" t="s">
        <v>5795</v>
      </c>
      <c r="E67" s="741" t="s">
        <v>5796</v>
      </c>
      <c r="F67" s="745">
        <v>13</v>
      </c>
      <c r="G67" s="745">
        <v>741</v>
      </c>
      <c r="H67" s="745"/>
      <c r="I67" s="745">
        <v>57</v>
      </c>
      <c r="J67" s="745"/>
      <c r="K67" s="745"/>
      <c r="L67" s="745"/>
      <c r="M67" s="745"/>
      <c r="N67" s="745"/>
      <c r="O67" s="745"/>
      <c r="P67" s="759"/>
      <c r="Q67" s="746"/>
    </row>
    <row r="68" spans="1:17" ht="14.4" customHeight="1" x14ac:dyDescent="0.3">
      <c r="A68" s="740" t="s">
        <v>5785</v>
      </c>
      <c r="B68" s="741" t="s">
        <v>5786</v>
      </c>
      <c r="C68" s="741" t="s">
        <v>4559</v>
      </c>
      <c r="D68" s="741" t="s">
        <v>5797</v>
      </c>
      <c r="E68" s="741" t="s">
        <v>5798</v>
      </c>
      <c r="F68" s="745">
        <v>170</v>
      </c>
      <c r="G68" s="745">
        <v>4590</v>
      </c>
      <c r="H68" s="745">
        <v>0.77625570776255703</v>
      </c>
      <c r="I68" s="745">
        <v>27</v>
      </c>
      <c r="J68" s="745">
        <v>219</v>
      </c>
      <c r="K68" s="745">
        <v>5913</v>
      </c>
      <c r="L68" s="745">
        <v>1</v>
      </c>
      <c r="M68" s="745">
        <v>27</v>
      </c>
      <c r="N68" s="745">
        <v>216</v>
      </c>
      <c r="O68" s="745">
        <v>5832</v>
      </c>
      <c r="P68" s="759">
        <v>0.98630136986301364</v>
      </c>
      <c r="Q68" s="746">
        <v>27</v>
      </c>
    </row>
    <row r="69" spans="1:17" ht="14.4" customHeight="1" x14ac:dyDescent="0.3">
      <c r="A69" s="740" t="s">
        <v>5785</v>
      </c>
      <c r="B69" s="741" t="s">
        <v>5786</v>
      </c>
      <c r="C69" s="741" t="s">
        <v>4559</v>
      </c>
      <c r="D69" s="741" t="s">
        <v>5799</v>
      </c>
      <c r="E69" s="741" t="s">
        <v>5800</v>
      </c>
      <c r="F69" s="745">
        <v>6978</v>
      </c>
      <c r="G69" s="745">
        <v>153516</v>
      </c>
      <c r="H69" s="745">
        <v>0.77792642140468227</v>
      </c>
      <c r="I69" s="745">
        <v>22</v>
      </c>
      <c r="J69" s="745">
        <v>8970</v>
      </c>
      <c r="K69" s="745">
        <v>197340</v>
      </c>
      <c r="L69" s="745">
        <v>1</v>
      </c>
      <c r="M69" s="745">
        <v>22</v>
      </c>
      <c r="N69" s="745">
        <v>6779</v>
      </c>
      <c r="O69" s="745">
        <v>149138</v>
      </c>
      <c r="P69" s="759">
        <v>0.75574136008918613</v>
      </c>
      <c r="Q69" s="746">
        <v>22</v>
      </c>
    </row>
    <row r="70" spans="1:17" ht="14.4" customHeight="1" x14ac:dyDescent="0.3">
      <c r="A70" s="740" t="s">
        <v>5785</v>
      </c>
      <c r="B70" s="741" t="s">
        <v>5786</v>
      </c>
      <c r="C70" s="741" t="s">
        <v>4559</v>
      </c>
      <c r="D70" s="741" t="s">
        <v>5801</v>
      </c>
      <c r="E70" s="741" t="s">
        <v>5802</v>
      </c>
      <c r="F70" s="745">
        <v>40</v>
      </c>
      <c r="G70" s="745">
        <v>2720</v>
      </c>
      <c r="H70" s="745">
        <v>0.625</v>
      </c>
      <c r="I70" s="745">
        <v>68</v>
      </c>
      <c r="J70" s="745">
        <v>64</v>
      </c>
      <c r="K70" s="745">
        <v>4352</v>
      </c>
      <c r="L70" s="745">
        <v>1</v>
      </c>
      <c r="M70" s="745">
        <v>68</v>
      </c>
      <c r="N70" s="745">
        <v>42</v>
      </c>
      <c r="O70" s="745">
        <v>2856</v>
      </c>
      <c r="P70" s="759">
        <v>0.65625</v>
      </c>
      <c r="Q70" s="746">
        <v>68</v>
      </c>
    </row>
    <row r="71" spans="1:17" ht="14.4" customHeight="1" x14ac:dyDescent="0.3">
      <c r="A71" s="740" t="s">
        <v>5785</v>
      </c>
      <c r="B71" s="741" t="s">
        <v>5786</v>
      </c>
      <c r="C71" s="741" t="s">
        <v>4559</v>
      </c>
      <c r="D71" s="741" t="s">
        <v>5803</v>
      </c>
      <c r="E71" s="741" t="s">
        <v>5804</v>
      </c>
      <c r="F71" s="745">
        <v>10</v>
      </c>
      <c r="G71" s="745">
        <v>620</v>
      </c>
      <c r="H71" s="745">
        <v>2</v>
      </c>
      <c r="I71" s="745">
        <v>62</v>
      </c>
      <c r="J71" s="745">
        <v>5</v>
      </c>
      <c r="K71" s="745">
        <v>310</v>
      </c>
      <c r="L71" s="745">
        <v>1</v>
      </c>
      <c r="M71" s="745">
        <v>62</v>
      </c>
      <c r="N71" s="745"/>
      <c r="O71" s="745"/>
      <c r="P71" s="759"/>
      <c r="Q71" s="746"/>
    </row>
    <row r="72" spans="1:17" ht="14.4" customHeight="1" x14ac:dyDescent="0.3">
      <c r="A72" s="740" t="s">
        <v>5785</v>
      </c>
      <c r="B72" s="741" t="s">
        <v>5786</v>
      </c>
      <c r="C72" s="741" t="s">
        <v>4559</v>
      </c>
      <c r="D72" s="741" t="s">
        <v>5805</v>
      </c>
      <c r="E72" s="741" t="s">
        <v>5806</v>
      </c>
      <c r="F72" s="745">
        <v>7740</v>
      </c>
      <c r="G72" s="745">
        <v>479880</v>
      </c>
      <c r="H72" s="745">
        <v>0.89655971273022128</v>
      </c>
      <c r="I72" s="745">
        <v>62</v>
      </c>
      <c r="J72" s="745">
        <v>8633</v>
      </c>
      <c r="K72" s="745">
        <v>535246</v>
      </c>
      <c r="L72" s="745">
        <v>1</v>
      </c>
      <c r="M72" s="745">
        <v>62</v>
      </c>
      <c r="N72" s="745">
        <v>8163</v>
      </c>
      <c r="O72" s="745">
        <v>506106</v>
      </c>
      <c r="P72" s="759">
        <v>0.94555774354222166</v>
      </c>
      <c r="Q72" s="746">
        <v>62</v>
      </c>
    </row>
    <row r="73" spans="1:17" ht="14.4" customHeight="1" x14ac:dyDescent="0.3">
      <c r="A73" s="740" t="s">
        <v>5785</v>
      </c>
      <c r="B73" s="741" t="s">
        <v>5786</v>
      </c>
      <c r="C73" s="741" t="s">
        <v>4559</v>
      </c>
      <c r="D73" s="741" t="s">
        <v>5807</v>
      </c>
      <c r="E73" s="741" t="s">
        <v>5808</v>
      </c>
      <c r="F73" s="745">
        <v>73</v>
      </c>
      <c r="G73" s="745">
        <v>5986</v>
      </c>
      <c r="H73" s="745">
        <v>4.0555555555555554</v>
      </c>
      <c r="I73" s="745">
        <v>82</v>
      </c>
      <c r="J73" s="745">
        <v>18</v>
      </c>
      <c r="K73" s="745">
        <v>1476</v>
      </c>
      <c r="L73" s="745">
        <v>1</v>
      </c>
      <c r="M73" s="745">
        <v>82</v>
      </c>
      <c r="N73" s="745">
        <v>22</v>
      </c>
      <c r="O73" s="745">
        <v>1804</v>
      </c>
      <c r="P73" s="759">
        <v>1.2222222222222223</v>
      </c>
      <c r="Q73" s="746">
        <v>82</v>
      </c>
    </row>
    <row r="74" spans="1:17" ht="14.4" customHeight="1" x14ac:dyDescent="0.3">
      <c r="A74" s="740" t="s">
        <v>5785</v>
      </c>
      <c r="B74" s="741" t="s">
        <v>5786</v>
      </c>
      <c r="C74" s="741" t="s">
        <v>4559</v>
      </c>
      <c r="D74" s="741" t="s">
        <v>5809</v>
      </c>
      <c r="E74" s="741" t="s">
        <v>5810</v>
      </c>
      <c r="F74" s="745">
        <v>188</v>
      </c>
      <c r="G74" s="745">
        <v>185556</v>
      </c>
      <c r="H74" s="745">
        <v>0.86151246146417559</v>
      </c>
      <c r="I74" s="745">
        <v>987</v>
      </c>
      <c r="J74" s="745">
        <v>218</v>
      </c>
      <c r="K74" s="745">
        <v>215384</v>
      </c>
      <c r="L74" s="745">
        <v>1</v>
      </c>
      <c r="M74" s="745">
        <v>988</v>
      </c>
      <c r="N74" s="745">
        <v>237</v>
      </c>
      <c r="O74" s="745">
        <v>234156</v>
      </c>
      <c r="P74" s="759">
        <v>1.0871559633027523</v>
      </c>
      <c r="Q74" s="746">
        <v>988</v>
      </c>
    </row>
    <row r="75" spans="1:17" ht="14.4" customHeight="1" x14ac:dyDescent="0.3">
      <c r="A75" s="740" t="s">
        <v>5785</v>
      </c>
      <c r="B75" s="741" t="s">
        <v>5786</v>
      </c>
      <c r="C75" s="741" t="s">
        <v>4559</v>
      </c>
      <c r="D75" s="741" t="s">
        <v>5811</v>
      </c>
      <c r="E75" s="741" t="s">
        <v>5812</v>
      </c>
      <c r="F75" s="745"/>
      <c r="G75" s="745"/>
      <c r="H75" s="745"/>
      <c r="I75" s="745"/>
      <c r="J75" s="745"/>
      <c r="K75" s="745"/>
      <c r="L75" s="745"/>
      <c r="M75" s="745"/>
      <c r="N75" s="745">
        <v>1</v>
      </c>
      <c r="O75" s="745">
        <v>191</v>
      </c>
      <c r="P75" s="759"/>
      <c r="Q75" s="746">
        <v>191</v>
      </c>
    </row>
    <row r="76" spans="1:17" ht="14.4" customHeight="1" x14ac:dyDescent="0.3">
      <c r="A76" s="740" t="s">
        <v>5785</v>
      </c>
      <c r="B76" s="741" t="s">
        <v>5786</v>
      </c>
      <c r="C76" s="741" t="s">
        <v>4559</v>
      </c>
      <c r="D76" s="741" t="s">
        <v>5813</v>
      </c>
      <c r="E76" s="741" t="s">
        <v>5814</v>
      </c>
      <c r="F76" s="745">
        <v>19</v>
      </c>
      <c r="G76" s="745">
        <v>1558</v>
      </c>
      <c r="H76" s="745">
        <v>2.375</v>
      </c>
      <c r="I76" s="745">
        <v>82</v>
      </c>
      <c r="J76" s="745">
        <v>8</v>
      </c>
      <c r="K76" s="745">
        <v>656</v>
      </c>
      <c r="L76" s="745">
        <v>1</v>
      </c>
      <c r="M76" s="745">
        <v>82</v>
      </c>
      <c r="N76" s="745">
        <v>41</v>
      </c>
      <c r="O76" s="745">
        <v>3362</v>
      </c>
      <c r="P76" s="759">
        <v>5.125</v>
      </c>
      <c r="Q76" s="746">
        <v>82</v>
      </c>
    </row>
    <row r="77" spans="1:17" ht="14.4" customHeight="1" x14ac:dyDescent="0.3">
      <c r="A77" s="740" t="s">
        <v>5785</v>
      </c>
      <c r="B77" s="741" t="s">
        <v>5786</v>
      </c>
      <c r="C77" s="741" t="s">
        <v>4559</v>
      </c>
      <c r="D77" s="741" t="s">
        <v>5815</v>
      </c>
      <c r="E77" s="741" t="s">
        <v>5816</v>
      </c>
      <c r="F77" s="745"/>
      <c r="G77" s="745"/>
      <c r="H77" s="745"/>
      <c r="I77" s="745"/>
      <c r="J77" s="745">
        <v>4</v>
      </c>
      <c r="K77" s="745">
        <v>252</v>
      </c>
      <c r="L77" s="745">
        <v>1</v>
      </c>
      <c r="M77" s="745">
        <v>63</v>
      </c>
      <c r="N77" s="745">
        <v>6</v>
      </c>
      <c r="O77" s="745">
        <v>378</v>
      </c>
      <c r="P77" s="759">
        <v>1.5</v>
      </c>
      <c r="Q77" s="746">
        <v>63</v>
      </c>
    </row>
    <row r="78" spans="1:17" ht="14.4" customHeight="1" x14ac:dyDescent="0.3">
      <c r="A78" s="740" t="s">
        <v>5785</v>
      </c>
      <c r="B78" s="741" t="s">
        <v>5786</v>
      </c>
      <c r="C78" s="741" t="s">
        <v>4559</v>
      </c>
      <c r="D78" s="741" t="s">
        <v>5817</v>
      </c>
      <c r="E78" s="741" t="s">
        <v>5818</v>
      </c>
      <c r="F78" s="745">
        <v>438</v>
      </c>
      <c r="G78" s="745">
        <v>7446</v>
      </c>
      <c r="H78" s="745">
        <v>0.62571428571428567</v>
      </c>
      <c r="I78" s="745">
        <v>17</v>
      </c>
      <c r="J78" s="745">
        <v>700</v>
      </c>
      <c r="K78" s="745">
        <v>11900</v>
      </c>
      <c r="L78" s="745">
        <v>1</v>
      </c>
      <c r="M78" s="745">
        <v>17</v>
      </c>
      <c r="N78" s="745">
        <v>657</v>
      </c>
      <c r="O78" s="745">
        <v>11169</v>
      </c>
      <c r="P78" s="759">
        <v>0.93857142857142861</v>
      </c>
      <c r="Q78" s="746">
        <v>17</v>
      </c>
    </row>
    <row r="79" spans="1:17" ht="14.4" customHeight="1" x14ac:dyDescent="0.3">
      <c r="A79" s="740" t="s">
        <v>5785</v>
      </c>
      <c r="B79" s="741" t="s">
        <v>5786</v>
      </c>
      <c r="C79" s="741" t="s">
        <v>4559</v>
      </c>
      <c r="D79" s="741" t="s">
        <v>5819</v>
      </c>
      <c r="E79" s="741" t="s">
        <v>5820</v>
      </c>
      <c r="F79" s="745">
        <v>1</v>
      </c>
      <c r="G79" s="745">
        <v>64</v>
      </c>
      <c r="H79" s="745"/>
      <c r="I79" s="745">
        <v>64</v>
      </c>
      <c r="J79" s="745"/>
      <c r="K79" s="745"/>
      <c r="L79" s="745"/>
      <c r="M79" s="745"/>
      <c r="N79" s="745">
        <v>1</v>
      </c>
      <c r="O79" s="745">
        <v>64</v>
      </c>
      <c r="P79" s="759"/>
      <c r="Q79" s="746">
        <v>64</v>
      </c>
    </row>
    <row r="80" spans="1:17" ht="14.4" customHeight="1" x14ac:dyDescent="0.3">
      <c r="A80" s="740" t="s">
        <v>5785</v>
      </c>
      <c r="B80" s="741" t="s">
        <v>5786</v>
      </c>
      <c r="C80" s="741" t="s">
        <v>4559</v>
      </c>
      <c r="D80" s="741" t="s">
        <v>5821</v>
      </c>
      <c r="E80" s="741" t="s">
        <v>5822</v>
      </c>
      <c r="F80" s="745">
        <v>1</v>
      </c>
      <c r="G80" s="745">
        <v>480</v>
      </c>
      <c r="H80" s="745"/>
      <c r="I80" s="745">
        <v>480</v>
      </c>
      <c r="J80" s="745"/>
      <c r="K80" s="745"/>
      <c r="L80" s="745"/>
      <c r="M80" s="745"/>
      <c r="N80" s="745"/>
      <c r="O80" s="745"/>
      <c r="P80" s="759"/>
      <c r="Q80" s="746"/>
    </row>
    <row r="81" spans="1:17" ht="14.4" customHeight="1" x14ac:dyDescent="0.3">
      <c r="A81" s="740" t="s">
        <v>5785</v>
      </c>
      <c r="B81" s="741" t="s">
        <v>5786</v>
      </c>
      <c r="C81" s="741" t="s">
        <v>4559</v>
      </c>
      <c r="D81" s="741" t="s">
        <v>5823</v>
      </c>
      <c r="E81" s="741" t="s">
        <v>5824</v>
      </c>
      <c r="F81" s="745">
        <v>53</v>
      </c>
      <c r="G81" s="745">
        <v>2491</v>
      </c>
      <c r="H81" s="745">
        <v>0.52475247524752477</v>
      </c>
      <c r="I81" s="745">
        <v>47</v>
      </c>
      <c r="J81" s="745">
        <v>101</v>
      </c>
      <c r="K81" s="745">
        <v>4747</v>
      </c>
      <c r="L81" s="745">
        <v>1</v>
      </c>
      <c r="M81" s="745">
        <v>47</v>
      </c>
      <c r="N81" s="745">
        <v>85</v>
      </c>
      <c r="O81" s="745">
        <v>3995</v>
      </c>
      <c r="P81" s="759">
        <v>0.84158415841584155</v>
      </c>
      <c r="Q81" s="746">
        <v>47</v>
      </c>
    </row>
    <row r="82" spans="1:17" ht="14.4" customHeight="1" x14ac:dyDescent="0.3">
      <c r="A82" s="740" t="s">
        <v>5785</v>
      </c>
      <c r="B82" s="741" t="s">
        <v>5786</v>
      </c>
      <c r="C82" s="741" t="s">
        <v>4559</v>
      </c>
      <c r="D82" s="741" t="s">
        <v>5825</v>
      </c>
      <c r="E82" s="741" t="s">
        <v>5826</v>
      </c>
      <c r="F82" s="745">
        <v>4</v>
      </c>
      <c r="G82" s="745">
        <v>240</v>
      </c>
      <c r="H82" s="745">
        <v>0.5714285714285714</v>
      </c>
      <c r="I82" s="745">
        <v>60</v>
      </c>
      <c r="J82" s="745">
        <v>7</v>
      </c>
      <c r="K82" s="745">
        <v>420</v>
      </c>
      <c r="L82" s="745">
        <v>1</v>
      </c>
      <c r="M82" s="745">
        <v>60</v>
      </c>
      <c r="N82" s="745">
        <v>7</v>
      </c>
      <c r="O82" s="745">
        <v>420</v>
      </c>
      <c r="P82" s="759">
        <v>1</v>
      </c>
      <c r="Q82" s="746">
        <v>60</v>
      </c>
    </row>
    <row r="83" spans="1:17" ht="14.4" customHeight="1" x14ac:dyDescent="0.3">
      <c r="A83" s="740" t="s">
        <v>5785</v>
      </c>
      <c r="B83" s="741" t="s">
        <v>5786</v>
      </c>
      <c r="C83" s="741" t="s">
        <v>4559</v>
      </c>
      <c r="D83" s="741" t="s">
        <v>5827</v>
      </c>
      <c r="E83" s="741" t="s">
        <v>5828</v>
      </c>
      <c r="F83" s="745"/>
      <c r="G83" s="745"/>
      <c r="H83" s="745"/>
      <c r="I83" s="745"/>
      <c r="J83" s="745"/>
      <c r="K83" s="745"/>
      <c r="L83" s="745"/>
      <c r="M83" s="745"/>
      <c r="N83" s="745">
        <v>4</v>
      </c>
      <c r="O83" s="745">
        <v>76</v>
      </c>
      <c r="P83" s="759"/>
      <c r="Q83" s="746">
        <v>19</v>
      </c>
    </row>
    <row r="84" spans="1:17" ht="14.4" customHeight="1" x14ac:dyDescent="0.3">
      <c r="A84" s="740" t="s">
        <v>5785</v>
      </c>
      <c r="B84" s="741" t="s">
        <v>5786</v>
      </c>
      <c r="C84" s="741" t="s">
        <v>4559</v>
      </c>
      <c r="D84" s="741" t="s">
        <v>5829</v>
      </c>
      <c r="E84" s="741" t="s">
        <v>5830</v>
      </c>
      <c r="F84" s="745"/>
      <c r="G84" s="745"/>
      <c r="H84" s="745"/>
      <c r="I84" s="745"/>
      <c r="J84" s="745">
        <v>1</v>
      </c>
      <c r="K84" s="745">
        <v>392</v>
      </c>
      <c r="L84" s="745">
        <v>1</v>
      </c>
      <c r="M84" s="745">
        <v>392</v>
      </c>
      <c r="N84" s="745"/>
      <c r="O84" s="745"/>
      <c r="P84" s="759"/>
      <c r="Q84" s="746"/>
    </row>
    <row r="85" spans="1:17" ht="14.4" customHeight="1" x14ac:dyDescent="0.3">
      <c r="A85" s="740" t="s">
        <v>5785</v>
      </c>
      <c r="B85" s="741" t="s">
        <v>5786</v>
      </c>
      <c r="C85" s="741" t="s">
        <v>4559</v>
      </c>
      <c r="D85" s="741" t="s">
        <v>5831</v>
      </c>
      <c r="E85" s="741" t="s">
        <v>5832</v>
      </c>
      <c r="F85" s="745">
        <v>7</v>
      </c>
      <c r="G85" s="745">
        <v>3234</v>
      </c>
      <c r="H85" s="745">
        <v>1.3939655172413794</v>
      </c>
      <c r="I85" s="745">
        <v>462</v>
      </c>
      <c r="J85" s="745">
        <v>5</v>
      </c>
      <c r="K85" s="745">
        <v>2320</v>
      </c>
      <c r="L85" s="745">
        <v>1</v>
      </c>
      <c r="M85" s="745">
        <v>464</v>
      </c>
      <c r="N85" s="745">
        <v>12</v>
      </c>
      <c r="O85" s="745">
        <v>5568</v>
      </c>
      <c r="P85" s="759">
        <v>2.4</v>
      </c>
      <c r="Q85" s="746">
        <v>464</v>
      </c>
    </row>
    <row r="86" spans="1:17" ht="14.4" customHeight="1" x14ac:dyDescent="0.3">
      <c r="A86" s="740" t="s">
        <v>5785</v>
      </c>
      <c r="B86" s="741" t="s">
        <v>5786</v>
      </c>
      <c r="C86" s="741" t="s">
        <v>4559</v>
      </c>
      <c r="D86" s="741" t="s">
        <v>5833</v>
      </c>
      <c r="E86" s="741" t="s">
        <v>5834</v>
      </c>
      <c r="F86" s="745">
        <v>54</v>
      </c>
      <c r="G86" s="745">
        <v>46008</v>
      </c>
      <c r="H86" s="745">
        <v>0.92994300036382749</v>
      </c>
      <c r="I86" s="745">
        <v>852</v>
      </c>
      <c r="J86" s="745">
        <v>58</v>
      </c>
      <c r="K86" s="745">
        <v>49474</v>
      </c>
      <c r="L86" s="745">
        <v>1</v>
      </c>
      <c r="M86" s="745">
        <v>853</v>
      </c>
      <c r="N86" s="745">
        <v>86</v>
      </c>
      <c r="O86" s="745">
        <v>73358</v>
      </c>
      <c r="P86" s="759">
        <v>1.4827586206896552</v>
      </c>
      <c r="Q86" s="746">
        <v>853</v>
      </c>
    </row>
    <row r="87" spans="1:17" ht="14.4" customHeight="1" x14ac:dyDescent="0.3">
      <c r="A87" s="740" t="s">
        <v>5785</v>
      </c>
      <c r="B87" s="741" t="s">
        <v>5786</v>
      </c>
      <c r="C87" s="741" t="s">
        <v>4559</v>
      </c>
      <c r="D87" s="741" t="s">
        <v>5835</v>
      </c>
      <c r="E87" s="741" t="s">
        <v>5836</v>
      </c>
      <c r="F87" s="745"/>
      <c r="G87" s="745"/>
      <c r="H87" s="745"/>
      <c r="I87" s="745"/>
      <c r="J87" s="745">
        <v>9</v>
      </c>
      <c r="K87" s="745">
        <v>1683</v>
      </c>
      <c r="L87" s="745">
        <v>1</v>
      </c>
      <c r="M87" s="745">
        <v>187</v>
      </c>
      <c r="N87" s="745">
        <v>18</v>
      </c>
      <c r="O87" s="745">
        <v>3366</v>
      </c>
      <c r="P87" s="759">
        <v>2</v>
      </c>
      <c r="Q87" s="746">
        <v>187</v>
      </c>
    </row>
    <row r="88" spans="1:17" ht="14.4" customHeight="1" x14ac:dyDescent="0.3">
      <c r="A88" s="740" t="s">
        <v>5785</v>
      </c>
      <c r="B88" s="741" t="s">
        <v>5786</v>
      </c>
      <c r="C88" s="741" t="s">
        <v>4559</v>
      </c>
      <c r="D88" s="741" t="s">
        <v>5837</v>
      </c>
      <c r="E88" s="741" t="s">
        <v>5838</v>
      </c>
      <c r="F88" s="745"/>
      <c r="G88" s="745"/>
      <c r="H88" s="745"/>
      <c r="I88" s="745"/>
      <c r="J88" s="745"/>
      <c r="K88" s="745"/>
      <c r="L88" s="745"/>
      <c r="M88" s="745"/>
      <c r="N88" s="745">
        <v>1</v>
      </c>
      <c r="O88" s="745">
        <v>168</v>
      </c>
      <c r="P88" s="759"/>
      <c r="Q88" s="746">
        <v>168</v>
      </c>
    </row>
    <row r="89" spans="1:17" ht="14.4" customHeight="1" x14ac:dyDescent="0.3">
      <c r="A89" s="740" t="s">
        <v>5785</v>
      </c>
      <c r="B89" s="741" t="s">
        <v>5786</v>
      </c>
      <c r="C89" s="741" t="s">
        <v>4559</v>
      </c>
      <c r="D89" s="741" t="s">
        <v>5839</v>
      </c>
      <c r="E89" s="741" t="s">
        <v>5840</v>
      </c>
      <c r="F89" s="745"/>
      <c r="G89" s="745"/>
      <c r="H89" s="745"/>
      <c r="I89" s="745"/>
      <c r="J89" s="745"/>
      <c r="K89" s="745"/>
      <c r="L89" s="745"/>
      <c r="M89" s="745"/>
      <c r="N89" s="745">
        <v>1</v>
      </c>
      <c r="O89" s="745">
        <v>238</v>
      </c>
      <c r="P89" s="759"/>
      <c r="Q89" s="746">
        <v>238</v>
      </c>
    </row>
    <row r="90" spans="1:17" ht="14.4" customHeight="1" x14ac:dyDescent="0.3">
      <c r="A90" s="740" t="s">
        <v>5785</v>
      </c>
      <c r="B90" s="741" t="s">
        <v>5786</v>
      </c>
      <c r="C90" s="741" t="s">
        <v>4559</v>
      </c>
      <c r="D90" s="741" t="s">
        <v>5841</v>
      </c>
      <c r="E90" s="741" t="s">
        <v>5842</v>
      </c>
      <c r="F90" s="745"/>
      <c r="G90" s="745"/>
      <c r="H90" s="745"/>
      <c r="I90" s="745"/>
      <c r="J90" s="745">
        <v>1</v>
      </c>
      <c r="K90" s="745">
        <v>310</v>
      </c>
      <c r="L90" s="745">
        <v>1</v>
      </c>
      <c r="M90" s="745">
        <v>310</v>
      </c>
      <c r="N90" s="745">
        <v>1</v>
      </c>
      <c r="O90" s="745">
        <v>310</v>
      </c>
      <c r="P90" s="759">
        <v>1</v>
      </c>
      <c r="Q90" s="746">
        <v>310</v>
      </c>
    </row>
    <row r="91" spans="1:17" ht="14.4" customHeight="1" x14ac:dyDescent="0.3">
      <c r="A91" s="740" t="s">
        <v>5785</v>
      </c>
      <c r="B91" s="741" t="s">
        <v>5786</v>
      </c>
      <c r="C91" s="741" t="s">
        <v>4559</v>
      </c>
      <c r="D91" s="741" t="s">
        <v>5843</v>
      </c>
      <c r="E91" s="741" t="s">
        <v>5844</v>
      </c>
      <c r="F91" s="745"/>
      <c r="G91" s="745"/>
      <c r="H91" s="745"/>
      <c r="I91" s="745"/>
      <c r="J91" s="745"/>
      <c r="K91" s="745"/>
      <c r="L91" s="745"/>
      <c r="M91" s="745"/>
      <c r="N91" s="745">
        <v>1</v>
      </c>
      <c r="O91" s="745">
        <v>352</v>
      </c>
      <c r="P91" s="759"/>
      <c r="Q91" s="746">
        <v>352</v>
      </c>
    </row>
    <row r="92" spans="1:17" ht="14.4" customHeight="1" x14ac:dyDescent="0.3">
      <c r="A92" s="740" t="s">
        <v>5785</v>
      </c>
      <c r="B92" s="741" t="s">
        <v>5786</v>
      </c>
      <c r="C92" s="741" t="s">
        <v>4559</v>
      </c>
      <c r="D92" s="741" t="s">
        <v>5845</v>
      </c>
      <c r="E92" s="741" t="s">
        <v>5846</v>
      </c>
      <c r="F92" s="745"/>
      <c r="G92" s="745"/>
      <c r="H92" s="745"/>
      <c r="I92" s="745"/>
      <c r="J92" s="745"/>
      <c r="K92" s="745"/>
      <c r="L92" s="745"/>
      <c r="M92" s="745"/>
      <c r="N92" s="745">
        <v>1</v>
      </c>
      <c r="O92" s="745">
        <v>352</v>
      </c>
      <c r="P92" s="759"/>
      <c r="Q92" s="746">
        <v>352</v>
      </c>
    </row>
    <row r="93" spans="1:17" ht="14.4" customHeight="1" x14ac:dyDescent="0.3">
      <c r="A93" s="740" t="s">
        <v>5785</v>
      </c>
      <c r="B93" s="741" t="s">
        <v>5786</v>
      </c>
      <c r="C93" s="741" t="s">
        <v>4559</v>
      </c>
      <c r="D93" s="741" t="s">
        <v>5847</v>
      </c>
      <c r="E93" s="741" t="s">
        <v>5848</v>
      </c>
      <c r="F93" s="745"/>
      <c r="G93" s="745"/>
      <c r="H93" s="745"/>
      <c r="I93" s="745"/>
      <c r="J93" s="745">
        <v>1</v>
      </c>
      <c r="K93" s="745">
        <v>1221</v>
      </c>
      <c r="L93" s="745">
        <v>1</v>
      </c>
      <c r="M93" s="745">
        <v>1221</v>
      </c>
      <c r="N93" s="745">
        <v>3</v>
      </c>
      <c r="O93" s="745">
        <v>3666</v>
      </c>
      <c r="P93" s="759">
        <v>3.0024570024570023</v>
      </c>
      <c r="Q93" s="746">
        <v>1222</v>
      </c>
    </row>
    <row r="94" spans="1:17" ht="14.4" customHeight="1" x14ac:dyDescent="0.3">
      <c r="A94" s="740" t="s">
        <v>5785</v>
      </c>
      <c r="B94" s="741" t="s">
        <v>5786</v>
      </c>
      <c r="C94" s="741" t="s">
        <v>4559</v>
      </c>
      <c r="D94" s="741" t="s">
        <v>5849</v>
      </c>
      <c r="E94" s="741" t="s">
        <v>5850</v>
      </c>
      <c r="F94" s="745">
        <v>242</v>
      </c>
      <c r="G94" s="745">
        <v>190212</v>
      </c>
      <c r="H94" s="745">
        <v>0.59093521559075812</v>
      </c>
      <c r="I94" s="745">
        <v>786</v>
      </c>
      <c r="J94" s="745">
        <v>409</v>
      </c>
      <c r="K94" s="745">
        <v>321883</v>
      </c>
      <c r="L94" s="745">
        <v>1</v>
      </c>
      <c r="M94" s="745">
        <v>787</v>
      </c>
      <c r="N94" s="745">
        <v>434</v>
      </c>
      <c r="O94" s="745">
        <v>341992</v>
      </c>
      <c r="P94" s="759">
        <v>1.0624730103795479</v>
      </c>
      <c r="Q94" s="746">
        <v>788</v>
      </c>
    </row>
    <row r="95" spans="1:17" ht="14.4" customHeight="1" x14ac:dyDescent="0.3">
      <c r="A95" s="740" t="s">
        <v>5785</v>
      </c>
      <c r="B95" s="741" t="s">
        <v>5786</v>
      </c>
      <c r="C95" s="741" t="s">
        <v>4559</v>
      </c>
      <c r="D95" s="741" t="s">
        <v>5851</v>
      </c>
      <c r="E95" s="741" t="s">
        <v>5852</v>
      </c>
      <c r="F95" s="745"/>
      <c r="G95" s="745"/>
      <c r="H95" s="745"/>
      <c r="I95" s="745"/>
      <c r="J95" s="745">
        <v>7</v>
      </c>
      <c r="K95" s="745">
        <v>1323</v>
      </c>
      <c r="L95" s="745">
        <v>1</v>
      </c>
      <c r="M95" s="745">
        <v>189</v>
      </c>
      <c r="N95" s="745">
        <v>3</v>
      </c>
      <c r="O95" s="745">
        <v>567</v>
      </c>
      <c r="P95" s="759">
        <v>0.42857142857142855</v>
      </c>
      <c r="Q95" s="746">
        <v>189</v>
      </c>
    </row>
    <row r="96" spans="1:17" ht="14.4" customHeight="1" x14ac:dyDescent="0.3">
      <c r="A96" s="740" t="s">
        <v>5785</v>
      </c>
      <c r="B96" s="741" t="s">
        <v>5786</v>
      </c>
      <c r="C96" s="741" t="s">
        <v>4559</v>
      </c>
      <c r="D96" s="741" t="s">
        <v>5853</v>
      </c>
      <c r="E96" s="741" t="s">
        <v>5854</v>
      </c>
      <c r="F96" s="745"/>
      <c r="G96" s="745"/>
      <c r="H96" s="745"/>
      <c r="I96" s="745"/>
      <c r="J96" s="745"/>
      <c r="K96" s="745"/>
      <c r="L96" s="745"/>
      <c r="M96" s="745"/>
      <c r="N96" s="745">
        <v>5</v>
      </c>
      <c r="O96" s="745">
        <v>1145</v>
      </c>
      <c r="P96" s="759"/>
      <c r="Q96" s="746">
        <v>229</v>
      </c>
    </row>
    <row r="97" spans="1:17" ht="14.4" customHeight="1" x14ac:dyDescent="0.3">
      <c r="A97" s="740" t="s">
        <v>5785</v>
      </c>
      <c r="B97" s="741" t="s">
        <v>5786</v>
      </c>
      <c r="C97" s="741" t="s">
        <v>4559</v>
      </c>
      <c r="D97" s="741" t="s">
        <v>5855</v>
      </c>
      <c r="E97" s="741" t="s">
        <v>5856</v>
      </c>
      <c r="F97" s="745">
        <v>1</v>
      </c>
      <c r="G97" s="745">
        <v>461</v>
      </c>
      <c r="H97" s="745">
        <v>0.49891774891774893</v>
      </c>
      <c r="I97" s="745">
        <v>461</v>
      </c>
      <c r="J97" s="745">
        <v>2</v>
      </c>
      <c r="K97" s="745">
        <v>924</v>
      </c>
      <c r="L97" s="745">
        <v>1</v>
      </c>
      <c r="M97" s="745">
        <v>462</v>
      </c>
      <c r="N97" s="745">
        <v>7</v>
      </c>
      <c r="O97" s="745">
        <v>3234</v>
      </c>
      <c r="P97" s="759">
        <v>3.5</v>
      </c>
      <c r="Q97" s="746">
        <v>462</v>
      </c>
    </row>
    <row r="98" spans="1:17" ht="14.4" customHeight="1" x14ac:dyDescent="0.3">
      <c r="A98" s="740" t="s">
        <v>5785</v>
      </c>
      <c r="B98" s="741" t="s">
        <v>5786</v>
      </c>
      <c r="C98" s="741" t="s">
        <v>4559</v>
      </c>
      <c r="D98" s="741" t="s">
        <v>5857</v>
      </c>
      <c r="E98" s="741" t="s">
        <v>5858</v>
      </c>
      <c r="F98" s="745"/>
      <c r="G98" s="745"/>
      <c r="H98" s="745"/>
      <c r="I98" s="745"/>
      <c r="J98" s="745">
        <v>1</v>
      </c>
      <c r="K98" s="745">
        <v>562</v>
      </c>
      <c r="L98" s="745">
        <v>1</v>
      </c>
      <c r="M98" s="745">
        <v>562</v>
      </c>
      <c r="N98" s="745">
        <v>1</v>
      </c>
      <c r="O98" s="745">
        <v>562</v>
      </c>
      <c r="P98" s="759">
        <v>1</v>
      </c>
      <c r="Q98" s="746">
        <v>562</v>
      </c>
    </row>
    <row r="99" spans="1:17" ht="14.4" customHeight="1" x14ac:dyDescent="0.3">
      <c r="A99" s="740" t="s">
        <v>5785</v>
      </c>
      <c r="B99" s="741" t="s">
        <v>5786</v>
      </c>
      <c r="C99" s="741" t="s">
        <v>4559</v>
      </c>
      <c r="D99" s="741" t="s">
        <v>5859</v>
      </c>
      <c r="E99" s="741" t="s">
        <v>5860</v>
      </c>
      <c r="F99" s="745"/>
      <c r="G99" s="745"/>
      <c r="H99" s="745"/>
      <c r="I99" s="745"/>
      <c r="J99" s="745">
        <v>2</v>
      </c>
      <c r="K99" s="745">
        <v>344</v>
      </c>
      <c r="L99" s="745">
        <v>1</v>
      </c>
      <c r="M99" s="745">
        <v>172</v>
      </c>
      <c r="N99" s="745">
        <v>1</v>
      </c>
      <c r="O99" s="745">
        <v>172</v>
      </c>
      <c r="P99" s="759">
        <v>0.5</v>
      </c>
      <c r="Q99" s="746">
        <v>172</v>
      </c>
    </row>
    <row r="100" spans="1:17" ht="14.4" customHeight="1" x14ac:dyDescent="0.3">
      <c r="A100" s="740" t="s">
        <v>5785</v>
      </c>
      <c r="B100" s="741" t="s">
        <v>5786</v>
      </c>
      <c r="C100" s="741" t="s">
        <v>4559</v>
      </c>
      <c r="D100" s="741" t="s">
        <v>5861</v>
      </c>
      <c r="E100" s="741" t="s">
        <v>5862</v>
      </c>
      <c r="F100" s="745">
        <v>1</v>
      </c>
      <c r="G100" s="745">
        <v>132</v>
      </c>
      <c r="H100" s="745">
        <v>0.49624060150375937</v>
      </c>
      <c r="I100" s="745">
        <v>132</v>
      </c>
      <c r="J100" s="745">
        <v>2</v>
      </c>
      <c r="K100" s="745">
        <v>266</v>
      </c>
      <c r="L100" s="745">
        <v>1</v>
      </c>
      <c r="M100" s="745">
        <v>133</v>
      </c>
      <c r="N100" s="745">
        <v>5</v>
      </c>
      <c r="O100" s="745">
        <v>665</v>
      </c>
      <c r="P100" s="759">
        <v>2.5</v>
      </c>
      <c r="Q100" s="746">
        <v>133</v>
      </c>
    </row>
    <row r="101" spans="1:17" ht="14.4" customHeight="1" x14ac:dyDescent="0.3">
      <c r="A101" s="740" t="s">
        <v>5785</v>
      </c>
      <c r="B101" s="741" t="s">
        <v>5786</v>
      </c>
      <c r="C101" s="741" t="s">
        <v>4559</v>
      </c>
      <c r="D101" s="741" t="s">
        <v>5863</v>
      </c>
      <c r="E101" s="741" t="s">
        <v>5864</v>
      </c>
      <c r="F101" s="745"/>
      <c r="G101" s="745"/>
      <c r="H101" s="745"/>
      <c r="I101" s="745"/>
      <c r="J101" s="745"/>
      <c r="K101" s="745"/>
      <c r="L101" s="745"/>
      <c r="M101" s="745"/>
      <c r="N101" s="745">
        <v>1</v>
      </c>
      <c r="O101" s="745">
        <v>179</v>
      </c>
      <c r="P101" s="759"/>
      <c r="Q101" s="746">
        <v>179</v>
      </c>
    </row>
    <row r="102" spans="1:17" ht="14.4" customHeight="1" x14ac:dyDescent="0.3">
      <c r="A102" s="740" t="s">
        <v>5785</v>
      </c>
      <c r="B102" s="741" t="s">
        <v>5786</v>
      </c>
      <c r="C102" s="741" t="s">
        <v>4559</v>
      </c>
      <c r="D102" s="741" t="s">
        <v>5865</v>
      </c>
      <c r="E102" s="741" t="s">
        <v>5866</v>
      </c>
      <c r="F102" s="745"/>
      <c r="G102" s="745"/>
      <c r="H102" s="745"/>
      <c r="I102" s="745"/>
      <c r="J102" s="745"/>
      <c r="K102" s="745"/>
      <c r="L102" s="745"/>
      <c r="M102" s="745"/>
      <c r="N102" s="745">
        <v>1</v>
      </c>
      <c r="O102" s="745">
        <v>414</v>
      </c>
      <c r="P102" s="759"/>
      <c r="Q102" s="746">
        <v>414</v>
      </c>
    </row>
    <row r="103" spans="1:17" ht="14.4" customHeight="1" x14ac:dyDescent="0.3">
      <c r="A103" s="740" t="s">
        <v>5785</v>
      </c>
      <c r="B103" s="741" t="s">
        <v>5786</v>
      </c>
      <c r="C103" s="741" t="s">
        <v>4559</v>
      </c>
      <c r="D103" s="741" t="s">
        <v>5867</v>
      </c>
      <c r="E103" s="741" t="s">
        <v>5868</v>
      </c>
      <c r="F103" s="745">
        <v>14</v>
      </c>
      <c r="G103" s="745">
        <v>1246</v>
      </c>
      <c r="H103" s="745">
        <v>1.0769230769230769</v>
      </c>
      <c r="I103" s="745">
        <v>89</v>
      </c>
      <c r="J103" s="745">
        <v>13</v>
      </c>
      <c r="K103" s="745">
        <v>1157</v>
      </c>
      <c r="L103" s="745">
        <v>1</v>
      </c>
      <c r="M103" s="745">
        <v>89</v>
      </c>
      <c r="N103" s="745">
        <v>22</v>
      </c>
      <c r="O103" s="745">
        <v>1958</v>
      </c>
      <c r="P103" s="759">
        <v>1.6923076923076923</v>
      </c>
      <c r="Q103" s="746">
        <v>89</v>
      </c>
    </row>
    <row r="104" spans="1:17" ht="14.4" customHeight="1" x14ac:dyDescent="0.3">
      <c r="A104" s="740" t="s">
        <v>5785</v>
      </c>
      <c r="B104" s="741" t="s">
        <v>5786</v>
      </c>
      <c r="C104" s="741" t="s">
        <v>4559</v>
      </c>
      <c r="D104" s="741" t="s">
        <v>5869</v>
      </c>
      <c r="E104" s="741" t="s">
        <v>5870</v>
      </c>
      <c r="F104" s="745">
        <v>8203</v>
      </c>
      <c r="G104" s="745">
        <v>246090</v>
      </c>
      <c r="H104" s="745">
        <v>0.91449275362318838</v>
      </c>
      <c r="I104" s="745">
        <v>30</v>
      </c>
      <c r="J104" s="745">
        <v>8970</v>
      </c>
      <c r="K104" s="745">
        <v>269100</v>
      </c>
      <c r="L104" s="745">
        <v>1</v>
      </c>
      <c r="M104" s="745">
        <v>30</v>
      </c>
      <c r="N104" s="745">
        <v>9343</v>
      </c>
      <c r="O104" s="745">
        <v>280290</v>
      </c>
      <c r="P104" s="759">
        <v>1.0415830546265328</v>
      </c>
      <c r="Q104" s="746">
        <v>30</v>
      </c>
    </row>
    <row r="105" spans="1:17" ht="14.4" customHeight="1" x14ac:dyDescent="0.3">
      <c r="A105" s="740" t="s">
        <v>5785</v>
      </c>
      <c r="B105" s="741" t="s">
        <v>5786</v>
      </c>
      <c r="C105" s="741" t="s">
        <v>4559</v>
      </c>
      <c r="D105" s="741" t="s">
        <v>5871</v>
      </c>
      <c r="E105" s="741" t="s">
        <v>5872</v>
      </c>
      <c r="F105" s="745">
        <v>5</v>
      </c>
      <c r="G105" s="745">
        <v>250</v>
      </c>
      <c r="H105" s="745">
        <v>0.7142857142857143</v>
      </c>
      <c r="I105" s="745">
        <v>50</v>
      </c>
      <c r="J105" s="745">
        <v>7</v>
      </c>
      <c r="K105" s="745">
        <v>350</v>
      </c>
      <c r="L105" s="745">
        <v>1</v>
      </c>
      <c r="M105" s="745">
        <v>50</v>
      </c>
      <c r="N105" s="745">
        <v>7</v>
      </c>
      <c r="O105" s="745">
        <v>350</v>
      </c>
      <c r="P105" s="759">
        <v>1</v>
      </c>
      <c r="Q105" s="746">
        <v>50</v>
      </c>
    </row>
    <row r="106" spans="1:17" ht="14.4" customHeight="1" x14ac:dyDescent="0.3">
      <c r="A106" s="740" t="s">
        <v>5785</v>
      </c>
      <c r="B106" s="741" t="s">
        <v>5786</v>
      </c>
      <c r="C106" s="741" t="s">
        <v>4559</v>
      </c>
      <c r="D106" s="741" t="s">
        <v>5873</v>
      </c>
      <c r="E106" s="741" t="s">
        <v>5874</v>
      </c>
      <c r="F106" s="745">
        <v>1502</v>
      </c>
      <c r="G106" s="745">
        <v>18024</v>
      </c>
      <c r="H106" s="745">
        <v>0.90318701142513524</v>
      </c>
      <c r="I106" s="745">
        <v>12</v>
      </c>
      <c r="J106" s="745">
        <v>1663</v>
      </c>
      <c r="K106" s="745">
        <v>19956</v>
      </c>
      <c r="L106" s="745">
        <v>1</v>
      </c>
      <c r="M106" s="745">
        <v>12</v>
      </c>
      <c r="N106" s="745">
        <v>1616</v>
      </c>
      <c r="O106" s="745">
        <v>19392</v>
      </c>
      <c r="P106" s="759">
        <v>0.97173782321106439</v>
      </c>
      <c r="Q106" s="746">
        <v>12</v>
      </c>
    </row>
    <row r="107" spans="1:17" ht="14.4" customHeight="1" x14ac:dyDescent="0.3">
      <c r="A107" s="740" t="s">
        <v>5785</v>
      </c>
      <c r="B107" s="741" t="s">
        <v>5786</v>
      </c>
      <c r="C107" s="741" t="s">
        <v>4559</v>
      </c>
      <c r="D107" s="741" t="s">
        <v>5875</v>
      </c>
      <c r="E107" s="741" t="s">
        <v>5876</v>
      </c>
      <c r="F107" s="745">
        <v>10</v>
      </c>
      <c r="G107" s="745">
        <v>1820</v>
      </c>
      <c r="H107" s="745">
        <v>0.82877959927140255</v>
      </c>
      <c r="I107" s="745">
        <v>182</v>
      </c>
      <c r="J107" s="745">
        <v>12</v>
      </c>
      <c r="K107" s="745">
        <v>2196</v>
      </c>
      <c r="L107" s="745">
        <v>1</v>
      </c>
      <c r="M107" s="745">
        <v>183</v>
      </c>
      <c r="N107" s="745">
        <v>22</v>
      </c>
      <c r="O107" s="745">
        <v>4026</v>
      </c>
      <c r="P107" s="759">
        <v>1.8333333333333333</v>
      </c>
      <c r="Q107" s="746">
        <v>183</v>
      </c>
    </row>
    <row r="108" spans="1:17" ht="14.4" customHeight="1" x14ac:dyDescent="0.3">
      <c r="A108" s="740" t="s">
        <v>5785</v>
      </c>
      <c r="B108" s="741" t="s">
        <v>5786</v>
      </c>
      <c r="C108" s="741" t="s">
        <v>4559</v>
      </c>
      <c r="D108" s="741" t="s">
        <v>5877</v>
      </c>
      <c r="E108" s="741" t="s">
        <v>5878</v>
      </c>
      <c r="F108" s="745">
        <v>74</v>
      </c>
      <c r="G108" s="745">
        <v>5328</v>
      </c>
      <c r="H108" s="745">
        <v>1.9726027397260273</v>
      </c>
      <c r="I108" s="745">
        <v>72</v>
      </c>
      <c r="J108" s="745">
        <v>37</v>
      </c>
      <c r="K108" s="745">
        <v>2701</v>
      </c>
      <c r="L108" s="745">
        <v>1</v>
      </c>
      <c r="M108" s="745">
        <v>73</v>
      </c>
      <c r="N108" s="745">
        <v>62</v>
      </c>
      <c r="O108" s="745">
        <v>4526</v>
      </c>
      <c r="P108" s="759">
        <v>1.6756756756756757</v>
      </c>
      <c r="Q108" s="746">
        <v>73</v>
      </c>
    </row>
    <row r="109" spans="1:17" ht="14.4" customHeight="1" x14ac:dyDescent="0.3">
      <c r="A109" s="740" t="s">
        <v>5785</v>
      </c>
      <c r="B109" s="741" t="s">
        <v>5786</v>
      </c>
      <c r="C109" s="741" t="s">
        <v>4559</v>
      </c>
      <c r="D109" s="741" t="s">
        <v>5879</v>
      </c>
      <c r="E109" s="741" t="s">
        <v>5880</v>
      </c>
      <c r="F109" s="745">
        <v>10</v>
      </c>
      <c r="G109" s="745">
        <v>1830</v>
      </c>
      <c r="H109" s="745">
        <v>0.99456521739130432</v>
      </c>
      <c r="I109" s="745">
        <v>183</v>
      </c>
      <c r="J109" s="745">
        <v>10</v>
      </c>
      <c r="K109" s="745">
        <v>1840</v>
      </c>
      <c r="L109" s="745">
        <v>1</v>
      </c>
      <c r="M109" s="745">
        <v>184</v>
      </c>
      <c r="N109" s="745">
        <v>20</v>
      </c>
      <c r="O109" s="745">
        <v>3680</v>
      </c>
      <c r="P109" s="759">
        <v>2</v>
      </c>
      <c r="Q109" s="746">
        <v>184</v>
      </c>
    </row>
    <row r="110" spans="1:17" ht="14.4" customHeight="1" x14ac:dyDescent="0.3">
      <c r="A110" s="740" t="s">
        <v>5785</v>
      </c>
      <c r="B110" s="741" t="s">
        <v>5786</v>
      </c>
      <c r="C110" s="741" t="s">
        <v>4559</v>
      </c>
      <c r="D110" s="741" t="s">
        <v>5704</v>
      </c>
      <c r="E110" s="741" t="s">
        <v>5705</v>
      </c>
      <c r="F110" s="745">
        <v>13</v>
      </c>
      <c r="G110" s="745">
        <v>16484</v>
      </c>
      <c r="H110" s="745">
        <v>0.75576543945715469</v>
      </c>
      <c r="I110" s="745">
        <v>1268</v>
      </c>
      <c r="J110" s="745">
        <v>17</v>
      </c>
      <c r="K110" s="745">
        <v>21811</v>
      </c>
      <c r="L110" s="745">
        <v>1</v>
      </c>
      <c r="M110" s="745">
        <v>1283</v>
      </c>
      <c r="N110" s="745">
        <v>9</v>
      </c>
      <c r="O110" s="745">
        <v>11565</v>
      </c>
      <c r="P110" s="759">
        <v>0.53023703635780106</v>
      </c>
      <c r="Q110" s="746">
        <v>1285</v>
      </c>
    </row>
    <row r="111" spans="1:17" ht="14.4" customHeight="1" x14ac:dyDescent="0.3">
      <c r="A111" s="740" t="s">
        <v>5785</v>
      </c>
      <c r="B111" s="741" t="s">
        <v>5786</v>
      </c>
      <c r="C111" s="741" t="s">
        <v>4559</v>
      </c>
      <c r="D111" s="741" t="s">
        <v>5881</v>
      </c>
      <c r="E111" s="741" t="s">
        <v>5882</v>
      </c>
      <c r="F111" s="745">
        <v>1175</v>
      </c>
      <c r="G111" s="745">
        <v>173900</v>
      </c>
      <c r="H111" s="745">
        <v>0.75688332941616832</v>
      </c>
      <c r="I111" s="745">
        <v>148</v>
      </c>
      <c r="J111" s="745">
        <v>1542</v>
      </c>
      <c r="K111" s="745">
        <v>229758</v>
      </c>
      <c r="L111" s="745">
        <v>1</v>
      </c>
      <c r="M111" s="745">
        <v>149</v>
      </c>
      <c r="N111" s="745">
        <v>1521</v>
      </c>
      <c r="O111" s="745">
        <v>226629</v>
      </c>
      <c r="P111" s="759">
        <v>0.98638132295719849</v>
      </c>
      <c r="Q111" s="746">
        <v>149</v>
      </c>
    </row>
    <row r="112" spans="1:17" ht="14.4" customHeight="1" x14ac:dyDescent="0.3">
      <c r="A112" s="740" t="s">
        <v>5785</v>
      </c>
      <c r="B112" s="741" t="s">
        <v>5786</v>
      </c>
      <c r="C112" s="741" t="s">
        <v>4559</v>
      </c>
      <c r="D112" s="741" t="s">
        <v>5883</v>
      </c>
      <c r="E112" s="741" t="s">
        <v>5884</v>
      </c>
      <c r="F112" s="745">
        <v>8324</v>
      </c>
      <c r="G112" s="745">
        <v>249720</v>
      </c>
      <c r="H112" s="745">
        <v>0.92008400574776172</v>
      </c>
      <c r="I112" s="745">
        <v>30</v>
      </c>
      <c r="J112" s="745">
        <v>9047</v>
      </c>
      <c r="K112" s="745">
        <v>271410</v>
      </c>
      <c r="L112" s="745">
        <v>1</v>
      </c>
      <c r="M112" s="745">
        <v>30</v>
      </c>
      <c r="N112" s="745">
        <v>9131</v>
      </c>
      <c r="O112" s="745">
        <v>273930</v>
      </c>
      <c r="P112" s="759">
        <v>1.0092848458052393</v>
      </c>
      <c r="Q112" s="746">
        <v>30</v>
      </c>
    </row>
    <row r="113" spans="1:17" ht="14.4" customHeight="1" x14ac:dyDescent="0.3">
      <c r="A113" s="740" t="s">
        <v>5785</v>
      </c>
      <c r="B113" s="741" t="s">
        <v>5786</v>
      </c>
      <c r="C113" s="741" t="s">
        <v>4559</v>
      </c>
      <c r="D113" s="741" t="s">
        <v>5885</v>
      </c>
      <c r="E113" s="741" t="s">
        <v>5886</v>
      </c>
      <c r="F113" s="745">
        <v>205</v>
      </c>
      <c r="G113" s="745">
        <v>6355</v>
      </c>
      <c r="H113" s="745">
        <v>0.76779026217228463</v>
      </c>
      <c r="I113" s="745">
        <v>31</v>
      </c>
      <c r="J113" s="745">
        <v>267</v>
      </c>
      <c r="K113" s="745">
        <v>8277</v>
      </c>
      <c r="L113" s="745">
        <v>1</v>
      </c>
      <c r="M113" s="745">
        <v>31</v>
      </c>
      <c r="N113" s="745">
        <v>273</v>
      </c>
      <c r="O113" s="745">
        <v>8463</v>
      </c>
      <c r="P113" s="759">
        <v>1.0224719101123596</v>
      </c>
      <c r="Q113" s="746">
        <v>31</v>
      </c>
    </row>
    <row r="114" spans="1:17" ht="14.4" customHeight="1" x14ac:dyDescent="0.3">
      <c r="A114" s="740" t="s">
        <v>5785</v>
      </c>
      <c r="B114" s="741" t="s">
        <v>5786</v>
      </c>
      <c r="C114" s="741" t="s">
        <v>4559</v>
      </c>
      <c r="D114" s="741" t="s">
        <v>5887</v>
      </c>
      <c r="E114" s="741" t="s">
        <v>5888</v>
      </c>
      <c r="F114" s="745">
        <v>269</v>
      </c>
      <c r="G114" s="745">
        <v>7263</v>
      </c>
      <c r="H114" s="745">
        <v>0.74515235457063711</v>
      </c>
      <c r="I114" s="745">
        <v>27</v>
      </c>
      <c r="J114" s="745">
        <v>361</v>
      </c>
      <c r="K114" s="745">
        <v>9747</v>
      </c>
      <c r="L114" s="745">
        <v>1</v>
      </c>
      <c r="M114" s="745">
        <v>27</v>
      </c>
      <c r="N114" s="745">
        <v>377</v>
      </c>
      <c r="O114" s="745">
        <v>10179</v>
      </c>
      <c r="P114" s="759">
        <v>1.0443213296398892</v>
      </c>
      <c r="Q114" s="746">
        <v>27</v>
      </c>
    </row>
    <row r="115" spans="1:17" ht="14.4" customHeight="1" x14ac:dyDescent="0.3">
      <c r="A115" s="740" t="s">
        <v>5785</v>
      </c>
      <c r="B115" s="741" t="s">
        <v>5786</v>
      </c>
      <c r="C115" s="741" t="s">
        <v>4559</v>
      </c>
      <c r="D115" s="741" t="s">
        <v>5889</v>
      </c>
      <c r="E115" s="741" t="s">
        <v>5890</v>
      </c>
      <c r="F115" s="745"/>
      <c r="G115" s="745"/>
      <c r="H115" s="745"/>
      <c r="I115" s="745"/>
      <c r="J115" s="745"/>
      <c r="K115" s="745"/>
      <c r="L115" s="745"/>
      <c r="M115" s="745"/>
      <c r="N115" s="745">
        <v>1</v>
      </c>
      <c r="O115" s="745">
        <v>163</v>
      </c>
      <c r="P115" s="759"/>
      <c r="Q115" s="746">
        <v>163</v>
      </c>
    </row>
    <row r="116" spans="1:17" ht="14.4" customHeight="1" x14ac:dyDescent="0.3">
      <c r="A116" s="740" t="s">
        <v>5785</v>
      </c>
      <c r="B116" s="741" t="s">
        <v>5786</v>
      </c>
      <c r="C116" s="741" t="s">
        <v>4559</v>
      </c>
      <c r="D116" s="741" t="s">
        <v>5891</v>
      </c>
      <c r="E116" s="741" t="s">
        <v>5892</v>
      </c>
      <c r="F116" s="745">
        <v>8</v>
      </c>
      <c r="G116" s="745">
        <v>176</v>
      </c>
      <c r="H116" s="745">
        <v>0.44444444444444442</v>
      </c>
      <c r="I116" s="745">
        <v>22</v>
      </c>
      <c r="J116" s="745">
        <v>18</v>
      </c>
      <c r="K116" s="745">
        <v>396</v>
      </c>
      <c r="L116" s="745">
        <v>1</v>
      </c>
      <c r="M116" s="745">
        <v>22</v>
      </c>
      <c r="N116" s="745">
        <v>6</v>
      </c>
      <c r="O116" s="745">
        <v>132</v>
      </c>
      <c r="P116" s="759">
        <v>0.33333333333333331</v>
      </c>
      <c r="Q116" s="746">
        <v>22</v>
      </c>
    </row>
    <row r="117" spans="1:17" ht="14.4" customHeight="1" x14ac:dyDescent="0.3">
      <c r="A117" s="740" t="s">
        <v>5785</v>
      </c>
      <c r="B117" s="741" t="s">
        <v>5786</v>
      </c>
      <c r="C117" s="741" t="s">
        <v>4559</v>
      </c>
      <c r="D117" s="741" t="s">
        <v>5893</v>
      </c>
      <c r="E117" s="741" t="s">
        <v>5894</v>
      </c>
      <c r="F117" s="745">
        <v>697</v>
      </c>
      <c r="G117" s="745">
        <v>17425</v>
      </c>
      <c r="H117" s="745">
        <v>0.9231788079470199</v>
      </c>
      <c r="I117" s="745">
        <v>25</v>
      </c>
      <c r="J117" s="745">
        <v>755</v>
      </c>
      <c r="K117" s="745">
        <v>18875</v>
      </c>
      <c r="L117" s="745">
        <v>1</v>
      </c>
      <c r="M117" s="745">
        <v>25</v>
      </c>
      <c r="N117" s="745">
        <v>735</v>
      </c>
      <c r="O117" s="745">
        <v>18375</v>
      </c>
      <c r="P117" s="759">
        <v>0.97350993377483441</v>
      </c>
      <c r="Q117" s="746">
        <v>25</v>
      </c>
    </row>
    <row r="118" spans="1:17" ht="14.4" customHeight="1" x14ac:dyDescent="0.3">
      <c r="A118" s="740" t="s">
        <v>5785</v>
      </c>
      <c r="B118" s="741" t="s">
        <v>5786</v>
      </c>
      <c r="C118" s="741" t="s">
        <v>4559</v>
      </c>
      <c r="D118" s="741" t="s">
        <v>5895</v>
      </c>
      <c r="E118" s="741" t="s">
        <v>5896</v>
      </c>
      <c r="F118" s="745">
        <v>11</v>
      </c>
      <c r="G118" s="745">
        <v>363</v>
      </c>
      <c r="H118" s="745">
        <v>0.55000000000000004</v>
      </c>
      <c r="I118" s="745">
        <v>33</v>
      </c>
      <c r="J118" s="745">
        <v>20</v>
      </c>
      <c r="K118" s="745">
        <v>660</v>
      </c>
      <c r="L118" s="745">
        <v>1</v>
      </c>
      <c r="M118" s="745">
        <v>33</v>
      </c>
      <c r="N118" s="745">
        <v>28</v>
      </c>
      <c r="O118" s="745">
        <v>924</v>
      </c>
      <c r="P118" s="759">
        <v>1.4</v>
      </c>
      <c r="Q118" s="746">
        <v>33</v>
      </c>
    </row>
    <row r="119" spans="1:17" ht="14.4" customHeight="1" x14ac:dyDescent="0.3">
      <c r="A119" s="740" t="s">
        <v>5785</v>
      </c>
      <c r="B119" s="741" t="s">
        <v>5786</v>
      </c>
      <c r="C119" s="741" t="s">
        <v>4559</v>
      </c>
      <c r="D119" s="741" t="s">
        <v>5897</v>
      </c>
      <c r="E119" s="741" t="s">
        <v>5898</v>
      </c>
      <c r="F119" s="745">
        <v>2</v>
      </c>
      <c r="G119" s="745">
        <v>60</v>
      </c>
      <c r="H119" s="745">
        <v>1</v>
      </c>
      <c r="I119" s="745">
        <v>30</v>
      </c>
      <c r="J119" s="745">
        <v>2</v>
      </c>
      <c r="K119" s="745">
        <v>60</v>
      </c>
      <c r="L119" s="745">
        <v>1</v>
      </c>
      <c r="M119" s="745">
        <v>30</v>
      </c>
      <c r="N119" s="745">
        <v>5</v>
      </c>
      <c r="O119" s="745">
        <v>150</v>
      </c>
      <c r="P119" s="759">
        <v>2.5</v>
      </c>
      <c r="Q119" s="746">
        <v>30</v>
      </c>
    </row>
    <row r="120" spans="1:17" ht="14.4" customHeight="1" x14ac:dyDescent="0.3">
      <c r="A120" s="740" t="s">
        <v>5785</v>
      </c>
      <c r="B120" s="741" t="s">
        <v>5786</v>
      </c>
      <c r="C120" s="741" t="s">
        <v>4559</v>
      </c>
      <c r="D120" s="741" t="s">
        <v>5899</v>
      </c>
      <c r="E120" s="741" t="s">
        <v>5900</v>
      </c>
      <c r="F120" s="745">
        <v>1</v>
      </c>
      <c r="G120" s="745">
        <v>204</v>
      </c>
      <c r="H120" s="745">
        <v>0.4975609756097561</v>
      </c>
      <c r="I120" s="745">
        <v>204</v>
      </c>
      <c r="J120" s="745">
        <v>2</v>
      </c>
      <c r="K120" s="745">
        <v>410</v>
      </c>
      <c r="L120" s="745">
        <v>1</v>
      </c>
      <c r="M120" s="745">
        <v>205</v>
      </c>
      <c r="N120" s="745">
        <v>1</v>
      </c>
      <c r="O120" s="745">
        <v>205</v>
      </c>
      <c r="P120" s="759">
        <v>0.5</v>
      </c>
      <c r="Q120" s="746">
        <v>205</v>
      </c>
    </row>
    <row r="121" spans="1:17" ht="14.4" customHeight="1" x14ac:dyDescent="0.3">
      <c r="A121" s="740" t="s">
        <v>5785</v>
      </c>
      <c r="B121" s="741" t="s">
        <v>5786</v>
      </c>
      <c r="C121" s="741" t="s">
        <v>4559</v>
      </c>
      <c r="D121" s="741" t="s">
        <v>5901</v>
      </c>
      <c r="E121" s="741" t="s">
        <v>5902</v>
      </c>
      <c r="F121" s="745">
        <v>282</v>
      </c>
      <c r="G121" s="745">
        <v>7332</v>
      </c>
      <c r="H121" s="745">
        <v>0.654292343387471</v>
      </c>
      <c r="I121" s="745">
        <v>26</v>
      </c>
      <c r="J121" s="745">
        <v>431</v>
      </c>
      <c r="K121" s="745">
        <v>11206</v>
      </c>
      <c r="L121" s="745">
        <v>1</v>
      </c>
      <c r="M121" s="745">
        <v>26</v>
      </c>
      <c r="N121" s="745">
        <v>455</v>
      </c>
      <c r="O121" s="745">
        <v>11830</v>
      </c>
      <c r="P121" s="759">
        <v>1.0556844547563806</v>
      </c>
      <c r="Q121" s="746">
        <v>26</v>
      </c>
    </row>
    <row r="122" spans="1:17" ht="14.4" customHeight="1" x14ac:dyDescent="0.3">
      <c r="A122" s="740" t="s">
        <v>5785</v>
      </c>
      <c r="B122" s="741" t="s">
        <v>5786</v>
      </c>
      <c r="C122" s="741" t="s">
        <v>4559</v>
      </c>
      <c r="D122" s="741" t="s">
        <v>5903</v>
      </c>
      <c r="E122" s="741" t="s">
        <v>5904</v>
      </c>
      <c r="F122" s="745">
        <v>78</v>
      </c>
      <c r="G122" s="745">
        <v>6552</v>
      </c>
      <c r="H122" s="745">
        <v>0.67826086956521736</v>
      </c>
      <c r="I122" s="745">
        <v>84</v>
      </c>
      <c r="J122" s="745">
        <v>115</v>
      </c>
      <c r="K122" s="745">
        <v>9660</v>
      </c>
      <c r="L122" s="745">
        <v>1</v>
      </c>
      <c r="M122" s="745">
        <v>84</v>
      </c>
      <c r="N122" s="745">
        <v>81</v>
      </c>
      <c r="O122" s="745">
        <v>6804</v>
      </c>
      <c r="P122" s="759">
        <v>0.70434782608695656</v>
      </c>
      <c r="Q122" s="746">
        <v>84</v>
      </c>
    </row>
    <row r="123" spans="1:17" ht="14.4" customHeight="1" x14ac:dyDescent="0.3">
      <c r="A123" s="740" t="s">
        <v>5785</v>
      </c>
      <c r="B123" s="741" t="s">
        <v>5786</v>
      </c>
      <c r="C123" s="741" t="s">
        <v>4559</v>
      </c>
      <c r="D123" s="741" t="s">
        <v>5905</v>
      </c>
      <c r="E123" s="741" t="s">
        <v>5906</v>
      </c>
      <c r="F123" s="745">
        <v>12</v>
      </c>
      <c r="G123" s="745">
        <v>2100</v>
      </c>
      <c r="H123" s="745">
        <v>1.084710743801653</v>
      </c>
      <c r="I123" s="745">
        <v>175</v>
      </c>
      <c r="J123" s="745">
        <v>11</v>
      </c>
      <c r="K123" s="745">
        <v>1936</v>
      </c>
      <c r="L123" s="745">
        <v>1</v>
      </c>
      <c r="M123" s="745">
        <v>176</v>
      </c>
      <c r="N123" s="745">
        <v>28</v>
      </c>
      <c r="O123" s="745">
        <v>4928</v>
      </c>
      <c r="P123" s="759">
        <v>2.5454545454545454</v>
      </c>
      <c r="Q123" s="746">
        <v>176</v>
      </c>
    </row>
    <row r="124" spans="1:17" ht="14.4" customHeight="1" x14ac:dyDescent="0.3">
      <c r="A124" s="740" t="s">
        <v>5785</v>
      </c>
      <c r="B124" s="741" t="s">
        <v>5786</v>
      </c>
      <c r="C124" s="741" t="s">
        <v>4559</v>
      </c>
      <c r="D124" s="741" t="s">
        <v>5907</v>
      </c>
      <c r="E124" s="741" t="s">
        <v>5908</v>
      </c>
      <c r="F124" s="745"/>
      <c r="G124" s="745"/>
      <c r="H124" s="745"/>
      <c r="I124" s="745"/>
      <c r="J124" s="745"/>
      <c r="K124" s="745"/>
      <c r="L124" s="745"/>
      <c r="M124" s="745"/>
      <c r="N124" s="745">
        <v>3</v>
      </c>
      <c r="O124" s="745">
        <v>759</v>
      </c>
      <c r="P124" s="759"/>
      <c r="Q124" s="746">
        <v>253</v>
      </c>
    </row>
    <row r="125" spans="1:17" ht="14.4" customHeight="1" x14ac:dyDescent="0.3">
      <c r="A125" s="740" t="s">
        <v>5785</v>
      </c>
      <c r="B125" s="741" t="s">
        <v>5786</v>
      </c>
      <c r="C125" s="741" t="s">
        <v>4559</v>
      </c>
      <c r="D125" s="741" t="s">
        <v>5909</v>
      </c>
      <c r="E125" s="741" t="s">
        <v>5910</v>
      </c>
      <c r="F125" s="745">
        <v>223</v>
      </c>
      <c r="G125" s="745">
        <v>3345</v>
      </c>
      <c r="H125" s="745">
        <v>0.56743002544529264</v>
      </c>
      <c r="I125" s="745">
        <v>15</v>
      </c>
      <c r="J125" s="745">
        <v>393</v>
      </c>
      <c r="K125" s="745">
        <v>5895</v>
      </c>
      <c r="L125" s="745">
        <v>1</v>
      </c>
      <c r="M125" s="745">
        <v>15</v>
      </c>
      <c r="N125" s="745">
        <v>351</v>
      </c>
      <c r="O125" s="745">
        <v>5265</v>
      </c>
      <c r="P125" s="759">
        <v>0.89312977099236646</v>
      </c>
      <c r="Q125" s="746">
        <v>15</v>
      </c>
    </row>
    <row r="126" spans="1:17" ht="14.4" customHeight="1" x14ac:dyDescent="0.3">
      <c r="A126" s="740" t="s">
        <v>5785</v>
      </c>
      <c r="B126" s="741" t="s">
        <v>5786</v>
      </c>
      <c r="C126" s="741" t="s">
        <v>4559</v>
      </c>
      <c r="D126" s="741" t="s">
        <v>5911</v>
      </c>
      <c r="E126" s="741" t="s">
        <v>5912</v>
      </c>
      <c r="F126" s="745">
        <v>104</v>
      </c>
      <c r="G126" s="745">
        <v>2392</v>
      </c>
      <c r="H126" s="745">
        <v>0.56521739130434778</v>
      </c>
      <c r="I126" s="745">
        <v>23</v>
      </c>
      <c r="J126" s="745">
        <v>184</v>
      </c>
      <c r="K126" s="745">
        <v>4232</v>
      </c>
      <c r="L126" s="745">
        <v>1</v>
      </c>
      <c r="M126" s="745">
        <v>23</v>
      </c>
      <c r="N126" s="745">
        <v>193</v>
      </c>
      <c r="O126" s="745">
        <v>4439</v>
      </c>
      <c r="P126" s="759">
        <v>1.048913043478261</v>
      </c>
      <c r="Q126" s="746">
        <v>23</v>
      </c>
    </row>
    <row r="127" spans="1:17" ht="14.4" customHeight="1" x14ac:dyDescent="0.3">
      <c r="A127" s="740" t="s">
        <v>5785</v>
      </c>
      <c r="B127" s="741" t="s">
        <v>5786</v>
      </c>
      <c r="C127" s="741" t="s">
        <v>4559</v>
      </c>
      <c r="D127" s="741" t="s">
        <v>5913</v>
      </c>
      <c r="E127" s="741" t="s">
        <v>5914</v>
      </c>
      <c r="F127" s="745"/>
      <c r="G127" s="745"/>
      <c r="H127" s="745"/>
      <c r="I127" s="745"/>
      <c r="J127" s="745"/>
      <c r="K127" s="745"/>
      <c r="L127" s="745"/>
      <c r="M127" s="745"/>
      <c r="N127" s="745">
        <v>4</v>
      </c>
      <c r="O127" s="745">
        <v>1008</v>
      </c>
      <c r="P127" s="759"/>
      <c r="Q127" s="746">
        <v>252</v>
      </c>
    </row>
    <row r="128" spans="1:17" ht="14.4" customHeight="1" x14ac:dyDescent="0.3">
      <c r="A128" s="740" t="s">
        <v>5785</v>
      </c>
      <c r="B128" s="741" t="s">
        <v>5786</v>
      </c>
      <c r="C128" s="741" t="s">
        <v>4559</v>
      </c>
      <c r="D128" s="741" t="s">
        <v>5915</v>
      </c>
      <c r="E128" s="741" t="s">
        <v>5916</v>
      </c>
      <c r="F128" s="745">
        <v>150</v>
      </c>
      <c r="G128" s="745">
        <v>5550</v>
      </c>
      <c r="H128" s="745">
        <v>0.64102564102564108</v>
      </c>
      <c r="I128" s="745">
        <v>37</v>
      </c>
      <c r="J128" s="745">
        <v>234</v>
      </c>
      <c r="K128" s="745">
        <v>8658</v>
      </c>
      <c r="L128" s="745">
        <v>1</v>
      </c>
      <c r="M128" s="745">
        <v>37</v>
      </c>
      <c r="N128" s="745">
        <v>190</v>
      </c>
      <c r="O128" s="745">
        <v>7030</v>
      </c>
      <c r="P128" s="759">
        <v>0.81196581196581197</v>
      </c>
      <c r="Q128" s="746">
        <v>37</v>
      </c>
    </row>
    <row r="129" spans="1:17" ht="14.4" customHeight="1" x14ac:dyDescent="0.3">
      <c r="A129" s="740" t="s">
        <v>5785</v>
      </c>
      <c r="B129" s="741" t="s">
        <v>5786</v>
      </c>
      <c r="C129" s="741" t="s">
        <v>4559</v>
      </c>
      <c r="D129" s="741" t="s">
        <v>5917</v>
      </c>
      <c r="E129" s="741" t="s">
        <v>5918</v>
      </c>
      <c r="F129" s="745">
        <v>8001</v>
      </c>
      <c r="G129" s="745">
        <v>184023</v>
      </c>
      <c r="H129" s="745">
        <v>0.9101353657149357</v>
      </c>
      <c r="I129" s="745">
        <v>23</v>
      </c>
      <c r="J129" s="745">
        <v>8791</v>
      </c>
      <c r="K129" s="745">
        <v>202193</v>
      </c>
      <c r="L129" s="745">
        <v>1</v>
      </c>
      <c r="M129" s="745">
        <v>23</v>
      </c>
      <c r="N129" s="745">
        <v>8963</v>
      </c>
      <c r="O129" s="745">
        <v>206149</v>
      </c>
      <c r="P129" s="759">
        <v>1.019565464679786</v>
      </c>
      <c r="Q129" s="746">
        <v>23</v>
      </c>
    </row>
    <row r="130" spans="1:17" ht="14.4" customHeight="1" x14ac:dyDescent="0.3">
      <c r="A130" s="740" t="s">
        <v>5785</v>
      </c>
      <c r="B130" s="741" t="s">
        <v>5786</v>
      </c>
      <c r="C130" s="741" t="s">
        <v>4559</v>
      </c>
      <c r="D130" s="741" t="s">
        <v>5919</v>
      </c>
      <c r="E130" s="741" t="s">
        <v>5920</v>
      </c>
      <c r="F130" s="745"/>
      <c r="G130" s="745"/>
      <c r="H130" s="745"/>
      <c r="I130" s="745"/>
      <c r="J130" s="745">
        <v>1</v>
      </c>
      <c r="K130" s="745">
        <v>400</v>
      </c>
      <c r="L130" s="745">
        <v>1</v>
      </c>
      <c r="M130" s="745">
        <v>400</v>
      </c>
      <c r="N130" s="745"/>
      <c r="O130" s="745"/>
      <c r="P130" s="759"/>
      <c r="Q130" s="746"/>
    </row>
    <row r="131" spans="1:17" ht="14.4" customHeight="1" x14ac:dyDescent="0.3">
      <c r="A131" s="740" t="s">
        <v>5785</v>
      </c>
      <c r="B131" s="741" t="s">
        <v>5786</v>
      </c>
      <c r="C131" s="741" t="s">
        <v>4559</v>
      </c>
      <c r="D131" s="741" t="s">
        <v>5921</v>
      </c>
      <c r="E131" s="741" t="s">
        <v>5922</v>
      </c>
      <c r="F131" s="745"/>
      <c r="G131" s="745"/>
      <c r="H131" s="745"/>
      <c r="I131" s="745"/>
      <c r="J131" s="745"/>
      <c r="K131" s="745"/>
      <c r="L131" s="745"/>
      <c r="M131" s="745"/>
      <c r="N131" s="745">
        <v>2</v>
      </c>
      <c r="O131" s="745">
        <v>342</v>
      </c>
      <c r="P131" s="759"/>
      <c r="Q131" s="746">
        <v>171</v>
      </c>
    </row>
    <row r="132" spans="1:17" ht="14.4" customHeight="1" x14ac:dyDescent="0.3">
      <c r="A132" s="740" t="s">
        <v>5785</v>
      </c>
      <c r="B132" s="741" t="s">
        <v>5786</v>
      </c>
      <c r="C132" s="741" t="s">
        <v>4559</v>
      </c>
      <c r="D132" s="741" t="s">
        <v>5923</v>
      </c>
      <c r="E132" s="741" t="s">
        <v>5924</v>
      </c>
      <c r="F132" s="745"/>
      <c r="G132" s="745"/>
      <c r="H132" s="745"/>
      <c r="I132" s="745"/>
      <c r="J132" s="745"/>
      <c r="K132" s="745"/>
      <c r="L132" s="745"/>
      <c r="M132" s="745"/>
      <c r="N132" s="745">
        <v>3</v>
      </c>
      <c r="O132" s="745">
        <v>993</v>
      </c>
      <c r="P132" s="759"/>
      <c r="Q132" s="746">
        <v>331</v>
      </c>
    </row>
    <row r="133" spans="1:17" ht="14.4" customHeight="1" x14ac:dyDescent="0.3">
      <c r="A133" s="740" t="s">
        <v>5785</v>
      </c>
      <c r="B133" s="741" t="s">
        <v>5786</v>
      </c>
      <c r="C133" s="741" t="s">
        <v>4559</v>
      </c>
      <c r="D133" s="741" t="s">
        <v>5925</v>
      </c>
      <c r="E133" s="741" t="s">
        <v>5926</v>
      </c>
      <c r="F133" s="745"/>
      <c r="G133" s="745"/>
      <c r="H133" s="745"/>
      <c r="I133" s="745"/>
      <c r="J133" s="745">
        <v>1</v>
      </c>
      <c r="K133" s="745">
        <v>277</v>
      </c>
      <c r="L133" s="745">
        <v>1</v>
      </c>
      <c r="M133" s="745">
        <v>277</v>
      </c>
      <c r="N133" s="745"/>
      <c r="O133" s="745"/>
      <c r="P133" s="759"/>
      <c r="Q133" s="746"/>
    </row>
    <row r="134" spans="1:17" ht="14.4" customHeight="1" x14ac:dyDescent="0.3">
      <c r="A134" s="740" t="s">
        <v>5785</v>
      </c>
      <c r="B134" s="741" t="s">
        <v>5786</v>
      </c>
      <c r="C134" s="741" t="s">
        <v>4559</v>
      </c>
      <c r="D134" s="741" t="s">
        <v>5927</v>
      </c>
      <c r="E134" s="741" t="s">
        <v>5928</v>
      </c>
      <c r="F134" s="745">
        <v>235</v>
      </c>
      <c r="G134" s="745">
        <v>6815</v>
      </c>
      <c r="H134" s="745">
        <v>0.61518324607329844</v>
      </c>
      <c r="I134" s="745">
        <v>29</v>
      </c>
      <c r="J134" s="745">
        <v>382</v>
      </c>
      <c r="K134" s="745">
        <v>11078</v>
      </c>
      <c r="L134" s="745">
        <v>1</v>
      </c>
      <c r="M134" s="745">
        <v>29</v>
      </c>
      <c r="N134" s="745">
        <v>387</v>
      </c>
      <c r="O134" s="745">
        <v>11223</v>
      </c>
      <c r="P134" s="759">
        <v>1.0130890052356021</v>
      </c>
      <c r="Q134" s="746">
        <v>29</v>
      </c>
    </row>
    <row r="135" spans="1:17" ht="14.4" customHeight="1" x14ac:dyDescent="0.3">
      <c r="A135" s="740" t="s">
        <v>5785</v>
      </c>
      <c r="B135" s="741" t="s">
        <v>5786</v>
      </c>
      <c r="C135" s="741" t="s">
        <v>4559</v>
      </c>
      <c r="D135" s="741" t="s">
        <v>5929</v>
      </c>
      <c r="E135" s="741" t="s">
        <v>5930</v>
      </c>
      <c r="F135" s="745">
        <v>45</v>
      </c>
      <c r="G135" s="745">
        <v>7965</v>
      </c>
      <c r="H135" s="745">
        <v>0.4261637239165329</v>
      </c>
      <c r="I135" s="745">
        <v>177</v>
      </c>
      <c r="J135" s="745">
        <v>105</v>
      </c>
      <c r="K135" s="745">
        <v>18690</v>
      </c>
      <c r="L135" s="745">
        <v>1</v>
      </c>
      <c r="M135" s="745">
        <v>178</v>
      </c>
      <c r="N135" s="745">
        <v>81</v>
      </c>
      <c r="O135" s="745">
        <v>14418</v>
      </c>
      <c r="P135" s="759">
        <v>0.77142857142857146</v>
      </c>
      <c r="Q135" s="746">
        <v>178</v>
      </c>
    </row>
    <row r="136" spans="1:17" ht="14.4" customHeight="1" x14ac:dyDescent="0.3">
      <c r="A136" s="740" t="s">
        <v>5785</v>
      </c>
      <c r="B136" s="741" t="s">
        <v>5786</v>
      </c>
      <c r="C136" s="741" t="s">
        <v>4559</v>
      </c>
      <c r="D136" s="741" t="s">
        <v>5931</v>
      </c>
      <c r="E136" s="741" t="s">
        <v>5932</v>
      </c>
      <c r="F136" s="745"/>
      <c r="G136" s="745"/>
      <c r="H136" s="745"/>
      <c r="I136" s="745"/>
      <c r="J136" s="745"/>
      <c r="K136" s="745"/>
      <c r="L136" s="745"/>
      <c r="M136" s="745"/>
      <c r="N136" s="745">
        <v>1</v>
      </c>
      <c r="O136" s="745">
        <v>199</v>
      </c>
      <c r="P136" s="759"/>
      <c r="Q136" s="746">
        <v>199</v>
      </c>
    </row>
    <row r="137" spans="1:17" ht="14.4" customHeight="1" x14ac:dyDescent="0.3">
      <c r="A137" s="740" t="s">
        <v>5785</v>
      </c>
      <c r="B137" s="741" t="s">
        <v>5786</v>
      </c>
      <c r="C137" s="741" t="s">
        <v>4559</v>
      </c>
      <c r="D137" s="741" t="s">
        <v>5933</v>
      </c>
      <c r="E137" s="741" t="s">
        <v>5934</v>
      </c>
      <c r="F137" s="745">
        <v>14</v>
      </c>
      <c r="G137" s="745">
        <v>210</v>
      </c>
      <c r="H137" s="745">
        <v>0.4</v>
      </c>
      <c r="I137" s="745">
        <v>15</v>
      </c>
      <c r="J137" s="745">
        <v>35</v>
      </c>
      <c r="K137" s="745">
        <v>525</v>
      </c>
      <c r="L137" s="745">
        <v>1</v>
      </c>
      <c r="M137" s="745">
        <v>15</v>
      </c>
      <c r="N137" s="745">
        <v>29</v>
      </c>
      <c r="O137" s="745">
        <v>435</v>
      </c>
      <c r="P137" s="759">
        <v>0.82857142857142863</v>
      </c>
      <c r="Q137" s="746">
        <v>15</v>
      </c>
    </row>
    <row r="138" spans="1:17" ht="14.4" customHeight="1" x14ac:dyDescent="0.3">
      <c r="A138" s="740" t="s">
        <v>5785</v>
      </c>
      <c r="B138" s="741" t="s">
        <v>5786</v>
      </c>
      <c r="C138" s="741" t="s">
        <v>4559</v>
      </c>
      <c r="D138" s="741" t="s">
        <v>5935</v>
      </c>
      <c r="E138" s="741" t="s">
        <v>5936</v>
      </c>
      <c r="F138" s="745">
        <v>343</v>
      </c>
      <c r="G138" s="745">
        <v>6517</v>
      </c>
      <c r="H138" s="745">
        <v>0.55954323001631323</v>
      </c>
      <c r="I138" s="745">
        <v>19</v>
      </c>
      <c r="J138" s="745">
        <v>613</v>
      </c>
      <c r="K138" s="745">
        <v>11647</v>
      </c>
      <c r="L138" s="745">
        <v>1</v>
      </c>
      <c r="M138" s="745">
        <v>19</v>
      </c>
      <c r="N138" s="745">
        <v>594</v>
      </c>
      <c r="O138" s="745">
        <v>11286</v>
      </c>
      <c r="P138" s="759">
        <v>0.96900489396411094</v>
      </c>
      <c r="Q138" s="746">
        <v>19</v>
      </c>
    </row>
    <row r="139" spans="1:17" ht="14.4" customHeight="1" x14ac:dyDescent="0.3">
      <c r="A139" s="740" t="s">
        <v>5785</v>
      </c>
      <c r="B139" s="741" t="s">
        <v>5786</v>
      </c>
      <c r="C139" s="741" t="s">
        <v>4559</v>
      </c>
      <c r="D139" s="741" t="s">
        <v>5937</v>
      </c>
      <c r="E139" s="741" t="s">
        <v>2112</v>
      </c>
      <c r="F139" s="745">
        <v>876</v>
      </c>
      <c r="G139" s="745">
        <v>17520</v>
      </c>
      <c r="H139" s="745">
        <v>0.69912210694333599</v>
      </c>
      <c r="I139" s="745">
        <v>20</v>
      </c>
      <c r="J139" s="745">
        <v>1253</v>
      </c>
      <c r="K139" s="745">
        <v>25060</v>
      </c>
      <c r="L139" s="745">
        <v>1</v>
      </c>
      <c r="M139" s="745">
        <v>20</v>
      </c>
      <c r="N139" s="745">
        <v>1159</v>
      </c>
      <c r="O139" s="745">
        <v>23180</v>
      </c>
      <c r="P139" s="759">
        <v>0.92498004788507582</v>
      </c>
      <c r="Q139" s="746">
        <v>20</v>
      </c>
    </row>
    <row r="140" spans="1:17" ht="14.4" customHeight="1" x14ac:dyDescent="0.3">
      <c r="A140" s="740" t="s">
        <v>5785</v>
      </c>
      <c r="B140" s="741" t="s">
        <v>5786</v>
      </c>
      <c r="C140" s="741" t="s">
        <v>4559</v>
      </c>
      <c r="D140" s="741" t="s">
        <v>5938</v>
      </c>
      <c r="E140" s="741" t="s">
        <v>5939</v>
      </c>
      <c r="F140" s="745"/>
      <c r="G140" s="745"/>
      <c r="H140" s="745"/>
      <c r="I140" s="745"/>
      <c r="J140" s="745"/>
      <c r="K140" s="745"/>
      <c r="L140" s="745"/>
      <c r="M140" s="745"/>
      <c r="N140" s="745">
        <v>1</v>
      </c>
      <c r="O140" s="745">
        <v>186</v>
      </c>
      <c r="P140" s="759"/>
      <c r="Q140" s="746">
        <v>186</v>
      </c>
    </row>
    <row r="141" spans="1:17" ht="14.4" customHeight="1" x14ac:dyDescent="0.3">
      <c r="A141" s="740" t="s">
        <v>5785</v>
      </c>
      <c r="B141" s="741" t="s">
        <v>5786</v>
      </c>
      <c r="C141" s="741" t="s">
        <v>4559</v>
      </c>
      <c r="D141" s="741" t="s">
        <v>5940</v>
      </c>
      <c r="E141" s="741" t="s">
        <v>5941</v>
      </c>
      <c r="F141" s="745"/>
      <c r="G141" s="745"/>
      <c r="H141" s="745"/>
      <c r="I141" s="745"/>
      <c r="J141" s="745">
        <v>2</v>
      </c>
      <c r="K141" s="745">
        <v>376</v>
      </c>
      <c r="L141" s="745">
        <v>1</v>
      </c>
      <c r="M141" s="745">
        <v>188</v>
      </c>
      <c r="N141" s="745"/>
      <c r="O141" s="745"/>
      <c r="P141" s="759"/>
      <c r="Q141" s="746"/>
    </row>
    <row r="142" spans="1:17" ht="14.4" customHeight="1" x14ac:dyDescent="0.3">
      <c r="A142" s="740" t="s">
        <v>5785</v>
      </c>
      <c r="B142" s="741" t="s">
        <v>5786</v>
      </c>
      <c r="C142" s="741" t="s">
        <v>4559</v>
      </c>
      <c r="D142" s="741" t="s">
        <v>5942</v>
      </c>
      <c r="E142" s="741" t="s">
        <v>5943</v>
      </c>
      <c r="F142" s="745"/>
      <c r="G142" s="745"/>
      <c r="H142" s="745"/>
      <c r="I142" s="745"/>
      <c r="J142" s="745"/>
      <c r="K142" s="745"/>
      <c r="L142" s="745"/>
      <c r="M142" s="745"/>
      <c r="N142" s="745">
        <v>1</v>
      </c>
      <c r="O142" s="745">
        <v>163</v>
      </c>
      <c r="P142" s="759"/>
      <c r="Q142" s="746">
        <v>163</v>
      </c>
    </row>
    <row r="143" spans="1:17" ht="14.4" customHeight="1" x14ac:dyDescent="0.3">
      <c r="A143" s="740" t="s">
        <v>5785</v>
      </c>
      <c r="B143" s="741" t="s">
        <v>5786</v>
      </c>
      <c r="C143" s="741" t="s">
        <v>4559</v>
      </c>
      <c r="D143" s="741" t="s">
        <v>5944</v>
      </c>
      <c r="E143" s="741" t="s">
        <v>5945</v>
      </c>
      <c r="F143" s="745"/>
      <c r="G143" s="745"/>
      <c r="H143" s="745"/>
      <c r="I143" s="745"/>
      <c r="J143" s="745"/>
      <c r="K143" s="745"/>
      <c r="L143" s="745"/>
      <c r="M143" s="745"/>
      <c r="N143" s="745">
        <v>2</v>
      </c>
      <c r="O143" s="745">
        <v>348</v>
      </c>
      <c r="P143" s="759"/>
      <c r="Q143" s="746">
        <v>174</v>
      </c>
    </row>
    <row r="144" spans="1:17" ht="14.4" customHeight="1" x14ac:dyDescent="0.3">
      <c r="A144" s="740" t="s">
        <v>5785</v>
      </c>
      <c r="B144" s="741" t="s">
        <v>5786</v>
      </c>
      <c r="C144" s="741" t="s">
        <v>4559</v>
      </c>
      <c r="D144" s="741" t="s">
        <v>5946</v>
      </c>
      <c r="E144" s="741" t="s">
        <v>5947</v>
      </c>
      <c r="F144" s="745">
        <v>103</v>
      </c>
      <c r="G144" s="745">
        <v>8652</v>
      </c>
      <c r="H144" s="745">
        <v>0.50490196078431371</v>
      </c>
      <c r="I144" s="745">
        <v>84</v>
      </c>
      <c r="J144" s="745">
        <v>204</v>
      </c>
      <c r="K144" s="745">
        <v>17136</v>
      </c>
      <c r="L144" s="745">
        <v>1</v>
      </c>
      <c r="M144" s="745">
        <v>84</v>
      </c>
      <c r="N144" s="745">
        <v>130</v>
      </c>
      <c r="O144" s="745">
        <v>10920</v>
      </c>
      <c r="P144" s="759">
        <v>0.63725490196078427</v>
      </c>
      <c r="Q144" s="746">
        <v>84</v>
      </c>
    </row>
    <row r="145" spans="1:17" ht="14.4" customHeight="1" x14ac:dyDescent="0.3">
      <c r="A145" s="740" t="s">
        <v>5785</v>
      </c>
      <c r="B145" s="741" t="s">
        <v>5786</v>
      </c>
      <c r="C145" s="741" t="s">
        <v>4559</v>
      </c>
      <c r="D145" s="741" t="s">
        <v>5948</v>
      </c>
      <c r="E145" s="741" t="s">
        <v>5949</v>
      </c>
      <c r="F145" s="745"/>
      <c r="G145" s="745"/>
      <c r="H145" s="745"/>
      <c r="I145" s="745"/>
      <c r="J145" s="745"/>
      <c r="K145" s="745"/>
      <c r="L145" s="745"/>
      <c r="M145" s="745"/>
      <c r="N145" s="745">
        <v>1</v>
      </c>
      <c r="O145" s="745">
        <v>265</v>
      </c>
      <c r="P145" s="759"/>
      <c r="Q145" s="746">
        <v>265</v>
      </c>
    </row>
    <row r="146" spans="1:17" ht="14.4" customHeight="1" x14ac:dyDescent="0.3">
      <c r="A146" s="740" t="s">
        <v>5785</v>
      </c>
      <c r="B146" s="741" t="s">
        <v>5786</v>
      </c>
      <c r="C146" s="741" t="s">
        <v>4559</v>
      </c>
      <c r="D146" s="741" t="s">
        <v>5950</v>
      </c>
      <c r="E146" s="741" t="s">
        <v>5951</v>
      </c>
      <c r="F146" s="745"/>
      <c r="G146" s="745"/>
      <c r="H146" s="745"/>
      <c r="I146" s="745"/>
      <c r="J146" s="745"/>
      <c r="K146" s="745"/>
      <c r="L146" s="745"/>
      <c r="M146" s="745"/>
      <c r="N146" s="745">
        <v>1</v>
      </c>
      <c r="O146" s="745">
        <v>78</v>
      </c>
      <c r="P146" s="759"/>
      <c r="Q146" s="746">
        <v>78</v>
      </c>
    </row>
    <row r="147" spans="1:17" ht="14.4" customHeight="1" x14ac:dyDescent="0.3">
      <c r="A147" s="740" t="s">
        <v>5785</v>
      </c>
      <c r="B147" s="741" t="s">
        <v>5786</v>
      </c>
      <c r="C147" s="741" t="s">
        <v>4559</v>
      </c>
      <c r="D147" s="741" t="s">
        <v>5952</v>
      </c>
      <c r="E147" s="741" t="s">
        <v>5953</v>
      </c>
      <c r="F147" s="745">
        <v>1</v>
      </c>
      <c r="G147" s="745">
        <v>300</v>
      </c>
      <c r="H147" s="745">
        <v>0.99667774086378735</v>
      </c>
      <c r="I147" s="745">
        <v>300</v>
      </c>
      <c r="J147" s="745">
        <v>1</v>
      </c>
      <c r="K147" s="745">
        <v>301</v>
      </c>
      <c r="L147" s="745">
        <v>1</v>
      </c>
      <c r="M147" s="745">
        <v>301</v>
      </c>
      <c r="N147" s="745">
        <v>2</v>
      </c>
      <c r="O147" s="745">
        <v>602</v>
      </c>
      <c r="P147" s="759">
        <v>2</v>
      </c>
      <c r="Q147" s="746">
        <v>301</v>
      </c>
    </row>
    <row r="148" spans="1:17" ht="14.4" customHeight="1" x14ac:dyDescent="0.3">
      <c r="A148" s="740" t="s">
        <v>5785</v>
      </c>
      <c r="B148" s="741" t="s">
        <v>5786</v>
      </c>
      <c r="C148" s="741" t="s">
        <v>4559</v>
      </c>
      <c r="D148" s="741" t="s">
        <v>5954</v>
      </c>
      <c r="E148" s="741" t="s">
        <v>5955</v>
      </c>
      <c r="F148" s="745">
        <v>7</v>
      </c>
      <c r="G148" s="745">
        <v>147</v>
      </c>
      <c r="H148" s="745">
        <v>1.1666666666666667</v>
      </c>
      <c r="I148" s="745">
        <v>21</v>
      </c>
      <c r="J148" s="745">
        <v>6</v>
      </c>
      <c r="K148" s="745">
        <v>126</v>
      </c>
      <c r="L148" s="745">
        <v>1</v>
      </c>
      <c r="M148" s="745">
        <v>21</v>
      </c>
      <c r="N148" s="745">
        <v>4</v>
      </c>
      <c r="O148" s="745">
        <v>84</v>
      </c>
      <c r="P148" s="759">
        <v>0.66666666666666663</v>
      </c>
      <c r="Q148" s="746">
        <v>21</v>
      </c>
    </row>
    <row r="149" spans="1:17" ht="14.4" customHeight="1" x14ac:dyDescent="0.3">
      <c r="A149" s="740" t="s">
        <v>5785</v>
      </c>
      <c r="B149" s="741" t="s">
        <v>5786</v>
      </c>
      <c r="C149" s="741" t="s">
        <v>4559</v>
      </c>
      <c r="D149" s="741" t="s">
        <v>5956</v>
      </c>
      <c r="E149" s="741" t="s">
        <v>5957</v>
      </c>
      <c r="F149" s="745">
        <v>84</v>
      </c>
      <c r="G149" s="745">
        <v>1848</v>
      </c>
      <c r="H149" s="745">
        <v>0.75</v>
      </c>
      <c r="I149" s="745">
        <v>22</v>
      </c>
      <c r="J149" s="745">
        <v>112</v>
      </c>
      <c r="K149" s="745">
        <v>2464</v>
      </c>
      <c r="L149" s="745">
        <v>1</v>
      </c>
      <c r="M149" s="745">
        <v>22</v>
      </c>
      <c r="N149" s="745">
        <v>121</v>
      </c>
      <c r="O149" s="745">
        <v>2662</v>
      </c>
      <c r="P149" s="759">
        <v>1.0803571428571428</v>
      </c>
      <c r="Q149" s="746">
        <v>22</v>
      </c>
    </row>
    <row r="150" spans="1:17" ht="14.4" customHeight="1" x14ac:dyDescent="0.3">
      <c r="A150" s="740" t="s">
        <v>5785</v>
      </c>
      <c r="B150" s="741" t="s">
        <v>5786</v>
      </c>
      <c r="C150" s="741" t="s">
        <v>4559</v>
      </c>
      <c r="D150" s="741" t="s">
        <v>5958</v>
      </c>
      <c r="E150" s="741" t="s">
        <v>5959</v>
      </c>
      <c r="F150" s="745">
        <v>2</v>
      </c>
      <c r="G150" s="745">
        <v>342</v>
      </c>
      <c r="H150" s="745"/>
      <c r="I150" s="745">
        <v>171</v>
      </c>
      <c r="J150" s="745"/>
      <c r="K150" s="745"/>
      <c r="L150" s="745"/>
      <c r="M150" s="745"/>
      <c r="N150" s="745"/>
      <c r="O150" s="745"/>
      <c r="P150" s="759"/>
      <c r="Q150" s="746"/>
    </row>
    <row r="151" spans="1:17" ht="14.4" customHeight="1" x14ac:dyDescent="0.3">
      <c r="A151" s="740" t="s">
        <v>5785</v>
      </c>
      <c r="B151" s="741" t="s">
        <v>5786</v>
      </c>
      <c r="C151" s="741" t="s">
        <v>4559</v>
      </c>
      <c r="D151" s="741" t="s">
        <v>5960</v>
      </c>
      <c r="E151" s="741" t="s">
        <v>5961</v>
      </c>
      <c r="F151" s="745"/>
      <c r="G151" s="745"/>
      <c r="H151" s="745"/>
      <c r="I151" s="745"/>
      <c r="J151" s="745"/>
      <c r="K151" s="745"/>
      <c r="L151" s="745"/>
      <c r="M151" s="745"/>
      <c r="N151" s="745">
        <v>8</v>
      </c>
      <c r="O151" s="745">
        <v>3960</v>
      </c>
      <c r="P151" s="759"/>
      <c r="Q151" s="746">
        <v>495</v>
      </c>
    </row>
    <row r="152" spans="1:17" ht="14.4" customHeight="1" x14ac:dyDescent="0.3">
      <c r="A152" s="740" t="s">
        <v>5785</v>
      </c>
      <c r="B152" s="741" t="s">
        <v>5786</v>
      </c>
      <c r="C152" s="741" t="s">
        <v>4559</v>
      </c>
      <c r="D152" s="741" t="s">
        <v>5962</v>
      </c>
      <c r="E152" s="741" t="s">
        <v>5963</v>
      </c>
      <c r="F152" s="745">
        <v>45</v>
      </c>
      <c r="G152" s="745">
        <v>25740</v>
      </c>
      <c r="H152" s="745">
        <v>0.67357512953367871</v>
      </c>
      <c r="I152" s="745">
        <v>572</v>
      </c>
      <c r="J152" s="745">
        <v>66</v>
      </c>
      <c r="K152" s="745">
        <v>38214</v>
      </c>
      <c r="L152" s="745">
        <v>1</v>
      </c>
      <c r="M152" s="745">
        <v>579</v>
      </c>
      <c r="N152" s="745">
        <v>30</v>
      </c>
      <c r="O152" s="745">
        <v>17370</v>
      </c>
      <c r="P152" s="759">
        <v>0.45454545454545453</v>
      </c>
      <c r="Q152" s="746">
        <v>579</v>
      </c>
    </row>
    <row r="153" spans="1:17" ht="14.4" customHeight="1" x14ac:dyDescent="0.3">
      <c r="A153" s="740" t="s">
        <v>5785</v>
      </c>
      <c r="B153" s="741" t="s">
        <v>5786</v>
      </c>
      <c r="C153" s="741" t="s">
        <v>4559</v>
      </c>
      <c r="D153" s="741" t="s">
        <v>5708</v>
      </c>
      <c r="E153" s="741" t="s">
        <v>5709</v>
      </c>
      <c r="F153" s="745">
        <v>45</v>
      </c>
      <c r="G153" s="745">
        <v>45360</v>
      </c>
      <c r="H153" s="745">
        <v>0.69025336681123028</v>
      </c>
      <c r="I153" s="745">
        <v>1008</v>
      </c>
      <c r="J153" s="745">
        <v>65</v>
      </c>
      <c r="K153" s="745">
        <v>65715</v>
      </c>
      <c r="L153" s="745">
        <v>1</v>
      </c>
      <c r="M153" s="745">
        <v>1011</v>
      </c>
      <c r="N153" s="745">
        <v>31</v>
      </c>
      <c r="O153" s="745">
        <v>31372</v>
      </c>
      <c r="P153" s="759">
        <v>0.47739481092596819</v>
      </c>
      <c r="Q153" s="746">
        <v>1012</v>
      </c>
    </row>
    <row r="154" spans="1:17" ht="14.4" customHeight="1" x14ac:dyDescent="0.3">
      <c r="A154" s="740" t="s">
        <v>5785</v>
      </c>
      <c r="B154" s="741" t="s">
        <v>5786</v>
      </c>
      <c r="C154" s="741" t="s">
        <v>4559</v>
      </c>
      <c r="D154" s="741" t="s">
        <v>5964</v>
      </c>
      <c r="E154" s="741" t="s">
        <v>5965</v>
      </c>
      <c r="F154" s="745">
        <v>2</v>
      </c>
      <c r="G154" s="745">
        <v>410</v>
      </c>
      <c r="H154" s="745"/>
      <c r="I154" s="745">
        <v>205</v>
      </c>
      <c r="J154" s="745"/>
      <c r="K154" s="745"/>
      <c r="L154" s="745"/>
      <c r="M154" s="745"/>
      <c r="N154" s="745">
        <v>1</v>
      </c>
      <c r="O154" s="745">
        <v>205</v>
      </c>
      <c r="P154" s="759"/>
      <c r="Q154" s="746">
        <v>205</v>
      </c>
    </row>
    <row r="155" spans="1:17" ht="14.4" customHeight="1" x14ac:dyDescent="0.3">
      <c r="A155" s="740" t="s">
        <v>5785</v>
      </c>
      <c r="B155" s="741" t="s">
        <v>5786</v>
      </c>
      <c r="C155" s="741" t="s">
        <v>4559</v>
      </c>
      <c r="D155" s="741" t="s">
        <v>5966</v>
      </c>
      <c r="E155" s="741" t="s">
        <v>5967</v>
      </c>
      <c r="F155" s="745">
        <v>2</v>
      </c>
      <c r="G155" s="745">
        <v>334</v>
      </c>
      <c r="H155" s="745">
        <v>0.33134920634920634</v>
      </c>
      <c r="I155" s="745">
        <v>167</v>
      </c>
      <c r="J155" s="745">
        <v>6</v>
      </c>
      <c r="K155" s="745">
        <v>1008</v>
      </c>
      <c r="L155" s="745">
        <v>1</v>
      </c>
      <c r="M155" s="745">
        <v>168</v>
      </c>
      <c r="N155" s="745">
        <v>2</v>
      </c>
      <c r="O155" s="745">
        <v>336</v>
      </c>
      <c r="P155" s="759">
        <v>0.33333333333333331</v>
      </c>
      <c r="Q155" s="746">
        <v>168</v>
      </c>
    </row>
    <row r="156" spans="1:17" ht="14.4" customHeight="1" x14ac:dyDescent="0.3">
      <c r="A156" s="740" t="s">
        <v>5785</v>
      </c>
      <c r="B156" s="741" t="s">
        <v>5786</v>
      </c>
      <c r="C156" s="741" t="s">
        <v>4559</v>
      </c>
      <c r="D156" s="741" t="s">
        <v>5968</v>
      </c>
      <c r="E156" s="741" t="s">
        <v>5969</v>
      </c>
      <c r="F156" s="745"/>
      <c r="G156" s="745"/>
      <c r="H156" s="745"/>
      <c r="I156" s="745"/>
      <c r="J156" s="745"/>
      <c r="K156" s="745"/>
      <c r="L156" s="745"/>
      <c r="M156" s="745"/>
      <c r="N156" s="745">
        <v>1</v>
      </c>
      <c r="O156" s="745">
        <v>265</v>
      </c>
      <c r="P156" s="759"/>
      <c r="Q156" s="746">
        <v>265</v>
      </c>
    </row>
    <row r="157" spans="1:17" ht="14.4" customHeight="1" x14ac:dyDescent="0.3">
      <c r="A157" s="740" t="s">
        <v>5785</v>
      </c>
      <c r="B157" s="741" t="s">
        <v>5786</v>
      </c>
      <c r="C157" s="741" t="s">
        <v>4559</v>
      </c>
      <c r="D157" s="741" t="s">
        <v>5970</v>
      </c>
      <c r="E157" s="741" t="s">
        <v>5971</v>
      </c>
      <c r="F157" s="745">
        <v>1</v>
      </c>
      <c r="G157" s="745">
        <v>127</v>
      </c>
      <c r="H157" s="745">
        <v>0.5</v>
      </c>
      <c r="I157" s="745">
        <v>127</v>
      </c>
      <c r="J157" s="745">
        <v>2</v>
      </c>
      <c r="K157" s="745">
        <v>254</v>
      </c>
      <c r="L157" s="745">
        <v>1</v>
      </c>
      <c r="M157" s="745">
        <v>127</v>
      </c>
      <c r="N157" s="745"/>
      <c r="O157" s="745"/>
      <c r="P157" s="759"/>
      <c r="Q157" s="746"/>
    </row>
    <row r="158" spans="1:17" ht="14.4" customHeight="1" x14ac:dyDescent="0.3">
      <c r="A158" s="740" t="s">
        <v>5785</v>
      </c>
      <c r="B158" s="741" t="s">
        <v>5786</v>
      </c>
      <c r="C158" s="741" t="s">
        <v>4559</v>
      </c>
      <c r="D158" s="741" t="s">
        <v>5972</v>
      </c>
      <c r="E158" s="741" t="s">
        <v>5973</v>
      </c>
      <c r="F158" s="745"/>
      <c r="G158" s="745"/>
      <c r="H158" s="745"/>
      <c r="I158" s="745"/>
      <c r="J158" s="745"/>
      <c r="K158" s="745"/>
      <c r="L158" s="745"/>
      <c r="M158" s="745"/>
      <c r="N158" s="745">
        <v>1</v>
      </c>
      <c r="O158" s="745">
        <v>265</v>
      </c>
      <c r="P158" s="759"/>
      <c r="Q158" s="746">
        <v>265</v>
      </c>
    </row>
    <row r="159" spans="1:17" ht="14.4" customHeight="1" x14ac:dyDescent="0.3">
      <c r="A159" s="740" t="s">
        <v>5785</v>
      </c>
      <c r="B159" s="741" t="s">
        <v>5786</v>
      </c>
      <c r="C159" s="741" t="s">
        <v>4559</v>
      </c>
      <c r="D159" s="741" t="s">
        <v>5974</v>
      </c>
      <c r="E159" s="741" t="s">
        <v>5975</v>
      </c>
      <c r="F159" s="745">
        <v>2</v>
      </c>
      <c r="G159" s="745">
        <v>620</v>
      </c>
      <c r="H159" s="745"/>
      <c r="I159" s="745">
        <v>310</v>
      </c>
      <c r="J159" s="745"/>
      <c r="K159" s="745"/>
      <c r="L159" s="745"/>
      <c r="M159" s="745"/>
      <c r="N159" s="745"/>
      <c r="O159" s="745"/>
      <c r="P159" s="759"/>
      <c r="Q159" s="746"/>
    </row>
    <row r="160" spans="1:17" ht="14.4" customHeight="1" x14ac:dyDescent="0.3">
      <c r="A160" s="740" t="s">
        <v>5785</v>
      </c>
      <c r="B160" s="741" t="s">
        <v>5786</v>
      </c>
      <c r="C160" s="741" t="s">
        <v>4559</v>
      </c>
      <c r="D160" s="741" t="s">
        <v>5976</v>
      </c>
      <c r="E160" s="741" t="s">
        <v>5977</v>
      </c>
      <c r="F160" s="745">
        <v>11</v>
      </c>
      <c r="G160" s="745">
        <v>253</v>
      </c>
      <c r="H160" s="745">
        <v>0.57894736842105265</v>
      </c>
      <c r="I160" s="745">
        <v>23</v>
      </c>
      <c r="J160" s="745">
        <v>19</v>
      </c>
      <c r="K160" s="745">
        <v>437</v>
      </c>
      <c r="L160" s="745">
        <v>1</v>
      </c>
      <c r="M160" s="745">
        <v>23</v>
      </c>
      <c r="N160" s="745">
        <v>25</v>
      </c>
      <c r="O160" s="745">
        <v>575</v>
      </c>
      <c r="P160" s="759">
        <v>1.3157894736842106</v>
      </c>
      <c r="Q160" s="746">
        <v>23</v>
      </c>
    </row>
    <row r="161" spans="1:17" ht="14.4" customHeight="1" x14ac:dyDescent="0.3">
      <c r="A161" s="740" t="s">
        <v>5785</v>
      </c>
      <c r="B161" s="741" t="s">
        <v>5786</v>
      </c>
      <c r="C161" s="741" t="s">
        <v>4559</v>
      </c>
      <c r="D161" s="741" t="s">
        <v>5978</v>
      </c>
      <c r="E161" s="741" t="s">
        <v>5979</v>
      </c>
      <c r="F161" s="745">
        <v>8</v>
      </c>
      <c r="G161" s="745">
        <v>136</v>
      </c>
      <c r="H161" s="745">
        <v>0.23529411764705882</v>
      </c>
      <c r="I161" s="745">
        <v>17</v>
      </c>
      <c r="J161" s="745">
        <v>34</v>
      </c>
      <c r="K161" s="745">
        <v>578</v>
      </c>
      <c r="L161" s="745">
        <v>1</v>
      </c>
      <c r="M161" s="745">
        <v>17</v>
      </c>
      <c r="N161" s="745">
        <v>16</v>
      </c>
      <c r="O161" s="745">
        <v>272</v>
      </c>
      <c r="P161" s="759">
        <v>0.47058823529411764</v>
      </c>
      <c r="Q161" s="746">
        <v>17</v>
      </c>
    </row>
    <row r="162" spans="1:17" ht="14.4" customHeight="1" x14ac:dyDescent="0.3">
      <c r="A162" s="740" t="s">
        <v>5785</v>
      </c>
      <c r="B162" s="741" t="s">
        <v>5786</v>
      </c>
      <c r="C162" s="741" t="s">
        <v>4559</v>
      </c>
      <c r="D162" s="741" t="s">
        <v>5980</v>
      </c>
      <c r="E162" s="741" t="s">
        <v>5981</v>
      </c>
      <c r="F162" s="745">
        <v>1</v>
      </c>
      <c r="G162" s="745">
        <v>132</v>
      </c>
      <c r="H162" s="745">
        <v>0.49624060150375937</v>
      </c>
      <c r="I162" s="745">
        <v>132</v>
      </c>
      <c r="J162" s="745">
        <v>2</v>
      </c>
      <c r="K162" s="745">
        <v>266</v>
      </c>
      <c r="L162" s="745">
        <v>1</v>
      </c>
      <c r="M162" s="745">
        <v>133</v>
      </c>
      <c r="N162" s="745">
        <v>6</v>
      </c>
      <c r="O162" s="745">
        <v>798</v>
      </c>
      <c r="P162" s="759">
        <v>3</v>
      </c>
      <c r="Q162" s="746">
        <v>133</v>
      </c>
    </row>
    <row r="163" spans="1:17" ht="14.4" customHeight="1" x14ac:dyDescent="0.3">
      <c r="A163" s="740" t="s">
        <v>5785</v>
      </c>
      <c r="B163" s="741" t="s">
        <v>5786</v>
      </c>
      <c r="C163" s="741" t="s">
        <v>4559</v>
      </c>
      <c r="D163" s="741" t="s">
        <v>5982</v>
      </c>
      <c r="E163" s="741" t="s">
        <v>5983</v>
      </c>
      <c r="F163" s="745">
        <v>300</v>
      </c>
      <c r="G163" s="745">
        <v>87900</v>
      </c>
      <c r="H163" s="745">
        <v>0.78266908857783957</v>
      </c>
      <c r="I163" s="745">
        <v>293</v>
      </c>
      <c r="J163" s="745">
        <v>382</v>
      </c>
      <c r="K163" s="745">
        <v>112308</v>
      </c>
      <c r="L163" s="745">
        <v>1</v>
      </c>
      <c r="M163" s="745">
        <v>294</v>
      </c>
      <c r="N163" s="745">
        <v>393</v>
      </c>
      <c r="O163" s="745">
        <v>115542</v>
      </c>
      <c r="P163" s="759">
        <v>1.0287958115183247</v>
      </c>
      <c r="Q163" s="746">
        <v>294</v>
      </c>
    </row>
    <row r="164" spans="1:17" ht="14.4" customHeight="1" x14ac:dyDescent="0.3">
      <c r="A164" s="740" t="s">
        <v>5785</v>
      </c>
      <c r="B164" s="741" t="s">
        <v>5786</v>
      </c>
      <c r="C164" s="741" t="s">
        <v>4559</v>
      </c>
      <c r="D164" s="741" t="s">
        <v>5984</v>
      </c>
      <c r="E164" s="741" t="s">
        <v>5985</v>
      </c>
      <c r="F164" s="745"/>
      <c r="G164" s="745"/>
      <c r="H164" s="745"/>
      <c r="I164" s="745"/>
      <c r="J164" s="745"/>
      <c r="K164" s="745"/>
      <c r="L164" s="745"/>
      <c r="M164" s="745"/>
      <c r="N164" s="745">
        <v>2</v>
      </c>
      <c r="O164" s="745">
        <v>56</v>
      </c>
      <c r="P164" s="759"/>
      <c r="Q164" s="746">
        <v>28</v>
      </c>
    </row>
    <row r="165" spans="1:17" ht="14.4" customHeight="1" x14ac:dyDescent="0.3">
      <c r="A165" s="740" t="s">
        <v>5785</v>
      </c>
      <c r="B165" s="741" t="s">
        <v>5786</v>
      </c>
      <c r="C165" s="741" t="s">
        <v>4559</v>
      </c>
      <c r="D165" s="741" t="s">
        <v>5712</v>
      </c>
      <c r="E165" s="741" t="s">
        <v>5713</v>
      </c>
      <c r="F165" s="745"/>
      <c r="G165" s="745"/>
      <c r="H165" s="745"/>
      <c r="I165" s="745"/>
      <c r="J165" s="745">
        <v>1</v>
      </c>
      <c r="K165" s="745">
        <v>373</v>
      </c>
      <c r="L165" s="745">
        <v>1</v>
      </c>
      <c r="M165" s="745">
        <v>373</v>
      </c>
      <c r="N165" s="745"/>
      <c r="O165" s="745"/>
      <c r="P165" s="759"/>
      <c r="Q165" s="746"/>
    </row>
    <row r="166" spans="1:17" ht="14.4" customHeight="1" x14ac:dyDescent="0.3">
      <c r="A166" s="740" t="s">
        <v>5785</v>
      </c>
      <c r="B166" s="741" t="s">
        <v>5786</v>
      </c>
      <c r="C166" s="741" t="s">
        <v>4559</v>
      </c>
      <c r="D166" s="741" t="s">
        <v>5986</v>
      </c>
      <c r="E166" s="741" t="s">
        <v>5987</v>
      </c>
      <c r="F166" s="745">
        <v>6</v>
      </c>
      <c r="G166" s="745">
        <v>270</v>
      </c>
      <c r="H166" s="745">
        <v>0.42857142857142855</v>
      </c>
      <c r="I166" s="745">
        <v>45</v>
      </c>
      <c r="J166" s="745">
        <v>14</v>
      </c>
      <c r="K166" s="745">
        <v>630</v>
      </c>
      <c r="L166" s="745">
        <v>1</v>
      </c>
      <c r="M166" s="745">
        <v>45</v>
      </c>
      <c r="N166" s="745">
        <v>16</v>
      </c>
      <c r="O166" s="745">
        <v>720</v>
      </c>
      <c r="P166" s="759">
        <v>1.1428571428571428</v>
      </c>
      <c r="Q166" s="746">
        <v>45</v>
      </c>
    </row>
    <row r="167" spans="1:17" ht="14.4" customHeight="1" x14ac:dyDescent="0.3">
      <c r="A167" s="740" t="s">
        <v>5785</v>
      </c>
      <c r="B167" s="741" t="s">
        <v>5786</v>
      </c>
      <c r="C167" s="741" t="s">
        <v>4559</v>
      </c>
      <c r="D167" s="741" t="s">
        <v>5988</v>
      </c>
      <c r="E167" s="741" t="s">
        <v>5989</v>
      </c>
      <c r="F167" s="745">
        <v>2</v>
      </c>
      <c r="G167" s="745">
        <v>2184</v>
      </c>
      <c r="H167" s="745">
        <v>0.98913043478260865</v>
      </c>
      <c r="I167" s="745">
        <v>1092</v>
      </c>
      <c r="J167" s="745">
        <v>2</v>
      </c>
      <c r="K167" s="745">
        <v>2208</v>
      </c>
      <c r="L167" s="745">
        <v>1</v>
      </c>
      <c r="M167" s="745">
        <v>1104</v>
      </c>
      <c r="N167" s="745"/>
      <c r="O167" s="745"/>
      <c r="P167" s="759"/>
      <c r="Q167" s="746"/>
    </row>
    <row r="168" spans="1:17" ht="14.4" customHeight="1" x14ac:dyDescent="0.3">
      <c r="A168" s="740" t="s">
        <v>5785</v>
      </c>
      <c r="B168" s="741" t="s">
        <v>5786</v>
      </c>
      <c r="C168" s="741" t="s">
        <v>4559</v>
      </c>
      <c r="D168" s="741" t="s">
        <v>5990</v>
      </c>
      <c r="E168" s="741" t="s">
        <v>5991</v>
      </c>
      <c r="F168" s="745"/>
      <c r="G168" s="745"/>
      <c r="H168" s="745"/>
      <c r="I168" s="745"/>
      <c r="J168" s="745"/>
      <c r="K168" s="745"/>
      <c r="L168" s="745"/>
      <c r="M168" s="745"/>
      <c r="N168" s="745">
        <v>1</v>
      </c>
      <c r="O168" s="745">
        <v>25</v>
      </c>
      <c r="P168" s="759"/>
      <c r="Q168" s="746">
        <v>25</v>
      </c>
    </row>
    <row r="169" spans="1:17" ht="14.4" customHeight="1" x14ac:dyDescent="0.3">
      <c r="A169" s="740" t="s">
        <v>5785</v>
      </c>
      <c r="B169" s="741" t="s">
        <v>5786</v>
      </c>
      <c r="C169" s="741" t="s">
        <v>4559</v>
      </c>
      <c r="D169" s="741" t="s">
        <v>5992</v>
      </c>
      <c r="E169" s="741" t="s">
        <v>5993</v>
      </c>
      <c r="F169" s="745">
        <v>73</v>
      </c>
      <c r="G169" s="745">
        <v>3358</v>
      </c>
      <c r="H169" s="745">
        <v>4.0555555555555554</v>
      </c>
      <c r="I169" s="745">
        <v>46</v>
      </c>
      <c r="J169" s="745">
        <v>18</v>
      </c>
      <c r="K169" s="745">
        <v>828</v>
      </c>
      <c r="L169" s="745">
        <v>1</v>
      </c>
      <c r="M169" s="745">
        <v>46</v>
      </c>
      <c r="N169" s="745">
        <v>22</v>
      </c>
      <c r="O169" s="745">
        <v>1012</v>
      </c>
      <c r="P169" s="759">
        <v>1.2222222222222223</v>
      </c>
      <c r="Q169" s="746">
        <v>46</v>
      </c>
    </row>
    <row r="170" spans="1:17" ht="14.4" customHeight="1" x14ac:dyDescent="0.3">
      <c r="A170" s="740" t="s">
        <v>5785</v>
      </c>
      <c r="B170" s="741" t="s">
        <v>5786</v>
      </c>
      <c r="C170" s="741" t="s">
        <v>4559</v>
      </c>
      <c r="D170" s="741" t="s">
        <v>5994</v>
      </c>
      <c r="E170" s="741" t="s">
        <v>5995</v>
      </c>
      <c r="F170" s="745"/>
      <c r="G170" s="745"/>
      <c r="H170" s="745"/>
      <c r="I170" s="745"/>
      <c r="J170" s="745">
        <v>1</v>
      </c>
      <c r="K170" s="745">
        <v>310</v>
      </c>
      <c r="L170" s="745">
        <v>1</v>
      </c>
      <c r="M170" s="745">
        <v>310</v>
      </c>
      <c r="N170" s="745">
        <v>1</v>
      </c>
      <c r="O170" s="745">
        <v>310</v>
      </c>
      <c r="P170" s="759">
        <v>1</v>
      </c>
      <c r="Q170" s="746">
        <v>310</v>
      </c>
    </row>
    <row r="171" spans="1:17" ht="14.4" customHeight="1" x14ac:dyDescent="0.3">
      <c r="A171" s="740" t="s">
        <v>5785</v>
      </c>
      <c r="B171" s="741" t="s">
        <v>5786</v>
      </c>
      <c r="C171" s="741" t="s">
        <v>4559</v>
      </c>
      <c r="D171" s="741" t="s">
        <v>5996</v>
      </c>
      <c r="E171" s="741" t="s">
        <v>5997</v>
      </c>
      <c r="F171" s="745">
        <v>2</v>
      </c>
      <c r="G171" s="745">
        <v>62</v>
      </c>
      <c r="H171" s="745">
        <v>2</v>
      </c>
      <c r="I171" s="745">
        <v>31</v>
      </c>
      <c r="J171" s="745">
        <v>1</v>
      </c>
      <c r="K171" s="745">
        <v>31</v>
      </c>
      <c r="L171" s="745">
        <v>1</v>
      </c>
      <c r="M171" s="745">
        <v>31</v>
      </c>
      <c r="N171" s="745">
        <v>4</v>
      </c>
      <c r="O171" s="745">
        <v>124</v>
      </c>
      <c r="P171" s="759">
        <v>4</v>
      </c>
      <c r="Q171" s="746">
        <v>31</v>
      </c>
    </row>
    <row r="172" spans="1:17" ht="14.4" customHeight="1" x14ac:dyDescent="0.3">
      <c r="A172" s="740" t="s">
        <v>5785</v>
      </c>
      <c r="B172" s="741" t="s">
        <v>5786</v>
      </c>
      <c r="C172" s="741" t="s">
        <v>4559</v>
      </c>
      <c r="D172" s="741" t="s">
        <v>5998</v>
      </c>
      <c r="E172" s="741" t="s">
        <v>5999</v>
      </c>
      <c r="F172" s="745">
        <v>4</v>
      </c>
      <c r="G172" s="745">
        <v>104</v>
      </c>
      <c r="H172" s="745">
        <v>0.33333333333333331</v>
      </c>
      <c r="I172" s="745">
        <v>26</v>
      </c>
      <c r="J172" s="745">
        <v>12</v>
      </c>
      <c r="K172" s="745">
        <v>312</v>
      </c>
      <c r="L172" s="745">
        <v>1</v>
      </c>
      <c r="M172" s="745">
        <v>26</v>
      </c>
      <c r="N172" s="745">
        <v>3</v>
      </c>
      <c r="O172" s="745">
        <v>78</v>
      </c>
      <c r="P172" s="759">
        <v>0.25</v>
      </c>
      <c r="Q172" s="746">
        <v>26</v>
      </c>
    </row>
    <row r="173" spans="1:17" ht="14.4" customHeight="1" x14ac:dyDescent="0.3">
      <c r="A173" s="740" t="s">
        <v>5785</v>
      </c>
      <c r="B173" s="741" t="s">
        <v>5786</v>
      </c>
      <c r="C173" s="741" t="s">
        <v>4559</v>
      </c>
      <c r="D173" s="741" t="s">
        <v>6000</v>
      </c>
      <c r="E173" s="741" t="s">
        <v>6001</v>
      </c>
      <c r="F173" s="745"/>
      <c r="G173" s="745"/>
      <c r="H173" s="745"/>
      <c r="I173" s="745"/>
      <c r="J173" s="745"/>
      <c r="K173" s="745"/>
      <c r="L173" s="745"/>
      <c r="M173" s="745"/>
      <c r="N173" s="745">
        <v>2</v>
      </c>
      <c r="O173" s="745">
        <v>62</v>
      </c>
      <c r="P173" s="759"/>
      <c r="Q173" s="746">
        <v>31</v>
      </c>
    </row>
    <row r="174" spans="1:17" ht="14.4" customHeight="1" x14ac:dyDescent="0.3">
      <c r="A174" s="740" t="s">
        <v>5785</v>
      </c>
      <c r="B174" s="741" t="s">
        <v>5786</v>
      </c>
      <c r="C174" s="741" t="s">
        <v>4559</v>
      </c>
      <c r="D174" s="741" t="s">
        <v>6002</v>
      </c>
      <c r="E174" s="741" t="s">
        <v>6003</v>
      </c>
      <c r="F174" s="745">
        <v>2</v>
      </c>
      <c r="G174" s="745">
        <v>708</v>
      </c>
      <c r="H174" s="745"/>
      <c r="I174" s="745">
        <v>354</v>
      </c>
      <c r="J174" s="745"/>
      <c r="K174" s="745"/>
      <c r="L174" s="745"/>
      <c r="M174" s="745"/>
      <c r="N174" s="745"/>
      <c r="O174" s="745"/>
      <c r="P174" s="759"/>
      <c r="Q174" s="746"/>
    </row>
    <row r="175" spans="1:17" ht="14.4" customHeight="1" x14ac:dyDescent="0.3">
      <c r="A175" s="740" t="s">
        <v>5785</v>
      </c>
      <c r="B175" s="741" t="s">
        <v>5786</v>
      </c>
      <c r="C175" s="741" t="s">
        <v>4559</v>
      </c>
      <c r="D175" s="741" t="s">
        <v>6004</v>
      </c>
      <c r="E175" s="741" t="s">
        <v>6005</v>
      </c>
      <c r="F175" s="745">
        <v>1</v>
      </c>
      <c r="G175" s="745">
        <v>135</v>
      </c>
      <c r="H175" s="745"/>
      <c r="I175" s="745">
        <v>135</v>
      </c>
      <c r="J175" s="745"/>
      <c r="K175" s="745"/>
      <c r="L175" s="745"/>
      <c r="M175" s="745"/>
      <c r="N175" s="745">
        <v>1</v>
      </c>
      <c r="O175" s="745">
        <v>135</v>
      </c>
      <c r="P175" s="759"/>
      <c r="Q175" s="746">
        <v>135</v>
      </c>
    </row>
    <row r="176" spans="1:17" ht="14.4" customHeight="1" x14ac:dyDescent="0.3">
      <c r="A176" s="740" t="s">
        <v>5785</v>
      </c>
      <c r="B176" s="741" t="s">
        <v>5786</v>
      </c>
      <c r="C176" s="741" t="s">
        <v>4559</v>
      </c>
      <c r="D176" s="741" t="s">
        <v>6006</v>
      </c>
      <c r="E176" s="741" t="s">
        <v>6007</v>
      </c>
      <c r="F176" s="745"/>
      <c r="G176" s="745"/>
      <c r="H176" s="745"/>
      <c r="I176" s="745"/>
      <c r="J176" s="745">
        <v>3</v>
      </c>
      <c r="K176" s="745">
        <v>1221</v>
      </c>
      <c r="L176" s="745">
        <v>1</v>
      </c>
      <c r="M176" s="745">
        <v>407</v>
      </c>
      <c r="N176" s="745">
        <v>1</v>
      </c>
      <c r="O176" s="745">
        <v>407</v>
      </c>
      <c r="P176" s="759">
        <v>0.33333333333333331</v>
      </c>
      <c r="Q176" s="746">
        <v>407</v>
      </c>
    </row>
    <row r="177" spans="1:17" ht="14.4" customHeight="1" x14ac:dyDescent="0.3">
      <c r="A177" s="740" t="s">
        <v>5785</v>
      </c>
      <c r="B177" s="741" t="s">
        <v>5786</v>
      </c>
      <c r="C177" s="741" t="s">
        <v>4559</v>
      </c>
      <c r="D177" s="741" t="s">
        <v>6008</v>
      </c>
      <c r="E177" s="741" t="s">
        <v>6009</v>
      </c>
      <c r="F177" s="745"/>
      <c r="G177" s="745"/>
      <c r="H177" s="745"/>
      <c r="I177" s="745"/>
      <c r="J177" s="745">
        <v>17</v>
      </c>
      <c r="K177" s="745">
        <v>2261</v>
      </c>
      <c r="L177" s="745">
        <v>1</v>
      </c>
      <c r="M177" s="745">
        <v>133</v>
      </c>
      <c r="N177" s="745">
        <v>25</v>
      </c>
      <c r="O177" s="745">
        <v>3325</v>
      </c>
      <c r="P177" s="759">
        <v>1.4705882352941178</v>
      </c>
      <c r="Q177" s="746">
        <v>133</v>
      </c>
    </row>
    <row r="178" spans="1:17" ht="14.4" customHeight="1" x14ac:dyDescent="0.3">
      <c r="A178" s="740" t="s">
        <v>5785</v>
      </c>
      <c r="B178" s="741" t="s">
        <v>5786</v>
      </c>
      <c r="C178" s="741" t="s">
        <v>4559</v>
      </c>
      <c r="D178" s="741" t="s">
        <v>6010</v>
      </c>
      <c r="E178" s="741" t="s">
        <v>6011</v>
      </c>
      <c r="F178" s="745"/>
      <c r="G178" s="745"/>
      <c r="H178" s="745"/>
      <c r="I178" s="745"/>
      <c r="J178" s="745">
        <v>574</v>
      </c>
      <c r="K178" s="745">
        <v>21238</v>
      </c>
      <c r="L178" s="745">
        <v>1</v>
      </c>
      <c r="M178" s="745">
        <v>37</v>
      </c>
      <c r="N178" s="745">
        <v>643</v>
      </c>
      <c r="O178" s="745">
        <v>23791</v>
      </c>
      <c r="P178" s="759">
        <v>1.1202090592334495</v>
      </c>
      <c r="Q178" s="746">
        <v>37</v>
      </c>
    </row>
    <row r="179" spans="1:17" ht="14.4" customHeight="1" x14ac:dyDescent="0.3">
      <c r="A179" s="740" t="s">
        <v>5785</v>
      </c>
      <c r="B179" s="741" t="s">
        <v>5786</v>
      </c>
      <c r="C179" s="741" t="s">
        <v>4559</v>
      </c>
      <c r="D179" s="741" t="s">
        <v>6012</v>
      </c>
      <c r="E179" s="741" t="s">
        <v>6013</v>
      </c>
      <c r="F179" s="745"/>
      <c r="G179" s="745"/>
      <c r="H179" s="745"/>
      <c r="I179" s="745"/>
      <c r="J179" s="745"/>
      <c r="K179" s="745"/>
      <c r="L179" s="745"/>
      <c r="M179" s="745"/>
      <c r="N179" s="745">
        <v>1</v>
      </c>
      <c r="O179" s="745">
        <v>171</v>
      </c>
      <c r="P179" s="759"/>
      <c r="Q179" s="746">
        <v>171</v>
      </c>
    </row>
    <row r="180" spans="1:17" ht="14.4" customHeight="1" x14ac:dyDescent="0.3">
      <c r="A180" s="740" t="s">
        <v>5785</v>
      </c>
      <c r="B180" s="741" t="s">
        <v>5786</v>
      </c>
      <c r="C180" s="741" t="s">
        <v>4559</v>
      </c>
      <c r="D180" s="741" t="s">
        <v>6014</v>
      </c>
      <c r="E180" s="741" t="s">
        <v>6015</v>
      </c>
      <c r="F180" s="745"/>
      <c r="G180" s="745"/>
      <c r="H180" s="745"/>
      <c r="I180" s="745"/>
      <c r="J180" s="745">
        <v>2</v>
      </c>
      <c r="K180" s="745">
        <v>186</v>
      </c>
      <c r="L180" s="745">
        <v>1</v>
      </c>
      <c r="M180" s="745">
        <v>93</v>
      </c>
      <c r="N180" s="745">
        <v>18</v>
      </c>
      <c r="O180" s="745">
        <v>1674</v>
      </c>
      <c r="P180" s="759">
        <v>9</v>
      </c>
      <c r="Q180" s="746">
        <v>93</v>
      </c>
    </row>
    <row r="181" spans="1:17" ht="14.4" customHeight="1" x14ac:dyDescent="0.3">
      <c r="A181" s="740" t="s">
        <v>5785</v>
      </c>
      <c r="B181" s="741" t="s">
        <v>6016</v>
      </c>
      <c r="C181" s="741" t="s">
        <v>4559</v>
      </c>
      <c r="D181" s="741" t="s">
        <v>6017</v>
      </c>
      <c r="E181" s="741" t="s">
        <v>6018</v>
      </c>
      <c r="F181" s="745"/>
      <c r="G181" s="745"/>
      <c r="H181" s="745"/>
      <c r="I181" s="745"/>
      <c r="J181" s="745"/>
      <c r="K181" s="745"/>
      <c r="L181" s="745"/>
      <c r="M181" s="745"/>
      <c r="N181" s="745">
        <v>3</v>
      </c>
      <c r="O181" s="745">
        <v>3114</v>
      </c>
      <c r="P181" s="759"/>
      <c r="Q181" s="746">
        <v>1038</v>
      </c>
    </row>
    <row r="182" spans="1:17" ht="14.4" customHeight="1" x14ac:dyDescent="0.3">
      <c r="A182" s="740" t="s">
        <v>6019</v>
      </c>
      <c r="B182" s="741" t="s">
        <v>5664</v>
      </c>
      <c r="C182" s="741" t="s">
        <v>4564</v>
      </c>
      <c r="D182" s="741" t="s">
        <v>6020</v>
      </c>
      <c r="E182" s="741" t="s">
        <v>6021</v>
      </c>
      <c r="F182" s="745"/>
      <c r="G182" s="745"/>
      <c r="H182" s="745"/>
      <c r="I182" s="745"/>
      <c r="J182" s="745"/>
      <c r="K182" s="745"/>
      <c r="L182" s="745"/>
      <c r="M182" s="745"/>
      <c r="N182" s="745">
        <v>0.34</v>
      </c>
      <c r="O182" s="745">
        <v>920.73</v>
      </c>
      <c r="P182" s="759"/>
      <c r="Q182" s="746">
        <v>2708.0294117647059</v>
      </c>
    </row>
    <row r="183" spans="1:17" ht="14.4" customHeight="1" x14ac:dyDescent="0.3">
      <c r="A183" s="740" t="s">
        <v>6019</v>
      </c>
      <c r="B183" s="741" t="s">
        <v>5664</v>
      </c>
      <c r="C183" s="741" t="s">
        <v>4564</v>
      </c>
      <c r="D183" s="741" t="s">
        <v>6022</v>
      </c>
      <c r="E183" s="741" t="s">
        <v>6023</v>
      </c>
      <c r="F183" s="745">
        <v>0.7</v>
      </c>
      <c r="G183" s="745">
        <v>3460.73</v>
      </c>
      <c r="H183" s="745">
        <v>2.5926178418387225</v>
      </c>
      <c r="I183" s="745">
        <v>4943.9000000000005</v>
      </c>
      <c r="J183" s="745">
        <v>0.27</v>
      </c>
      <c r="K183" s="745">
        <v>1334.84</v>
      </c>
      <c r="L183" s="745">
        <v>1</v>
      </c>
      <c r="M183" s="745">
        <v>4943.8518518518513</v>
      </c>
      <c r="N183" s="745">
        <v>0.67999999999999994</v>
      </c>
      <c r="O183" s="745">
        <v>3361.85</v>
      </c>
      <c r="P183" s="759">
        <v>2.518541548050703</v>
      </c>
      <c r="Q183" s="746">
        <v>4943.8970588235297</v>
      </c>
    </row>
    <row r="184" spans="1:17" ht="14.4" customHeight="1" x14ac:dyDescent="0.3">
      <c r="A184" s="740" t="s">
        <v>6019</v>
      </c>
      <c r="B184" s="741" t="s">
        <v>5664</v>
      </c>
      <c r="C184" s="741" t="s">
        <v>4564</v>
      </c>
      <c r="D184" s="741" t="s">
        <v>6024</v>
      </c>
      <c r="E184" s="741" t="s">
        <v>6025</v>
      </c>
      <c r="F184" s="745">
        <v>10.9</v>
      </c>
      <c r="G184" s="745">
        <v>10369.540000000001</v>
      </c>
      <c r="H184" s="745">
        <v>1.4637952233269012</v>
      </c>
      <c r="I184" s="745">
        <v>951.33394495412847</v>
      </c>
      <c r="J184" s="745">
        <v>7.05</v>
      </c>
      <c r="K184" s="745">
        <v>7084.01</v>
      </c>
      <c r="L184" s="745">
        <v>1</v>
      </c>
      <c r="M184" s="745">
        <v>1004.8241134751773</v>
      </c>
      <c r="N184" s="745">
        <v>5.5500000000000007</v>
      </c>
      <c r="O184" s="745">
        <v>5576.7699999999995</v>
      </c>
      <c r="P184" s="759">
        <v>0.78723350192899211</v>
      </c>
      <c r="Q184" s="746">
        <v>1004.8234234234233</v>
      </c>
    </row>
    <row r="185" spans="1:17" ht="14.4" customHeight="1" x14ac:dyDescent="0.3">
      <c r="A185" s="740" t="s">
        <v>6019</v>
      </c>
      <c r="B185" s="741" t="s">
        <v>5664</v>
      </c>
      <c r="C185" s="741" t="s">
        <v>4564</v>
      </c>
      <c r="D185" s="741" t="s">
        <v>6026</v>
      </c>
      <c r="E185" s="741" t="s">
        <v>6023</v>
      </c>
      <c r="F185" s="745">
        <v>1.5300000000000002</v>
      </c>
      <c r="G185" s="745">
        <v>15128.4</v>
      </c>
      <c r="H185" s="745">
        <v>0.52941040609687728</v>
      </c>
      <c r="I185" s="745">
        <v>9887.8431372549003</v>
      </c>
      <c r="J185" s="745">
        <v>2.89</v>
      </c>
      <c r="K185" s="745">
        <v>28575.940000000002</v>
      </c>
      <c r="L185" s="745">
        <v>1</v>
      </c>
      <c r="M185" s="745">
        <v>9887.8685121107264</v>
      </c>
      <c r="N185" s="745">
        <v>1.6000000000000003</v>
      </c>
      <c r="O185" s="745">
        <v>15820.499999999998</v>
      </c>
      <c r="P185" s="759">
        <v>0.55363008181008211</v>
      </c>
      <c r="Q185" s="746">
        <v>9887.8124999999964</v>
      </c>
    </row>
    <row r="186" spans="1:17" ht="14.4" customHeight="1" x14ac:dyDescent="0.3">
      <c r="A186" s="740" t="s">
        <v>6019</v>
      </c>
      <c r="B186" s="741" t="s">
        <v>5664</v>
      </c>
      <c r="C186" s="741" t="s">
        <v>4564</v>
      </c>
      <c r="D186" s="741" t="s">
        <v>6027</v>
      </c>
      <c r="E186" s="741" t="s">
        <v>5083</v>
      </c>
      <c r="F186" s="745"/>
      <c r="G186" s="745"/>
      <c r="H186" s="745"/>
      <c r="I186" s="745"/>
      <c r="J186" s="745"/>
      <c r="K186" s="745"/>
      <c r="L186" s="745"/>
      <c r="M186" s="745"/>
      <c r="N186" s="745">
        <v>1</v>
      </c>
      <c r="O186" s="745">
        <v>843.46</v>
      </c>
      <c r="P186" s="759"/>
      <c r="Q186" s="746">
        <v>843.46</v>
      </c>
    </row>
    <row r="187" spans="1:17" ht="14.4" customHeight="1" x14ac:dyDescent="0.3">
      <c r="A187" s="740" t="s">
        <v>6019</v>
      </c>
      <c r="B187" s="741" t="s">
        <v>5664</v>
      </c>
      <c r="C187" s="741" t="s">
        <v>4564</v>
      </c>
      <c r="D187" s="741" t="s">
        <v>6028</v>
      </c>
      <c r="E187" s="741" t="s">
        <v>5683</v>
      </c>
      <c r="F187" s="745">
        <v>0.34</v>
      </c>
      <c r="G187" s="745">
        <v>1505.1799999999998</v>
      </c>
      <c r="H187" s="745">
        <v>0.6490866437824504</v>
      </c>
      <c r="I187" s="745">
        <v>4426.9999999999991</v>
      </c>
      <c r="J187" s="745">
        <v>0.52</v>
      </c>
      <c r="K187" s="745">
        <v>2318.92</v>
      </c>
      <c r="L187" s="745">
        <v>1</v>
      </c>
      <c r="M187" s="745">
        <v>4459.4615384615381</v>
      </c>
      <c r="N187" s="745">
        <v>0.12000000000000001</v>
      </c>
      <c r="O187" s="745">
        <v>545.71</v>
      </c>
      <c r="P187" s="759">
        <v>0.23532937746882171</v>
      </c>
      <c r="Q187" s="746">
        <v>4547.583333333333</v>
      </c>
    </row>
    <row r="188" spans="1:17" ht="14.4" customHeight="1" x14ac:dyDescent="0.3">
      <c r="A188" s="740" t="s">
        <v>6019</v>
      </c>
      <c r="B188" s="741" t="s">
        <v>5664</v>
      </c>
      <c r="C188" s="741" t="s">
        <v>4564</v>
      </c>
      <c r="D188" s="741" t="s">
        <v>6029</v>
      </c>
      <c r="E188" s="741" t="s">
        <v>5683</v>
      </c>
      <c r="F188" s="745">
        <v>0.67999999999999994</v>
      </c>
      <c r="G188" s="745">
        <v>6020.7199999999993</v>
      </c>
      <c r="H188" s="745">
        <v>1.4993139342323158</v>
      </c>
      <c r="I188" s="745">
        <v>8854</v>
      </c>
      <c r="J188" s="745">
        <v>0.45</v>
      </c>
      <c r="K188" s="745">
        <v>4015.65</v>
      </c>
      <c r="L188" s="745">
        <v>1</v>
      </c>
      <c r="M188" s="745">
        <v>8923.6666666666661</v>
      </c>
      <c r="N188" s="745">
        <v>0.29000000000000004</v>
      </c>
      <c r="O188" s="745">
        <v>2637.6</v>
      </c>
      <c r="P188" s="759">
        <v>0.65683015203018191</v>
      </c>
      <c r="Q188" s="746">
        <v>9095.1724137931014</v>
      </c>
    </row>
    <row r="189" spans="1:17" ht="14.4" customHeight="1" x14ac:dyDescent="0.3">
      <c r="A189" s="740" t="s">
        <v>6019</v>
      </c>
      <c r="B189" s="741" t="s">
        <v>5664</v>
      </c>
      <c r="C189" s="741" t="s">
        <v>4564</v>
      </c>
      <c r="D189" s="741" t="s">
        <v>6030</v>
      </c>
      <c r="E189" s="741" t="s">
        <v>6031</v>
      </c>
      <c r="F189" s="745">
        <v>0.8</v>
      </c>
      <c r="G189" s="745">
        <v>1559.44</v>
      </c>
      <c r="H189" s="745">
        <v>0.61538461538461542</v>
      </c>
      <c r="I189" s="745">
        <v>1949.3</v>
      </c>
      <c r="J189" s="745">
        <v>1.3</v>
      </c>
      <c r="K189" s="745">
        <v>2534.09</v>
      </c>
      <c r="L189" s="745">
        <v>1</v>
      </c>
      <c r="M189" s="745">
        <v>1949.3</v>
      </c>
      <c r="N189" s="745">
        <v>0.4</v>
      </c>
      <c r="O189" s="745">
        <v>779.72</v>
      </c>
      <c r="P189" s="759">
        <v>0.30769230769230771</v>
      </c>
      <c r="Q189" s="746">
        <v>1949.3</v>
      </c>
    </row>
    <row r="190" spans="1:17" ht="14.4" customHeight="1" x14ac:dyDescent="0.3">
      <c r="A190" s="740" t="s">
        <v>6019</v>
      </c>
      <c r="B190" s="741" t="s">
        <v>5664</v>
      </c>
      <c r="C190" s="741" t="s">
        <v>4564</v>
      </c>
      <c r="D190" s="741" t="s">
        <v>5682</v>
      </c>
      <c r="E190" s="741" t="s">
        <v>5683</v>
      </c>
      <c r="F190" s="745">
        <v>10.9</v>
      </c>
      <c r="G190" s="745">
        <v>19301.72</v>
      </c>
      <c r="H190" s="745">
        <v>0.88130476273097935</v>
      </c>
      <c r="I190" s="745">
        <v>1770.8</v>
      </c>
      <c r="J190" s="745">
        <v>12.24</v>
      </c>
      <c r="K190" s="745">
        <v>21901.300000000003</v>
      </c>
      <c r="L190" s="745">
        <v>1</v>
      </c>
      <c r="M190" s="745">
        <v>1789.3218954248368</v>
      </c>
      <c r="N190" s="745">
        <v>11.799999999999999</v>
      </c>
      <c r="O190" s="745">
        <v>21464.63</v>
      </c>
      <c r="P190" s="759">
        <v>0.98006191413295096</v>
      </c>
      <c r="Q190" s="746">
        <v>1819.0364406779663</v>
      </c>
    </row>
    <row r="191" spans="1:17" ht="14.4" customHeight="1" x14ac:dyDescent="0.3">
      <c r="A191" s="740" t="s">
        <v>6019</v>
      </c>
      <c r="B191" s="741" t="s">
        <v>5664</v>
      </c>
      <c r="C191" s="741" t="s">
        <v>4564</v>
      </c>
      <c r="D191" s="741" t="s">
        <v>6032</v>
      </c>
      <c r="E191" s="741" t="s">
        <v>6033</v>
      </c>
      <c r="F191" s="745"/>
      <c r="G191" s="745"/>
      <c r="H191" s="745"/>
      <c r="I191" s="745"/>
      <c r="J191" s="745"/>
      <c r="K191" s="745"/>
      <c r="L191" s="745"/>
      <c r="M191" s="745"/>
      <c r="N191" s="745">
        <v>0.05</v>
      </c>
      <c r="O191" s="745">
        <v>46.989999999999995</v>
      </c>
      <c r="P191" s="759"/>
      <c r="Q191" s="746">
        <v>939.79999999999984</v>
      </c>
    </row>
    <row r="192" spans="1:17" ht="14.4" customHeight="1" x14ac:dyDescent="0.3">
      <c r="A192" s="740" t="s">
        <v>6019</v>
      </c>
      <c r="B192" s="741" t="s">
        <v>5664</v>
      </c>
      <c r="C192" s="741" t="s">
        <v>4564</v>
      </c>
      <c r="D192" s="741" t="s">
        <v>6034</v>
      </c>
      <c r="E192" s="741" t="s">
        <v>5683</v>
      </c>
      <c r="F192" s="745">
        <v>0.66999999999999993</v>
      </c>
      <c r="G192" s="745">
        <v>23622.54</v>
      </c>
      <c r="H192" s="745">
        <v>1.7321727117540433</v>
      </c>
      <c r="I192" s="745">
        <v>35257.522388059704</v>
      </c>
      <c r="J192" s="745">
        <v>0.4</v>
      </c>
      <c r="K192" s="745">
        <v>13637.52</v>
      </c>
      <c r="L192" s="745">
        <v>1</v>
      </c>
      <c r="M192" s="745">
        <v>34093.799999999996</v>
      </c>
      <c r="N192" s="745">
        <v>0.39</v>
      </c>
      <c r="O192" s="745">
        <v>13206.169999999998</v>
      </c>
      <c r="P192" s="759">
        <v>0.96837034886108309</v>
      </c>
      <c r="Q192" s="746">
        <v>33861.974358974352</v>
      </c>
    </row>
    <row r="193" spans="1:17" ht="14.4" customHeight="1" x14ac:dyDescent="0.3">
      <c r="A193" s="740" t="s">
        <v>6019</v>
      </c>
      <c r="B193" s="741" t="s">
        <v>5664</v>
      </c>
      <c r="C193" s="741" t="s">
        <v>4596</v>
      </c>
      <c r="D193" s="741" t="s">
        <v>6035</v>
      </c>
      <c r="E193" s="741" t="s">
        <v>6036</v>
      </c>
      <c r="F193" s="745"/>
      <c r="G193" s="745"/>
      <c r="H193" s="745"/>
      <c r="I193" s="745"/>
      <c r="J193" s="745"/>
      <c r="K193" s="745"/>
      <c r="L193" s="745"/>
      <c r="M193" s="745"/>
      <c r="N193" s="745">
        <v>1</v>
      </c>
      <c r="O193" s="745">
        <v>589.59</v>
      </c>
      <c r="P193" s="759"/>
      <c r="Q193" s="746">
        <v>589.59</v>
      </c>
    </row>
    <row r="194" spans="1:17" ht="14.4" customHeight="1" x14ac:dyDescent="0.3">
      <c r="A194" s="740" t="s">
        <v>6019</v>
      </c>
      <c r="B194" s="741" t="s">
        <v>5664</v>
      </c>
      <c r="C194" s="741" t="s">
        <v>4596</v>
      </c>
      <c r="D194" s="741" t="s">
        <v>6037</v>
      </c>
      <c r="E194" s="741" t="s">
        <v>5275</v>
      </c>
      <c r="F194" s="745">
        <v>4</v>
      </c>
      <c r="G194" s="745">
        <v>3889.28</v>
      </c>
      <c r="H194" s="745">
        <v>2</v>
      </c>
      <c r="I194" s="745">
        <v>972.32</v>
      </c>
      <c r="J194" s="745">
        <v>2</v>
      </c>
      <c r="K194" s="745">
        <v>1944.64</v>
      </c>
      <c r="L194" s="745">
        <v>1</v>
      </c>
      <c r="M194" s="745">
        <v>972.32</v>
      </c>
      <c r="N194" s="745">
        <v>1</v>
      </c>
      <c r="O194" s="745">
        <v>972.32</v>
      </c>
      <c r="P194" s="759">
        <v>0.5</v>
      </c>
      <c r="Q194" s="746">
        <v>972.32</v>
      </c>
    </row>
    <row r="195" spans="1:17" ht="14.4" customHeight="1" x14ac:dyDescent="0.3">
      <c r="A195" s="740" t="s">
        <v>6019</v>
      </c>
      <c r="B195" s="741" t="s">
        <v>5664</v>
      </c>
      <c r="C195" s="741" t="s">
        <v>4596</v>
      </c>
      <c r="D195" s="741" t="s">
        <v>5274</v>
      </c>
      <c r="E195" s="741" t="s">
        <v>5275</v>
      </c>
      <c r="F195" s="745">
        <v>5</v>
      </c>
      <c r="G195" s="745">
        <v>8536.5499999999993</v>
      </c>
      <c r="H195" s="745">
        <v>0.83333333333333326</v>
      </c>
      <c r="I195" s="745">
        <v>1707.31</v>
      </c>
      <c r="J195" s="745">
        <v>6</v>
      </c>
      <c r="K195" s="745">
        <v>10243.86</v>
      </c>
      <c r="L195" s="745">
        <v>1</v>
      </c>
      <c r="M195" s="745">
        <v>1707.3100000000002</v>
      </c>
      <c r="N195" s="745">
        <v>4</v>
      </c>
      <c r="O195" s="745">
        <v>6829.24</v>
      </c>
      <c r="P195" s="759">
        <v>0.66666666666666663</v>
      </c>
      <c r="Q195" s="746">
        <v>1707.31</v>
      </c>
    </row>
    <row r="196" spans="1:17" ht="14.4" customHeight="1" x14ac:dyDescent="0.3">
      <c r="A196" s="740" t="s">
        <v>6019</v>
      </c>
      <c r="B196" s="741" t="s">
        <v>5664</v>
      </c>
      <c r="C196" s="741" t="s">
        <v>4596</v>
      </c>
      <c r="D196" s="741" t="s">
        <v>6038</v>
      </c>
      <c r="E196" s="741" t="s">
        <v>5275</v>
      </c>
      <c r="F196" s="745">
        <v>1</v>
      </c>
      <c r="G196" s="745">
        <v>2066.3000000000002</v>
      </c>
      <c r="H196" s="745">
        <v>0.5</v>
      </c>
      <c r="I196" s="745">
        <v>2066.3000000000002</v>
      </c>
      <c r="J196" s="745">
        <v>2</v>
      </c>
      <c r="K196" s="745">
        <v>4132.6000000000004</v>
      </c>
      <c r="L196" s="745">
        <v>1</v>
      </c>
      <c r="M196" s="745">
        <v>2066.3000000000002</v>
      </c>
      <c r="N196" s="745">
        <v>1</v>
      </c>
      <c r="O196" s="745">
        <v>2066.3000000000002</v>
      </c>
      <c r="P196" s="759">
        <v>0.5</v>
      </c>
      <c r="Q196" s="746">
        <v>2066.3000000000002</v>
      </c>
    </row>
    <row r="197" spans="1:17" ht="14.4" customHeight="1" x14ac:dyDescent="0.3">
      <c r="A197" s="740" t="s">
        <v>6019</v>
      </c>
      <c r="B197" s="741" t="s">
        <v>5664</v>
      </c>
      <c r="C197" s="741" t="s">
        <v>4596</v>
      </c>
      <c r="D197" s="741" t="s">
        <v>6039</v>
      </c>
      <c r="E197" s="741" t="s">
        <v>6040</v>
      </c>
      <c r="F197" s="745"/>
      <c r="G197" s="745"/>
      <c r="H197" s="745"/>
      <c r="I197" s="745"/>
      <c r="J197" s="745">
        <v>1</v>
      </c>
      <c r="K197" s="745">
        <v>1932.09</v>
      </c>
      <c r="L197" s="745">
        <v>1</v>
      </c>
      <c r="M197" s="745">
        <v>1932.09</v>
      </c>
      <c r="N197" s="745"/>
      <c r="O197" s="745"/>
      <c r="P197" s="759"/>
      <c r="Q197" s="746"/>
    </row>
    <row r="198" spans="1:17" ht="14.4" customHeight="1" x14ac:dyDescent="0.3">
      <c r="A198" s="740" t="s">
        <v>6019</v>
      </c>
      <c r="B198" s="741" t="s">
        <v>5664</v>
      </c>
      <c r="C198" s="741" t="s">
        <v>4596</v>
      </c>
      <c r="D198" s="741" t="s">
        <v>6041</v>
      </c>
      <c r="E198" s="741" t="s">
        <v>6042</v>
      </c>
      <c r="F198" s="745">
        <v>5</v>
      </c>
      <c r="G198" s="745">
        <v>5138.8</v>
      </c>
      <c r="H198" s="745">
        <v>1.6666666666666665</v>
      </c>
      <c r="I198" s="745">
        <v>1027.76</v>
      </c>
      <c r="J198" s="745">
        <v>3</v>
      </c>
      <c r="K198" s="745">
        <v>3083.28</v>
      </c>
      <c r="L198" s="745">
        <v>1</v>
      </c>
      <c r="M198" s="745">
        <v>1027.76</v>
      </c>
      <c r="N198" s="745">
        <v>1</v>
      </c>
      <c r="O198" s="745">
        <v>1027.76</v>
      </c>
      <c r="P198" s="759">
        <v>0.33333333333333331</v>
      </c>
      <c r="Q198" s="746">
        <v>1027.76</v>
      </c>
    </row>
    <row r="199" spans="1:17" ht="14.4" customHeight="1" x14ac:dyDescent="0.3">
      <c r="A199" s="740" t="s">
        <v>6019</v>
      </c>
      <c r="B199" s="741" t="s">
        <v>5664</v>
      </c>
      <c r="C199" s="741" t="s">
        <v>4596</v>
      </c>
      <c r="D199" s="741" t="s">
        <v>6043</v>
      </c>
      <c r="E199" s="741" t="s">
        <v>6042</v>
      </c>
      <c r="F199" s="745"/>
      <c r="G199" s="745"/>
      <c r="H199" s="745"/>
      <c r="I199" s="745"/>
      <c r="J199" s="745">
        <v>3</v>
      </c>
      <c r="K199" s="745">
        <v>6425.5499999999993</v>
      </c>
      <c r="L199" s="745">
        <v>1</v>
      </c>
      <c r="M199" s="745">
        <v>2141.85</v>
      </c>
      <c r="N199" s="745">
        <v>1</v>
      </c>
      <c r="O199" s="745">
        <v>2141.85</v>
      </c>
      <c r="P199" s="759">
        <v>0.33333333333333337</v>
      </c>
      <c r="Q199" s="746">
        <v>2141.85</v>
      </c>
    </row>
    <row r="200" spans="1:17" ht="14.4" customHeight="1" x14ac:dyDescent="0.3">
      <c r="A200" s="740" t="s">
        <v>6019</v>
      </c>
      <c r="B200" s="741" t="s">
        <v>5664</v>
      </c>
      <c r="C200" s="741" t="s">
        <v>4596</v>
      </c>
      <c r="D200" s="741" t="s">
        <v>6044</v>
      </c>
      <c r="E200" s="741" t="s">
        <v>6045</v>
      </c>
      <c r="F200" s="745"/>
      <c r="G200" s="745"/>
      <c r="H200" s="745"/>
      <c r="I200" s="745"/>
      <c r="J200" s="745"/>
      <c r="K200" s="745"/>
      <c r="L200" s="745"/>
      <c r="M200" s="745"/>
      <c r="N200" s="745">
        <v>2</v>
      </c>
      <c r="O200" s="745">
        <v>23544</v>
      </c>
      <c r="P200" s="759"/>
      <c r="Q200" s="746">
        <v>11772</v>
      </c>
    </row>
    <row r="201" spans="1:17" ht="14.4" customHeight="1" x14ac:dyDescent="0.3">
      <c r="A201" s="740" t="s">
        <v>6019</v>
      </c>
      <c r="B201" s="741" t="s">
        <v>5664</v>
      </c>
      <c r="C201" s="741" t="s">
        <v>4596</v>
      </c>
      <c r="D201" s="741" t="s">
        <v>6046</v>
      </c>
      <c r="E201" s="741" t="s">
        <v>6047</v>
      </c>
      <c r="F201" s="745"/>
      <c r="G201" s="745"/>
      <c r="H201" s="745"/>
      <c r="I201" s="745"/>
      <c r="J201" s="745">
        <v>1</v>
      </c>
      <c r="K201" s="745">
        <v>3003.38</v>
      </c>
      <c r="L201" s="745">
        <v>1</v>
      </c>
      <c r="M201" s="745">
        <v>3003.38</v>
      </c>
      <c r="N201" s="745">
        <v>1</v>
      </c>
      <c r="O201" s="745">
        <v>3003.38</v>
      </c>
      <c r="P201" s="759">
        <v>1</v>
      </c>
      <c r="Q201" s="746">
        <v>3003.38</v>
      </c>
    </row>
    <row r="202" spans="1:17" ht="14.4" customHeight="1" x14ac:dyDescent="0.3">
      <c r="A202" s="740" t="s">
        <v>6019</v>
      </c>
      <c r="B202" s="741" t="s">
        <v>5664</v>
      </c>
      <c r="C202" s="741" t="s">
        <v>4596</v>
      </c>
      <c r="D202" s="741" t="s">
        <v>6048</v>
      </c>
      <c r="E202" s="741" t="s">
        <v>6049</v>
      </c>
      <c r="F202" s="745"/>
      <c r="G202" s="745"/>
      <c r="H202" s="745"/>
      <c r="I202" s="745"/>
      <c r="J202" s="745">
        <v>1</v>
      </c>
      <c r="K202" s="745">
        <v>166546.75</v>
      </c>
      <c r="L202" s="745">
        <v>1</v>
      </c>
      <c r="M202" s="745">
        <v>166546.75</v>
      </c>
      <c r="N202" s="745"/>
      <c r="O202" s="745"/>
      <c r="P202" s="759"/>
      <c r="Q202" s="746"/>
    </row>
    <row r="203" spans="1:17" ht="14.4" customHeight="1" x14ac:dyDescent="0.3">
      <c r="A203" s="740" t="s">
        <v>6019</v>
      </c>
      <c r="B203" s="741" t="s">
        <v>5664</v>
      </c>
      <c r="C203" s="741" t="s">
        <v>4596</v>
      </c>
      <c r="D203" s="741" t="s">
        <v>6050</v>
      </c>
      <c r="E203" s="741" t="s">
        <v>6051</v>
      </c>
      <c r="F203" s="745">
        <v>1</v>
      </c>
      <c r="G203" s="745">
        <v>3991.04</v>
      </c>
      <c r="H203" s="745"/>
      <c r="I203" s="745">
        <v>3991.04</v>
      </c>
      <c r="J203" s="745"/>
      <c r="K203" s="745"/>
      <c r="L203" s="745"/>
      <c r="M203" s="745"/>
      <c r="N203" s="745"/>
      <c r="O203" s="745"/>
      <c r="P203" s="759"/>
      <c r="Q203" s="746"/>
    </row>
    <row r="204" spans="1:17" ht="14.4" customHeight="1" x14ac:dyDescent="0.3">
      <c r="A204" s="740" t="s">
        <v>6019</v>
      </c>
      <c r="B204" s="741" t="s">
        <v>5664</v>
      </c>
      <c r="C204" s="741" t="s">
        <v>4596</v>
      </c>
      <c r="D204" s="741" t="s">
        <v>6052</v>
      </c>
      <c r="E204" s="741" t="s">
        <v>6053</v>
      </c>
      <c r="F204" s="745"/>
      <c r="G204" s="745"/>
      <c r="H204" s="745"/>
      <c r="I204" s="745"/>
      <c r="J204" s="745">
        <v>4</v>
      </c>
      <c r="K204" s="745">
        <v>27563.119999999999</v>
      </c>
      <c r="L204" s="745">
        <v>1</v>
      </c>
      <c r="M204" s="745">
        <v>6890.78</v>
      </c>
      <c r="N204" s="745">
        <v>1</v>
      </c>
      <c r="O204" s="745">
        <v>6890.78</v>
      </c>
      <c r="P204" s="759">
        <v>0.25</v>
      </c>
      <c r="Q204" s="746">
        <v>6890.78</v>
      </c>
    </row>
    <row r="205" spans="1:17" ht="14.4" customHeight="1" x14ac:dyDescent="0.3">
      <c r="A205" s="740" t="s">
        <v>6019</v>
      </c>
      <c r="B205" s="741" t="s">
        <v>5664</v>
      </c>
      <c r="C205" s="741" t="s">
        <v>4596</v>
      </c>
      <c r="D205" s="741" t="s">
        <v>6054</v>
      </c>
      <c r="E205" s="741" t="s">
        <v>6055</v>
      </c>
      <c r="F205" s="745"/>
      <c r="G205" s="745"/>
      <c r="H205" s="745"/>
      <c r="I205" s="745"/>
      <c r="J205" s="745">
        <v>2</v>
      </c>
      <c r="K205" s="745">
        <v>8275.7800000000007</v>
      </c>
      <c r="L205" s="745">
        <v>1</v>
      </c>
      <c r="M205" s="745">
        <v>4137.8900000000003</v>
      </c>
      <c r="N205" s="745">
        <v>1</v>
      </c>
      <c r="O205" s="745">
        <v>4137.8900000000003</v>
      </c>
      <c r="P205" s="759">
        <v>0.5</v>
      </c>
      <c r="Q205" s="746">
        <v>4137.8900000000003</v>
      </c>
    </row>
    <row r="206" spans="1:17" ht="14.4" customHeight="1" x14ac:dyDescent="0.3">
      <c r="A206" s="740" t="s">
        <v>6019</v>
      </c>
      <c r="B206" s="741" t="s">
        <v>5664</v>
      </c>
      <c r="C206" s="741" t="s">
        <v>4596</v>
      </c>
      <c r="D206" s="741" t="s">
        <v>6056</v>
      </c>
      <c r="E206" s="741" t="s">
        <v>6057</v>
      </c>
      <c r="F206" s="745"/>
      <c r="G206" s="745"/>
      <c r="H206" s="745"/>
      <c r="I206" s="745"/>
      <c r="J206" s="745">
        <v>1</v>
      </c>
      <c r="K206" s="745">
        <v>1123.73</v>
      </c>
      <c r="L206" s="745">
        <v>1</v>
      </c>
      <c r="M206" s="745">
        <v>1123.73</v>
      </c>
      <c r="N206" s="745"/>
      <c r="O206" s="745"/>
      <c r="P206" s="759"/>
      <c r="Q206" s="746"/>
    </row>
    <row r="207" spans="1:17" ht="14.4" customHeight="1" x14ac:dyDescent="0.3">
      <c r="A207" s="740" t="s">
        <v>6019</v>
      </c>
      <c r="B207" s="741" t="s">
        <v>5664</v>
      </c>
      <c r="C207" s="741" t="s">
        <v>4596</v>
      </c>
      <c r="D207" s="741" t="s">
        <v>6058</v>
      </c>
      <c r="E207" s="741" t="s">
        <v>6059</v>
      </c>
      <c r="F207" s="745">
        <v>2</v>
      </c>
      <c r="G207" s="745">
        <v>34146.1</v>
      </c>
      <c r="H207" s="745"/>
      <c r="I207" s="745">
        <v>17073.05</v>
      </c>
      <c r="J207" s="745"/>
      <c r="K207" s="745"/>
      <c r="L207" s="745"/>
      <c r="M207" s="745"/>
      <c r="N207" s="745"/>
      <c r="O207" s="745"/>
      <c r="P207" s="759"/>
      <c r="Q207" s="746"/>
    </row>
    <row r="208" spans="1:17" ht="14.4" customHeight="1" x14ac:dyDescent="0.3">
      <c r="A208" s="740" t="s">
        <v>6019</v>
      </c>
      <c r="B208" s="741" t="s">
        <v>5664</v>
      </c>
      <c r="C208" s="741" t="s">
        <v>4596</v>
      </c>
      <c r="D208" s="741" t="s">
        <v>6060</v>
      </c>
      <c r="E208" s="741" t="s">
        <v>6061</v>
      </c>
      <c r="F208" s="745">
        <v>2</v>
      </c>
      <c r="G208" s="745">
        <v>2005.6</v>
      </c>
      <c r="H208" s="745">
        <v>0.39999999999999997</v>
      </c>
      <c r="I208" s="745">
        <v>1002.8</v>
      </c>
      <c r="J208" s="745">
        <v>5</v>
      </c>
      <c r="K208" s="745">
        <v>5014</v>
      </c>
      <c r="L208" s="745">
        <v>1</v>
      </c>
      <c r="M208" s="745">
        <v>1002.8</v>
      </c>
      <c r="N208" s="745">
        <v>1</v>
      </c>
      <c r="O208" s="745">
        <v>1002.8</v>
      </c>
      <c r="P208" s="759">
        <v>0.19999999999999998</v>
      </c>
      <c r="Q208" s="746">
        <v>1002.8</v>
      </c>
    </row>
    <row r="209" spans="1:17" ht="14.4" customHeight="1" x14ac:dyDescent="0.3">
      <c r="A209" s="740" t="s">
        <v>6019</v>
      </c>
      <c r="B209" s="741" t="s">
        <v>5664</v>
      </c>
      <c r="C209" s="741" t="s">
        <v>4596</v>
      </c>
      <c r="D209" s="741" t="s">
        <v>6062</v>
      </c>
      <c r="E209" s="741" t="s">
        <v>6063</v>
      </c>
      <c r="F209" s="745"/>
      <c r="G209" s="745"/>
      <c r="H209" s="745"/>
      <c r="I209" s="745"/>
      <c r="J209" s="745">
        <v>1</v>
      </c>
      <c r="K209" s="745">
        <v>2170.9699999999998</v>
      </c>
      <c r="L209" s="745">
        <v>1</v>
      </c>
      <c r="M209" s="745">
        <v>2170.9699999999998</v>
      </c>
      <c r="N209" s="745">
        <v>1</v>
      </c>
      <c r="O209" s="745">
        <v>2170.9699999999998</v>
      </c>
      <c r="P209" s="759">
        <v>1</v>
      </c>
      <c r="Q209" s="746">
        <v>2170.9699999999998</v>
      </c>
    </row>
    <row r="210" spans="1:17" ht="14.4" customHeight="1" x14ac:dyDescent="0.3">
      <c r="A210" s="740" t="s">
        <v>6019</v>
      </c>
      <c r="B210" s="741" t="s">
        <v>5664</v>
      </c>
      <c r="C210" s="741" t="s">
        <v>4596</v>
      </c>
      <c r="D210" s="741" t="s">
        <v>6064</v>
      </c>
      <c r="E210" s="741" t="s">
        <v>6065</v>
      </c>
      <c r="F210" s="745">
        <v>1</v>
      </c>
      <c r="G210" s="745">
        <v>797</v>
      </c>
      <c r="H210" s="745"/>
      <c r="I210" s="745">
        <v>797</v>
      </c>
      <c r="J210" s="745"/>
      <c r="K210" s="745"/>
      <c r="L210" s="745"/>
      <c r="M210" s="745"/>
      <c r="N210" s="745"/>
      <c r="O210" s="745"/>
      <c r="P210" s="759"/>
      <c r="Q210" s="746"/>
    </row>
    <row r="211" spans="1:17" ht="14.4" customHeight="1" x14ac:dyDescent="0.3">
      <c r="A211" s="740" t="s">
        <v>6019</v>
      </c>
      <c r="B211" s="741" t="s">
        <v>5664</v>
      </c>
      <c r="C211" s="741" t="s">
        <v>4596</v>
      </c>
      <c r="D211" s="741" t="s">
        <v>6066</v>
      </c>
      <c r="E211" s="741" t="s">
        <v>6067</v>
      </c>
      <c r="F211" s="745">
        <v>1</v>
      </c>
      <c r="G211" s="745">
        <v>10072.94</v>
      </c>
      <c r="H211" s="745"/>
      <c r="I211" s="745">
        <v>10072.94</v>
      </c>
      <c r="J211" s="745"/>
      <c r="K211" s="745"/>
      <c r="L211" s="745"/>
      <c r="M211" s="745"/>
      <c r="N211" s="745"/>
      <c r="O211" s="745"/>
      <c r="P211" s="759"/>
      <c r="Q211" s="746"/>
    </row>
    <row r="212" spans="1:17" ht="14.4" customHeight="1" x14ac:dyDescent="0.3">
      <c r="A212" s="740" t="s">
        <v>6019</v>
      </c>
      <c r="B212" s="741" t="s">
        <v>5664</v>
      </c>
      <c r="C212" s="741" t="s">
        <v>4596</v>
      </c>
      <c r="D212" s="741" t="s">
        <v>6068</v>
      </c>
      <c r="E212" s="741" t="s">
        <v>6069</v>
      </c>
      <c r="F212" s="745">
        <v>1</v>
      </c>
      <c r="G212" s="745">
        <v>2974.36</v>
      </c>
      <c r="H212" s="745"/>
      <c r="I212" s="745">
        <v>2974.36</v>
      </c>
      <c r="J212" s="745"/>
      <c r="K212" s="745"/>
      <c r="L212" s="745"/>
      <c r="M212" s="745"/>
      <c r="N212" s="745"/>
      <c r="O212" s="745"/>
      <c r="P212" s="759"/>
      <c r="Q212" s="746"/>
    </row>
    <row r="213" spans="1:17" ht="14.4" customHeight="1" x14ac:dyDescent="0.3">
      <c r="A213" s="740" t="s">
        <v>6019</v>
      </c>
      <c r="B213" s="741" t="s">
        <v>5664</v>
      </c>
      <c r="C213" s="741" t="s">
        <v>4596</v>
      </c>
      <c r="D213" s="741" t="s">
        <v>6070</v>
      </c>
      <c r="E213" s="741" t="s">
        <v>6071</v>
      </c>
      <c r="F213" s="745"/>
      <c r="G213" s="745"/>
      <c r="H213" s="745"/>
      <c r="I213" s="745"/>
      <c r="J213" s="745"/>
      <c r="K213" s="745"/>
      <c r="L213" s="745"/>
      <c r="M213" s="745"/>
      <c r="N213" s="745">
        <v>2</v>
      </c>
      <c r="O213" s="745">
        <v>6720</v>
      </c>
      <c r="P213" s="759"/>
      <c r="Q213" s="746">
        <v>3360</v>
      </c>
    </row>
    <row r="214" spans="1:17" ht="14.4" customHeight="1" x14ac:dyDescent="0.3">
      <c r="A214" s="740" t="s">
        <v>6019</v>
      </c>
      <c r="B214" s="741" t="s">
        <v>5664</v>
      </c>
      <c r="C214" s="741" t="s">
        <v>4596</v>
      </c>
      <c r="D214" s="741" t="s">
        <v>6072</v>
      </c>
      <c r="E214" s="741" t="s">
        <v>6071</v>
      </c>
      <c r="F214" s="745"/>
      <c r="G214" s="745"/>
      <c r="H214" s="745"/>
      <c r="I214" s="745"/>
      <c r="J214" s="745">
        <v>1</v>
      </c>
      <c r="K214" s="745">
        <v>3360</v>
      </c>
      <c r="L214" s="745">
        <v>1</v>
      </c>
      <c r="M214" s="745">
        <v>3360</v>
      </c>
      <c r="N214" s="745"/>
      <c r="O214" s="745"/>
      <c r="P214" s="759"/>
      <c r="Q214" s="746"/>
    </row>
    <row r="215" spans="1:17" ht="14.4" customHeight="1" x14ac:dyDescent="0.3">
      <c r="A215" s="740" t="s">
        <v>6019</v>
      </c>
      <c r="B215" s="741" t="s">
        <v>5664</v>
      </c>
      <c r="C215" s="741" t="s">
        <v>4596</v>
      </c>
      <c r="D215" s="741" t="s">
        <v>6073</v>
      </c>
      <c r="E215" s="741" t="s">
        <v>6074</v>
      </c>
      <c r="F215" s="745">
        <v>1</v>
      </c>
      <c r="G215" s="745">
        <v>5259.23</v>
      </c>
      <c r="H215" s="745">
        <v>0.33333333333333331</v>
      </c>
      <c r="I215" s="745">
        <v>5259.23</v>
      </c>
      <c r="J215" s="745">
        <v>3</v>
      </c>
      <c r="K215" s="745">
        <v>15777.689999999999</v>
      </c>
      <c r="L215" s="745">
        <v>1</v>
      </c>
      <c r="M215" s="745">
        <v>5259.23</v>
      </c>
      <c r="N215" s="745">
        <v>3</v>
      </c>
      <c r="O215" s="745">
        <v>15777.689999999999</v>
      </c>
      <c r="P215" s="759">
        <v>1</v>
      </c>
      <c r="Q215" s="746">
        <v>5259.23</v>
      </c>
    </row>
    <row r="216" spans="1:17" ht="14.4" customHeight="1" x14ac:dyDescent="0.3">
      <c r="A216" s="740" t="s">
        <v>6019</v>
      </c>
      <c r="B216" s="741" t="s">
        <v>5664</v>
      </c>
      <c r="C216" s="741" t="s">
        <v>4596</v>
      </c>
      <c r="D216" s="741" t="s">
        <v>6075</v>
      </c>
      <c r="E216" s="741" t="s">
        <v>6076</v>
      </c>
      <c r="F216" s="745">
        <v>1</v>
      </c>
      <c r="G216" s="745">
        <v>1497.44</v>
      </c>
      <c r="H216" s="745">
        <v>1</v>
      </c>
      <c r="I216" s="745">
        <v>1497.44</v>
      </c>
      <c r="J216" s="745">
        <v>1</v>
      </c>
      <c r="K216" s="745">
        <v>1497.44</v>
      </c>
      <c r="L216" s="745">
        <v>1</v>
      </c>
      <c r="M216" s="745">
        <v>1497.44</v>
      </c>
      <c r="N216" s="745"/>
      <c r="O216" s="745"/>
      <c r="P216" s="759"/>
      <c r="Q216" s="746"/>
    </row>
    <row r="217" spans="1:17" ht="14.4" customHeight="1" x14ac:dyDescent="0.3">
      <c r="A217" s="740" t="s">
        <v>6019</v>
      </c>
      <c r="B217" s="741" t="s">
        <v>5664</v>
      </c>
      <c r="C217" s="741" t="s">
        <v>4596</v>
      </c>
      <c r="D217" s="741" t="s">
        <v>6077</v>
      </c>
      <c r="E217" s="741" t="s">
        <v>6078</v>
      </c>
      <c r="F217" s="745">
        <v>1</v>
      </c>
      <c r="G217" s="745">
        <v>34900</v>
      </c>
      <c r="H217" s="745"/>
      <c r="I217" s="745">
        <v>34900</v>
      </c>
      <c r="J217" s="745"/>
      <c r="K217" s="745"/>
      <c r="L217" s="745"/>
      <c r="M217" s="745"/>
      <c r="N217" s="745"/>
      <c r="O217" s="745"/>
      <c r="P217" s="759"/>
      <c r="Q217" s="746"/>
    </row>
    <row r="218" spans="1:17" ht="14.4" customHeight="1" x14ac:dyDescent="0.3">
      <c r="A218" s="740" t="s">
        <v>6019</v>
      </c>
      <c r="B218" s="741" t="s">
        <v>5664</v>
      </c>
      <c r="C218" s="741" t="s">
        <v>4596</v>
      </c>
      <c r="D218" s="741" t="s">
        <v>6079</v>
      </c>
      <c r="E218" s="741" t="s">
        <v>6080</v>
      </c>
      <c r="F218" s="745"/>
      <c r="G218" s="745"/>
      <c r="H218" s="745"/>
      <c r="I218" s="745"/>
      <c r="J218" s="745"/>
      <c r="K218" s="745"/>
      <c r="L218" s="745"/>
      <c r="M218" s="745"/>
      <c r="N218" s="745">
        <v>2</v>
      </c>
      <c r="O218" s="745">
        <v>1211.3</v>
      </c>
      <c r="P218" s="759"/>
      <c r="Q218" s="746">
        <v>605.65</v>
      </c>
    </row>
    <row r="219" spans="1:17" ht="14.4" customHeight="1" x14ac:dyDescent="0.3">
      <c r="A219" s="740" t="s">
        <v>6019</v>
      </c>
      <c r="B219" s="741" t="s">
        <v>5664</v>
      </c>
      <c r="C219" s="741" t="s">
        <v>4596</v>
      </c>
      <c r="D219" s="741" t="s">
        <v>6081</v>
      </c>
      <c r="E219" s="741" t="s">
        <v>6082</v>
      </c>
      <c r="F219" s="745"/>
      <c r="G219" s="745"/>
      <c r="H219" s="745"/>
      <c r="I219" s="745"/>
      <c r="J219" s="745">
        <v>7</v>
      </c>
      <c r="K219" s="745">
        <v>5818.12</v>
      </c>
      <c r="L219" s="745">
        <v>1</v>
      </c>
      <c r="M219" s="745">
        <v>831.16</v>
      </c>
      <c r="N219" s="745">
        <v>2</v>
      </c>
      <c r="O219" s="745">
        <v>1662.32</v>
      </c>
      <c r="P219" s="759">
        <v>0.2857142857142857</v>
      </c>
      <c r="Q219" s="746">
        <v>831.16</v>
      </c>
    </row>
    <row r="220" spans="1:17" ht="14.4" customHeight="1" x14ac:dyDescent="0.3">
      <c r="A220" s="740" t="s">
        <v>6019</v>
      </c>
      <c r="B220" s="741" t="s">
        <v>5664</v>
      </c>
      <c r="C220" s="741" t="s">
        <v>4596</v>
      </c>
      <c r="D220" s="741" t="s">
        <v>6083</v>
      </c>
      <c r="E220" s="741" t="s">
        <v>6082</v>
      </c>
      <c r="F220" s="745">
        <v>9</v>
      </c>
      <c r="G220" s="745">
        <v>7992.5399999999991</v>
      </c>
      <c r="H220" s="745">
        <v>1.8</v>
      </c>
      <c r="I220" s="745">
        <v>888.06</v>
      </c>
      <c r="J220" s="745">
        <v>5</v>
      </c>
      <c r="K220" s="745">
        <v>4440.2999999999993</v>
      </c>
      <c r="L220" s="745">
        <v>1</v>
      </c>
      <c r="M220" s="745">
        <v>888.05999999999983</v>
      </c>
      <c r="N220" s="745"/>
      <c r="O220" s="745"/>
      <c r="P220" s="759"/>
      <c r="Q220" s="746"/>
    </row>
    <row r="221" spans="1:17" ht="14.4" customHeight="1" x14ac:dyDescent="0.3">
      <c r="A221" s="740" t="s">
        <v>6019</v>
      </c>
      <c r="B221" s="741" t="s">
        <v>5664</v>
      </c>
      <c r="C221" s="741" t="s">
        <v>4596</v>
      </c>
      <c r="D221" s="741" t="s">
        <v>6084</v>
      </c>
      <c r="E221" s="741" t="s">
        <v>6085</v>
      </c>
      <c r="F221" s="745">
        <v>2</v>
      </c>
      <c r="G221" s="745">
        <v>1776.12</v>
      </c>
      <c r="H221" s="745"/>
      <c r="I221" s="745">
        <v>888.06</v>
      </c>
      <c r="J221" s="745"/>
      <c r="K221" s="745"/>
      <c r="L221" s="745"/>
      <c r="M221" s="745"/>
      <c r="N221" s="745"/>
      <c r="O221" s="745"/>
      <c r="P221" s="759"/>
      <c r="Q221" s="746"/>
    </row>
    <row r="222" spans="1:17" ht="14.4" customHeight="1" x14ac:dyDescent="0.3">
      <c r="A222" s="740" t="s">
        <v>6019</v>
      </c>
      <c r="B222" s="741" t="s">
        <v>5664</v>
      </c>
      <c r="C222" s="741" t="s">
        <v>4596</v>
      </c>
      <c r="D222" s="741" t="s">
        <v>6086</v>
      </c>
      <c r="E222" s="741" t="s">
        <v>6087</v>
      </c>
      <c r="F222" s="745">
        <v>5</v>
      </c>
      <c r="G222" s="745">
        <v>19494</v>
      </c>
      <c r="H222" s="745"/>
      <c r="I222" s="745">
        <v>3898.8</v>
      </c>
      <c r="J222" s="745"/>
      <c r="K222" s="745"/>
      <c r="L222" s="745"/>
      <c r="M222" s="745"/>
      <c r="N222" s="745"/>
      <c r="O222" s="745"/>
      <c r="P222" s="759"/>
      <c r="Q222" s="746"/>
    </row>
    <row r="223" spans="1:17" ht="14.4" customHeight="1" x14ac:dyDescent="0.3">
      <c r="A223" s="740" t="s">
        <v>6019</v>
      </c>
      <c r="B223" s="741" t="s">
        <v>5664</v>
      </c>
      <c r="C223" s="741" t="s">
        <v>4596</v>
      </c>
      <c r="D223" s="741" t="s">
        <v>6088</v>
      </c>
      <c r="E223" s="741" t="s">
        <v>6089</v>
      </c>
      <c r="F223" s="745">
        <v>4</v>
      </c>
      <c r="G223" s="745">
        <v>5248.56</v>
      </c>
      <c r="H223" s="745">
        <v>2</v>
      </c>
      <c r="I223" s="745">
        <v>1312.14</v>
      </c>
      <c r="J223" s="745">
        <v>2</v>
      </c>
      <c r="K223" s="745">
        <v>2624.28</v>
      </c>
      <c r="L223" s="745">
        <v>1</v>
      </c>
      <c r="M223" s="745">
        <v>1312.14</v>
      </c>
      <c r="N223" s="745"/>
      <c r="O223" s="745"/>
      <c r="P223" s="759"/>
      <c r="Q223" s="746"/>
    </row>
    <row r="224" spans="1:17" ht="14.4" customHeight="1" x14ac:dyDescent="0.3">
      <c r="A224" s="740" t="s">
        <v>6019</v>
      </c>
      <c r="B224" s="741" t="s">
        <v>5664</v>
      </c>
      <c r="C224" s="741" t="s">
        <v>4596</v>
      </c>
      <c r="D224" s="741" t="s">
        <v>6090</v>
      </c>
      <c r="E224" s="741" t="s">
        <v>6091</v>
      </c>
      <c r="F224" s="745">
        <v>7</v>
      </c>
      <c r="G224" s="745">
        <v>25512.059999999998</v>
      </c>
      <c r="H224" s="745">
        <v>0.53846153846153844</v>
      </c>
      <c r="I224" s="745">
        <v>3644.5799999999995</v>
      </c>
      <c r="J224" s="745">
        <v>13</v>
      </c>
      <c r="K224" s="745">
        <v>47379.54</v>
      </c>
      <c r="L224" s="745">
        <v>1</v>
      </c>
      <c r="M224" s="745">
        <v>3644.58</v>
      </c>
      <c r="N224" s="745"/>
      <c r="O224" s="745"/>
      <c r="P224" s="759"/>
      <c r="Q224" s="746"/>
    </row>
    <row r="225" spans="1:17" ht="14.4" customHeight="1" x14ac:dyDescent="0.3">
      <c r="A225" s="740" t="s">
        <v>6019</v>
      </c>
      <c r="B225" s="741" t="s">
        <v>5664</v>
      </c>
      <c r="C225" s="741" t="s">
        <v>4596</v>
      </c>
      <c r="D225" s="741" t="s">
        <v>6092</v>
      </c>
      <c r="E225" s="741" t="s">
        <v>6093</v>
      </c>
      <c r="F225" s="745">
        <v>2</v>
      </c>
      <c r="G225" s="745">
        <v>2292.66</v>
      </c>
      <c r="H225" s="745">
        <v>0.5</v>
      </c>
      <c r="I225" s="745">
        <v>1146.33</v>
      </c>
      <c r="J225" s="745">
        <v>4</v>
      </c>
      <c r="K225" s="745">
        <v>4585.32</v>
      </c>
      <c r="L225" s="745">
        <v>1</v>
      </c>
      <c r="M225" s="745">
        <v>1146.33</v>
      </c>
      <c r="N225" s="745"/>
      <c r="O225" s="745"/>
      <c r="P225" s="759"/>
      <c r="Q225" s="746"/>
    </row>
    <row r="226" spans="1:17" ht="14.4" customHeight="1" x14ac:dyDescent="0.3">
      <c r="A226" s="740" t="s">
        <v>6019</v>
      </c>
      <c r="B226" s="741" t="s">
        <v>5664</v>
      </c>
      <c r="C226" s="741" t="s">
        <v>4596</v>
      </c>
      <c r="D226" s="741" t="s">
        <v>6094</v>
      </c>
      <c r="E226" s="741" t="s">
        <v>6095</v>
      </c>
      <c r="F226" s="745">
        <v>2</v>
      </c>
      <c r="G226" s="745">
        <v>718.2</v>
      </c>
      <c r="H226" s="745">
        <v>0.66666666666666663</v>
      </c>
      <c r="I226" s="745">
        <v>359.1</v>
      </c>
      <c r="J226" s="745">
        <v>3</v>
      </c>
      <c r="K226" s="745">
        <v>1077.3000000000002</v>
      </c>
      <c r="L226" s="745">
        <v>1</v>
      </c>
      <c r="M226" s="745">
        <v>359.10000000000008</v>
      </c>
      <c r="N226" s="745">
        <v>2</v>
      </c>
      <c r="O226" s="745">
        <v>718.2</v>
      </c>
      <c r="P226" s="759">
        <v>0.66666666666666663</v>
      </c>
      <c r="Q226" s="746">
        <v>359.1</v>
      </c>
    </row>
    <row r="227" spans="1:17" ht="14.4" customHeight="1" x14ac:dyDescent="0.3">
      <c r="A227" s="740" t="s">
        <v>6019</v>
      </c>
      <c r="B227" s="741" t="s">
        <v>5664</v>
      </c>
      <c r="C227" s="741" t="s">
        <v>4596</v>
      </c>
      <c r="D227" s="741" t="s">
        <v>6096</v>
      </c>
      <c r="E227" s="741" t="s">
        <v>6097</v>
      </c>
      <c r="F227" s="745">
        <v>1</v>
      </c>
      <c r="G227" s="745">
        <v>893.9</v>
      </c>
      <c r="H227" s="745"/>
      <c r="I227" s="745">
        <v>893.9</v>
      </c>
      <c r="J227" s="745"/>
      <c r="K227" s="745"/>
      <c r="L227" s="745"/>
      <c r="M227" s="745"/>
      <c r="N227" s="745"/>
      <c r="O227" s="745"/>
      <c r="P227" s="759"/>
      <c r="Q227" s="746"/>
    </row>
    <row r="228" spans="1:17" ht="14.4" customHeight="1" x14ac:dyDescent="0.3">
      <c r="A228" s="740" t="s">
        <v>6019</v>
      </c>
      <c r="B228" s="741" t="s">
        <v>5664</v>
      </c>
      <c r="C228" s="741" t="s">
        <v>4596</v>
      </c>
      <c r="D228" s="741" t="s">
        <v>6098</v>
      </c>
      <c r="E228" s="741" t="s">
        <v>6099</v>
      </c>
      <c r="F228" s="745">
        <v>1</v>
      </c>
      <c r="G228" s="745">
        <v>16831.689999999999</v>
      </c>
      <c r="H228" s="745">
        <v>0.33333333333333337</v>
      </c>
      <c r="I228" s="745">
        <v>16831.689999999999</v>
      </c>
      <c r="J228" s="745">
        <v>3</v>
      </c>
      <c r="K228" s="745">
        <v>50495.069999999992</v>
      </c>
      <c r="L228" s="745">
        <v>1</v>
      </c>
      <c r="M228" s="745">
        <v>16831.689999999999</v>
      </c>
      <c r="N228" s="745">
        <v>1</v>
      </c>
      <c r="O228" s="745">
        <v>16831.689999999999</v>
      </c>
      <c r="P228" s="759">
        <v>0.33333333333333337</v>
      </c>
      <c r="Q228" s="746">
        <v>16831.689999999999</v>
      </c>
    </row>
    <row r="229" spans="1:17" ht="14.4" customHeight="1" x14ac:dyDescent="0.3">
      <c r="A229" s="740" t="s">
        <v>6019</v>
      </c>
      <c r="B229" s="741" t="s">
        <v>5664</v>
      </c>
      <c r="C229" s="741" t="s">
        <v>4596</v>
      </c>
      <c r="D229" s="741" t="s">
        <v>6100</v>
      </c>
      <c r="E229" s="741" t="s">
        <v>6101</v>
      </c>
      <c r="F229" s="745"/>
      <c r="G229" s="745"/>
      <c r="H229" s="745"/>
      <c r="I229" s="745"/>
      <c r="J229" s="745">
        <v>1</v>
      </c>
      <c r="K229" s="745">
        <v>10645.01</v>
      </c>
      <c r="L229" s="745">
        <v>1</v>
      </c>
      <c r="M229" s="745">
        <v>10645.01</v>
      </c>
      <c r="N229" s="745">
        <v>1</v>
      </c>
      <c r="O229" s="745">
        <v>10645.01</v>
      </c>
      <c r="P229" s="759">
        <v>1</v>
      </c>
      <c r="Q229" s="746">
        <v>10645.01</v>
      </c>
    </row>
    <row r="230" spans="1:17" ht="14.4" customHeight="1" x14ac:dyDescent="0.3">
      <c r="A230" s="740" t="s">
        <v>6019</v>
      </c>
      <c r="B230" s="741" t="s">
        <v>5664</v>
      </c>
      <c r="C230" s="741" t="s">
        <v>4596</v>
      </c>
      <c r="D230" s="741" t="s">
        <v>6102</v>
      </c>
      <c r="E230" s="741" t="s">
        <v>6103</v>
      </c>
      <c r="F230" s="745">
        <v>3</v>
      </c>
      <c r="G230" s="745">
        <v>19761.39</v>
      </c>
      <c r="H230" s="745">
        <v>0.4285714285714286</v>
      </c>
      <c r="I230" s="745">
        <v>6587.13</v>
      </c>
      <c r="J230" s="745">
        <v>7</v>
      </c>
      <c r="K230" s="745">
        <v>46109.909999999996</v>
      </c>
      <c r="L230" s="745">
        <v>1</v>
      </c>
      <c r="M230" s="745">
        <v>6587.1299999999992</v>
      </c>
      <c r="N230" s="745">
        <v>4</v>
      </c>
      <c r="O230" s="745">
        <v>26348.52</v>
      </c>
      <c r="P230" s="759">
        <v>0.57142857142857151</v>
      </c>
      <c r="Q230" s="746">
        <v>6587.13</v>
      </c>
    </row>
    <row r="231" spans="1:17" ht="14.4" customHeight="1" x14ac:dyDescent="0.3">
      <c r="A231" s="740" t="s">
        <v>6019</v>
      </c>
      <c r="B231" s="741" t="s">
        <v>5664</v>
      </c>
      <c r="C231" s="741" t="s">
        <v>4596</v>
      </c>
      <c r="D231" s="741" t="s">
        <v>6104</v>
      </c>
      <c r="E231" s="741" t="s">
        <v>6105</v>
      </c>
      <c r="F231" s="745">
        <v>6</v>
      </c>
      <c r="G231" s="745">
        <v>11049.720000000001</v>
      </c>
      <c r="H231" s="745">
        <v>2.0000000000000004</v>
      </c>
      <c r="I231" s="745">
        <v>1841.6200000000001</v>
      </c>
      <c r="J231" s="745">
        <v>3</v>
      </c>
      <c r="K231" s="745">
        <v>5524.86</v>
      </c>
      <c r="L231" s="745">
        <v>1</v>
      </c>
      <c r="M231" s="745">
        <v>1841.62</v>
      </c>
      <c r="N231" s="745">
        <v>1</v>
      </c>
      <c r="O231" s="745">
        <v>1841.62</v>
      </c>
      <c r="P231" s="759">
        <v>0.33333333333333331</v>
      </c>
      <c r="Q231" s="746">
        <v>1841.62</v>
      </c>
    </row>
    <row r="232" spans="1:17" ht="14.4" customHeight="1" x14ac:dyDescent="0.3">
      <c r="A232" s="740" t="s">
        <v>6019</v>
      </c>
      <c r="B232" s="741" t="s">
        <v>5664</v>
      </c>
      <c r="C232" s="741" t="s">
        <v>4596</v>
      </c>
      <c r="D232" s="741" t="s">
        <v>6106</v>
      </c>
      <c r="E232" s="741" t="s">
        <v>6107</v>
      </c>
      <c r="F232" s="745"/>
      <c r="G232" s="745"/>
      <c r="H232" s="745"/>
      <c r="I232" s="745"/>
      <c r="J232" s="745"/>
      <c r="K232" s="745"/>
      <c r="L232" s="745"/>
      <c r="M232" s="745"/>
      <c r="N232" s="745">
        <v>1</v>
      </c>
      <c r="O232" s="745">
        <v>80936.399999999994</v>
      </c>
      <c r="P232" s="759"/>
      <c r="Q232" s="746">
        <v>80936.399999999994</v>
      </c>
    </row>
    <row r="233" spans="1:17" ht="14.4" customHeight="1" x14ac:dyDescent="0.3">
      <c r="A233" s="740" t="s">
        <v>6019</v>
      </c>
      <c r="B233" s="741" t="s">
        <v>5664</v>
      </c>
      <c r="C233" s="741" t="s">
        <v>4596</v>
      </c>
      <c r="D233" s="741" t="s">
        <v>6108</v>
      </c>
      <c r="E233" s="741" t="s">
        <v>6109</v>
      </c>
      <c r="F233" s="745">
        <v>1</v>
      </c>
      <c r="G233" s="745">
        <v>26499.82</v>
      </c>
      <c r="H233" s="745">
        <v>0.95278538812785385</v>
      </c>
      <c r="I233" s="745">
        <v>26499.82</v>
      </c>
      <c r="J233" s="745">
        <v>1</v>
      </c>
      <c r="K233" s="745">
        <v>27813</v>
      </c>
      <c r="L233" s="745">
        <v>1</v>
      </c>
      <c r="M233" s="745">
        <v>27813</v>
      </c>
      <c r="N233" s="745"/>
      <c r="O233" s="745"/>
      <c r="P233" s="759"/>
      <c r="Q233" s="746"/>
    </row>
    <row r="234" spans="1:17" ht="14.4" customHeight="1" x14ac:dyDescent="0.3">
      <c r="A234" s="740" t="s">
        <v>6019</v>
      </c>
      <c r="B234" s="741" t="s">
        <v>5664</v>
      </c>
      <c r="C234" s="741" t="s">
        <v>4596</v>
      </c>
      <c r="D234" s="741" t="s">
        <v>6110</v>
      </c>
      <c r="E234" s="741" t="s">
        <v>6111</v>
      </c>
      <c r="F234" s="745">
        <v>2</v>
      </c>
      <c r="G234" s="745">
        <v>148822</v>
      </c>
      <c r="H234" s="745"/>
      <c r="I234" s="745">
        <v>74411</v>
      </c>
      <c r="J234" s="745"/>
      <c r="K234" s="745"/>
      <c r="L234" s="745"/>
      <c r="M234" s="745"/>
      <c r="N234" s="745"/>
      <c r="O234" s="745"/>
      <c r="P234" s="759"/>
      <c r="Q234" s="746"/>
    </row>
    <row r="235" spans="1:17" ht="14.4" customHeight="1" x14ac:dyDescent="0.3">
      <c r="A235" s="740" t="s">
        <v>6019</v>
      </c>
      <c r="B235" s="741" t="s">
        <v>5664</v>
      </c>
      <c r="C235" s="741" t="s">
        <v>4596</v>
      </c>
      <c r="D235" s="741" t="s">
        <v>6112</v>
      </c>
      <c r="E235" s="741" t="s">
        <v>6113</v>
      </c>
      <c r="F235" s="745"/>
      <c r="G235" s="745"/>
      <c r="H235" s="745"/>
      <c r="I235" s="745"/>
      <c r="J235" s="745"/>
      <c r="K235" s="745"/>
      <c r="L235" s="745"/>
      <c r="M235" s="745"/>
      <c r="N235" s="745">
        <v>1</v>
      </c>
      <c r="O235" s="745">
        <v>13065.54</v>
      </c>
      <c r="P235" s="759"/>
      <c r="Q235" s="746">
        <v>13065.54</v>
      </c>
    </row>
    <row r="236" spans="1:17" ht="14.4" customHeight="1" x14ac:dyDescent="0.3">
      <c r="A236" s="740" t="s">
        <v>6019</v>
      </c>
      <c r="B236" s="741" t="s">
        <v>5664</v>
      </c>
      <c r="C236" s="741" t="s">
        <v>4596</v>
      </c>
      <c r="D236" s="741" t="s">
        <v>6114</v>
      </c>
      <c r="E236" s="741" t="s">
        <v>6115</v>
      </c>
      <c r="F236" s="745"/>
      <c r="G236" s="745"/>
      <c r="H236" s="745"/>
      <c r="I236" s="745"/>
      <c r="J236" s="745">
        <v>1</v>
      </c>
      <c r="K236" s="745">
        <v>4360</v>
      </c>
      <c r="L236" s="745">
        <v>1</v>
      </c>
      <c r="M236" s="745">
        <v>4360</v>
      </c>
      <c r="N236" s="745">
        <v>1</v>
      </c>
      <c r="O236" s="745">
        <v>4360</v>
      </c>
      <c r="P236" s="759">
        <v>1</v>
      </c>
      <c r="Q236" s="746">
        <v>4360</v>
      </c>
    </row>
    <row r="237" spans="1:17" ht="14.4" customHeight="1" x14ac:dyDescent="0.3">
      <c r="A237" s="740" t="s">
        <v>6019</v>
      </c>
      <c r="B237" s="741" t="s">
        <v>5664</v>
      </c>
      <c r="C237" s="741" t="s">
        <v>4596</v>
      </c>
      <c r="D237" s="741" t="s">
        <v>6116</v>
      </c>
      <c r="E237" s="741" t="s">
        <v>6117</v>
      </c>
      <c r="F237" s="745"/>
      <c r="G237" s="745"/>
      <c r="H237" s="745"/>
      <c r="I237" s="745"/>
      <c r="J237" s="745">
        <v>2</v>
      </c>
      <c r="K237" s="745">
        <v>53000.42</v>
      </c>
      <c r="L237" s="745">
        <v>1</v>
      </c>
      <c r="M237" s="745">
        <v>26500.21</v>
      </c>
      <c r="N237" s="745"/>
      <c r="O237" s="745"/>
      <c r="P237" s="759"/>
      <c r="Q237" s="746"/>
    </row>
    <row r="238" spans="1:17" ht="14.4" customHeight="1" x14ac:dyDescent="0.3">
      <c r="A238" s="740" t="s">
        <v>6019</v>
      </c>
      <c r="B238" s="741" t="s">
        <v>5664</v>
      </c>
      <c r="C238" s="741" t="s">
        <v>4596</v>
      </c>
      <c r="D238" s="741" t="s">
        <v>6118</v>
      </c>
      <c r="E238" s="741" t="s">
        <v>6119</v>
      </c>
      <c r="F238" s="745"/>
      <c r="G238" s="745"/>
      <c r="H238" s="745"/>
      <c r="I238" s="745"/>
      <c r="J238" s="745">
        <v>1</v>
      </c>
      <c r="K238" s="745">
        <v>380.86</v>
      </c>
      <c r="L238" s="745">
        <v>1</v>
      </c>
      <c r="M238" s="745">
        <v>380.86</v>
      </c>
      <c r="N238" s="745">
        <v>2</v>
      </c>
      <c r="O238" s="745">
        <v>761.72</v>
      </c>
      <c r="P238" s="759">
        <v>2</v>
      </c>
      <c r="Q238" s="746">
        <v>380.86</v>
      </c>
    </row>
    <row r="239" spans="1:17" ht="14.4" customHeight="1" x14ac:dyDescent="0.3">
      <c r="A239" s="740" t="s">
        <v>6019</v>
      </c>
      <c r="B239" s="741" t="s">
        <v>5664</v>
      </c>
      <c r="C239" s="741" t="s">
        <v>4596</v>
      </c>
      <c r="D239" s="741" t="s">
        <v>6120</v>
      </c>
      <c r="E239" s="741" t="s">
        <v>6121</v>
      </c>
      <c r="F239" s="745">
        <v>1</v>
      </c>
      <c r="G239" s="745">
        <v>3178.63</v>
      </c>
      <c r="H239" s="745"/>
      <c r="I239" s="745">
        <v>3178.63</v>
      </c>
      <c r="J239" s="745"/>
      <c r="K239" s="745"/>
      <c r="L239" s="745"/>
      <c r="M239" s="745"/>
      <c r="N239" s="745"/>
      <c r="O239" s="745"/>
      <c r="P239" s="759"/>
      <c r="Q239" s="746"/>
    </row>
    <row r="240" spans="1:17" ht="14.4" customHeight="1" x14ac:dyDescent="0.3">
      <c r="A240" s="740" t="s">
        <v>6019</v>
      </c>
      <c r="B240" s="741" t="s">
        <v>5664</v>
      </c>
      <c r="C240" s="741" t="s">
        <v>4596</v>
      </c>
      <c r="D240" s="741" t="s">
        <v>6122</v>
      </c>
      <c r="E240" s="741" t="s">
        <v>6123</v>
      </c>
      <c r="F240" s="745">
        <v>1</v>
      </c>
      <c r="G240" s="745">
        <v>114255.88</v>
      </c>
      <c r="H240" s="745"/>
      <c r="I240" s="745">
        <v>114255.88</v>
      </c>
      <c r="J240" s="745"/>
      <c r="K240" s="745"/>
      <c r="L240" s="745"/>
      <c r="M240" s="745"/>
      <c r="N240" s="745"/>
      <c r="O240" s="745"/>
      <c r="P240" s="759"/>
      <c r="Q240" s="746"/>
    </row>
    <row r="241" spans="1:17" ht="14.4" customHeight="1" x14ac:dyDescent="0.3">
      <c r="A241" s="740" t="s">
        <v>6019</v>
      </c>
      <c r="B241" s="741" t="s">
        <v>5664</v>
      </c>
      <c r="C241" s="741" t="s">
        <v>4596</v>
      </c>
      <c r="D241" s="741" t="s">
        <v>6124</v>
      </c>
      <c r="E241" s="741" t="s">
        <v>6125</v>
      </c>
      <c r="F241" s="745"/>
      <c r="G241" s="745"/>
      <c r="H241" s="745"/>
      <c r="I241" s="745"/>
      <c r="J241" s="745">
        <v>1</v>
      </c>
      <c r="K241" s="745">
        <v>5424</v>
      </c>
      <c r="L241" s="745">
        <v>1</v>
      </c>
      <c r="M241" s="745">
        <v>5424</v>
      </c>
      <c r="N241" s="745"/>
      <c r="O241" s="745"/>
      <c r="P241" s="759"/>
      <c r="Q241" s="746"/>
    </row>
    <row r="242" spans="1:17" ht="14.4" customHeight="1" x14ac:dyDescent="0.3">
      <c r="A242" s="740" t="s">
        <v>6019</v>
      </c>
      <c r="B242" s="741" t="s">
        <v>5664</v>
      </c>
      <c r="C242" s="741" t="s">
        <v>4596</v>
      </c>
      <c r="D242" s="741" t="s">
        <v>6126</v>
      </c>
      <c r="E242" s="741" t="s">
        <v>6127</v>
      </c>
      <c r="F242" s="745"/>
      <c r="G242" s="745"/>
      <c r="H242" s="745"/>
      <c r="I242" s="745"/>
      <c r="J242" s="745">
        <v>1</v>
      </c>
      <c r="K242" s="745">
        <v>18900</v>
      </c>
      <c r="L242" s="745">
        <v>1</v>
      </c>
      <c r="M242" s="745">
        <v>18900</v>
      </c>
      <c r="N242" s="745"/>
      <c r="O242" s="745"/>
      <c r="P242" s="759"/>
      <c r="Q242" s="746"/>
    </row>
    <row r="243" spans="1:17" ht="14.4" customHeight="1" x14ac:dyDescent="0.3">
      <c r="A243" s="740" t="s">
        <v>6019</v>
      </c>
      <c r="B243" s="741" t="s">
        <v>5664</v>
      </c>
      <c r="C243" s="741" t="s">
        <v>4596</v>
      </c>
      <c r="D243" s="741" t="s">
        <v>6128</v>
      </c>
      <c r="E243" s="741" t="s">
        <v>6129</v>
      </c>
      <c r="F243" s="745">
        <v>1</v>
      </c>
      <c r="G243" s="745">
        <v>2746.99</v>
      </c>
      <c r="H243" s="745"/>
      <c r="I243" s="745">
        <v>2746.99</v>
      </c>
      <c r="J243" s="745"/>
      <c r="K243" s="745"/>
      <c r="L243" s="745"/>
      <c r="M243" s="745"/>
      <c r="N243" s="745"/>
      <c r="O243" s="745"/>
      <c r="P243" s="759"/>
      <c r="Q243" s="746"/>
    </row>
    <row r="244" spans="1:17" ht="14.4" customHeight="1" x14ac:dyDescent="0.3">
      <c r="A244" s="740" t="s">
        <v>6019</v>
      </c>
      <c r="B244" s="741" t="s">
        <v>5664</v>
      </c>
      <c r="C244" s="741" t="s">
        <v>4596</v>
      </c>
      <c r="D244" s="741" t="s">
        <v>6130</v>
      </c>
      <c r="E244" s="741" t="s">
        <v>6040</v>
      </c>
      <c r="F244" s="745"/>
      <c r="G244" s="745"/>
      <c r="H244" s="745"/>
      <c r="I244" s="745"/>
      <c r="J244" s="745"/>
      <c r="K244" s="745"/>
      <c r="L244" s="745"/>
      <c r="M244" s="745"/>
      <c r="N244" s="745">
        <v>1</v>
      </c>
      <c r="O244" s="745">
        <v>1932.09</v>
      </c>
      <c r="P244" s="759"/>
      <c r="Q244" s="746">
        <v>1932.09</v>
      </c>
    </row>
    <row r="245" spans="1:17" ht="14.4" customHeight="1" x14ac:dyDescent="0.3">
      <c r="A245" s="740" t="s">
        <v>6019</v>
      </c>
      <c r="B245" s="741" t="s">
        <v>5664</v>
      </c>
      <c r="C245" s="741" t="s">
        <v>4559</v>
      </c>
      <c r="D245" s="741" t="s">
        <v>6131</v>
      </c>
      <c r="E245" s="741" t="s">
        <v>6132</v>
      </c>
      <c r="F245" s="745">
        <v>1</v>
      </c>
      <c r="G245" s="745">
        <v>207</v>
      </c>
      <c r="H245" s="745"/>
      <c r="I245" s="745">
        <v>207</v>
      </c>
      <c r="J245" s="745"/>
      <c r="K245" s="745"/>
      <c r="L245" s="745"/>
      <c r="M245" s="745"/>
      <c r="N245" s="745"/>
      <c r="O245" s="745"/>
      <c r="P245" s="759"/>
      <c r="Q245" s="746"/>
    </row>
    <row r="246" spans="1:17" ht="14.4" customHeight="1" x14ac:dyDescent="0.3">
      <c r="A246" s="740" t="s">
        <v>6019</v>
      </c>
      <c r="B246" s="741" t="s">
        <v>5664</v>
      </c>
      <c r="C246" s="741" t="s">
        <v>4559</v>
      </c>
      <c r="D246" s="741" t="s">
        <v>6133</v>
      </c>
      <c r="E246" s="741" t="s">
        <v>6134</v>
      </c>
      <c r="F246" s="745">
        <v>1</v>
      </c>
      <c r="G246" s="745">
        <v>151</v>
      </c>
      <c r="H246" s="745">
        <v>0.3247311827956989</v>
      </c>
      <c r="I246" s="745">
        <v>151</v>
      </c>
      <c r="J246" s="745">
        <v>3</v>
      </c>
      <c r="K246" s="745">
        <v>465</v>
      </c>
      <c r="L246" s="745">
        <v>1</v>
      </c>
      <c r="M246" s="745">
        <v>155</v>
      </c>
      <c r="N246" s="745">
        <v>3</v>
      </c>
      <c r="O246" s="745">
        <v>465</v>
      </c>
      <c r="P246" s="759">
        <v>1</v>
      </c>
      <c r="Q246" s="746">
        <v>155</v>
      </c>
    </row>
    <row r="247" spans="1:17" ht="14.4" customHeight="1" x14ac:dyDescent="0.3">
      <c r="A247" s="740" t="s">
        <v>6019</v>
      </c>
      <c r="B247" s="741" t="s">
        <v>5664</v>
      </c>
      <c r="C247" s="741" t="s">
        <v>4559</v>
      </c>
      <c r="D247" s="741" t="s">
        <v>6135</v>
      </c>
      <c r="E247" s="741" t="s">
        <v>6136</v>
      </c>
      <c r="F247" s="745"/>
      <c r="G247" s="745"/>
      <c r="H247" s="745"/>
      <c r="I247" s="745"/>
      <c r="J247" s="745">
        <v>1</v>
      </c>
      <c r="K247" s="745">
        <v>187</v>
      </c>
      <c r="L247" s="745">
        <v>1</v>
      </c>
      <c r="M247" s="745">
        <v>187</v>
      </c>
      <c r="N247" s="745"/>
      <c r="O247" s="745"/>
      <c r="P247" s="759"/>
      <c r="Q247" s="746"/>
    </row>
    <row r="248" spans="1:17" ht="14.4" customHeight="1" x14ac:dyDescent="0.3">
      <c r="A248" s="740" t="s">
        <v>6019</v>
      </c>
      <c r="B248" s="741" t="s">
        <v>5664</v>
      </c>
      <c r="C248" s="741" t="s">
        <v>4559</v>
      </c>
      <c r="D248" s="741" t="s">
        <v>6137</v>
      </c>
      <c r="E248" s="741" t="s">
        <v>6138</v>
      </c>
      <c r="F248" s="745">
        <v>16</v>
      </c>
      <c r="G248" s="745">
        <v>2000</v>
      </c>
      <c r="H248" s="745">
        <v>1.0416666666666667</v>
      </c>
      <c r="I248" s="745">
        <v>125</v>
      </c>
      <c r="J248" s="745">
        <v>15</v>
      </c>
      <c r="K248" s="745">
        <v>1920</v>
      </c>
      <c r="L248" s="745">
        <v>1</v>
      </c>
      <c r="M248" s="745">
        <v>128</v>
      </c>
      <c r="N248" s="745">
        <v>5</v>
      </c>
      <c r="O248" s="745">
        <v>640</v>
      </c>
      <c r="P248" s="759">
        <v>0.33333333333333331</v>
      </c>
      <c r="Q248" s="746">
        <v>128</v>
      </c>
    </row>
    <row r="249" spans="1:17" ht="14.4" customHeight="1" x14ac:dyDescent="0.3">
      <c r="A249" s="740" t="s">
        <v>6019</v>
      </c>
      <c r="B249" s="741" t="s">
        <v>5664</v>
      </c>
      <c r="C249" s="741" t="s">
        <v>4559</v>
      </c>
      <c r="D249" s="741" t="s">
        <v>6139</v>
      </c>
      <c r="E249" s="741" t="s">
        <v>6140</v>
      </c>
      <c r="F249" s="745">
        <v>49</v>
      </c>
      <c r="G249" s="745">
        <v>10731</v>
      </c>
      <c r="H249" s="745">
        <v>1.0238526858124224</v>
      </c>
      <c r="I249" s="745">
        <v>219</v>
      </c>
      <c r="J249" s="745">
        <v>47</v>
      </c>
      <c r="K249" s="745">
        <v>10481</v>
      </c>
      <c r="L249" s="745">
        <v>1</v>
      </c>
      <c r="M249" s="745">
        <v>223</v>
      </c>
      <c r="N249" s="745">
        <v>33</v>
      </c>
      <c r="O249" s="745">
        <v>7359</v>
      </c>
      <c r="P249" s="759">
        <v>0.7021276595744681</v>
      </c>
      <c r="Q249" s="746">
        <v>223</v>
      </c>
    </row>
    <row r="250" spans="1:17" ht="14.4" customHeight="1" x14ac:dyDescent="0.3">
      <c r="A250" s="740" t="s">
        <v>6019</v>
      </c>
      <c r="B250" s="741" t="s">
        <v>5664</v>
      </c>
      <c r="C250" s="741" t="s">
        <v>4559</v>
      </c>
      <c r="D250" s="741" t="s">
        <v>6141</v>
      </c>
      <c r="E250" s="741" t="s">
        <v>6142</v>
      </c>
      <c r="F250" s="745">
        <v>7</v>
      </c>
      <c r="G250" s="745">
        <v>1547</v>
      </c>
      <c r="H250" s="745">
        <v>1.7188888888888889</v>
      </c>
      <c r="I250" s="745">
        <v>221</v>
      </c>
      <c r="J250" s="745">
        <v>4</v>
      </c>
      <c r="K250" s="745">
        <v>900</v>
      </c>
      <c r="L250" s="745">
        <v>1</v>
      </c>
      <c r="M250" s="745">
        <v>225</v>
      </c>
      <c r="N250" s="745">
        <v>3</v>
      </c>
      <c r="O250" s="745">
        <v>675</v>
      </c>
      <c r="P250" s="759">
        <v>0.75</v>
      </c>
      <c r="Q250" s="746">
        <v>225</v>
      </c>
    </row>
    <row r="251" spans="1:17" ht="14.4" customHeight="1" x14ac:dyDescent="0.3">
      <c r="A251" s="740" t="s">
        <v>6019</v>
      </c>
      <c r="B251" s="741" t="s">
        <v>5664</v>
      </c>
      <c r="C251" s="741" t="s">
        <v>4559</v>
      </c>
      <c r="D251" s="741" t="s">
        <v>6143</v>
      </c>
      <c r="E251" s="741" t="s">
        <v>6144</v>
      </c>
      <c r="F251" s="745">
        <v>1</v>
      </c>
      <c r="G251" s="745">
        <v>613</v>
      </c>
      <c r="H251" s="745">
        <v>0.98080000000000001</v>
      </c>
      <c r="I251" s="745">
        <v>613</v>
      </c>
      <c r="J251" s="745">
        <v>1</v>
      </c>
      <c r="K251" s="745">
        <v>625</v>
      </c>
      <c r="L251" s="745">
        <v>1</v>
      </c>
      <c r="M251" s="745">
        <v>625</v>
      </c>
      <c r="N251" s="745"/>
      <c r="O251" s="745"/>
      <c r="P251" s="759"/>
      <c r="Q251" s="746"/>
    </row>
    <row r="252" spans="1:17" ht="14.4" customHeight="1" x14ac:dyDescent="0.3">
      <c r="A252" s="740" t="s">
        <v>6019</v>
      </c>
      <c r="B252" s="741" t="s">
        <v>5664</v>
      </c>
      <c r="C252" s="741" t="s">
        <v>4559</v>
      </c>
      <c r="D252" s="741" t="s">
        <v>6145</v>
      </c>
      <c r="E252" s="741" t="s">
        <v>6146</v>
      </c>
      <c r="F252" s="745">
        <v>1</v>
      </c>
      <c r="G252" s="745">
        <v>259</v>
      </c>
      <c r="H252" s="745"/>
      <c r="I252" s="745">
        <v>259</v>
      </c>
      <c r="J252" s="745"/>
      <c r="K252" s="745"/>
      <c r="L252" s="745"/>
      <c r="M252" s="745"/>
      <c r="N252" s="745">
        <v>1</v>
      </c>
      <c r="O252" s="745">
        <v>265</v>
      </c>
      <c r="P252" s="759"/>
      <c r="Q252" s="746">
        <v>265</v>
      </c>
    </row>
    <row r="253" spans="1:17" ht="14.4" customHeight="1" x14ac:dyDescent="0.3">
      <c r="A253" s="740" t="s">
        <v>6019</v>
      </c>
      <c r="B253" s="741" t="s">
        <v>5664</v>
      </c>
      <c r="C253" s="741" t="s">
        <v>4559</v>
      </c>
      <c r="D253" s="741" t="s">
        <v>6147</v>
      </c>
      <c r="E253" s="741" t="s">
        <v>6148</v>
      </c>
      <c r="F253" s="745">
        <v>3</v>
      </c>
      <c r="G253" s="745">
        <v>990</v>
      </c>
      <c r="H253" s="745"/>
      <c r="I253" s="745">
        <v>330</v>
      </c>
      <c r="J253" s="745"/>
      <c r="K253" s="745"/>
      <c r="L253" s="745"/>
      <c r="M253" s="745"/>
      <c r="N253" s="745"/>
      <c r="O253" s="745"/>
      <c r="P253" s="759"/>
      <c r="Q253" s="746"/>
    </row>
    <row r="254" spans="1:17" ht="14.4" customHeight="1" x14ac:dyDescent="0.3">
      <c r="A254" s="740" t="s">
        <v>6019</v>
      </c>
      <c r="B254" s="741" t="s">
        <v>5664</v>
      </c>
      <c r="C254" s="741" t="s">
        <v>4559</v>
      </c>
      <c r="D254" s="741" t="s">
        <v>6149</v>
      </c>
      <c r="E254" s="741" t="s">
        <v>6150</v>
      </c>
      <c r="F254" s="745"/>
      <c r="G254" s="745"/>
      <c r="H254" s="745"/>
      <c r="I254" s="745"/>
      <c r="J254" s="745">
        <v>1</v>
      </c>
      <c r="K254" s="745">
        <v>13844</v>
      </c>
      <c r="L254" s="745">
        <v>1</v>
      </c>
      <c r="M254" s="745">
        <v>13844</v>
      </c>
      <c r="N254" s="745"/>
      <c r="O254" s="745"/>
      <c r="P254" s="759"/>
      <c r="Q254" s="746"/>
    </row>
    <row r="255" spans="1:17" ht="14.4" customHeight="1" x14ac:dyDescent="0.3">
      <c r="A255" s="740" t="s">
        <v>6019</v>
      </c>
      <c r="B255" s="741" t="s">
        <v>5664</v>
      </c>
      <c r="C255" s="741" t="s">
        <v>4559</v>
      </c>
      <c r="D255" s="741" t="s">
        <v>6151</v>
      </c>
      <c r="E255" s="741" t="s">
        <v>6152</v>
      </c>
      <c r="F255" s="745">
        <v>4</v>
      </c>
      <c r="G255" s="745">
        <v>16556</v>
      </c>
      <c r="H255" s="745">
        <v>0.6626641050272174</v>
      </c>
      <c r="I255" s="745">
        <v>4139</v>
      </c>
      <c r="J255" s="745">
        <v>6</v>
      </c>
      <c r="K255" s="745">
        <v>24984</v>
      </c>
      <c r="L255" s="745">
        <v>1</v>
      </c>
      <c r="M255" s="745">
        <v>4164</v>
      </c>
      <c r="N255" s="745">
        <v>4</v>
      </c>
      <c r="O255" s="745">
        <v>16656</v>
      </c>
      <c r="P255" s="759">
        <v>0.66666666666666663</v>
      </c>
      <c r="Q255" s="746">
        <v>4164</v>
      </c>
    </row>
    <row r="256" spans="1:17" ht="14.4" customHeight="1" x14ac:dyDescent="0.3">
      <c r="A256" s="740" t="s">
        <v>6019</v>
      </c>
      <c r="B256" s="741" t="s">
        <v>5664</v>
      </c>
      <c r="C256" s="741" t="s">
        <v>4559</v>
      </c>
      <c r="D256" s="741" t="s">
        <v>6153</v>
      </c>
      <c r="E256" s="741" t="s">
        <v>6154</v>
      </c>
      <c r="F256" s="745">
        <v>3</v>
      </c>
      <c r="G256" s="745">
        <v>837</v>
      </c>
      <c r="H256" s="745">
        <v>0.73939929328621912</v>
      </c>
      <c r="I256" s="745">
        <v>279</v>
      </c>
      <c r="J256" s="745">
        <v>4</v>
      </c>
      <c r="K256" s="745">
        <v>1132</v>
      </c>
      <c r="L256" s="745">
        <v>1</v>
      </c>
      <c r="M256" s="745">
        <v>283</v>
      </c>
      <c r="N256" s="745">
        <v>5</v>
      </c>
      <c r="O256" s="745">
        <v>1415</v>
      </c>
      <c r="P256" s="759">
        <v>1.25</v>
      </c>
      <c r="Q256" s="746">
        <v>283</v>
      </c>
    </row>
    <row r="257" spans="1:17" ht="14.4" customHeight="1" x14ac:dyDescent="0.3">
      <c r="A257" s="740" t="s">
        <v>6019</v>
      </c>
      <c r="B257" s="741" t="s">
        <v>5664</v>
      </c>
      <c r="C257" s="741" t="s">
        <v>4559</v>
      </c>
      <c r="D257" s="741" t="s">
        <v>6155</v>
      </c>
      <c r="E257" s="741" t="s">
        <v>6156</v>
      </c>
      <c r="F257" s="745"/>
      <c r="G257" s="745"/>
      <c r="H257" s="745"/>
      <c r="I257" s="745"/>
      <c r="J257" s="745">
        <v>2</v>
      </c>
      <c r="K257" s="745">
        <v>12638</v>
      </c>
      <c r="L257" s="745">
        <v>1</v>
      </c>
      <c r="M257" s="745">
        <v>6319</v>
      </c>
      <c r="N257" s="745">
        <v>2</v>
      </c>
      <c r="O257" s="745">
        <v>12640</v>
      </c>
      <c r="P257" s="759">
        <v>1.0001582528881152</v>
      </c>
      <c r="Q257" s="746">
        <v>6320</v>
      </c>
    </row>
    <row r="258" spans="1:17" ht="14.4" customHeight="1" x14ac:dyDescent="0.3">
      <c r="A258" s="740" t="s">
        <v>6019</v>
      </c>
      <c r="B258" s="741" t="s">
        <v>5664</v>
      </c>
      <c r="C258" s="741" t="s">
        <v>4559</v>
      </c>
      <c r="D258" s="741" t="s">
        <v>6157</v>
      </c>
      <c r="E258" s="741" t="s">
        <v>6158</v>
      </c>
      <c r="F258" s="745">
        <v>1</v>
      </c>
      <c r="G258" s="745">
        <v>1527</v>
      </c>
      <c r="H258" s="745">
        <v>0.96952380952380957</v>
      </c>
      <c r="I258" s="745">
        <v>1527</v>
      </c>
      <c r="J258" s="745">
        <v>1</v>
      </c>
      <c r="K258" s="745">
        <v>1575</v>
      </c>
      <c r="L258" s="745">
        <v>1</v>
      </c>
      <c r="M258" s="745">
        <v>1575</v>
      </c>
      <c r="N258" s="745"/>
      <c r="O258" s="745"/>
      <c r="P258" s="759"/>
      <c r="Q258" s="746"/>
    </row>
    <row r="259" spans="1:17" ht="14.4" customHeight="1" x14ac:dyDescent="0.3">
      <c r="A259" s="740" t="s">
        <v>6019</v>
      </c>
      <c r="B259" s="741" t="s">
        <v>5664</v>
      </c>
      <c r="C259" s="741" t="s">
        <v>4559</v>
      </c>
      <c r="D259" s="741" t="s">
        <v>6159</v>
      </c>
      <c r="E259" s="741" t="s">
        <v>6160</v>
      </c>
      <c r="F259" s="745">
        <v>1</v>
      </c>
      <c r="G259" s="745">
        <v>15072</v>
      </c>
      <c r="H259" s="745">
        <v>0.9876802096985583</v>
      </c>
      <c r="I259" s="745">
        <v>15072</v>
      </c>
      <c r="J259" s="745">
        <v>1</v>
      </c>
      <c r="K259" s="745">
        <v>15260</v>
      </c>
      <c r="L259" s="745">
        <v>1</v>
      </c>
      <c r="M259" s="745">
        <v>15260</v>
      </c>
      <c r="N259" s="745"/>
      <c r="O259" s="745"/>
      <c r="P259" s="759"/>
      <c r="Q259" s="746"/>
    </row>
    <row r="260" spans="1:17" ht="14.4" customHeight="1" x14ac:dyDescent="0.3">
      <c r="A260" s="740" t="s">
        <v>6019</v>
      </c>
      <c r="B260" s="741" t="s">
        <v>5664</v>
      </c>
      <c r="C260" s="741" t="s">
        <v>4559</v>
      </c>
      <c r="D260" s="741" t="s">
        <v>6161</v>
      </c>
      <c r="E260" s="741" t="s">
        <v>6162</v>
      </c>
      <c r="F260" s="745">
        <v>8</v>
      </c>
      <c r="G260" s="745">
        <v>30592</v>
      </c>
      <c r="H260" s="745">
        <v>0.46619932947272175</v>
      </c>
      <c r="I260" s="745">
        <v>3824</v>
      </c>
      <c r="J260" s="745">
        <v>17</v>
      </c>
      <c r="K260" s="745">
        <v>65620</v>
      </c>
      <c r="L260" s="745">
        <v>1</v>
      </c>
      <c r="M260" s="745">
        <v>3860</v>
      </c>
      <c r="N260" s="745">
        <v>5</v>
      </c>
      <c r="O260" s="745">
        <v>19300</v>
      </c>
      <c r="P260" s="759">
        <v>0.29411764705882354</v>
      </c>
      <c r="Q260" s="746">
        <v>3860</v>
      </c>
    </row>
    <row r="261" spans="1:17" ht="14.4" customHeight="1" x14ac:dyDescent="0.3">
      <c r="A261" s="740" t="s">
        <v>6019</v>
      </c>
      <c r="B261" s="741" t="s">
        <v>5664</v>
      </c>
      <c r="C261" s="741" t="s">
        <v>4559</v>
      </c>
      <c r="D261" s="741" t="s">
        <v>6163</v>
      </c>
      <c r="E261" s="741" t="s">
        <v>6164</v>
      </c>
      <c r="F261" s="745">
        <v>3</v>
      </c>
      <c r="G261" s="745">
        <v>15486</v>
      </c>
      <c r="H261" s="745">
        <v>0.99078694817658353</v>
      </c>
      <c r="I261" s="745">
        <v>5162</v>
      </c>
      <c r="J261" s="745">
        <v>3</v>
      </c>
      <c r="K261" s="745">
        <v>15630</v>
      </c>
      <c r="L261" s="745">
        <v>1</v>
      </c>
      <c r="M261" s="745">
        <v>5210</v>
      </c>
      <c r="N261" s="745">
        <v>3</v>
      </c>
      <c r="O261" s="745">
        <v>15630</v>
      </c>
      <c r="P261" s="759">
        <v>1</v>
      </c>
      <c r="Q261" s="746">
        <v>5210</v>
      </c>
    </row>
    <row r="262" spans="1:17" ht="14.4" customHeight="1" x14ac:dyDescent="0.3">
      <c r="A262" s="740" t="s">
        <v>6019</v>
      </c>
      <c r="B262" s="741" t="s">
        <v>5664</v>
      </c>
      <c r="C262" s="741" t="s">
        <v>4559</v>
      </c>
      <c r="D262" s="741" t="s">
        <v>6165</v>
      </c>
      <c r="E262" s="741" t="s">
        <v>6166</v>
      </c>
      <c r="F262" s="745"/>
      <c r="G262" s="745"/>
      <c r="H262" s="745"/>
      <c r="I262" s="745"/>
      <c r="J262" s="745">
        <v>5</v>
      </c>
      <c r="K262" s="745">
        <v>39625</v>
      </c>
      <c r="L262" s="745">
        <v>1</v>
      </c>
      <c r="M262" s="745">
        <v>7925</v>
      </c>
      <c r="N262" s="745"/>
      <c r="O262" s="745"/>
      <c r="P262" s="759"/>
      <c r="Q262" s="746"/>
    </row>
    <row r="263" spans="1:17" ht="14.4" customHeight="1" x14ac:dyDescent="0.3">
      <c r="A263" s="740" t="s">
        <v>6019</v>
      </c>
      <c r="B263" s="741" t="s">
        <v>5664</v>
      </c>
      <c r="C263" s="741" t="s">
        <v>4559</v>
      </c>
      <c r="D263" s="741" t="s">
        <v>6167</v>
      </c>
      <c r="E263" s="741" t="s">
        <v>6168</v>
      </c>
      <c r="F263" s="745"/>
      <c r="G263" s="745"/>
      <c r="H263" s="745"/>
      <c r="I263" s="745"/>
      <c r="J263" s="745">
        <v>1</v>
      </c>
      <c r="K263" s="745">
        <v>1702</v>
      </c>
      <c r="L263" s="745">
        <v>1</v>
      </c>
      <c r="M263" s="745">
        <v>1702</v>
      </c>
      <c r="N263" s="745">
        <v>1</v>
      </c>
      <c r="O263" s="745">
        <v>1702</v>
      </c>
      <c r="P263" s="759">
        <v>1</v>
      </c>
      <c r="Q263" s="746">
        <v>1702</v>
      </c>
    </row>
    <row r="264" spans="1:17" ht="14.4" customHeight="1" x14ac:dyDescent="0.3">
      <c r="A264" s="740" t="s">
        <v>6019</v>
      </c>
      <c r="B264" s="741" t="s">
        <v>5664</v>
      </c>
      <c r="C264" s="741" t="s">
        <v>4559</v>
      </c>
      <c r="D264" s="741" t="s">
        <v>6169</v>
      </c>
      <c r="E264" s="741" t="s">
        <v>6170</v>
      </c>
      <c r="F264" s="745">
        <v>17</v>
      </c>
      <c r="G264" s="745">
        <v>21777</v>
      </c>
      <c r="H264" s="745">
        <v>0.88643301990475032</v>
      </c>
      <c r="I264" s="745">
        <v>1281</v>
      </c>
      <c r="J264" s="745">
        <v>19</v>
      </c>
      <c r="K264" s="745">
        <v>24567</v>
      </c>
      <c r="L264" s="745">
        <v>1</v>
      </c>
      <c r="M264" s="745">
        <v>1293</v>
      </c>
      <c r="N264" s="745">
        <v>21</v>
      </c>
      <c r="O264" s="745">
        <v>27174</v>
      </c>
      <c r="P264" s="759">
        <v>1.1061179631212603</v>
      </c>
      <c r="Q264" s="746">
        <v>1294</v>
      </c>
    </row>
    <row r="265" spans="1:17" ht="14.4" customHeight="1" x14ac:dyDescent="0.3">
      <c r="A265" s="740" t="s">
        <v>6019</v>
      </c>
      <c r="B265" s="741" t="s">
        <v>5664</v>
      </c>
      <c r="C265" s="741" t="s">
        <v>4559</v>
      </c>
      <c r="D265" s="741" t="s">
        <v>6171</v>
      </c>
      <c r="E265" s="741" t="s">
        <v>6172</v>
      </c>
      <c r="F265" s="745">
        <v>7</v>
      </c>
      <c r="G265" s="745">
        <v>8169</v>
      </c>
      <c r="H265" s="745">
        <v>0.5783772302463891</v>
      </c>
      <c r="I265" s="745">
        <v>1167</v>
      </c>
      <c r="J265" s="745">
        <v>12</v>
      </c>
      <c r="K265" s="745">
        <v>14124</v>
      </c>
      <c r="L265" s="745">
        <v>1</v>
      </c>
      <c r="M265" s="745">
        <v>1177</v>
      </c>
      <c r="N265" s="745">
        <v>12</v>
      </c>
      <c r="O265" s="745">
        <v>14136</v>
      </c>
      <c r="P265" s="759">
        <v>1.0008496176720476</v>
      </c>
      <c r="Q265" s="746">
        <v>1178</v>
      </c>
    </row>
    <row r="266" spans="1:17" ht="14.4" customHeight="1" x14ac:dyDescent="0.3">
      <c r="A266" s="740" t="s">
        <v>6019</v>
      </c>
      <c r="B266" s="741" t="s">
        <v>5664</v>
      </c>
      <c r="C266" s="741" t="s">
        <v>4559</v>
      </c>
      <c r="D266" s="741" t="s">
        <v>6173</v>
      </c>
      <c r="E266" s="741" t="s">
        <v>6174</v>
      </c>
      <c r="F266" s="745">
        <v>9</v>
      </c>
      <c r="G266" s="745">
        <v>45684</v>
      </c>
      <c r="H266" s="745">
        <v>0.52109639667385277</v>
      </c>
      <c r="I266" s="745">
        <v>5076</v>
      </c>
      <c r="J266" s="745">
        <v>17</v>
      </c>
      <c r="K266" s="745">
        <v>87669</v>
      </c>
      <c r="L266" s="745">
        <v>1</v>
      </c>
      <c r="M266" s="745">
        <v>5157</v>
      </c>
      <c r="N266" s="745">
        <v>13</v>
      </c>
      <c r="O266" s="745">
        <v>67041</v>
      </c>
      <c r="P266" s="759">
        <v>0.76470588235294112</v>
      </c>
      <c r="Q266" s="746">
        <v>5157</v>
      </c>
    </row>
    <row r="267" spans="1:17" ht="14.4" customHeight="1" x14ac:dyDescent="0.3">
      <c r="A267" s="740" t="s">
        <v>6019</v>
      </c>
      <c r="B267" s="741" t="s">
        <v>5664</v>
      </c>
      <c r="C267" s="741" t="s">
        <v>4559</v>
      </c>
      <c r="D267" s="741" t="s">
        <v>6175</v>
      </c>
      <c r="E267" s="741" t="s">
        <v>6176</v>
      </c>
      <c r="F267" s="745"/>
      <c r="G267" s="745"/>
      <c r="H267" s="745"/>
      <c r="I267" s="745"/>
      <c r="J267" s="745">
        <v>1</v>
      </c>
      <c r="K267" s="745">
        <v>5620</v>
      </c>
      <c r="L267" s="745">
        <v>1</v>
      </c>
      <c r="M267" s="745">
        <v>5620</v>
      </c>
      <c r="N267" s="745"/>
      <c r="O267" s="745"/>
      <c r="P267" s="759"/>
      <c r="Q267" s="746"/>
    </row>
    <row r="268" spans="1:17" ht="14.4" customHeight="1" x14ac:dyDescent="0.3">
      <c r="A268" s="740" t="s">
        <v>6019</v>
      </c>
      <c r="B268" s="741" t="s">
        <v>5664</v>
      </c>
      <c r="C268" s="741" t="s">
        <v>4559</v>
      </c>
      <c r="D268" s="741" t="s">
        <v>6177</v>
      </c>
      <c r="E268" s="741" t="s">
        <v>6178</v>
      </c>
      <c r="F268" s="745">
        <v>2</v>
      </c>
      <c r="G268" s="745">
        <v>1504</v>
      </c>
      <c r="H268" s="745">
        <v>1.88</v>
      </c>
      <c r="I268" s="745">
        <v>752</v>
      </c>
      <c r="J268" s="745">
        <v>1</v>
      </c>
      <c r="K268" s="745">
        <v>800</v>
      </c>
      <c r="L268" s="745">
        <v>1</v>
      </c>
      <c r="M268" s="745">
        <v>800</v>
      </c>
      <c r="N268" s="745">
        <v>3</v>
      </c>
      <c r="O268" s="745">
        <v>2403</v>
      </c>
      <c r="P268" s="759">
        <v>3.0037500000000001</v>
      </c>
      <c r="Q268" s="746">
        <v>801</v>
      </c>
    </row>
    <row r="269" spans="1:17" ht="14.4" customHeight="1" x14ac:dyDescent="0.3">
      <c r="A269" s="740" t="s">
        <v>6019</v>
      </c>
      <c r="B269" s="741" t="s">
        <v>5664</v>
      </c>
      <c r="C269" s="741" t="s">
        <v>4559</v>
      </c>
      <c r="D269" s="741" t="s">
        <v>6179</v>
      </c>
      <c r="E269" s="741" t="s">
        <v>6180</v>
      </c>
      <c r="F269" s="745">
        <v>539</v>
      </c>
      <c r="G269" s="745">
        <v>94325</v>
      </c>
      <c r="H269" s="745">
        <v>0.97424059327198176</v>
      </c>
      <c r="I269" s="745">
        <v>175</v>
      </c>
      <c r="J269" s="745">
        <v>547</v>
      </c>
      <c r="K269" s="745">
        <v>96819</v>
      </c>
      <c r="L269" s="745">
        <v>1</v>
      </c>
      <c r="M269" s="745">
        <v>177</v>
      </c>
      <c r="N269" s="745">
        <v>485</v>
      </c>
      <c r="O269" s="745">
        <v>85845</v>
      </c>
      <c r="P269" s="759">
        <v>0.88665447897623395</v>
      </c>
      <c r="Q269" s="746">
        <v>177</v>
      </c>
    </row>
    <row r="270" spans="1:17" ht="14.4" customHeight="1" x14ac:dyDescent="0.3">
      <c r="A270" s="740" t="s">
        <v>6019</v>
      </c>
      <c r="B270" s="741" t="s">
        <v>5664</v>
      </c>
      <c r="C270" s="741" t="s">
        <v>4559</v>
      </c>
      <c r="D270" s="741" t="s">
        <v>6181</v>
      </c>
      <c r="E270" s="741" t="s">
        <v>6182</v>
      </c>
      <c r="F270" s="745">
        <v>90</v>
      </c>
      <c r="G270" s="745">
        <v>180090</v>
      </c>
      <c r="H270" s="745">
        <v>0.915985107421875</v>
      </c>
      <c r="I270" s="745">
        <v>2001</v>
      </c>
      <c r="J270" s="745">
        <v>96</v>
      </c>
      <c r="K270" s="745">
        <v>196608</v>
      </c>
      <c r="L270" s="745">
        <v>1</v>
      </c>
      <c r="M270" s="745">
        <v>2048</v>
      </c>
      <c r="N270" s="745">
        <v>124</v>
      </c>
      <c r="O270" s="745">
        <v>254076</v>
      </c>
      <c r="P270" s="759">
        <v>1.29229736328125</v>
      </c>
      <c r="Q270" s="746">
        <v>2049</v>
      </c>
    </row>
    <row r="271" spans="1:17" ht="14.4" customHeight="1" x14ac:dyDescent="0.3">
      <c r="A271" s="740" t="s">
        <v>6019</v>
      </c>
      <c r="B271" s="741" t="s">
        <v>5664</v>
      </c>
      <c r="C271" s="741" t="s">
        <v>4559</v>
      </c>
      <c r="D271" s="741" t="s">
        <v>6183</v>
      </c>
      <c r="E271" s="741" t="s">
        <v>6184</v>
      </c>
      <c r="F271" s="745">
        <v>2</v>
      </c>
      <c r="G271" s="745">
        <v>5392</v>
      </c>
      <c r="H271" s="745">
        <v>0.98538011695906436</v>
      </c>
      <c r="I271" s="745">
        <v>2696</v>
      </c>
      <c r="J271" s="745">
        <v>2</v>
      </c>
      <c r="K271" s="745">
        <v>5472</v>
      </c>
      <c r="L271" s="745">
        <v>1</v>
      </c>
      <c r="M271" s="745">
        <v>2736</v>
      </c>
      <c r="N271" s="745">
        <v>2</v>
      </c>
      <c r="O271" s="745">
        <v>5474</v>
      </c>
      <c r="P271" s="759">
        <v>1.0003654970760234</v>
      </c>
      <c r="Q271" s="746">
        <v>2737</v>
      </c>
    </row>
    <row r="272" spans="1:17" ht="14.4" customHeight="1" x14ac:dyDescent="0.3">
      <c r="A272" s="740" t="s">
        <v>6019</v>
      </c>
      <c r="B272" s="741" t="s">
        <v>5664</v>
      </c>
      <c r="C272" s="741" t="s">
        <v>4559</v>
      </c>
      <c r="D272" s="741" t="s">
        <v>6185</v>
      </c>
      <c r="E272" s="741" t="s">
        <v>6186</v>
      </c>
      <c r="F272" s="745">
        <v>1</v>
      </c>
      <c r="G272" s="745">
        <v>5188</v>
      </c>
      <c r="H272" s="745">
        <v>0.98462706395900546</v>
      </c>
      <c r="I272" s="745">
        <v>5188</v>
      </c>
      <c r="J272" s="745">
        <v>1</v>
      </c>
      <c r="K272" s="745">
        <v>5269</v>
      </c>
      <c r="L272" s="745">
        <v>1</v>
      </c>
      <c r="M272" s="745">
        <v>5269</v>
      </c>
      <c r="N272" s="745"/>
      <c r="O272" s="745"/>
      <c r="P272" s="759"/>
      <c r="Q272" s="746"/>
    </row>
    <row r="273" spans="1:17" ht="14.4" customHeight="1" x14ac:dyDescent="0.3">
      <c r="A273" s="740" t="s">
        <v>6019</v>
      </c>
      <c r="B273" s="741" t="s">
        <v>5664</v>
      </c>
      <c r="C273" s="741" t="s">
        <v>4559</v>
      </c>
      <c r="D273" s="741" t="s">
        <v>6187</v>
      </c>
      <c r="E273" s="741" t="s">
        <v>6188</v>
      </c>
      <c r="F273" s="745">
        <v>1</v>
      </c>
      <c r="G273" s="745">
        <v>662</v>
      </c>
      <c r="H273" s="745"/>
      <c r="I273" s="745">
        <v>662</v>
      </c>
      <c r="J273" s="745"/>
      <c r="K273" s="745"/>
      <c r="L273" s="745"/>
      <c r="M273" s="745"/>
      <c r="N273" s="745"/>
      <c r="O273" s="745"/>
      <c r="P273" s="759"/>
      <c r="Q273" s="746"/>
    </row>
    <row r="274" spans="1:17" ht="14.4" customHeight="1" x14ac:dyDescent="0.3">
      <c r="A274" s="740" t="s">
        <v>6019</v>
      </c>
      <c r="B274" s="741" t="s">
        <v>5664</v>
      </c>
      <c r="C274" s="741" t="s">
        <v>4559</v>
      </c>
      <c r="D274" s="741" t="s">
        <v>6189</v>
      </c>
      <c r="E274" s="741" t="s">
        <v>6190</v>
      </c>
      <c r="F274" s="745">
        <v>1</v>
      </c>
      <c r="G274" s="745">
        <v>2082</v>
      </c>
      <c r="H274" s="745">
        <v>0.49266445811642212</v>
      </c>
      <c r="I274" s="745">
        <v>2082</v>
      </c>
      <c r="J274" s="745">
        <v>2</v>
      </c>
      <c r="K274" s="745">
        <v>4226</v>
      </c>
      <c r="L274" s="745">
        <v>1</v>
      </c>
      <c r="M274" s="745">
        <v>2113</v>
      </c>
      <c r="N274" s="745">
        <v>1</v>
      </c>
      <c r="O274" s="745">
        <v>2113</v>
      </c>
      <c r="P274" s="759">
        <v>0.5</v>
      </c>
      <c r="Q274" s="746">
        <v>2113</v>
      </c>
    </row>
    <row r="275" spans="1:17" ht="14.4" customHeight="1" x14ac:dyDescent="0.3">
      <c r="A275" s="740" t="s">
        <v>6019</v>
      </c>
      <c r="B275" s="741" t="s">
        <v>5664</v>
      </c>
      <c r="C275" s="741" t="s">
        <v>4559</v>
      </c>
      <c r="D275" s="741" t="s">
        <v>6191</v>
      </c>
      <c r="E275" s="741" t="s">
        <v>6192</v>
      </c>
      <c r="F275" s="745">
        <v>3</v>
      </c>
      <c r="G275" s="745">
        <v>453</v>
      </c>
      <c r="H275" s="745">
        <v>0.97419354838709682</v>
      </c>
      <c r="I275" s="745">
        <v>151</v>
      </c>
      <c r="J275" s="745">
        <v>3</v>
      </c>
      <c r="K275" s="745">
        <v>465</v>
      </c>
      <c r="L275" s="745">
        <v>1</v>
      </c>
      <c r="M275" s="745">
        <v>155</v>
      </c>
      <c r="N275" s="745">
        <v>1</v>
      </c>
      <c r="O275" s="745">
        <v>155</v>
      </c>
      <c r="P275" s="759">
        <v>0.33333333333333331</v>
      </c>
      <c r="Q275" s="746">
        <v>155</v>
      </c>
    </row>
    <row r="276" spans="1:17" ht="14.4" customHeight="1" x14ac:dyDescent="0.3">
      <c r="A276" s="740" t="s">
        <v>6019</v>
      </c>
      <c r="B276" s="741" t="s">
        <v>5664</v>
      </c>
      <c r="C276" s="741" t="s">
        <v>4559</v>
      </c>
      <c r="D276" s="741" t="s">
        <v>6193</v>
      </c>
      <c r="E276" s="741" t="s">
        <v>6194</v>
      </c>
      <c r="F276" s="745"/>
      <c r="G276" s="745"/>
      <c r="H276" s="745"/>
      <c r="I276" s="745"/>
      <c r="J276" s="745">
        <v>3</v>
      </c>
      <c r="K276" s="745">
        <v>597</v>
      </c>
      <c r="L276" s="745">
        <v>1</v>
      </c>
      <c r="M276" s="745">
        <v>199</v>
      </c>
      <c r="N276" s="745">
        <v>2</v>
      </c>
      <c r="O276" s="745">
        <v>398</v>
      </c>
      <c r="P276" s="759">
        <v>0.66666666666666663</v>
      </c>
      <c r="Q276" s="746">
        <v>199</v>
      </c>
    </row>
    <row r="277" spans="1:17" ht="14.4" customHeight="1" x14ac:dyDescent="0.3">
      <c r="A277" s="740" t="s">
        <v>6019</v>
      </c>
      <c r="B277" s="741" t="s">
        <v>5664</v>
      </c>
      <c r="C277" s="741" t="s">
        <v>4559</v>
      </c>
      <c r="D277" s="741" t="s">
        <v>6195</v>
      </c>
      <c r="E277" s="741" t="s">
        <v>6196</v>
      </c>
      <c r="F277" s="745">
        <v>161</v>
      </c>
      <c r="G277" s="745">
        <v>32200</v>
      </c>
      <c r="H277" s="745">
        <v>0.89176913703334437</v>
      </c>
      <c r="I277" s="745">
        <v>200</v>
      </c>
      <c r="J277" s="745">
        <v>177</v>
      </c>
      <c r="K277" s="745">
        <v>36108</v>
      </c>
      <c r="L277" s="745">
        <v>1</v>
      </c>
      <c r="M277" s="745">
        <v>204</v>
      </c>
      <c r="N277" s="745">
        <v>140</v>
      </c>
      <c r="O277" s="745">
        <v>28560</v>
      </c>
      <c r="P277" s="759">
        <v>0.79096045197740117</v>
      </c>
      <c r="Q277" s="746">
        <v>204</v>
      </c>
    </row>
    <row r="278" spans="1:17" ht="14.4" customHeight="1" x14ac:dyDescent="0.3">
      <c r="A278" s="740" t="s">
        <v>6019</v>
      </c>
      <c r="B278" s="741" t="s">
        <v>5664</v>
      </c>
      <c r="C278" s="741" t="s">
        <v>4559</v>
      </c>
      <c r="D278" s="741" t="s">
        <v>6197</v>
      </c>
      <c r="E278" s="741" t="s">
        <v>6198</v>
      </c>
      <c r="F278" s="745">
        <v>2</v>
      </c>
      <c r="G278" s="745">
        <v>836</v>
      </c>
      <c r="H278" s="745">
        <v>0.49061032863849763</v>
      </c>
      <c r="I278" s="745">
        <v>418</v>
      </c>
      <c r="J278" s="745">
        <v>4</v>
      </c>
      <c r="K278" s="745">
        <v>1704</v>
      </c>
      <c r="L278" s="745">
        <v>1</v>
      </c>
      <c r="M278" s="745">
        <v>426</v>
      </c>
      <c r="N278" s="745"/>
      <c r="O278" s="745"/>
      <c r="P278" s="759"/>
      <c r="Q278" s="746"/>
    </row>
    <row r="279" spans="1:17" ht="14.4" customHeight="1" x14ac:dyDescent="0.3">
      <c r="A279" s="740" t="s">
        <v>6019</v>
      </c>
      <c r="B279" s="741" t="s">
        <v>5664</v>
      </c>
      <c r="C279" s="741" t="s">
        <v>4559</v>
      </c>
      <c r="D279" s="741" t="s">
        <v>6199</v>
      </c>
      <c r="E279" s="741" t="s">
        <v>6200</v>
      </c>
      <c r="F279" s="745">
        <v>5</v>
      </c>
      <c r="G279" s="745">
        <v>2140</v>
      </c>
      <c r="H279" s="745">
        <v>1.6360856269113151</v>
      </c>
      <c r="I279" s="745">
        <v>428</v>
      </c>
      <c r="J279" s="745">
        <v>3</v>
      </c>
      <c r="K279" s="745">
        <v>1308</v>
      </c>
      <c r="L279" s="745">
        <v>1</v>
      </c>
      <c r="M279" s="745">
        <v>436</v>
      </c>
      <c r="N279" s="745">
        <v>3</v>
      </c>
      <c r="O279" s="745">
        <v>1308</v>
      </c>
      <c r="P279" s="759">
        <v>1</v>
      </c>
      <c r="Q279" s="746">
        <v>436</v>
      </c>
    </row>
    <row r="280" spans="1:17" ht="14.4" customHeight="1" x14ac:dyDescent="0.3">
      <c r="A280" s="740" t="s">
        <v>6019</v>
      </c>
      <c r="B280" s="741" t="s">
        <v>5664</v>
      </c>
      <c r="C280" s="741" t="s">
        <v>4559</v>
      </c>
      <c r="D280" s="741" t="s">
        <v>6201</v>
      </c>
      <c r="E280" s="741" t="s">
        <v>6202</v>
      </c>
      <c r="F280" s="745">
        <v>119</v>
      </c>
      <c r="G280" s="745">
        <v>252637</v>
      </c>
      <c r="H280" s="745">
        <v>1.1498761993190962</v>
      </c>
      <c r="I280" s="745">
        <v>2123</v>
      </c>
      <c r="J280" s="745">
        <v>102</v>
      </c>
      <c r="K280" s="745">
        <v>219708</v>
      </c>
      <c r="L280" s="745">
        <v>1</v>
      </c>
      <c r="M280" s="745">
        <v>2154</v>
      </c>
      <c r="N280" s="745">
        <v>95</v>
      </c>
      <c r="O280" s="745">
        <v>204725</v>
      </c>
      <c r="P280" s="759">
        <v>0.93180494110364664</v>
      </c>
      <c r="Q280" s="746">
        <v>2155</v>
      </c>
    </row>
    <row r="281" spans="1:17" ht="14.4" customHeight="1" x14ac:dyDescent="0.3">
      <c r="A281" s="740" t="s">
        <v>6019</v>
      </c>
      <c r="B281" s="741" t="s">
        <v>5664</v>
      </c>
      <c r="C281" s="741" t="s">
        <v>4559</v>
      </c>
      <c r="D281" s="741" t="s">
        <v>6203</v>
      </c>
      <c r="E281" s="741" t="s">
        <v>6162</v>
      </c>
      <c r="F281" s="745">
        <v>13</v>
      </c>
      <c r="G281" s="745">
        <v>24297</v>
      </c>
      <c r="H281" s="745">
        <v>0.58496244221879812</v>
      </c>
      <c r="I281" s="745">
        <v>1869</v>
      </c>
      <c r="J281" s="745">
        <v>22</v>
      </c>
      <c r="K281" s="745">
        <v>41536</v>
      </c>
      <c r="L281" s="745">
        <v>1</v>
      </c>
      <c r="M281" s="745">
        <v>1888</v>
      </c>
      <c r="N281" s="745">
        <v>6</v>
      </c>
      <c r="O281" s="745">
        <v>11334</v>
      </c>
      <c r="P281" s="759">
        <v>0.27287172573189522</v>
      </c>
      <c r="Q281" s="746">
        <v>1889</v>
      </c>
    </row>
    <row r="282" spans="1:17" ht="14.4" customHeight="1" x14ac:dyDescent="0.3">
      <c r="A282" s="740" t="s">
        <v>6019</v>
      </c>
      <c r="B282" s="741" t="s">
        <v>5664</v>
      </c>
      <c r="C282" s="741" t="s">
        <v>4559</v>
      </c>
      <c r="D282" s="741" t="s">
        <v>6204</v>
      </c>
      <c r="E282" s="741" t="s">
        <v>6205</v>
      </c>
      <c r="F282" s="745"/>
      <c r="G282" s="745"/>
      <c r="H282" s="745"/>
      <c r="I282" s="745"/>
      <c r="J282" s="745"/>
      <c r="K282" s="745"/>
      <c r="L282" s="745"/>
      <c r="M282" s="745"/>
      <c r="N282" s="745">
        <v>1</v>
      </c>
      <c r="O282" s="745">
        <v>9838</v>
      </c>
      <c r="P282" s="759"/>
      <c r="Q282" s="746">
        <v>9838</v>
      </c>
    </row>
    <row r="283" spans="1:17" ht="14.4" customHeight="1" x14ac:dyDescent="0.3">
      <c r="A283" s="740" t="s">
        <v>6019</v>
      </c>
      <c r="B283" s="741" t="s">
        <v>5664</v>
      </c>
      <c r="C283" s="741" t="s">
        <v>4559</v>
      </c>
      <c r="D283" s="741" t="s">
        <v>6206</v>
      </c>
      <c r="E283" s="741" t="s">
        <v>6207</v>
      </c>
      <c r="F283" s="745">
        <v>19</v>
      </c>
      <c r="G283" s="745">
        <v>159581</v>
      </c>
      <c r="H283" s="745">
        <v>0.78605134570674229</v>
      </c>
      <c r="I283" s="745">
        <v>8399</v>
      </c>
      <c r="J283" s="745">
        <v>24</v>
      </c>
      <c r="K283" s="745">
        <v>203016</v>
      </c>
      <c r="L283" s="745">
        <v>1</v>
      </c>
      <c r="M283" s="745">
        <v>8459</v>
      </c>
      <c r="N283" s="745">
        <v>21</v>
      </c>
      <c r="O283" s="745">
        <v>177660</v>
      </c>
      <c r="P283" s="759">
        <v>0.87510344012294594</v>
      </c>
      <c r="Q283" s="746">
        <v>8460</v>
      </c>
    </row>
    <row r="284" spans="1:17" ht="14.4" customHeight="1" x14ac:dyDescent="0.3">
      <c r="A284" s="740" t="s">
        <v>6019</v>
      </c>
      <c r="B284" s="741" t="s">
        <v>5664</v>
      </c>
      <c r="C284" s="741" t="s">
        <v>4559</v>
      </c>
      <c r="D284" s="741" t="s">
        <v>6208</v>
      </c>
      <c r="E284" s="741" t="s">
        <v>6209</v>
      </c>
      <c r="F284" s="745">
        <v>5</v>
      </c>
      <c r="G284" s="745">
        <v>10025</v>
      </c>
      <c r="H284" s="745">
        <v>1.6276993018347135</v>
      </c>
      <c r="I284" s="745">
        <v>2005</v>
      </c>
      <c r="J284" s="745">
        <v>3</v>
      </c>
      <c r="K284" s="745">
        <v>6159</v>
      </c>
      <c r="L284" s="745">
        <v>1</v>
      </c>
      <c r="M284" s="745">
        <v>2053</v>
      </c>
      <c r="N284" s="745">
        <v>1</v>
      </c>
      <c r="O284" s="745">
        <v>2053</v>
      </c>
      <c r="P284" s="759">
        <v>0.33333333333333331</v>
      </c>
      <c r="Q284" s="746">
        <v>2053</v>
      </c>
    </row>
    <row r="285" spans="1:17" ht="14.4" customHeight="1" x14ac:dyDescent="0.3">
      <c r="A285" s="740" t="s">
        <v>6019</v>
      </c>
      <c r="B285" s="741" t="s">
        <v>5664</v>
      </c>
      <c r="C285" s="741" t="s">
        <v>4559</v>
      </c>
      <c r="D285" s="741" t="s">
        <v>6210</v>
      </c>
      <c r="E285" s="741" t="s">
        <v>6211</v>
      </c>
      <c r="F285" s="745">
        <v>1</v>
      </c>
      <c r="G285" s="745">
        <v>919</v>
      </c>
      <c r="H285" s="745"/>
      <c r="I285" s="745">
        <v>919</v>
      </c>
      <c r="J285" s="745"/>
      <c r="K285" s="745"/>
      <c r="L285" s="745"/>
      <c r="M285" s="745"/>
      <c r="N285" s="745"/>
      <c r="O285" s="745"/>
      <c r="P285" s="759"/>
      <c r="Q285" s="746"/>
    </row>
    <row r="286" spans="1:17" ht="14.4" customHeight="1" x14ac:dyDescent="0.3">
      <c r="A286" s="740" t="s">
        <v>6019</v>
      </c>
      <c r="B286" s="741" t="s">
        <v>5664</v>
      </c>
      <c r="C286" s="741" t="s">
        <v>4559</v>
      </c>
      <c r="D286" s="741" t="s">
        <v>6212</v>
      </c>
      <c r="E286" s="741" t="s">
        <v>6213</v>
      </c>
      <c r="F286" s="745"/>
      <c r="G286" s="745"/>
      <c r="H286" s="745"/>
      <c r="I286" s="745"/>
      <c r="J286" s="745">
        <v>1</v>
      </c>
      <c r="K286" s="745">
        <v>373</v>
      </c>
      <c r="L286" s="745">
        <v>1</v>
      </c>
      <c r="M286" s="745">
        <v>373</v>
      </c>
      <c r="N286" s="745">
        <v>1</v>
      </c>
      <c r="O286" s="745">
        <v>373</v>
      </c>
      <c r="P286" s="759">
        <v>1</v>
      </c>
      <c r="Q286" s="746">
        <v>373</v>
      </c>
    </row>
    <row r="287" spans="1:17" ht="14.4" customHeight="1" x14ac:dyDescent="0.3">
      <c r="A287" s="740" t="s">
        <v>6019</v>
      </c>
      <c r="B287" s="741" t="s">
        <v>5664</v>
      </c>
      <c r="C287" s="741" t="s">
        <v>4559</v>
      </c>
      <c r="D287" s="741" t="s">
        <v>6214</v>
      </c>
      <c r="E287" s="741" t="s">
        <v>6215</v>
      </c>
      <c r="F287" s="745">
        <v>1</v>
      </c>
      <c r="G287" s="745">
        <v>2058</v>
      </c>
      <c r="H287" s="745"/>
      <c r="I287" s="745">
        <v>2058</v>
      </c>
      <c r="J287" s="745"/>
      <c r="K287" s="745"/>
      <c r="L287" s="745"/>
      <c r="M287" s="745"/>
      <c r="N287" s="745"/>
      <c r="O287" s="745"/>
      <c r="P287" s="759"/>
      <c r="Q287" s="746"/>
    </row>
    <row r="288" spans="1:17" ht="14.4" customHeight="1" x14ac:dyDescent="0.3">
      <c r="A288" s="740" t="s">
        <v>6216</v>
      </c>
      <c r="B288" s="741" t="s">
        <v>6217</v>
      </c>
      <c r="C288" s="741" t="s">
        <v>4559</v>
      </c>
      <c r="D288" s="741" t="s">
        <v>6218</v>
      </c>
      <c r="E288" s="741" t="s">
        <v>6219</v>
      </c>
      <c r="F288" s="745">
        <v>668</v>
      </c>
      <c r="G288" s="745">
        <v>137608</v>
      </c>
      <c r="H288" s="745">
        <v>1.4557379823967502</v>
      </c>
      <c r="I288" s="745">
        <v>206</v>
      </c>
      <c r="J288" s="745">
        <v>448</v>
      </c>
      <c r="K288" s="745">
        <v>94528</v>
      </c>
      <c r="L288" s="745">
        <v>1</v>
      </c>
      <c r="M288" s="745">
        <v>211</v>
      </c>
      <c r="N288" s="745">
        <v>485</v>
      </c>
      <c r="O288" s="745">
        <v>102335</v>
      </c>
      <c r="P288" s="759">
        <v>1.0825892857142858</v>
      </c>
      <c r="Q288" s="746">
        <v>211</v>
      </c>
    </row>
    <row r="289" spans="1:17" ht="14.4" customHeight="1" x14ac:dyDescent="0.3">
      <c r="A289" s="740" t="s">
        <v>6216</v>
      </c>
      <c r="B289" s="741" t="s">
        <v>6217</v>
      </c>
      <c r="C289" s="741" t="s">
        <v>4559</v>
      </c>
      <c r="D289" s="741" t="s">
        <v>6220</v>
      </c>
      <c r="E289" s="741" t="s">
        <v>6219</v>
      </c>
      <c r="F289" s="745">
        <v>1</v>
      </c>
      <c r="G289" s="745">
        <v>85</v>
      </c>
      <c r="H289" s="745"/>
      <c r="I289" s="745">
        <v>85</v>
      </c>
      <c r="J289" s="745"/>
      <c r="K289" s="745"/>
      <c r="L289" s="745"/>
      <c r="M289" s="745"/>
      <c r="N289" s="745"/>
      <c r="O289" s="745"/>
      <c r="P289" s="759"/>
      <c r="Q289" s="746"/>
    </row>
    <row r="290" spans="1:17" ht="14.4" customHeight="1" x14ac:dyDescent="0.3">
      <c r="A290" s="740" t="s">
        <v>6216</v>
      </c>
      <c r="B290" s="741" t="s">
        <v>6217</v>
      </c>
      <c r="C290" s="741" t="s">
        <v>4559</v>
      </c>
      <c r="D290" s="741" t="s">
        <v>6221</v>
      </c>
      <c r="E290" s="741" t="s">
        <v>6222</v>
      </c>
      <c r="F290" s="745">
        <v>402</v>
      </c>
      <c r="G290" s="745">
        <v>118590</v>
      </c>
      <c r="H290" s="745">
        <v>0.98991635920466114</v>
      </c>
      <c r="I290" s="745">
        <v>295</v>
      </c>
      <c r="J290" s="745">
        <v>398</v>
      </c>
      <c r="K290" s="745">
        <v>119798</v>
      </c>
      <c r="L290" s="745">
        <v>1</v>
      </c>
      <c r="M290" s="745">
        <v>301</v>
      </c>
      <c r="N290" s="745">
        <v>250</v>
      </c>
      <c r="O290" s="745">
        <v>75250</v>
      </c>
      <c r="P290" s="759">
        <v>0.62814070351758799</v>
      </c>
      <c r="Q290" s="746">
        <v>301</v>
      </c>
    </row>
    <row r="291" spans="1:17" ht="14.4" customHeight="1" x14ac:dyDescent="0.3">
      <c r="A291" s="740" t="s">
        <v>6216</v>
      </c>
      <c r="B291" s="741" t="s">
        <v>6217</v>
      </c>
      <c r="C291" s="741" t="s">
        <v>4559</v>
      </c>
      <c r="D291" s="741" t="s">
        <v>6223</v>
      </c>
      <c r="E291" s="741" t="s">
        <v>6224</v>
      </c>
      <c r="F291" s="745">
        <v>1</v>
      </c>
      <c r="G291" s="745">
        <v>95</v>
      </c>
      <c r="H291" s="745">
        <v>0.10662177328843996</v>
      </c>
      <c r="I291" s="745">
        <v>95</v>
      </c>
      <c r="J291" s="745">
        <v>9</v>
      </c>
      <c r="K291" s="745">
        <v>891</v>
      </c>
      <c r="L291" s="745">
        <v>1</v>
      </c>
      <c r="M291" s="745">
        <v>99</v>
      </c>
      <c r="N291" s="745"/>
      <c r="O291" s="745"/>
      <c r="P291" s="759"/>
      <c r="Q291" s="746"/>
    </row>
    <row r="292" spans="1:17" ht="14.4" customHeight="1" x14ac:dyDescent="0.3">
      <c r="A292" s="740" t="s">
        <v>6216</v>
      </c>
      <c r="B292" s="741" t="s">
        <v>6217</v>
      </c>
      <c r="C292" s="741" t="s">
        <v>4559</v>
      </c>
      <c r="D292" s="741" t="s">
        <v>6225</v>
      </c>
      <c r="E292" s="741" t="s">
        <v>6226</v>
      </c>
      <c r="F292" s="745">
        <v>104</v>
      </c>
      <c r="G292" s="745">
        <v>14040</v>
      </c>
      <c r="H292" s="745">
        <v>0.8331849741855083</v>
      </c>
      <c r="I292" s="745">
        <v>135</v>
      </c>
      <c r="J292" s="745">
        <v>123</v>
      </c>
      <c r="K292" s="745">
        <v>16851</v>
      </c>
      <c r="L292" s="745">
        <v>1</v>
      </c>
      <c r="M292" s="745">
        <v>137</v>
      </c>
      <c r="N292" s="745">
        <v>96</v>
      </c>
      <c r="O292" s="745">
        <v>13152</v>
      </c>
      <c r="P292" s="759">
        <v>0.78048780487804881</v>
      </c>
      <c r="Q292" s="746">
        <v>137</v>
      </c>
    </row>
    <row r="293" spans="1:17" ht="14.4" customHeight="1" x14ac:dyDescent="0.3">
      <c r="A293" s="740" t="s">
        <v>6216</v>
      </c>
      <c r="B293" s="741" t="s">
        <v>6217</v>
      </c>
      <c r="C293" s="741" t="s">
        <v>4559</v>
      </c>
      <c r="D293" s="741" t="s">
        <v>6227</v>
      </c>
      <c r="E293" s="741" t="s">
        <v>6226</v>
      </c>
      <c r="F293" s="745">
        <v>1</v>
      </c>
      <c r="G293" s="745">
        <v>178</v>
      </c>
      <c r="H293" s="745"/>
      <c r="I293" s="745">
        <v>178</v>
      </c>
      <c r="J293" s="745"/>
      <c r="K293" s="745"/>
      <c r="L293" s="745"/>
      <c r="M293" s="745"/>
      <c r="N293" s="745"/>
      <c r="O293" s="745"/>
      <c r="P293" s="759"/>
      <c r="Q293" s="746"/>
    </row>
    <row r="294" spans="1:17" ht="14.4" customHeight="1" x14ac:dyDescent="0.3">
      <c r="A294" s="740" t="s">
        <v>6216</v>
      </c>
      <c r="B294" s="741" t="s">
        <v>6217</v>
      </c>
      <c r="C294" s="741" t="s">
        <v>4559</v>
      </c>
      <c r="D294" s="741" t="s">
        <v>6228</v>
      </c>
      <c r="E294" s="741" t="s">
        <v>6229</v>
      </c>
      <c r="F294" s="745">
        <v>2</v>
      </c>
      <c r="G294" s="745">
        <v>1240</v>
      </c>
      <c r="H294" s="745"/>
      <c r="I294" s="745">
        <v>620</v>
      </c>
      <c r="J294" s="745"/>
      <c r="K294" s="745"/>
      <c r="L294" s="745"/>
      <c r="M294" s="745"/>
      <c r="N294" s="745">
        <v>1</v>
      </c>
      <c r="O294" s="745">
        <v>639</v>
      </c>
      <c r="P294" s="759"/>
      <c r="Q294" s="746">
        <v>639</v>
      </c>
    </row>
    <row r="295" spans="1:17" ht="14.4" customHeight="1" x14ac:dyDescent="0.3">
      <c r="A295" s="740" t="s">
        <v>6216</v>
      </c>
      <c r="B295" s="741" t="s">
        <v>6217</v>
      </c>
      <c r="C295" s="741" t="s">
        <v>4559</v>
      </c>
      <c r="D295" s="741" t="s">
        <v>6230</v>
      </c>
      <c r="E295" s="741" t="s">
        <v>6231</v>
      </c>
      <c r="F295" s="745">
        <v>9</v>
      </c>
      <c r="G295" s="745">
        <v>1449</v>
      </c>
      <c r="H295" s="745">
        <v>0.69797687861271673</v>
      </c>
      <c r="I295" s="745">
        <v>161</v>
      </c>
      <c r="J295" s="745">
        <v>12</v>
      </c>
      <c r="K295" s="745">
        <v>2076</v>
      </c>
      <c r="L295" s="745">
        <v>1</v>
      </c>
      <c r="M295" s="745">
        <v>173</v>
      </c>
      <c r="N295" s="745">
        <v>10</v>
      </c>
      <c r="O295" s="745">
        <v>1730</v>
      </c>
      <c r="P295" s="759">
        <v>0.83333333333333337</v>
      </c>
      <c r="Q295" s="746">
        <v>173</v>
      </c>
    </row>
    <row r="296" spans="1:17" ht="14.4" customHeight="1" x14ac:dyDescent="0.3">
      <c r="A296" s="740" t="s">
        <v>6216</v>
      </c>
      <c r="B296" s="741" t="s">
        <v>6217</v>
      </c>
      <c r="C296" s="741" t="s">
        <v>4559</v>
      </c>
      <c r="D296" s="741" t="s">
        <v>6232</v>
      </c>
      <c r="E296" s="741" t="s">
        <v>6233</v>
      </c>
      <c r="F296" s="745"/>
      <c r="G296" s="745"/>
      <c r="H296" s="745"/>
      <c r="I296" s="745"/>
      <c r="J296" s="745">
        <v>1</v>
      </c>
      <c r="K296" s="745">
        <v>384</v>
      </c>
      <c r="L296" s="745">
        <v>1</v>
      </c>
      <c r="M296" s="745">
        <v>384</v>
      </c>
      <c r="N296" s="745"/>
      <c r="O296" s="745"/>
      <c r="P296" s="759"/>
      <c r="Q296" s="746"/>
    </row>
    <row r="297" spans="1:17" ht="14.4" customHeight="1" x14ac:dyDescent="0.3">
      <c r="A297" s="740" t="s">
        <v>6216</v>
      </c>
      <c r="B297" s="741" t="s">
        <v>6217</v>
      </c>
      <c r="C297" s="741" t="s">
        <v>4559</v>
      </c>
      <c r="D297" s="741" t="s">
        <v>6234</v>
      </c>
      <c r="E297" s="741" t="s">
        <v>6235</v>
      </c>
      <c r="F297" s="745">
        <v>63</v>
      </c>
      <c r="G297" s="745">
        <v>16758</v>
      </c>
      <c r="H297" s="745">
        <v>1.2276923076923076</v>
      </c>
      <c r="I297" s="745">
        <v>266</v>
      </c>
      <c r="J297" s="745">
        <v>50</v>
      </c>
      <c r="K297" s="745">
        <v>13650</v>
      </c>
      <c r="L297" s="745">
        <v>1</v>
      </c>
      <c r="M297" s="745">
        <v>273</v>
      </c>
      <c r="N297" s="745"/>
      <c r="O297" s="745"/>
      <c r="P297" s="759"/>
      <c r="Q297" s="746"/>
    </row>
    <row r="298" spans="1:17" ht="14.4" customHeight="1" x14ac:dyDescent="0.3">
      <c r="A298" s="740" t="s">
        <v>6216</v>
      </c>
      <c r="B298" s="741" t="s">
        <v>6217</v>
      </c>
      <c r="C298" s="741" t="s">
        <v>4559</v>
      </c>
      <c r="D298" s="741" t="s">
        <v>6236</v>
      </c>
      <c r="E298" s="741" t="s">
        <v>6237</v>
      </c>
      <c r="F298" s="745">
        <v>122</v>
      </c>
      <c r="G298" s="745">
        <v>17202</v>
      </c>
      <c r="H298" s="745">
        <v>1.101280409731114</v>
      </c>
      <c r="I298" s="745">
        <v>141</v>
      </c>
      <c r="J298" s="745">
        <v>110</v>
      </c>
      <c r="K298" s="745">
        <v>15620</v>
      </c>
      <c r="L298" s="745">
        <v>1</v>
      </c>
      <c r="M298" s="745">
        <v>142</v>
      </c>
      <c r="N298" s="745">
        <v>105</v>
      </c>
      <c r="O298" s="745">
        <v>14910</v>
      </c>
      <c r="P298" s="759">
        <v>0.95454545454545459</v>
      </c>
      <c r="Q298" s="746">
        <v>142</v>
      </c>
    </row>
    <row r="299" spans="1:17" ht="14.4" customHeight="1" x14ac:dyDescent="0.3">
      <c r="A299" s="740" t="s">
        <v>6216</v>
      </c>
      <c r="B299" s="741" t="s">
        <v>6217</v>
      </c>
      <c r="C299" s="741" t="s">
        <v>4559</v>
      </c>
      <c r="D299" s="741" t="s">
        <v>6238</v>
      </c>
      <c r="E299" s="741" t="s">
        <v>6237</v>
      </c>
      <c r="F299" s="745">
        <v>104</v>
      </c>
      <c r="G299" s="745">
        <v>8112</v>
      </c>
      <c r="H299" s="745">
        <v>0.84552845528455289</v>
      </c>
      <c r="I299" s="745">
        <v>78</v>
      </c>
      <c r="J299" s="745">
        <v>123</v>
      </c>
      <c r="K299" s="745">
        <v>9594</v>
      </c>
      <c r="L299" s="745">
        <v>1</v>
      </c>
      <c r="M299" s="745">
        <v>78</v>
      </c>
      <c r="N299" s="745">
        <v>96</v>
      </c>
      <c r="O299" s="745">
        <v>7488</v>
      </c>
      <c r="P299" s="759">
        <v>0.78048780487804881</v>
      </c>
      <c r="Q299" s="746">
        <v>78</v>
      </c>
    </row>
    <row r="300" spans="1:17" ht="14.4" customHeight="1" x14ac:dyDescent="0.3">
      <c r="A300" s="740" t="s">
        <v>6216</v>
      </c>
      <c r="B300" s="741" t="s">
        <v>6217</v>
      </c>
      <c r="C300" s="741" t="s">
        <v>4559</v>
      </c>
      <c r="D300" s="741" t="s">
        <v>6239</v>
      </c>
      <c r="E300" s="741" t="s">
        <v>6240</v>
      </c>
      <c r="F300" s="745">
        <v>121</v>
      </c>
      <c r="G300" s="745">
        <v>37147</v>
      </c>
      <c r="H300" s="745">
        <v>1.0789137380191693</v>
      </c>
      <c r="I300" s="745">
        <v>307</v>
      </c>
      <c r="J300" s="745">
        <v>110</v>
      </c>
      <c r="K300" s="745">
        <v>34430</v>
      </c>
      <c r="L300" s="745">
        <v>1</v>
      </c>
      <c r="M300" s="745">
        <v>313</v>
      </c>
      <c r="N300" s="745">
        <v>105</v>
      </c>
      <c r="O300" s="745">
        <v>32970</v>
      </c>
      <c r="P300" s="759">
        <v>0.95759512053441764</v>
      </c>
      <c r="Q300" s="746">
        <v>314</v>
      </c>
    </row>
    <row r="301" spans="1:17" ht="14.4" customHeight="1" x14ac:dyDescent="0.3">
      <c r="A301" s="740" t="s">
        <v>6216</v>
      </c>
      <c r="B301" s="741" t="s">
        <v>6217</v>
      </c>
      <c r="C301" s="741" t="s">
        <v>4559</v>
      </c>
      <c r="D301" s="741" t="s">
        <v>6241</v>
      </c>
      <c r="E301" s="741" t="s">
        <v>6242</v>
      </c>
      <c r="F301" s="745"/>
      <c r="G301" s="745"/>
      <c r="H301" s="745"/>
      <c r="I301" s="745"/>
      <c r="J301" s="745">
        <v>1</v>
      </c>
      <c r="K301" s="745">
        <v>488</v>
      </c>
      <c r="L301" s="745">
        <v>1</v>
      </c>
      <c r="M301" s="745">
        <v>488</v>
      </c>
      <c r="N301" s="745"/>
      <c r="O301" s="745"/>
      <c r="P301" s="759"/>
      <c r="Q301" s="746"/>
    </row>
    <row r="302" spans="1:17" ht="14.4" customHeight="1" x14ac:dyDescent="0.3">
      <c r="A302" s="740" t="s">
        <v>6216</v>
      </c>
      <c r="B302" s="741" t="s">
        <v>6217</v>
      </c>
      <c r="C302" s="741" t="s">
        <v>4559</v>
      </c>
      <c r="D302" s="741" t="s">
        <v>6243</v>
      </c>
      <c r="E302" s="741" t="s">
        <v>6244</v>
      </c>
      <c r="F302" s="745">
        <v>27</v>
      </c>
      <c r="G302" s="745">
        <v>4347</v>
      </c>
      <c r="H302" s="745">
        <v>0.68381311939594147</v>
      </c>
      <c r="I302" s="745">
        <v>161</v>
      </c>
      <c r="J302" s="745">
        <v>39</v>
      </c>
      <c r="K302" s="745">
        <v>6357</v>
      </c>
      <c r="L302" s="745">
        <v>1</v>
      </c>
      <c r="M302" s="745">
        <v>163</v>
      </c>
      <c r="N302" s="745">
        <v>132</v>
      </c>
      <c r="O302" s="745">
        <v>21516</v>
      </c>
      <c r="P302" s="759">
        <v>3.3846153846153846</v>
      </c>
      <c r="Q302" s="746">
        <v>163</v>
      </c>
    </row>
    <row r="303" spans="1:17" ht="14.4" customHeight="1" x14ac:dyDescent="0.3">
      <c r="A303" s="740" t="s">
        <v>6216</v>
      </c>
      <c r="B303" s="741" t="s">
        <v>6217</v>
      </c>
      <c r="C303" s="741" t="s">
        <v>4559</v>
      </c>
      <c r="D303" s="741" t="s">
        <v>6245</v>
      </c>
      <c r="E303" s="741" t="s">
        <v>6219</v>
      </c>
      <c r="F303" s="745">
        <v>306</v>
      </c>
      <c r="G303" s="745">
        <v>21726</v>
      </c>
      <c r="H303" s="745">
        <v>0.89275147928994081</v>
      </c>
      <c r="I303" s="745">
        <v>71</v>
      </c>
      <c r="J303" s="745">
        <v>338</v>
      </c>
      <c r="K303" s="745">
        <v>24336</v>
      </c>
      <c r="L303" s="745">
        <v>1</v>
      </c>
      <c r="M303" s="745">
        <v>72</v>
      </c>
      <c r="N303" s="745">
        <v>278</v>
      </c>
      <c r="O303" s="745">
        <v>20016</v>
      </c>
      <c r="P303" s="759">
        <v>0.8224852071005917</v>
      </c>
      <c r="Q303" s="746">
        <v>72</v>
      </c>
    </row>
    <row r="304" spans="1:17" ht="14.4" customHeight="1" x14ac:dyDescent="0.3">
      <c r="A304" s="740" t="s">
        <v>6216</v>
      </c>
      <c r="B304" s="741" t="s">
        <v>6217</v>
      </c>
      <c r="C304" s="741" t="s">
        <v>4559</v>
      </c>
      <c r="D304" s="741" t="s">
        <v>6246</v>
      </c>
      <c r="E304" s="741" t="s">
        <v>6247</v>
      </c>
      <c r="F304" s="745">
        <v>1</v>
      </c>
      <c r="G304" s="745">
        <v>220</v>
      </c>
      <c r="H304" s="745"/>
      <c r="I304" s="745">
        <v>220</v>
      </c>
      <c r="J304" s="745"/>
      <c r="K304" s="745"/>
      <c r="L304" s="745"/>
      <c r="M304" s="745"/>
      <c r="N304" s="745"/>
      <c r="O304" s="745"/>
      <c r="P304" s="759"/>
      <c r="Q304" s="746"/>
    </row>
    <row r="305" spans="1:17" ht="14.4" customHeight="1" x14ac:dyDescent="0.3">
      <c r="A305" s="740" t="s">
        <v>6216</v>
      </c>
      <c r="B305" s="741" t="s">
        <v>6217</v>
      </c>
      <c r="C305" s="741" t="s">
        <v>4559</v>
      </c>
      <c r="D305" s="741" t="s">
        <v>6248</v>
      </c>
      <c r="E305" s="741" t="s">
        <v>6249</v>
      </c>
      <c r="F305" s="745">
        <v>11</v>
      </c>
      <c r="G305" s="745">
        <v>13145</v>
      </c>
      <c r="H305" s="745">
        <v>0.678416597853014</v>
      </c>
      <c r="I305" s="745">
        <v>1195</v>
      </c>
      <c r="J305" s="745">
        <v>16</v>
      </c>
      <c r="K305" s="745">
        <v>19376</v>
      </c>
      <c r="L305" s="745">
        <v>1</v>
      </c>
      <c r="M305" s="745">
        <v>1211</v>
      </c>
      <c r="N305" s="745">
        <v>7</v>
      </c>
      <c r="O305" s="745">
        <v>8477</v>
      </c>
      <c r="P305" s="759">
        <v>0.4375</v>
      </c>
      <c r="Q305" s="746">
        <v>1211</v>
      </c>
    </row>
    <row r="306" spans="1:17" ht="14.4" customHeight="1" x14ac:dyDescent="0.3">
      <c r="A306" s="740" t="s">
        <v>6216</v>
      </c>
      <c r="B306" s="741" t="s">
        <v>6217</v>
      </c>
      <c r="C306" s="741" t="s">
        <v>4559</v>
      </c>
      <c r="D306" s="741" t="s">
        <v>6250</v>
      </c>
      <c r="E306" s="741" t="s">
        <v>6251</v>
      </c>
      <c r="F306" s="745">
        <v>9</v>
      </c>
      <c r="G306" s="745">
        <v>990</v>
      </c>
      <c r="H306" s="745">
        <v>1.0855263157894737</v>
      </c>
      <c r="I306" s="745">
        <v>110</v>
      </c>
      <c r="J306" s="745">
        <v>8</v>
      </c>
      <c r="K306" s="745">
        <v>912</v>
      </c>
      <c r="L306" s="745">
        <v>1</v>
      </c>
      <c r="M306" s="745">
        <v>114</v>
      </c>
      <c r="N306" s="745">
        <v>5</v>
      </c>
      <c r="O306" s="745">
        <v>570</v>
      </c>
      <c r="P306" s="759">
        <v>0.625</v>
      </c>
      <c r="Q306" s="746">
        <v>114</v>
      </c>
    </row>
    <row r="307" spans="1:17" ht="14.4" customHeight="1" x14ac:dyDescent="0.3">
      <c r="A307" s="740" t="s">
        <v>6216</v>
      </c>
      <c r="B307" s="741" t="s">
        <v>6217</v>
      </c>
      <c r="C307" s="741" t="s">
        <v>4559</v>
      </c>
      <c r="D307" s="741" t="s">
        <v>6252</v>
      </c>
      <c r="E307" s="741" t="s">
        <v>6253</v>
      </c>
      <c r="F307" s="745">
        <v>2</v>
      </c>
      <c r="G307" s="745">
        <v>646</v>
      </c>
      <c r="H307" s="745">
        <v>1.8670520231213872</v>
      </c>
      <c r="I307" s="745">
        <v>323</v>
      </c>
      <c r="J307" s="745">
        <v>1</v>
      </c>
      <c r="K307" s="745">
        <v>346</v>
      </c>
      <c r="L307" s="745">
        <v>1</v>
      </c>
      <c r="M307" s="745">
        <v>346</v>
      </c>
      <c r="N307" s="745"/>
      <c r="O307" s="745"/>
      <c r="P307" s="759"/>
      <c r="Q307" s="746"/>
    </row>
    <row r="308" spans="1:17" ht="14.4" customHeight="1" x14ac:dyDescent="0.3">
      <c r="A308" s="740" t="s">
        <v>6216</v>
      </c>
      <c r="B308" s="741" t="s">
        <v>6217</v>
      </c>
      <c r="C308" s="741" t="s">
        <v>4559</v>
      </c>
      <c r="D308" s="741" t="s">
        <v>6254</v>
      </c>
      <c r="E308" s="741" t="s">
        <v>6255</v>
      </c>
      <c r="F308" s="745"/>
      <c r="G308" s="745"/>
      <c r="H308" s="745"/>
      <c r="I308" s="745"/>
      <c r="J308" s="745">
        <v>1</v>
      </c>
      <c r="K308" s="745">
        <v>301</v>
      </c>
      <c r="L308" s="745">
        <v>1</v>
      </c>
      <c r="M308" s="745">
        <v>301</v>
      </c>
      <c r="N308" s="745"/>
      <c r="O308" s="745"/>
      <c r="P308" s="759"/>
      <c r="Q308" s="746"/>
    </row>
    <row r="309" spans="1:17" ht="14.4" customHeight="1" x14ac:dyDescent="0.3">
      <c r="A309" s="740" t="s">
        <v>6256</v>
      </c>
      <c r="B309" s="741" t="s">
        <v>6257</v>
      </c>
      <c r="C309" s="741" t="s">
        <v>4559</v>
      </c>
      <c r="D309" s="741" t="s">
        <v>6258</v>
      </c>
      <c r="E309" s="741" t="s">
        <v>6259</v>
      </c>
      <c r="F309" s="745">
        <v>40</v>
      </c>
      <c r="G309" s="745">
        <v>2160</v>
      </c>
      <c r="H309" s="745">
        <v>0.4330392943063352</v>
      </c>
      <c r="I309" s="745">
        <v>54</v>
      </c>
      <c r="J309" s="745">
        <v>86</v>
      </c>
      <c r="K309" s="745">
        <v>4988</v>
      </c>
      <c r="L309" s="745">
        <v>1</v>
      </c>
      <c r="M309" s="745">
        <v>58</v>
      </c>
      <c r="N309" s="745">
        <v>19</v>
      </c>
      <c r="O309" s="745">
        <v>1102</v>
      </c>
      <c r="P309" s="759">
        <v>0.22093023255813954</v>
      </c>
      <c r="Q309" s="746">
        <v>58</v>
      </c>
    </row>
    <row r="310" spans="1:17" ht="14.4" customHeight="1" x14ac:dyDescent="0.3">
      <c r="A310" s="740" t="s">
        <v>6256</v>
      </c>
      <c r="B310" s="741" t="s">
        <v>6257</v>
      </c>
      <c r="C310" s="741" t="s">
        <v>4559</v>
      </c>
      <c r="D310" s="741" t="s">
        <v>6260</v>
      </c>
      <c r="E310" s="741" t="s">
        <v>6261</v>
      </c>
      <c r="F310" s="745">
        <v>54</v>
      </c>
      <c r="G310" s="745">
        <v>6642</v>
      </c>
      <c r="H310" s="745">
        <v>0.4970812752581949</v>
      </c>
      <c r="I310" s="745">
        <v>123</v>
      </c>
      <c r="J310" s="745">
        <v>102</v>
      </c>
      <c r="K310" s="745">
        <v>13362</v>
      </c>
      <c r="L310" s="745">
        <v>1</v>
      </c>
      <c r="M310" s="745">
        <v>131</v>
      </c>
      <c r="N310" s="745">
        <v>21</v>
      </c>
      <c r="O310" s="745">
        <v>2751</v>
      </c>
      <c r="P310" s="759">
        <v>0.20588235294117646</v>
      </c>
      <c r="Q310" s="746">
        <v>131</v>
      </c>
    </row>
    <row r="311" spans="1:17" ht="14.4" customHeight="1" x14ac:dyDescent="0.3">
      <c r="A311" s="740" t="s">
        <v>6256</v>
      </c>
      <c r="B311" s="741" t="s">
        <v>6257</v>
      </c>
      <c r="C311" s="741" t="s">
        <v>4559</v>
      </c>
      <c r="D311" s="741" t="s">
        <v>6262</v>
      </c>
      <c r="E311" s="741" t="s">
        <v>6263</v>
      </c>
      <c r="F311" s="745">
        <v>1</v>
      </c>
      <c r="G311" s="745">
        <v>177</v>
      </c>
      <c r="H311" s="745">
        <v>0.1873015873015873</v>
      </c>
      <c r="I311" s="745">
        <v>177</v>
      </c>
      <c r="J311" s="745">
        <v>5</v>
      </c>
      <c r="K311" s="745">
        <v>945</v>
      </c>
      <c r="L311" s="745">
        <v>1</v>
      </c>
      <c r="M311" s="745">
        <v>189</v>
      </c>
      <c r="N311" s="745">
        <v>2</v>
      </c>
      <c r="O311" s="745">
        <v>378</v>
      </c>
      <c r="P311" s="759">
        <v>0.4</v>
      </c>
      <c r="Q311" s="746">
        <v>189</v>
      </c>
    </row>
    <row r="312" spans="1:17" ht="14.4" customHeight="1" x14ac:dyDescent="0.3">
      <c r="A312" s="740" t="s">
        <v>6256</v>
      </c>
      <c r="B312" s="741" t="s">
        <v>6257</v>
      </c>
      <c r="C312" s="741" t="s">
        <v>4559</v>
      </c>
      <c r="D312" s="741" t="s">
        <v>6264</v>
      </c>
      <c r="E312" s="741" t="s">
        <v>6265</v>
      </c>
      <c r="F312" s="745">
        <v>2</v>
      </c>
      <c r="G312" s="745">
        <v>768</v>
      </c>
      <c r="H312" s="745">
        <v>0.14515214515214514</v>
      </c>
      <c r="I312" s="745">
        <v>384</v>
      </c>
      <c r="J312" s="745">
        <v>13</v>
      </c>
      <c r="K312" s="745">
        <v>5291</v>
      </c>
      <c r="L312" s="745">
        <v>1</v>
      </c>
      <c r="M312" s="745">
        <v>407</v>
      </c>
      <c r="N312" s="745">
        <v>2</v>
      </c>
      <c r="O312" s="745">
        <v>816</v>
      </c>
      <c r="P312" s="759">
        <v>0.15422415422415423</v>
      </c>
      <c r="Q312" s="746">
        <v>408</v>
      </c>
    </row>
    <row r="313" spans="1:17" ht="14.4" customHeight="1" x14ac:dyDescent="0.3">
      <c r="A313" s="740" t="s">
        <v>6256</v>
      </c>
      <c r="B313" s="741" t="s">
        <v>6257</v>
      </c>
      <c r="C313" s="741" t="s">
        <v>4559</v>
      </c>
      <c r="D313" s="741" t="s">
        <v>6266</v>
      </c>
      <c r="E313" s="741" t="s">
        <v>6267</v>
      </c>
      <c r="F313" s="745">
        <v>10</v>
      </c>
      <c r="G313" s="745">
        <v>1720</v>
      </c>
      <c r="H313" s="745">
        <v>0.41777993684721887</v>
      </c>
      <c r="I313" s="745">
        <v>172</v>
      </c>
      <c r="J313" s="745">
        <v>23</v>
      </c>
      <c r="K313" s="745">
        <v>4117</v>
      </c>
      <c r="L313" s="745">
        <v>1</v>
      </c>
      <c r="M313" s="745">
        <v>179</v>
      </c>
      <c r="N313" s="745">
        <v>5</v>
      </c>
      <c r="O313" s="745">
        <v>900</v>
      </c>
      <c r="P313" s="759">
        <v>0.21860578090842847</v>
      </c>
      <c r="Q313" s="746">
        <v>180</v>
      </c>
    </row>
    <row r="314" spans="1:17" ht="14.4" customHeight="1" x14ac:dyDescent="0.3">
      <c r="A314" s="740" t="s">
        <v>6256</v>
      </c>
      <c r="B314" s="741" t="s">
        <v>6257</v>
      </c>
      <c r="C314" s="741" t="s">
        <v>4559</v>
      </c>
      <c r="D314" s="741" t="s">
        <v>6268</v>
      </c>
      <c r="E314" s="741" t="s">
        <v>6269</v>
      </c>
      <c r="F314" s="745">
        <v>3</v>
      </c>
      <c r="G314" s="745">
        <v>1599</v>
      </c>
      <c r="H314" s="745">
        <v>0.31224370240187466</v>
      </c>
      <c r="I314" s="745">
        <v>533</v>
      </c>
      <c r="J314" s="745">
        <v>9</v>
      </c>
      <c r="K314" s="745">
        <v>5121</v>
      </c>
      <c r="L314" s="745">
        <v>1</v>
      </c>
      <c r="M314" s="745">
        <v>569</v>
      </c>
      <c r="N314" s="745">
        <v>3</v>
      </c>
      <c r="O314" s="745">
        <v>1707</v>
      </c>
      <c r="P314" s="759">
        <v>0.33333333333333331</v>
      </c>
      <c r="Q314" s="746">
        <v>569</v>
      </c>
    </row>
    <row r="315" spans="1:17" ht="14.4" customHeight="1" x14ac:dyDescent="0.3">
      <c r="A315" s="740" t="s">
        <v>6256</v>
      </c>
      <c r="B315" s="741" t="s">
        <v>6257</v>
      </c>
      <c r="C315" s="741" t="s">
        <v>4559</v>
      </c>
      <c r="D315" s="741" t="s">
        <v>6270</v>
      </c>
      <c r="E315" s="741" t="s">
        <v>6271</v>
      </c>
      <c r="F315" s="745">
        <v>17</v>
      </c>
      <c r="G315" s="745">
        <v>5474</v>
      </c>
      <c r="H315" s="745">
        <v>0.58358208955223878</v>
      </c>
      <c r="I315" s="745">
        <v>322</v>
      </c>
      <c r="J315" s="745">
        <v>28</v>
      </c>
      <c r="K315" s="745">
        <v>9380</v>
      </c>
      <c r="L315" s="745">
        <v>1</v>
      </c>
      <c r="M315" s="745">
        <v>335</v>
      </c>
      <c r="N315" s="745">
        <v>12</v>
      </c>
      <c r="O315" s="745">
        <v>4032</v>
      </c>
      <c r="P315" s="759">
        <v>0.42985074626865671</v>
      </c>
      <c r="Q315" s="746">
        <v>336</v>
      </c>
    </row>
    <row r="316" spans="1:17" ht="14.4" customHeight="1" x14ac:dyDescent="0.3">
      <c r="A316" s="740" t="s">
        <v>6256</v>
      </c>
      <c r="B316" s="741" t="s">
        <v>6257</v>
      </c>
      <c r="C316" s="741" t="s">
        <v>4559</v>
      </c>
      <c r="D316" s="741" t="s">
        <v>6272</v>
      </c>
      <c r="E316" s="741" t="s">
        <v>6273</v>
      </c>
      <c r="F316" s="745">
        <v>23</v>
      </c>
      <c r="G316" s="745">
        <v>7843</v>
      </c>
      <c r="H316" s="745">
        <v>2.0429799426934099</v>
      </c>
      <c r="I316" s="745">
        <v>341</v>
      </c>
      <c r="J316" s="745">
        <v>11</v>
      </c>
      <c r="K316" s="745">
        <v>3839</v>
      </c>
      <c r="L316" s="745">
        <v>1</v>
      </c>
      <c r="M316" s="745">
        <v>349</v>
      </c>
      <c r="N316" s="745">
        <v>23</v>
      </c>
      <c r="O316" s="745">
        <v>8027</v>
      </c>
      <c r="P316" s="759">
        <v>2.0909090909090908</v>
      </c>
      <c r="Q316" s="746">
        <v>349</v>
      </c>
    </row>
    <row r="317" spans="1:17" ht="14.4" customHeight="1" x14ac:dyDescent="0.3">
      <c r="A317" s="740" t="s">
        <v>6256</v>
      </c>
      <c r="B317" s="741" t="s">
        <v>6257</v>
      </c>
      <c r="C317" s="741" t="s">
        <v>4559</v>
      </c>
      <c r="D317" s="741" t="s">
        <v>6274</v>
      </c>
      <c r="E317" s="741" t="s">
        <v>6275</v>
      </c>
      <c r="F317" s="745">
        <v>1</v>
      </c>
      <c r="G317" s="745">
        <v>109</v>
      </c>
      <c r="H317" s="745">
        <v>0.13308913308913309</v>
      </c>
      <c r="I317" s="745">
        <v>109</v>
      </c>
      <c r="J317" s="745">
        <v>7</v>
      </c>
      <c r="K317" s="745">
        <v>819</v>
      </c>
      <c r="L317" s="745">
        <v>1</v>
      </c>
      <c r="M317" s="745">
        <v>117</v>
      </c>
      <c r="N317" s="745"/>
      <c r="O317" s="745"/>
      <c r="P317" s="759"/>
      <c r="Q317" s="746"/>
    </row>
    <row r="318" spans="1:17" ht="14.4" customHeight="1" x14ac:dyDescent="0.3">
      <c r="A318" s="740" t="s">
        <v>6256</v>
      </c>
      <c r="B318" s="741" t="s">
        <v>6257</v>
      </c>
      <c r="C318" s="741" t="s">
        <v>4559</v>
      </c>
      <c r="D318" s="741" t="s">
        <v>6276</v>
      </c>
      <c r="E318" s="741" t="s">
        <v>6277</v>
      </c>
      <c r="F318" s="745"/>
      <c r="G318" s="745"/>
      <c r="H318" s="745"/>
      <c r="I318" s="745"/>
      <c r="J318" s="745">
        <v>1</v>
      </c>
      <c r="K318" s="745">
        <v>387</v>
      </c>
      <c r="L318" s="745">
        <v>1</v>
      </c>
      <c r="M318" s="745">
        <v>387</v>
      </c>
      <c r="N318" s="745"/>
      <c r="O318" s="745"/>
      <c r="P318" s="759"/>
      <c r="Q318" s="746"/>
    </row>
    <row r="319" spans="1:17" ht="14.4" customHeight="1" x14ac:dyDescent="0.3">
      <c r="A319" s="740" t="s">
        <v>6256</v>
      </c>
      <c r="B319" s="741" t="s">
        <v>6257</v>
      </c>
      <c r="C319" s="741" t="s">
        <v>4559</v>
      </c>
      <c r="D319" s="741" t="s">
        <v>6278</v>
      </c>
      <c r="E319" s="741" t="s">
        <v>6279</v>
      </c>
      <c r="F319" s="745">
        <v>1</v>
      </c>
      <c r="G319" s="745">
        <v>37</v>
      </c>
      <c r="H319" s="745">
        <v>0.24342105263157895</v>
      </c>
      <c r="I319" s="745">
        <v>37</v>
      </c>
      <c r="J319" s="745">
        <v>4</v>
      </c>
      <c r="K319" s="745">
        <v>152</v>
      </c>
      <c r="L319" s="745">
        <v>1</v>
      </c>
      <c r="M319" s="745">
        <v>38</v>
      </c>
      <c r="N319" s="745"/>
      <c r="O319" s="745"/>
      <c r="P319" s="759"/>
      <c r="Q319" s="746"/>
    </row>
    <row r="320" spans="1:17" ht="14.4" customHeight="1" x14ac:dyDescent="0.3">
      <c r="A320" s="740" t="s">
        <v>6256</v>
      </c>
      <c r="B320" s="741" t="s">
        <v>6257</v>
      </c>
      <c r="C320" s="741" t="s">
        <v>4559</v>
      </c>
      <c r="D320" s="741" t="s">
        <v>6280</v>
      </c>
      <c r="E320" s="741" t="s">
        <v>6281</v>
      </c>
      <c r="F320" s="745"/>
      <c r="G320" s="745"/>
      <c r="H320" s="745"/>
      <c r="I320" s="745"/>
      <c r="J320" s="745">
        <v>2</v>
      </c>
      <c r="K320" s="745">
        <v>1408</v>
      </c>
      <c r="L320" s="745">
        <v>1</v>
      </c>
      <c r="M320" s="745">
        <v>704</v>
      </c>
      <c r="N320" s="745"/>
      <c r="O320" s="745"/>
      <c r="P320" s="759"/>
      <c r="Q320" s="746"/>
    </row>
    <row r="321" spans="1:17" ht="14.4" customHeight="1" x14ac:dyDescent="0.3">
      <c r="A321" s="740" t="s">
        <v>6256</v>
      </c>
      <c r="B321" s="741" t="s">
        <v>6257</v>
      </c>
      <c r="C321" s="741" t="s">
        <v>4559</v>
      </c>
      <c r="D321" s="741" t="s">
        <v>6282</v>
      </c>
      <c r="E321" s="741" t="s">
        <v>6283</v>
      </c>
      <c r="F321" s="745">
        <v>32</v>
      </c>
      <c r="G321" s="745">
        <v>9120</v>
      </c>
      <c r="H321" s="745">
        <v>0.52631578947368418</v>
      </c>
      <c r="I321" s="745">
        <v>285</v>
      </c>
      <c r="J321" s="745">
        <v>57</v>
      </c>
      <c r="K321" s="745">
        <v>17328</v>
      </c>
      <c r="L321" s="745">
        <v>1</v>
      </c>
      <c r="M321" s="745">
        <v>304</v>
      </c>
      <c r="N321" s="745">
        <v>21</v>
      </c>
      <c r="O321" s="745">
        <v>6405</v>
      </c>
      <c r="P321" s="759">
        <v>0.36963296398891965</v>
      </c>
      <c r="Q321" s="746">
        <v>305</v>
      </c>
    </row>
    <row r="322" spans="1:17" ht="14.4" customHeight="1" x14ac:dyDescent="0.3">
      <c r="A322" s="740" t="s">
        <v>6256</v>
      </c>
      <c r="B322" s="741" t="s">
        <v>6257</v>
      </c>
      <c r="C322" s="741" t="s">
        <v>4559</v>
      </c>
      <c r="D322" s="741" t="s">
        <v>6284</v>
      </c>
      <c r="E322" s="741" t="s">
        <v>6285</v>
      </c>
      <c r="F322" s="745">
        <v>18</v>
      </c>
      <c r="G322" s="745">
        <v>8316</v>
      </c>
      <c r="H322" s="745">
        <v>0.41058556334551199</v>
      </c>
      <c r="I322" s="745">
        <v>462</v>
      </c>
      <c r="J322" s="745">
        <v>41</v>
      </c>
      <c r="K322" s="745">
        <v>20254</v>
      </c>
      <c r="L322" s="745">
        <v>1</v>
      </c>
      <c r="M322" s="745">
        <v>494</v>
      </c>
      <c r="N322" s="745">
        <v>14</v>
      </c>
      <c r="O322" s="745">
        <v>6916</v>
      </c>
      <c r="P322" s="759">
        <v>0.34146341463414637</v>
      </c>
      <c r="Q322" s="746">
        <v>494</v>
      </c>
    </row>
    <row r="323" spans="1:17" ht="14.4" customHeight="1" x14ac:dyDescent="0.3">
      <c r="A323" s="740" t="s">
        <v>6256</v>
      </c>
      <c r="B323" s="741" t="s">
        <v>6257</v>
      </c>
      <c r="C323" s="741" t="s">
        <v>4559</v>
      </c>
      <c r="D323" s="741" t="s">
        <v>6286</v>
      </c>
      <c r="E323" s="741" t="s">
        <v>6287</v>
      </c>
      <c r="F323" s="745">
        <v>50</v>
      </c>
      <c r="G323" s="745">
        <v>17800</v>
      </c>
      <c r="H323" s="745">
        <v>0.55296675986331156</v>
      </c>
      <c r="I323" s="745">
        <v>356</v>
      </c>
      <c r="J323" s="745">
        <v>87</v>
      </c>
      <c r="K323" s="745">
        <v>32190</v>
      </c>
      <c r="L323" s="745">
        <v>1</v>
      </c>
      <c r="M323" s="745">
        <v>370</v>
      </c>
      <c r="N323" s="745">
        <v>31</v>
      </c>
      <c r="O323" s="745">
        <v>11470</v>
      </c>
      <c r="P323" s="759">
        <v>0.35632183908045978</v>
      </c>
      <c r="Q323" s="746">
        <v>370</v>
      </c>
    </row>
    <row r="324" spans="1:17" ht="14.4" customHeight="1" x14ac:dyDescent="0.3">
      <c r="A324" s="740" t="s">
        <v>6256</v>
      </c>
      <c r="B324" s="741" t="s">
        <v>6257</v>
      </c>
      <c r="C324" s="741" t="s">
        <v>4559</v>
      </c>
      <c r="D324" s="741" t="s">
        <v>6288</v>
      </c>
      <c r="E324" s="741" t="s">
        <v>6289</v>
      </c>
      <c r="F324" s="745">
        <v>2</v>
      </c>
      <c r="G324" s="745">
        <v>234</v>
      </c>
      <c r="H324" s="745">
        <v>0.93600000000000005</v>
      </c>
      <c r="I324" s="745">
        <v>117</v>
      </c>
      <c r="J324" s="745">
        <v>2</v>
      </c>
      <c r="K324" s="745">
        <v>250</v>
      </c>
      <c r="L324" s="745">
        <v>1</v>
      </c>
      <c r="M324" s="745">
        <v>125</v>
      </c>
      <c r="N324" s="745"/>
      <c r="O324" s="745"/>
      <c r="P324" s="759"/>
      <c r="Q324" s="746"/>
    </row>
    <row r="325" spans="1:17" ht="14.4" customHeight="1" x14ac:dyDescent="0.3">
      <c r="A325" s="740" t="s">
        <v>6256</v>
      </c>
      <c r="B325" s="741" t="s">
        <v>6257</v>
      </c>
      <c r="C325" s="741" t="s">
        <v>4559</v>
      </c>
      <c r="D325" s="741" t="s">
        <v>5672</v>
      </c>
      <c r="E325" s="741" t="s">
        <v>5673</v>
      </c>
      <c r="F325" s="745">
        <v>1</v>
      </c>
      <c r="G325" s="745">
        <v>463</v>
      </c>
      <c r="H325" s="745">
        <v>0.10392817059483726</v>
      </c>
      <c r="I325" s="745">
        <v>463</v>
      </c>
      <c r="J325" s="745">
        <v>9</v>
      </c>
      <c r="K325" s="745">
        <v>4455</v>
      </c>
      <c r="L325" s="745">
        <v>1</v>
      </c>
      <c r="M325" s="745">
        <v>495</v>
      </c>
      <c r="N325" s="745"/>
      <c r="O325" s="745"/>
      <c r="P325" s="759"/>
      <c r="Q325" s="746"/>
    </row>
    <row r="326" spans="1:17" ht="14.4" customHeight="1" x14ac:dyDescent="0.3">
      <c r="A326" s="740" t="s">
        <v>6256</v>
      </c>
      <c r="B326" s="741" t="s">
        <v>6257</v>
      </c>
      <c r="C326" s="741" t="s">
        <v>4559</v>
      </c>
      <c r="D326" s="741" t="s">
        <v>5704</v>
      </c>
      <c r="E326" s="741" t="s">
        <v>5705</v>
      </c>
      <c r="F326" s="745"/>
      <c r="G326" s="745"/>
      <c r="H326" s="745"/>
      <c r="I326" s="745"/>
      <c r="J326" s="745"/>
      <c r="K326" s="745"/>
      <c r="L326" s="745"/>
      <c r="M326" s="745"/>
      <c r="N326" s="745">
        <v>1</v>
      </c>
      <c r="O326" s="745">
        <v>1285</v>
      </c>
      <c r="P326" s="759"/>
      <c r="Q326" s="746">
        <v>1285</v>
      </c>
    </row>
    <row r="327" spans="1:17" ht="14.4" customHeight="1" x14ac:dyDescent="0.3">
      <c r="A327" s="740" t="s">
        <v>6256</v>
      </c>
      <c r="B327" s="741" t="s">
        <v>6257</v>
      </c>
      <c r="C327" s="741" t="s">
        <v>4559</v>
      </c>
      <c r="D327" s="741" t="s">
        <v>6290</v>
      </c>
      <c r="E327" s="741" t="s">
        <v>6291</v>
      </c>
      <c r="F327" s="745">
        <v>7</v>
      </c>
      <c r="G327" s="745">
        <v>3059</v>
      </c>
      <c r="H327" s="745">
        <v>0.39460784313725489</v>
      </c>
      <c r="I327" s="745">
        <v>437</v>
      </c>
      <c r="J327" s="745">
        <v>17</v>
      </c>
      <c r="K327" s="745">
        <v>7752</v>
      </c>
      <c r="L327" s="745">
        <v>1</v>
      </c>
      <c r="M327" s="745">
        <v>456</v>
      </c>
      <c r="N327" s="745">
        <v>7</v>
      </c>
      <c r="O327" s="745">
        <v>3192</v>
      </c>
      <c r="P327" s="759">
        <v>0.41176470588235292</v>
      </c>
      <c r="Q327" s="746">
        <v>456</v>
      </c>
    </row>
    <row r="328" spans="1:17" ht="14.4" customHeight="1" x14ac:dyDescent="0.3">
      <c r="A328" s="740" t="s">
        <v>6256</v>
      </c>
      <c r="B328" s="741" t="s">
        <v>6257</v>
      </c>
      <c r="C328" s="741" t="s">
        <v>4559</v>
      </c>
      <c r="D328" s="741" t="s">
        <v>6292</v>
      </c>
      <c r="E328" s="741" t="s">
        <v>6293</v>
      </c>
      <c r="F328" s="745">
        <v>8</v>
      </c>
      <c r="G328" s="745">
        <v>432</v>
      </c>
      <c r="H328" s="745">
        <v>0.62068965517241381</v>
      </c>
      <c r="I328" s="745">
        <v>54</v>
      </c>
      <c r="J328" s="745">
        <v>12</v>
      </c>
      <c r="K328" s="745">
        <v>696</v>
      </c>
      <c r="L328" s="745">
        <v>1</v>
      </c>
      <c r="M328" s="745">
        <v>58</v>
      </c>
      <c r="N328" s="745">
        <v>8</v>
      </c>
      <c r="O328" s="745">
        <v>464</v>
      </c>
      <c r="P328" s="759">
        <v>0.66666666666666663</v>
      </c>
      <c r="Q328" s="746">
        <v>58</v>
      </c>
    </row>
    <row r="329" spans="1:17" ht="14.4" customHeight="1" x14ac:dyDescent="0.3">
      <c r="A329" s="740" t="s">
        <v>6256</v>
      </c>
      <c r="B329" s="741" t="s">
        <v>6257</v>
      </c>
      <c r="C329" s="741" t="s">
        <v>4559</v>
      </c>
      <c r="D329" s="741" t="s">
        <v>6294</v>
      </c>
      <c r="E329" s="741" t="s">
        <v>6295</v>
      </c>
      <c r="F329" s="745"/>
      <c r="G329" s="745"/>
      <c r="H329" s="745"/>
      <c r="I329" s="745"/>
      <c r="J329" s="745"/>
      <c r="K329" s="745"/>
      <c r="L329" s="745"/>
      <c r="M329" s="745"/>
      <c r="N329" s="745">
        <v>4</v>
      </c>
      <c r="O329" s="745">
        <v>39048</v>
      </c>
      <c r="P329" s="759"/>
      <c r="Q329" s="746">
        <v>9762</v>
      </c>
    </row>
    <row r="330" spans="1:17" ht="14.4" customHeight="1" x14ac:dyDescent="0.3">
      <c r="A330" s="740" t="s">
        <v>6256</v>
      </c>
      <c r="B330" s="741" t="s">
        <v>6257</v>
      </c>
      <c r="C330" s="741" t="s">
        <v>4559</v>
      </c>
      <c r="D330" s="741" t="s">
        <v>6296</v>
      </c>
      <c r="E330" s="741" t="s">
        <v>6297</v>
      </c>
      <c r="F330" s="745">
        <v>212</v>
      </c>
      <c r="G330" s="745">
        <v>35828</v>
      </c>
      <c r="H330" s="745">
        <v>0.44995918367346938</v>
      </c>
      <c r="I330" s="745">
        <v>169</v>
      </c>
      <c r="J330" s="745">
        <v>455</v>
      </c>
      <c r="K330" s="745">
        <v>79625</v>
      </c>
      <c r="L330" s="745">
        <v>1</v>
      </c>
      <c r="M330" s="745">
        <v>175</v>
      </c>
      <c r="N330" s="745">
        <v>208</v>
      </c>
      <c r="O330" s="745">
        <v>36608</v>
      </c>
      <c r="P330" s="759">
        <v>0.45975510204081632</v>
      </c>
      <c r="Q330" s="746">
        <v>176</v>
      </c>
    </row>
    <row r="331" spans="1:17" ht="14.4" customHeight="1" x14ac:dyDescent="0.3">
      <c r="A331" s="740" t="s">
        <v>6256</v>
      </c>
      <c r="B331" s="741" t="s">
        <v>6257</v>
      </c>
      <c r="C331" s="741" t="s">
        <v>4559</v>
      </c>
      <c r="D331" s="741" t="s">
        <v>5674</v>
      </c>
      <c r="E331" s="741" t="s">
        <v>5675</v>
      </c>
      <c r="F331" s="745"/>
      <c r="G331" s="745"/>
      <c r="H331" s="745"/>
      <c r="I331" s="745"/>
      <c r="J331" s="745">
        <v>4</v>
      </c>
      <c r="K331" s="745">
        <v>340</v>
      </c>
      <c r="L331" s="745">
        <v>1</v>
      </c>
      <c r="M331" s="745">
        <v>85</v>
      </c>
      <c r="N331" s="745"/>
      <c r="O331" s="745"/>
      <c r="P331" s="759"/>
      <c r="Q331" s="746"/>
    </row>
    <row r="332" spans="1:17" ht="14.4" customHeight="1" x14ac:dyDescent="0.3">
      <c r="A332" s="740" t="s">
        <v>6256</v>
      </c>
      <c r="B332" s="741" t="s">
        <v>6257</v>
      </c>
      <c r="C332" s="741" t="s">
        <v>4559</v>
      </c>
      <c r="D332" s="741" t="s">
        <v>6298</v>
      </c>
      <c r="E332" s="741" t="s">
        <v>6299</v>
      </c>
      <c r="F332" s="745">
        <v>2</v>
      </c>
      <c r="G332" s="745">
        <v>326</v>
      </c>
      <c r="H332" s="745">
        <v>0.32149901380670609</v>
      </c>
      <c r="I332" s="745">
        <v>163</v>
      </c>
      <c r="J332" s="745">
        <v>6</v>
      </c>
      <c r="K332" s="745">
        <v>1014</v>
      </c>
      <c r="L332" s="745">
        <v>1</v>
      </c>
      <c r="M332" s="745">
        <v>169</v>
      </c>
      <c r="N332" s="745">
        <v>3</v>
      </c>
      <c r="O332" s="745">
        <v>510</v>
      </c>
      <c r="P332" s="759">
        <v>0.50295857988165682</v>
      </c>
      <c r="Q332" s="746">
        <v>170</v>
      </c>
    </row>
    <row r="333" spans="1:17" ht="14.4" customHeight="1" x14ac:dyDescent="0.3">
      <c r="A333" s="740" t="s">
        <v>6256</v>
      </c>
      <c r="B333" s="741" t="s">
        <v>6257</v>
      </c>
      <c r="C333" s="741" t="s">
        <v>4559</v>
      </c>
      <c r="D333" s="741" t="s">
        <v>5708</v>
      </c>
      <c r="E333" s="741" t="s">
        <v>5709</v>
      </c>
      <c r="F333" s="745"/>
      <c r="G333" s="745"/>
      <c r="H333" s="745"/>
      <c r="I333" s="745"/>
      <c r="J333" s="745"/>
      <c r="K333" s="745"/>
      <c r="L333" s="745"/>
      <c r="M333" s="745"/>
      <c r="N333" s="745">
        <v>4</v>
      </c>
      <c r="O333" s="745">
        <v>4048</v>
      </c>
      <c r="P333" s="759"/>
      <c r="Q333" s="746">
        <v>1012</v>
      </c>
    </row>
    <row r="334" spans="1:17" ht="14.4" customHeight="1" x14ac:dyDescent="0.3">
      <c r="A334" s="740" t="s">
        <v>6256</v>
      </c>
      <c r="B334" s="741" t="s">
        <v>6257</v>
      </c>
      <c r="C334" s="741" t="s">
        <v>4559</v>
      </c>
      <c r="D334" s="741" t="s">
        <v>5710</v>
      </c>
      <c r="E334" s="741" t="s">
        <v>5711</v>
      </c>
      <c r="F334" s="745"/>
      <c r="G334" s="745"/>
      <c r="H334" s="745"/>
      <c r="I334" s="745"/>
      <c r="J334" s="745"/>
      <c r="K334" s="745"/>
      <c r="L334" s="745"/>
      <c r="M334" s="745"/>
      <c r="N334" s="745">
        <v>4</v>
      </c>
      <c r="O334" s="745">
        <v>9188</v>
      </c>
      <c r="P334" s="759"/>
      <c r="Q334" s="746">
        <v>2297</v>
      </c>
    </row>
    <row r="335" spans="1:17" ht="14.4" customHeight="1" x14ac:dyDescent="0.3">
      <c r="A335" s="740" t="s">
        <v>6256</v>
      </c>
      <c r="B335" s="741" t="s">
        <v>6257</v>
      </c>
      <c r="C335" s="741" t="s">
        <v>4559</v>
      </c>
      <c r="D335" s="741" t="s">
        <v>6300</v>
      </c>
      <c r="E335" s="741" t="s">
        <v>6301</v>
      </c>
      <c r="F335" s="745"/>
      <c r="G335" s="745"/>
      <c r="H335" s="745"/>
      <c r="I335" s="745"/>
      <c r="J335" s="745">
        <v>2</v>
      </c>
      <c r="K335" s="745">
        <v>526</v>
      </c>
      <c r="L335" s="745">
        <v>1</v>
      </c>
      <c r="M335" s="745">
        <v>263</v>
      </c>
      <c r="N335" s="745"/>
      <c r="O335" s="745"/>
      <c r="P335" s="759"/>
      <c r="Q335" s="746"/>
    </row>
    <row r="336" spans="1:17" ht="14.4" customHeight="1" x14ac:dyDescent="0.3">
      <c r="A336" s="740" t="s">
        <v>6256</v>
      </c>
      <c r="B336" s="741" t="s">
        <v>6257</v>
      </c>
      <c r="C336" s="741" t="s">
        <v>4559</v>
      </c>
      <c r="D336" s="741" t="s">
        <v>6302</v>
      </c>
      <c r="E336" s="741" t="s">
        <v>6303</v>
      </c>
      <c r="F336" s="745">
        <v>1</v>
      </c>
      <c r="G336" s="745">
        <v>2012</v>
      </c>
      <c r="H336" s="745">
        <v>0.94460093896713615</v>
      </c>
      <c r="I336" s="745">
        <v>2012</v>
      </c>
      <c r="J336" s="745">
        <v>1</v>
      </c>
      <c r="K336" s="745">
        <v>2130</v>
      </c>
      <c r="L336" s="745">
        <v>1</v>
      </c>
      <c r="M336" s="745">
        <v>2130</v>
      </c>
      <c r="N336" s="745">
        <v>2</v>
      </c>
      <c r="O336" s="745">
        <v>4262</v>
      </c>
      <c r="P336" s="759">
        <v>2.0009389671361504</v>
      </c>
      <c r="Q336" s="746">
        <v>2131</v>
      </c>
    </row>
    <row r="337" spans="1:17" ht="14.4" customHeight="1" x14ac:dyDescent="0.3">
      <c r="A337" s="740" t="s">
        <v>6256</v>
      </c>
      <c r="B337" s="741" t="s">
        <v>6257</v>
      </c>
      <c r="C337" s="741" t="s">
        <v>4559</v>
      </c>
      <c r="D337" s="741" t="s">
        <v>6304</v>
      </c>
      <c r="E337" s="741" t="s">
        <v>6305</v>
      </c>
      <c r="F337" s="745">
        <v>1</v>
      </c>
      <c r="G337" s="745">
        <v>226</v>
      </c>
      <c r="H337" s="745">
        <v>0.10376492194674013</v>
      </c>
      <c r="I337" s="745">
        <v>226</v>
      </c>
      <c r="J337" s="745">
        <v>9</v>
      </c>
      <c r="K337" s="745">
        <v>2178</v>
      </c>
      <c r="L337" s="745">
        <v>1</v>
      </c>
      <c r="M337" s="745">
        <v>242</v>
      </c>
      <c r="N337" s="745"/>
      <c r="O337" s="745"/>
      <c r="P337" s="759"/>
      <c r="Q337" s="746"/>
    </row>
    <row r="338" spans="1:17" ht="14.4" customHeight="1" x14ac:dyDescent="0.3">
      <c r="A338" s="740" t="s">
        <v>6256</v>
      </c>
      <c r="B338" s="741" t="s">
        <v>6257</v>
      </c>
      <c r="C338" s="741" t="s">
        <v>4559</v>
      </c>
      <c r="D338" s="741" t="s">
        <v>6306</v>
      </c>
      <c r="E338" s="741" t="s">
        <v>6307</v>
      </c>
      <c r="F338" s="745">
        <v>5</v>
      </c>
      <c r="G338" s="745">
        <v>2090</v>
      </c>
      <c r="H338" s="745">
        <v>0.38006910347335882</v>
      </c>
      <c r="I338" s="745">
        <v>418</v>
      </c>
      <c r="J338" s="745">
        <v>13</v>
      </c>
      <c r="K338" s="745">
        <v>5499</v>
      </c>
      <c r="L338" s="745">
        <v>1</v>
      </c>
      <c r="M338" s="745">
        <v>423</v>
      </c>
      <c r="N338" s="745">
        <v>10</v>
      </c>
      <c r="O338" s="745">
        <v>4240</v>
      </c>
      <c r="P338" s="759">
        <v>0.77104928168757958</v>
      </c>
      <c r="Q338" s="746">
        <v>424</v>
      </c>
    </row>
    <row r="339" spans="1:17" ht="14.4" customHeight="1" x14ac:dyDescent="0.3">
      <c r="A339" s="740" t="s">
        <v>6256</v>
      </c>
      <c r="B339" s="741" t="s">
        <v>6257</v>
      </c>
      <c r="C339" s="741" t="s">
        <v>4559</v>
      </c>
      <c r="D339" s="741" t="s">
        <v>6308</v>
      </c>
      <c r="E339" s="741" t="s">
        <v>6309</v>
      </c>
      <c r="F339" s="745"/>
      <c r="G339" s="745"/>
      <c r="H339" s="745"/>
      <c r="I339" s="745"/>
      <c r="J339" s="745">
        <v>1</v>
      </c>
      <c r="K339" s="745">
        <v>288</v>
      </c>
      <c r="L339" s="745">
        <v>1</v>
      </c>
      <c r="M339" s="745">
        <v>288</v>
      </c>
      <c r="N339" s="745"/>
      <c r="O339" s="745"/>
      <c r="P339" s="759"/>
      <c r="Q339" s="746"/>
    </row>
    <row r="340" spans="1:17" ht="14.4" customHeight="1" x14ac:dyDescent="0.3">
      <c r="A340" s="740" t="s">
        <v>6310</v>
      </c>
      <c r="B340" s="741" t="s">
        <v>6311</v>
      </c>
      <c r="C340" s="741" t="s">
        <v>4559</v>
      </c>
      <c r="D340" s="741" t="s">
        <v>6312</v>
      </c>
      <c r="E340" s="741" t="s">
        <v>6313</v>
      </c>
      <c r="F340" s="745">
        <v>1002</v>
      </c>
      <c r="G340" s="745">
        <v>161322</v>
      </c>
      <c r="H340" s="745">
        <v>0.89405283780114053</v>
      </c>
      <c r="I340" s="745">
        <v>161</v>
      </c>
      <c r="J340" s="745">
        <v>1043</v>
      </c>
      <c r="K340" s="745">
        <v>180439</v>
      </c>
      <c r="L340" s="745">
        <v>1</v>
      </c>
      <c r="M340" s="745">
        <v>173</v>
      </c>
      <c r="N340" s="745">
        <v>890</v>
      </c>
      <c r="O340" s="745">
        <v>153970</v>
      </c>
      <c r="P340" s="759">
        <v>0.85330776605944392</v>
      </c>
      <c r="Q340" s="746">
        <v>173</v>
      </c>
    </row>
    <row r="341" spans="1:17" ht="14.4" customHeight="1" x14ac:dyDescent="0.3">
      <c r="A341" s="740" t="s">
        <v>6310</v>
      </c>
      <c r="B341" s="741" t="s">
        <v>6311</v>
      </c>
      <c r="C341" s="741" t="s">
        <v>4559</v>
      </c>
      <c r="D341" s="741" t="s">
        <v>6314</v>
      </c>
      <c r="E341" s="741" t="s">
        <v>6315</v>
      </c>
      <c r="F341" s="745">
        <v>104</v>
      </c>
      <c r="G341" s="745">
        <v>121576</v>
      </c>
      <c r="H341" s="745">
        <v>0.8565731718486892</v>
      </c>
      <c r="I341" s="745">
        <v>1169</v>
      </c>
      <c r="J341" s="745">
        <v>121</v>
      </c>
      <c r="K341" s="745">
        <v>141933</v>
      </c>
      <c r="L341" s="745">
        <v>1</v>
      </c>
      <c r="M341" s="745">
        <v>1173</v>
      </c>
      <c r="N341" s="745">
        <v>25</v>
      </c>
      <c r="O341" s="745">
        <v>26750</v>
      </c>
      <c r="P341" s="759">
        <v>0.18846920730203687</v>
      </c>
      <c r="Q341" s="746">
        <v>1070</v>
      </c>
    </row>
    <row r="342" spans="1:17" ht="14.4" customHeight="1" x14ac:dyDescent="0.3">
      <c r="A342" s="740" t="s">
        <v>6310</v>
      </c>
      <c r="B342" s="741" t="s">
        <v>6311</v>
      </c>
      <c r="C342" s="741" t="s">
        <v>4559</v>
      </c>
      <c r="D342" s="741" t="s">
        <v>6316</v>
      </c>
      <c r="E342" s="741" t="s">
        <v>6317</v>
      </c>
      <c r="F342" s="745">
        <v>200</v>
      </c>
      <c r="G342" s="745">
        <v>8000</v>
      </c>
      <c r="H342" s="745">
        <v>1.5125732652675363</v>
      </c>
      <c r="I342" s="745">
        <v>40</v>
      </c>
      <c r="J342" s="745">
        <v>129</v>
      </c>
      <c r="K342" s="745">
        <v>5289</v>
      </c>
      <c r="L342" s="745">
        <v>1</v>
      </c>
      <c r="M342" s="745">
        <v>41</v>
      </c>
      <c r="N342" s="745">
        <v>77</v>
      </c>
      <c r="O342" s="745">
        <v>3542</v>
      </c>
      <c r="P342" s="759">
        <v>0.66969181319720172</v>
      </c>
      <c r="Q342" s="746">
        <v>46</v>
      </c>
    </row>
    <row r="343" spans="1:17" ht="14.4" customHeight="1" x14ac:dyDescent="0.3">
      <c r="A343" s="740" t="s">
        <v>6310</v>
      </c>
      <c r="B343" s="741" t="s">
        <v>6311</v>
      </c>
      <c r="C343" s="741" t="s">
        <v>4559</v>
      </c>
      <c r="D343" s="741" t="s">
        <v>6232</v>
      </c>
      <c r="E343" s="741" t="s">
        <v>6233</v>
      </c>
      <c r="F343" s="745">
        <v>25</v>
      </c>
      <c r="G343" s="745">
        <v>9575</v>
      </c>
      <c r="H343" s="745">
        <v>1.4667585784313726</v>
      </c>
      <c r="I343" s="745">
        <v>383</v>
      </c>
      <c r="J343" s="745">
        <v>17</v>
      </c>
      <c r="K343" s="745">
        <v>6528</v>
      </c>
      <c r="L343" s="745">
        <v>1</v>
      </c>
      <c r="M343" s="745">
        <v>384</v>
      </c>
      <c r="N343" s="745">
        <v>34</v>
      </c>
      <c r="O343" s="745">
        <v>11798</v>
      </c>
      <c r="P343" s="759">
        <v>1.8072916666666667</v>
      </c>
      <c r="Q343" s="746">
        <v>347</v>
      </c>
    </row>
    <row r="344" spans="1:17" ht="14.4" customHeight="1" x14ac:dyDescent="0.3">
      <c r="A344" s="740" t="s">
        <v>6310</v>
      </c>
      <c r="B344" s="741" t="s">
        <v>6311</v>
      </c>
      <c r="C344" s="741" t="s">
        <v>4559</v>
      </c>
      <c r="D344" s="741" t="s">
        <v>6318</v>
      </c>
      <c r="E344" s="741" t="s">
        <v>6319</v>
      </c>
      <c r="F344" s="745">
        <v>6</v>
      </c>
      <c r="G344" s="745">
        <v>222</v>
      </c>
      <c r="H344" s="745">
        <v>0.12244897959183673</v>
      </c>
      <c r="I344" s="745">
        <v>37</v>
      </c>
      <c r="J344" s="745">
        <v>49</v>
      </c>
      <c r="K344" s="745">
        <v>1813</v>
      </c>
      <c r="L344" s="745">
        <v>1</v>
      </c>
      <c r="M344" s="745">
        <v>37</v>
      </c>
      <c r="N344" s="745">
        <v>7</v>
      </c>
      <c r="O344" s="745">
        <v>357</v>
      </c>
      <c r="P344" s="759">
        <v>0.19691119691119691</v>
      </c>
      <c r="Q344" s="746">
        <v>51</v>
      </c>
    </row>
    <row r="345" spans="1:17" ht="14.4" customHeight="1" x14ac:dyDescent="0.3">
      <c r="A345" s="740" t="s">
        <v>6310</v>
      </c>
      <c r="B345" s="741" t="s">
        <v>6311</v>
      </c>
      <c r="C345" s="741" t="s">
        <v>4559</v>
      </c>
      <c r="D345" s="741" t="s">
        <v>6320</v>
      </c>
      <c r="E345" s="741" t="s">
        <v>6321</v>
      </c>
      <c r="F345" s="745">
        <v>42</v>
      </c>
      <c r="G345" s="745">
        <v>18690</v>
      </c>
      <c r="H345" s="745">
        <v>0.82168293326299124</v>
      </c>
      <c r="I345" s="745">
        <v>445</v>
      </c>
      <c r="J345" s="745">
        <v>51</v>
      </c>
      <c r="K345" s="745">
        <v>22746</v>
      </c>
      <c r="L345" s="745">
        <v>1</v>
      </c>
      <c r="M345" s="745">
        <v>446</v>
      </c>
      <c r="N345" s="745">
        <v>144</v>
      </c>
      <c r="O345" s="745">
        <v>54288</v>
      </c>
      <c r="P345" s="759">
        <v>2.3867053547876549</v>
      </c>
      <c r="Q345" s="746">
        <v>377</v>
      </c>
    </row>
    <row r="346" spans="1:17" ht="14.4" customHeight="1" x14ac:dyDescent="0.3">
      <c r="A346" s="740" t="s">
        <v>6310</v>
      </c>
      <c r="B346" s="741" t="s">
        <v>6311</v>
      </c>
      <c r="C346" s="741" t="s">
        <v>4559</v>
      </c>
      <c r="D346" s="741" t="s">
        <v>6322</v>
      </c>
      <c r="E346" s="741" t="s">
        <v>6323</v>
      </c>
      <c r="F346" s="745">
        <v>108</v>
      </c>
      <c r="G346" s="745">
        <v>4428</v>
      </c>
      <c r="H346" s="745">
        <v>1.0040816326530613</v>
      </c>
      <c r="I346" s="745">
        <v>41</v>
      </c>
      <c r="J346" s="745">
        <v>105</v>
      </c>
      <c r="K346" s="745">
        <v>4410</v>
      </c>
      <c r="L346" s="745">
        <v>1</v>
      </c>
      <c r="M346" s="745">
        <v>42</v>
      </c>
      <c r="N346" s="745">
        <v>97</v>
      </c>
      <c r="O346" s="745">
        <v>3298</v>
      </c>
      <c r="P346" s="759">
        <v>0.74784580498866216</v>
      </c>
      <c r="Q346" s="746">
        <v>34</v>
      </c>
    </row>
    <row r="347" spans="1:17" ht="14.4" customHeight="1" x14ac:dyDescent="0.3">
      <c r="A347" s="740" t="s">
        <v>6310</v>
      </c>
      <c r="B347" s="741" t="s">
        <v>6311</v>
      </c>
      <c r="C347" s="741" t="s">
        <v>4559</v>
      </c>
      <c r="D347" s="741" t="s">
        <v>6324</v>
      </c>
      <c r="E347" s="741" t="s">
        <v>6325</v>
      </c>
      <c r="F347" s="745">
        <v>38</v>
      </c>
      <c r="G347" s="745">
        <v>18658</v>
      </c>
      <c r="H347" s="745">
        <v>0.46247273448344239</v>
      </c>
      <c r="I347" s="745">
        <v>491</v>
      </c>
      <c r="J347" s="745">
        <v>82</v>
      </c>
      <c r="K347" s="745">
        <v>40344</v>
      </c>
      <c r="L347" s="745">
        <v>1</v>
      </c>
      <c r="M347" s="745">
        <v>492</v>
      </c>
      <c r="N347" s="745">
        <v>55</v>
      </c>
      <c r="O347" s="745">
        <v>28820</v>
      </c>
      <c r="P347" s="759">
        <v>0.71435653380924058</v>
      </c>
      <c r="Q347" s="746">
        <v>524</v>
      </c>
    </row>
    <row r="348" spans="1:17" ht="14.4" customHeight="1" x14ac:dyDescent="0.3">
      <c r="A348" s="740" t="s">
        <v>6310</v>
      </c>
      <c r="B348" s="741" t="s">
        <v>6311</v>
      </c>
      <c r="C348" s="741" t="s">
        <v>4559</v>
      </c>
      <c r="D348" s="741" t="s">
        <v>6326</v>
      </c>
      <c r="E348" s="741" t="s">
        <v>6327</v>
      </c>
      <c r="F348" s="745">
        <v>89</v>
      </c>
      <c r="G348" s="745">
        <v>2759</v>
      </c>
      <c r="H348" s="745">
        <v>1.4833333333333334</v>
      </c>
      <c r="I348" s="745">
        <v>31</v>
      </c>
      <c r="J348" s="745">
        <v>60</v>
      </c>
      <c r="K348" s="745">
        <v>1860</v>
      </c>
      <c r="L348" s="745">
        <v>1</v>
      </c>
      <c r="M348" s="745">
        <v>31</v>
      </c>
      <c r="N348" s="745">
        <v>55</v>
      </c>
      <c r="O348" s="745">
        <v>3135</v>
      </c>
      <c r="P348" s="759">
        <v>1.685483870967742</v>
      </c>
      <c r="Q348" s="746">
        <v>57</v>
      </c>
    </row>
    <row r="349" spans="1:17" ht="14.4" customHeight="1" x14ac:dyDescent="0.3">
      <c r="A349" s="740" t="s">
        <v>6310</v>
      </c>
      <c r="B349" s="741" t="s">
        <v>6311</v>
      </c>
      <c r="C349" s="741" t="s">
        <v>4559</v>
      </c>
      <c r="D349" s="741" t="s">
        <v>6328</v>
      </c>
      <c r="E349" s="741" t="s">
        <v>6329</v>
      </c>
      <c r="F349" s="745">
        <v>8</v>
      </c>
      <c r="G349" s="745">
        <v>1656</v>
      </c>
      <c r="H349" s="745">
        <v>1.1373626373626373</v>
      </c>
      <c r="I349" s="745">
        <v>207</v>
      </c>
      <c r="J349" s="745">
        <v>7</v>
      </c>
      <c r="K349" s="745">
        <v>1456</v>
      </c>
      <c r="L349" s="745">
        <v>1</v>
      </c>
      <c r="M349" s="745">
        <v>208</v>
      </c>
      <c r="N349" s="745">
        <v>3</v>
      </c>
      <c r="O349" s="745">
        <v>672</v>
      </c>
      <c r="P349" s="759">
        <v>0.46153846153846156</v>
      </c>
      <c r="Q349" s="746">
        <v>224</v>
      </c>
    </row>
    <row r="350" spans="1:17" ht="14.4" customHeight="1" x14ac:dyDescent="0.3">
      <c r="A350" s="740" t="s">
        <v>6310</v>
      </c>
      <c r="B350" s="741" t="s">
        <v>6311</v>
      </c>
      <c r="C350" s="741" t="s">
        <v>4559</v>
      </c>
      <c r="D350" s="741" t="s">
        <v>6330</v>
      </c>
      <c r="E350" s="741" t="s">
        <v>6331</v>
      </c>
      <c r="F350" s="745">
        <v>9</v>
      </c>
      <c r="G350" s="745">
        <v>3420</v>
      </c>
      <c r="H350" s="745">
        <v>1.11328125</v>
      </c>
      <c r="I350" s="745">
        <v>380</v>
      </c>
      <c r="J350" s="745">
        <v>8</v>
      </c>
      <c r="K350" s="745">
        <v>3072</v>
      </c>
      <c r="L350" s="745">
        <v>1</v>
      </c>
      <c r="M350" s="745">
        <v>384</v>
      </c>
      <c r="N350" s="745">
        <v>4</v>
      </c>
      <c r="O350" s="745">
        <v>2212</v>
      </c>
      <c r="P350" s="759">
        <v>0.72005208333333337</v>
      </c>
      <c r="Q350" s="746">
        <v>553</v>
      </c>
    </row>
    <row r="351" spans="1:17" ht="14.4" customHeight="1" x14ac:dyDescent="0.3">
      <c r="A351" s="740" t="s">
        <v>6310</v>
      </c>
      <c r="B351" s="741" t="s">
        <v>6311</v>
      </c>
      <c r="C351" s="741" t="s">
        <v>4559</v>
      </c>
      <c r="D351" s="741" t="s">
        <v>6332</v>
      </c>
      <c r="E351" s="741" t="s">
        <v>6333</v>
      </c>
      <c r="F351" s="745">
        <v>1372</v>
      </c>
      <c r="G351" s="745">
        <v>159152</v>
      </c>
      <c r="H351" s="745">
        <v>1.1586656765532404</v>
      </c>
      <c r="I351" s="745">
        <v>116</v>
      </c>
      <c r="J351" s="745">
        <v>1174</v>
      </c>
      <c r="K351" s="745">
        <v>137358</v>
      </c>
      <c r="L351" s="745">
        <v>1</v>
      </c>
      <c r="M351" s="745">
        <v>117</v>
      </c>
      <c r="N351" s="745">
        <v>1138</v>
      </c>
      <c r="O351" s="745">
        <v>154768</v>
      </c>
      <c r="P351" s="759">
        <v>1.1267490790489088</v>
      </c>
      <c r="Q351" s="746">
        <v>136</v>
      </c>
    </row>
    <row r="352" spans="1:17" ht="14.4" customHeight="1" x14ac:dyDescent="0.3">
      <c r="A352" s="740" t="s">
        <v>6310</v>
      </c>
      <c r="B352" s="741" t="s">
        <v>6311</v>
      </c>
      <c r="C352" s="741" t="s">
        <v>4559</v>
      </c>
      <c r="D352" s="741" t="s">
        <v>6334</v>
      </c>
      <c r="E352" s="741" t="s">
        <v>6335</v>
      </c>
      <c r="F352" s="745">
        <v>573</v>
      </c>
      <c r="G352" s="745">
        <v>48705</v>
      </c>
      <c r="H352" s="745">
        <v>0.84955520669806384</v>
      </c>
      <c r="I352" s="745">
        <v>85</v>
      </c>
      <c r="J352" s="745">
        <v>630</v>
      </c>
      <c r="K352" s="745">
        <v>57330</v>
      </c>
      <c r="L352" s="745">
        <v>1</v>
      </c>
      <c r="M352" s="745">
        <v>91</v>
      </c>
      <c r="N352" s="745">
        <v>591</v>
      </c>
      <c r="O352" s="745">
        <v>53781</v>
      </c>
      <c r="P352" s="759">
        <v>0.93809523809523809</v>
      </c>
      <c r="Q352" s="746">
        <v>91</v>
      </c>
    </row>
    <row r="353" spans="1:17" ht="14.4" customHeight="1" x14ac:dyDescent="0.3">
      <c r="A353" s="740" t="s">
        <v>6310</v>
      </c>
      <c r="B353" s="741" t="s">
        <v>6311</v>
      </c>
      <c r="C353" s="741" t="s">
        <v>4559</v>
      </c>
      <c r="D353" s="741" t="s">
        <v>6336</v>
      </c>
      <c r="E353" s="741" t="s">
        <v>6337</v>
      </c>
      <c r="F353" s="745">
        <v>12</v>
      </c>
      <c r="G353" s="745">
        <v>1176</v>
      </c>
      <c r="H353" s="745">
        <v>3.9595959595959598</v>
      </c>
      <c r="I353" s="745">
        <v>98</v>
      </c>
      <c r="J353" s="745">
        <v>3</v>
      </c>
      <c r="K353" s="745">
        <v>297</v>
      </c>
      <c r="L353" s="745">
        <v>1</v>
      </c>
      <c r="M353" s="745">
        <v>99</v>
      </c>
      <c r="N353" s="745">
        <v>5</v>
      </c>
      <c r="O353" s="745">
        <v>685</v>
      </c>
      <c r="P353" s="759">
        <v>2.3063973063973062</v>
      </c>
      <c r="Q353" s="746">
        <v>137</v>
      </c>
    </row>
    <row r="354" spans="1:17" ht="14.4" customHeight="1" x14ac:dyDescent="0.3">
      <c r="A354" s="740" t="s">
        <v>6310</v>
      </c>
      <c r="B354" s="741" t="s">
        <v>6311</v>
      </c>
      <c r="C354" s="741" t="s">
        <v>4559</v>
      </c>
      <c r="D354" s="741" t="s">
        <v>6338</v>
      </c>
      <c r="E354" s="741" t="s">
        <v>6339</v>
      </c>
      <c r="F354" s="745">
        <v>114</v>
      </c>
      <c r="G354" s="745">
        <v>2394</v>
      </c>
      <c r="H354" s="745">
        <v>1.4430379746835442</v>
      </c>
      <c r="I354" s="745">
        <v>21</v>
      </c>
      <c r="J354" s="745">
        <v>79</v>
      </c>
      <c r="K354" s="745">
        <v>1659</v>
      </c>
      <c r="L354" s="745">
        <v>1</v>
      </c>
      <c r="M354" s="745">
        <v>21</v>
      </c>
      <c r="N354" s="745">
        <v>91</v>
      </c>
      <c r="O354" s="745">
        <v>6006</v>
      </c>
      <c r="P354" s="759">
        <v>3.6202531645569622</v>
      </c>
      <c r="Q354" s="746">
        <v>66</v>
      </c>
    </row>
    <row r="355" spans="1:17" ht="14.4" customHeight="1" x14ac:dyDescent="0.3">
      <c r="A355" s="740" t="s">
        <v>6310</v>
      </c>
      <c r="B355" s="741" t="s">
        <v>6311</v>
      </c>
      <c r="C355" s="741" t="s">
        <v>4559</v>
      </c>
      <c r="D355" s="741" t="s">
        <v>6241</v>
      </c>
      <c r="E355" s="741" t="s">
        <v>6242</v>
      </c>
      <c r="F355" s="745">
        <v>338</v>
      </c>
      <c r="G355" s="745">
        <v>164606</v>
      </c>
      <c r="H355" s="745">
        <v>1.2586096158551505</v>
      </c>
      <c r="I355" s="745">
        <v>487</v>
      </c>
      <c r="J355" s="745">
        <v>268</v>
      </c>
      <c r="K355" s="745">
        <v>130784</v>
      </c>
      <c r="L355" s="745">
        <v>1</v>
      </c>
      <c r="M355" s="745">
        <v>488</v>
      </c>
      <c r="N355" s="745">
        <v>164</v>
      </c>
      <c r="O355" s="745">
        <v>53792</v>
      </c>
      <c r="P355" s="759">
        <v>0.41130413506239294</v>
      </c>
      <c r="Q355" s="746">
        <v>328</v>
      </c>
    </row>
    <row r="356" spans="1:17" ht="14.4" customHeight="1" x14ac:dyDescent="0.3">
      <c r="A356" s="740" t="s">
        <v>6310</v>
      </c>
      <c r="B356" s="741" t="s">
        <v>6311</v>
      </c>
      <c r="C356" s="741" t="s">
        <v>4559</v>
      </c>
      <c r="D356" s="741" t="s">
        <v>6340</v>
      </c>
      <c r="E356" s="741" t="s">
        <v>6341</v>
      </c>
      <c r="F356" s="745">
        <v>117</v>
      </c>
      <c r="G356" s="745">
        <v>4797</v>
      </c>
      <c r="H356" s="745">
        <v>1.1037735849056605</v>
      </c>
      <c r="I356" s="745">
        <v>41</v>
      </c>
      <c r="J356" s="745">
        <v>106</v>
      </c>
      <c r="K356" s="745">
        <v>4346</v>
      </c>
      <c r="L356" s="745">
        <v>1</v>
      </c>
      <c r="M356" s="745">
        <v>41</v>
      </c>
      <c r="N356" s="745">
        <v>110</v>
      </c>
      <c r="O356" s="745">
        <v>5610</v>
      </c>
      <c r="P356" s="759">
        <v>1.290842153704556</v>
      </c>
      <c r="Q356" s="746">
        <v>51</v>
      </c>
    </row>
    <row r="357" spans="1:17" ht="14.4" customHeight="1" x14ac:dyDescent="0.3">
      <c r="A357" s="740" t="s">
        <v>6310</v>
      </c>
      <c r="B357" s="741" t="s">
        <v>6311</v>
      </c>
      <c r="C357" s="741" t="s">
        <v>4559</v>
      </c>
      <c r="D357" s="741" t="s">
        <v>6342</v>
      </c>
      <c r="E357" s="741" t="s">
        <v>6343</v>
      </c>
      <c r="F357" s="745"/>
      <c r="G357" s="745"/>
      <c r="H357" s="745"/>
      <c r="I357" s="745"/>
      <c r="J357" s="745">
        <v>1</v>
      </c>
      <c r="K357" s="745">
        <v>2112</v>
      </c>
      <c r="L357" s="745">
        <v>1</v>
      </c>
      <c r="M357" s="745">
        <v>2112</v>
      </c>
      <c r="N357" s="745"/>
      <c r="O357" s="745"/>
      <c r="P357" s="759"/>
      <c r="Q357" s="746"/>
    </row>
    <row r="358" spans="1:17" ht="14.4" customHeight="1" x14ac:dyDescent="0.3">
      <c r="A358" s="740" t="s">
        <v>6310</v>
      </c>
      <c r="B358" s="741" t="s">
        <v>6311</v>
      </c>
      <c r="C358" s="741" t="s">
        <v>4559</v>
      </c>
      <c r="D358" s="741" t="s">
        <v>6344</v>
      </c>
      <c r="E358" s="741" t="s">
        <v>6345</v>
      </c>
      <c r="F358" s="745">
        <v>13</v>
      </c>
      <c r="G358" s="745">
        <v>7904</v>
      </c>
      <c r="H358" s="745">
        <v>0.40228013029315962</v>
      </c>
      <c r="I358" s="745">
        <v>608</v>
      </c>
      <c r="J358" s="745">
        <v>32</v>
      </c>
      <c r="K358" s="745">
        <v>19648</v>
      </c>
      <c r="L358" s="745">
        <v>1</v>
      </c>
      <c r="M358" s="745">
        <v>614</v>
      </c>
      <c r="N358" s="745">
        <v>37</v>
      </c>
      <c r="O358" s="745">
        <v>22644</v>
      </c>
      <c r="P358" s="759">
        <v>1.152483713355049</v>
      </c>
      <c r="Q358" s="746">
        <v>612</v>
      </c>
    </row>
    <row r="359" spans="1:17" ht="14.4" customHeight="1" x14ac:dyDescent="0.3">
      <c r="A359" s="740" t="s">
        <v>6310</v>
      </c>
      <c r="B359" s="741" t="s">
        <v>6311</v>
      </c>
      <c r="C359" s="741" t="s">
        <v>4559</v>
      </c>
      <c r="D359" s="741" t="s">
        <v>6346</v>
      </c>
      <c r="E359" s="741" t="s">
        <v>6347</v>
      </c>
      <c r="F359" s="745">
        <v>1</v>
      </c>
      <c r="G359" s="745">
        <v>962</v>
      </c>
      <c r="H359" s="745"/>
      <c r="I359" s="745">
        <v>962</v>
      </c>
      <c r="J359" s="745"/>
      <c r="K359" s="745"/>
      <c r="L359" s="745"/>
      <c r="M359" s="745"/>
      <c r="N359" s="745"/>
      <c r="O359" s="745"/>
      <c r="P359" s="759"/>
      <c r="Q359" s="746"/>
    </row>
    <row r="360" spans="1:17" ht="14.4" customHeight="1" x14ac:dyDescent="0.3">
      <c r="A360" s="740" t="s">
        <v>6310</v>
      </c>
      <c r="B360" s="741" t="s">
        <v>6311</v>
      </c>
      <c r="C360" s="741" t="s">
        <v>4559</v>
      </c>
      <c r="D360" s="741" t="s">
        <v>6348</v>
      </c>
      <c r="E360" s="741" t="s">
        <v>6349</v>
      </c>
      <c r="F360" s="745">
        <v>1</v>
      </c>
      <c r="G360" s="745">
        <v>27</v>
      </c>
      <c r="H360" s="745"/>
      <c r="I360" s="745">
        <v>27</v>
      </c>
      <c r="J360" s="745"/>
      <c r="K360" s="745"/>
      <c r="L360" s="745"/>
      <c r="M360" s="745"/>
      <c r="N360" s="745"/>
      <c r="O360" s="745"/>
      <c r="P360" s="759"/>
      <c r="Q360" s="746"/>
    </row>
    <row r="361" spans="1:17" ht="14.4" customHeight="1" x14ac:dyDescent="0.3">
      <c r="A361" s="740" t="s">
        <v>6310</v>
      </c>
      <c r="B361" s="741" t="s">
        <v>6311</v>
      </c>
      <c r="C361" s="741" t="s">
        <v>4559</v>
      </c>
      <c r="D361" s="741" t="s">
        <v>6350</v>
      </c>
      <c r="E361" s="741" t="s">
        <v>6351</v>
      </c>
      <c r="F361" s="745">
        <v>6</v>
      </c>
      <c r="G361" s="745">
        <v>1968</v>
      </c>
      <c r="H361" s="745">
        <v>0.24924012158054712</v>
      </c>
      <c r="I361" s="745">
        <v>328</v>
      </c>
      <c r="J361" s="745">
        <v>24</v>
      </c>
      <c r="K361" s="745">
        <v>7896</v>
      </c>
      <c r="L361" s="745">
        <v>1</v>
      </c>
      <c r="M361" s="745">
        <v>329</v>
      </c>
      <c r="N361" s="745">
        <v>10</v>
      </c>
      <c r="O361" s="745">
        <v>3770</v>
      </c>
      <c r="P361" s="759">
        <v>0.4774569402228977</v>
      </c>
      <c r="Q361" s="746">
        <v>377</v>
      </c>
    </row>
    <row r="362" spans="1:17" ht="14.4" customHeight="1" x14ac:dyDescent="0.3">
      <c r="A362" s="740" t="s">
        <v>6310</v>
      </c>
      <c r="B362" s="741" t="s">
        <v>6311</v>
      </c>
      <c r="C362" s="741" t="s">
        <v>4559</v>
      </c>
      <c r="D362" s="741" t="s">
        <v>6352</v>
      </c>
      <c r="E362" s="741" t="s">
        <v>6353</v>
      </c>
      <c r="F362" s="745"/>
      <c r="G362" s="745"/>
      <c r="H362" s="745"/>
      <c r="I362" s="745"/>
      <c r="J362" s="745"/>
      <c r="K362" s="745"/>
      <c r="L362" s="745"/>
      <c r="M362" s="745"/>
      <c r="N362" s="745">
        <v>3</v>
      </c>
      <c r="O362" s="745">
        <v>726</v>
      </c>
      <c r="P362" s="759"/>
      <c r="Q362" s="746">
        <v>242</v>
      </c>
    </row>
    <row r="363" spans="1:17" ht="14.4" customHeight="1" x14ac:dyDescent="0.3">
      <c r="A363" s="740" t="s">
        <v>6354</v>
      </c>
      <c r="B363" s="741" t="s">
        <v>6016</v>
      </c>
      <c r="C363" s="741" t="s">
        <v>4559</v>
      </c>
      <c r="D363" s="741" t="s">
        <v>6355</v>
      </c>
      <c r="E363" s="741" t="s">
        <v>6356</v>
      </c>
      <c r="F363" s="745"/>
      <c r="G363" s="745"/>
      <c r="H363" s="745"/>
      <c r="I363" s="745"/>
      <c r="J363" s="745"/>
      <c r="K363" s="745"/>
      <c r="L363" s="745"/>
      <c r="M363" s="745"/>
      <c r="N363" s="745">
        <v>1</v>
      </c>
      <c r="O363" s="745">
        <v>1483</v>
      </c>
      <c r="P363" s="759"/>
      <c r="Q363" s="746">
        <v>1483</v>
      </c>
    </row>
    <row r="364" spans="1:17" ht="14.4" customHeight="1" x14ac:dyDescent="0.3">
      <c r="A364" s="740" t="s">
        <v>6354</v>
      </c>
      <c r="B364" s="741" t="s">
        <v>6016</v>
      </c>
      <c r="C364" s="741" t="s">
        <v>4559</v>
      </c>
      <c r="D364" s="741" t="s">
        <v>6357</v>
      </c>
      <c r="E364" s="741" t="s">
        <v>6358</v>
      </c>
      <c r="F364" s="745"/>
      <c r="G364" s="745"/>
      <c r="H364" s="745"/>
      <c r="I364" s="745"/>
      <c r="J364" s="745"/>
      <c r="K364" s="745"/>
      <c r="L364" s="745"/>
      <c r="M364" s="745"/>
      <c r="N364" s="745">
        <v>1</v>
      </c>
      <c r="O364" s="745">
        <v>3914</v>
      </c>
      <c r="P364" s="759"/>
      <c r="Q364" s="746">
        <v>3914</v>
      </c>
    </row>
    <row r="365" spans="1:17" ht="14.4" customHeight="1" x14ac:dyDescent="0.3">
      <c r="A365" s="740" t="s">
        <v>6354</v>
      </c>
      <c r="B365" s="741" t="s">
        <v>6016</v>
      </c>
      <c r="C365" s="741" t="s">
        <v>4559</v>
      </c>
      <c r="D365" s="741" t="s">
        <v>6359</v>
      </c>
      <c r="E365" s="741" t="s">
        <v>6360</v>
      </c>
      <c r="F365" s="745"/>
      <c r="G365" s="745"/>
      <c r="H365" s="745"/>
      <c r="I365" s="745"/>
      <c r="J365" s="745">
        <v>2</v>
      </c>
      <c r="K365" s="745">
        <v>1684</v>
      </c>
      <c r="L365" s="745">
        <v>1</v>
      </c>
      <c r="M365" s="745">
        <v>842</v>
      </c>
      <c r="N365" s="745"/>
      <c r="O365" s="745"/>
      <c r="P365" s="759"/>
      <c r="Q365" s="746"/>
    </row>
    <row r="366" spans="1:17" ht="14.4" customHeight="1" x14ac:dyDescent="0.3">
      <c r="A366" s="740" t="s">
        <v>6354</v>
      </c>
      <c r="B366" s="741" t="s">
        <v>6016</v>
      </c>
      <c r="C366" s="741" t="s">
        <v>4559</v>
      </c>
      <c r="D366" s="741" t="s">
        <v>6361</v>
      </c>
      <c r="E366" s="741" t="s">
        <v>6362</v>
      </c>
      <c r="F366" s="745"/>
      <c r="G366" s="745"/>
      <c r="H366" s="745"/>
      <c r="I366" s="745"/>
      <c r="J366" s="745"/>
      <c r="K366" s="745"/>
      <c r="L366" s="745"/>
      <c r="M366" s="745"/>
      <c r="N366" s="745">
        <v>1</v>
      </c>
      <c r="O366" s="745">
        <v>814</v>
      </c>
      <c r="P366" s="759"/>
      <c r="Q366" s="746">
        <v>814</v>
      </c>
    </row>
    <row r="367" spans="1:17" ht="14.4" customHeight="1" x14ac:dyDescent="0.3">
      <c r="A367" s="740" t="s">
        <v>6354</v>
      </c>
      <c r="B367" s="741" t="s">
        <v>6016</v>
      </c>
      <c r="C367" s="741" t="s">
        <v>4559</v>
      </c>
      <c r="D367" s="741" t="s">
        <v>6363</v>
      </c>
      <c r="E367" s="741" t="s">
        <v>6364</v>
      </c>
      <c r="F367" s="745"/>
      <c r="G367" s="745"/>
      <c r="H367" s="745"/>
      <c r="I367" s="745"/>
      <c r="J367" s="745"/>
      <c r="K367" s="745"/>
      <c r="L367" s="745"/>
      <c r="M367" s="745"/>
      <c r="N367" s="745">
        <v>1</v>
      </c>
      <c r="O367" s="745">
        <v>814</v>
      </c>
      <c r="P367" s="759"/>
      <c r="Q367" s="746">
        <v>814</v>
      </c>
    </row>
    <row r="368" spans="1:17" ht="14.4" customHeight="1" x14ac:dyDescent="0.3">
      <c r="A368" s="740" t="s">
        <v>6354</v>
      </c>
      <c r="B368" s="741" t="s">
        <v>6016</v>
      </c>
      <c r="C368" s="741" t="s">
        <v>4559</v>
      </c>
      <c r="D368" s="741" t="s">
        <v>5837</v>
      </c>
      <c r="E368" s="741" t="s">
        <v>5838</v>
      </c>
      <c r="F368" s="745">
        <v>5</v>
      </c>
      <c r="G368" s="745">
        <v>835</v>
      </c>
      <c r="H368" s="745">
        <v>0.45183982683982682</v>
      </c>
      <c r="I368" s="745">
        <v>167</v>
      </c>
      <c r="J368" s="745">
        <v>11</v>
      </c>
      <c r="K368" s="745">
        <v>1848</v>
      </c>
      <c r="L368" s="745">
        <v>1</v>
      </c>
      <c r="M368" s="745">
        <v>168</v>
      </c>
      <c r="N368" s="745">
        <v>10</v>
      </c>
      <c r="O368" s="745">
        <v>1680</v>
      </c>
      <c r="P368" s="759">
        <v>0.90909090909090906</v>
      </c>
      <c r="Q368" s="746">
        <v>168</v>
      </c>
    </row>
    <row r="369" spans="1:17" ht="14.4" customHeight="1" x14ac:dyDescent="0.3">
      <c r="A369" s="740" t="s">
        <v>6354</v>
      </c>
      <c r="B369" s="741" t="s">
        <v>6016</v>
      </c>
      <c r="C369" s="741" t="s">
        <v>4559</v>
      </c>
      <c r="D369" s="741" t="s">
        <v>6365</v>
      </c>
      <c r="E369" s="741" t="s">
        <v>6366</v>
      </c>
      <c r="F369" s="745">
        <v>4</v>
      </c>
      <c r="G369" s="745">
        <v>692</v>
      </c>
      <c r="H369" s="745">
        <v>0.44189016602809705</v>
      </c>
      <c r="I369" s="745">
        <v>173</v>
      </c>
      <c r="J369" s="745">
        <v>9</v>
      </c>
      <c r="K369" s="745">
        <v>1566</v>
      </c>
      <c r="L369" s="745">
        <v>1</v>
      </c>
      <c r="M369" s="745">
        <v>174</v>
      </c>
      <c r="N369" s="745">
        <v>9</v>
      </c>
      <c r="O369" s="745">
        <v>1566</v>
      </c>
      <c r="P369" s="759">
        <v>1</v>
      </c>
      <c r="Q369" s="746">
        <v>174</v>
      </c>
    </row>
    <row r="370" spans="1:17" ht="14.4" customHeight="1" x14ac:dyDescent="0.3">
      <c r="A370" s="740" t="s">
        <v>6354</v>
      </c>
      <c r="B370" s="741" t="s">
        <v>6016</v>
      </c>
      <c r="C370" s="741" t="s">
        <v>4559</v>
      </c>
      <c r="D370" s="741" t="s">
        <v>5843</v>
      </c>
      <c r="E370" s="741" t="s">
        <v>5844</v>
      </c>
      <c r="F370" s="745">
        <v>1</v>
      </c>
      <c r="G370" s="745">
        <v>351</v>
      </c>
      <c r="H370" s="745"/>
      <c r="I370" s="745">
        <v>351</v>
      </c>
      <c r="J370" s="745"/>
      <c r="K370" s="745"/>
      <c r="L370" s="745"/>
      <c r="M370" s="745"/>
      <c r="N370" s="745"/>
      <c r="O370" s="745"/>
      <c r="P370" s="759"/>
      <c r="Q370" s="746"/>
    </row>
    <row r="371" spans="1:17" ht="14.4" customHeight="1" x14ac:dyDescent="0.3">
      <c r="A371" s="740" t="s">
        <v>6354</v>
      </c>
      <c r="B371" s="741" t="s">
        <v>6016</v>
      </c>
      <c r="C371" s="741" t="s">
        <v>4559</v>
      </c>
      <c r="D371" s="741" t="s">
        <v>2800</v>
      </c>
      <c r="E371" s="741" t="s">
        <v>6367</v>
      </c>
      <c r="F371" s="745">
        <v>1</v>
      </c>
      <c r="G371" s="745">
        <v>547</v>
      </c>
      <c r="H371" s="745">
        <v>0.4981785063752277</v>
      </c>
      <c r="I371" s="745">
        <v>547</v>
      </c>
      <c r="J371" s="745">
        <v>2</v>
      </c>
      <c r="K371" s="745">
        <v>1098</v>
      </c>
      <c r="L371" s="745">
        <v>1</v>
      </c>
      <c r="M371" s="745">
        <v>549</v>
      </c>
      <c r="N371" s="745">
        <v>4</v>
      </c>
      <c r="O371" s="745">
        <v>2196</v>
      </c>
      <c r="P371" s="759">
        <v>2</v>
      </c>
      <c r="Q371" s="746">
        <v>549</v>
      </c>
    </row>
    <row r="372" spans="1:17" ht="14.4" customHeight="1" x14ac:dyDescent="0.3">
      <c r="A372" s="740" t="s">
        <v>6354</v>
      </c>
      <c r="B372" s="741" t="s">
        <v>6016</v>
      </c>
      <c r="C372" s="741" t="s">
        <v>4559</v>
      </c>
      <c r="D372" s="741" t="s">
        <v>6368</v>
      </c>
      <c r="E372" s="741" t="s">
        <v>6369</v>
      </c>
      <c r="F372" s="745"/>
      <c r="G372" s="745"/>
      <c r="H372" s="745"/>
      <c r="I372" s="745"/>
      <c r="J372" s="745"/>
      <c r="K372" s="745"/>
      <c r="L372" s="745"/>
      <c r="M372" s="745"/>
      <c r="N372" s="745">
        <v>2</v>
      </c>
      <c r="O372" s="745">
        <v>1308</v>
      </c>
      <c r="P372" s="759"/>
      <c r="Q372" s="746">
        <v>654</v>
      </c>
    </row>
    <row r="373" spans="1:17" ht="14.4" customHeight="1" x14ac:dyDescent="0.3">
      <c r="A373" s="740" t="s">
        <v>6354</v>
      </c>
      <c r="B373" s="741" t="s">
        <v>6016</v>
      </c>
      <c r="C373" s="741" t="s">
        <v>4559</v>
      </c>
      <c r="D373" s="741" t="s">
        <v>6370</v>
      </c>
      <c r="E373" s="741" t="s">
        <v>6371</v>
      </c>
      <c r="F373" s="745"/>
      <c r="G373" s="745"/>
      <c r="H373" s="745"/>
      <c r="I373" s="745"/>
      <c r="J373" s="745"/>
      <c r="K373" s="745"/>
      <c r="L373" s="745"/>
      <c r="M373" s="745"/>
      <c r="N373" s="745">
        <v>2</v>
      </c>
      <c r="O373" s="745">
        <v>1308</v>
      </c>
      <c r="P373" s="759"/>
      <c r="Q373" s="746">
        <v>654</v>
      </c>
    </row>
    <row r="374" spans="1:17" ht="14.4" customHeight="1" x14ac:dyDescent="0.3">
      <c r="A374" s="740" t="s">
        <v>6354</v>
      </c>
      <c r="B374" s="741" t="s">
        <v>6016</v>
      </c>
      <c r="C374" s="741" t="s">
        <v>4559</v>
      </c>
      <c r="D374" s="741" t="s">
        <v>6372</v>
      </c>
      <c r="E374" s="741" t="s">
        <v>6373</v>
      </c>
      <c r="F374" s="745"/>
      <c r="G374" s="745"/>
      <c r="H374" s="745"/>
      <c r="I374" s="745"/>
      <c r="J374" s="745"/>
      <c r="K374" s="745"/>
      <c r="L374" s="745"/>
      <c r="M374" s="745"/>
      <c r="N374" s="745">
        <v>4</v>
      </c>
      <c r="O374" s="745">
        <v>2712</v>
      </c>
      <c r="P374" s="759"/>
      <c r="Q374" s="746">
        <v>678</v>
      </c>
    </row>
    <row r="375" spans="1:17" ht="14.4" customHeight="1" x14ac:dyDescent="0.3">
      <c r="A375" s="740" t="s">
        <v>6354</v>
      </c>
      <c r="B375" s="741" t="s">
        <v>6016</v>
      </c>
      <c r="C375" s="741" t="s">
        <v>4559</v>
      </c>
      <c r="D375" s="741" t="s">
        <v>6374</v>
      </c>
      <c r="E375" s="741" t="s">
        <v>6375</v>
      </c>
      <c r="F375" s="745">
        <v>1</v>
      </c>
      <c r="G375" s="745">
        <v>511</v>
      </c>
      <c r="H375" s="745">
        <v>0.99610136452241715</v>
      </c>
      <c r="I375" s="745">
        <v>511</v>
      </c>
      <c r="J375" s="745">
        <v>1</v>
      </c>
      <c r="K375" s="745">
        <v>513</v>
      </c>
      <c r="L375" s="745">
        <v>1</v>
      </c>
      <c r="M375" s="745">
        <v>513</v>
      </c>
      <c r="N375" s="745">
        <v>1</v>
      </c>
      <c r="O375" s="745">
        <v>513</v>
      </c>
      <c r="P375" s="759">
        <v>1</v>
      </c>
      <c r="Q375" s="746">
        <v>513</v>
      </c>
    </row>
    <row r="376" spans="1:17" ht="14.4" customHeight="1" x14ac:dyDescent="0.3">
      <c r="A376" s="740" t="s">
        <v>6354</v>
      </c>
      <c r="B376" s="741" t="s">
        <v>6016</v>
      </c>
      <c r="C376" s="741" t="s">
        <v>4559</v>
      </c>
      <c r="D376" s="741" t="s">
        <v>6376</v>
      </c>
      <c r="E376" s="741" t="s">
        <v>6377</v>
      </c>
      <c r="F376" s="745">
        <v>1</v>
      </c>
      <c r="G376" s="745">
        <v>421</v>
      </c>
      <c r="H376" s="745">
        <v>0.99527186761229314</v>
      </c>
      <c r="I376" s="745">
        <v>421</v>
      </c>
      <c r="J376" s="745">
        <v>1</v>
      </c>
      <c r="K376" s="745">
        <v>423</v>
      </c>
      <c r="L376" s="745">
        <v>1</v>
      </c>
      <c r="M376" s="745">
        <v>423</v>
      </c>
      <c r="N376" s="745">
        <v>1</v>
      </c>
      <c r="O376" s="745">
        <v>423</v>
      </c>
      <c r="P376" s="759">
        <v>1</v>
      </c>
      <c r="Q376" s="746">
        <v>423</v>
      </c>
    </row>
    <row r="377" spans="1:17" ht="14.4" customHeight="1" x14ac:dyDescent="0.3">
      <c r="A377" s="740" t="s">
        <v>6354</v>
      </c>
      <c r="B377" s="741" t="s">
        <v>6016</v>
      </c>
      <c r="C377" s="741" t="s">
        <v>4559</v>
      </c>
      <c r="D377" s="741" t="s">
        <v>6378</v>
      </c>
      <c r="E377" s="741" t="s">
        <v>6379</v>
      </c>
      <c r="F377" s="745">
        <v>2</v>
      </c>
      <c r="G377" s="745">
        <v>694</v>
      </c>
      <c r="H377" s="745">
        <v>0.99426934097421205</v>
      </c>
      <c r="I377" s="745">
        <v>347</v>
      </c>
      <c r="J377" s="745">
        <v>2</v>
      </c>
      <c r="K377" s="745">
        <v>698</v>
      </c>
      <c r="L377" s="745">
        <v>1</v>
      </c>
      <c r="M377" s="745">
        <v>349</v>
      </c>
      <c r="N377" s="745">
        <v>3</v>
      </c>
      <c r="O377" s="745">
        <v>1047</v>
      </c>
      <c r="P377" s="759">
        <v>1.5</v>
      </c>
      <c r="Q377" s="746">
        <v>349</v>
      </c>
    </row>
    <row r="378" spans="1:17" ht="14.4" customHeight="1" x14ac:dyDescent="0.3">
      <c r="A378" s="740" t="s">
        <v>6354</v>
      </c>
      <c r="B378" s="741" t="s">
        <v>6016</v>
      </c>
      <c r="C378" s="741" t="s">
        <v>4559</v>
      </c>
      <c r="D378" s="741" t="s">
        <v>5715</v>
      </c>
      <c r="E378" s="741" t="s">
        <v>5716</v>
      </c>
      <c r="F378" s="745"/>
      <c r="G378" s="745"/>
      <c r="H378" s="745"/>
      <c r="I378" s="745"/>
      <c r="J378" s="745"/>
      <c r="K378" s="745"/>
      <c r="L378" s="745"/>
      <c r="M378" s="745"/>
      <c r="N378" s="745">
        <v>1</v>
      </c>
      <c r="O378" s="745">
        <v>221</v>
      </c>
      <c r="P378" s="759"/>
      <c r="Q378" s="746">
        <v>221</v>
      </c>
    </row>
    <row r="379" spans="1:17" ht="14.4" customHeight="1" x14ac:dyDescent="0.3">
      <c r="A379" s="740" t="s">
        <v>6354</v>
      </c>
      <c r="B379" s="741" t="s">
        <v>6016</v>
      </c>
      <c r="C379" s="741" t="s">
        <v>4559</v>
      </c>
      <c r="D379" s="741" t="s">
        <v>5717</v>
      </c>
      <c r="E379" s="741" t="s">
        <v>5718</v>
      </c>
      <c r="F379" s="745"/>
      <c r="G379" s="745"/>
      <c r="H379" s="745"/>
      <c r="I379" s="745"/>
      <c r="J379" s="745">
        <v>4</v>
      </c>
      <c r="K379" s="745">
        <v>2032</v>
      </c>
      <c r="L379" s="745">
        <v>1</v>
      </c>
      <c r="M379" s="745">
        <v>508</v>
      </c>
      <c r="N379" s="745"/>
      <c r="O379" s="745"/>
      <c r="P379" s="759"/>
      <c r="Q379" s="746"/>
    </row>
    <row r="380" spans="1:17" ht="14.4" customHeight="1" x14ac:dyDescent="0.3">
      <c r="A380" s="740" t="s">
        <v>6354</v>
      </c>
      <c r="B380" s="741" t="s">
        <v>6016</v>
      </c>
      <c r="C380" s="741" t="s">
        <v>4559</v>
      </c>
      <c r="D380" s="741" t="s">
        <v>6380</v>
      </c>
      <c r="E380" s="741" t="s">
        <v>6381</v>
      </c>
      <c r="F380" s="745"/>
      <c r="G380" s="745"/>
      <c r="H380" s="745"/>
      <c r="I380" s="745"/>
      <c r="J380" s="745">
        <v>1</v>
      </c>
      <c r="K380" s="745">
        <v>111</v>
      </c>
      <c r="L380" s="745">
        <v>1</v>
      </c>
      <c r="M380" s="745">
        <v>111</v>
      </c>
      <c r="N380" s="745">
        <v>2</v>
      </c>
      <c r="O380" s="745">
        <v>222</v>
      </c>
      <c r="P380" s="759">
        <v>2</v>
      </c>
      <c r="Q380" s="746">
        <v>111</v>
      </c>
    </row>
    <row r="381" spans="1:17" ht="14.4" customHeight="1" x14ac:dyDescent="0.3">
      <c r="A381" s="740" t="s">
        <v>6354</v>
      </c>
      <c r="B381" s="741" t="s">
        <v>6016</v>
      </c>
      <c r="C381" s="741" t="s">
        <v>4559</v>
      </c>
      <c r="D381" s="741" t="s">
        <v>6382</v>
      </c>
      <c r="E381" s="741" t="s">
        <v>6383</v>
      </c>
      <c r="F381" s="745"/>
      <c r="G381" s="745"/>
      <c r="H381" s="745"/>
      <c r="I381" s="745"/>
      <c r="J381" s="745"/>
      <c r="K381" s="745"/>
      <c r="L381" s="745"/>
      <c r="M381" s="745"/>
      <c r="N381" s="745">
        <v>4</v>
      </c>
      <c r="O381" s="745">
        <v>1248</v>
      </c>
      <c r="P381" s="759"/>
      <c r="Q381" s="746">
        <v>312</v>
      </c>
    </row>
    <row r="382" spans="1:17" ht="14.4" customHeight="1" x14ac:dyDescent="0.3">
      <c r="A382" s="740" t="s">
        <v>6354</v>
      </c>
      <c r="B382" s="741" t="s">
        <v>6016</v>
      </c>
      <c r="C382" s="741" t="s">
        <v>4559</v>
      </c>
      <c r="D382" s="741" t="s">
        <v>5702</v>
      </c>
      <c r="E382" s="741" t="s">
        <v>5703</v>
      </c>
      <c r="F382" s="745"/>
      <c r="G382" s="745"/>
      <c r="H382" s="745"/>
      <c r="I382" s="745"/>
      <c r="J382" s="745"/>
      <c r="K382" s="745"/>
      <c r="L382" s="745"/>
      <c r="M382" s="745"/>
      <c r="N382" s="745">
        <v>3</v>
      </c>
      <c r="O382" s="745">
        <v>69</v>
      </c>
      <c r="P382" s="759"/>
      <c r="Q382" s="746">
        <v>23</v>
      </c>
    </row>
    <row r="383" spans="1:17" ht="14.4" customHeight="1" x14ac:dyDescent="0.3">
      <c r="A383" s="740" t="s">
        <v>6354</v>
      </c>
      <c r="B383" s="741" t="s">
        <v>6016</v>
      </c>
      <c r="C383" s="741" t="s">
        <v>4559</v>
      </c>
      <c r="D383" s="741" t="s">
        <v>5739</v>
      </c>
      <c r="E383" s="741" t="s">
        <v>5740</v>
      </c>
      <c r="F383" s="745">
        <v>17</v>
      </c>
      <c r="G383" s="745">
        <v>5933</v>
      </c>
      <c r="H383" s="745">
        <v>0.47087301587301589</v>
      </c>
      <c r="I383" s="745">
        <v>349</v>
      </c>
      <c r="J383" s="745">
        <v>36</v>
      </c>
      <c r="K383" s="745">
        <v>12600</v>
      </c>
      <c r="L383" s="745">
        <v>1</v>
      </c>
      <c r="M383" s="745">
        <v>350</v>
      </c>
      <c r="N383" s="745">
        <v>20</v>
      </c>
      <c r="O383" s="745">
        <v>7000</v>
      </c>
      <c r="P383" s="759">
        <v>0.55555555555555558</v>
      </c>
      <c r="Q383" s="746">
        <v>350</v>
      </c>
    </row>
    <row r="384" spans="1:17" ht="14.4" customHeight="1" x14ac:dyDescent="0.3">
      <c r="A384" s="740" t="s">
        <v>6354</v>
      </c>
      <c r="B384" s="741" t="s">
        <v>6016</v>
      </c>
      <c r="C384" s="741" t="s">
        <v>4559</v>
      </c>
      <c r="D384" s="741" t="s">
        <v>5881</v>
      </c>
      <c r="E384" s="741" t="s">
        <v>5882</v>
      </c>
      <c r="F384" s="745">
        <v>2</v>
      </c>
      <c r="G384" s="745">
        <v>296</v>
      </c>
      <c r="H384" s="745"/>
      <c r="I384" s="745">
        <v>148</v>
      </c>
      <c r="J384" s="745"/>
      <c r="K384" s="745"/>
      <c r="L384" s="745"/>
      <c r="M384" s="745"/>
      <c r="N384" s="745">
        <v>1</v>
      </c>
      <c r="O384" s="745">
        <v>149</v>
      </c>
      <c r="P384" s="759"/>
      <c r="Q384" s="746">
        <v>149</v>
      </c>
    </row>
    <row r="385" spans="1:17" ht="14.4" customHeight="1" x14ac:dyDescent="0.3">
      <c r="A385" s="740" t="s">
        <v>6354</v>
      </c>
      <c r="B385" s="741" t="s">
        <v>6016</v>
      </c>
      <c r="C385" s="741" t="s">
        <v>4559</v>
      </c>
      <c r="D385" s="741" t="s">
        <v>6384</v>
      </c>
      <c r="E385" s="741" t="s">
        <v>6385</v>
      </c>
      <c r="F385" s="745">
        <v>2</v>
      </c>
      <c r="G385" s="745">
        <v>414</v>
      </c>
      <c r="H385" s="745">
        <v>1.9808612440191387</v>
      </c>
      <c r="I385" s="745">
        <v>207</v>
      </c>
      <c r="J385" s="745">
        <v>1</v>
      </c>
      <c r="K385" s="745">
        <v>209</v>
      </c>
      <c r="L385" s="745">
        <v>1</v>
      </c>
      <c r="M385" s="745">
        <v>209</v>
      </c>
      <c r="N385" s="745">
        <v>7</v>
      </c>
      <c r="O385" s="745">
        <v>1463</v>
      </c>
      <c r="P385" s="759">
        <v>7</v>
      </c>
      <c r="Q385" s="746">
        <v>209</v>
      </c>
    </row>
    <row r="386" spans="1:17" ht="14.4" customHeight="1" x14ac:dyDescent="0.3">
      <c r="A386" s="740" t="s">
        <v>6354</v>
      </c>
      <c r="B386" s="741" t="s">
        <v>6016</v>
      </c>
      <c r="C386" s="741" t="s">
        <v>4559</v>
      </c>
      <c r="D386" s="741" t="s">
        <v>6386</v>
      </c>
      <c r="E386" s="741" t="s">
        <v>6387</v>
      </c>
      <c r="F386" s="745">
        <v>1</v>
      </c>
      <c r="G386" s="745">
        <v>39</v>
      </c>
      <c r="H386" s="745">
        <v>0.16250000000000001</v>
      </c>
      <c r="I386" s="745">
        <v>39</v>
      </c>
      <c r="J386" s="745">
        <v>6</v>
      </c>
      <c r="K386" s="745">
        <v>240</v>
      </c>
      <c r="L386" s="745">
        <v>1</v>
      </c>
      <c r="M386" s="745">
        <v>40</v>
      </c>
      <c r="N386" s="745">
        <v>7</v>
      </c>
      <c r="O386" s="745">
        <v>280</v>
      </c>
      <c r="P386" s="759">
        <v>1.1666666666666667</v>
      </c>
      <c r="Q386" s="746">
        <v>40</v>
      </c>
    </row>
    <row r="387" spans="1:17" ht="14.4" customHeight="1" x14ac:dyDescent="0.3">
      <c r="A387" s="740" t="s">
        <v>6354</v>
      </c>
      <c r="B387" s="741" t="s">
        <v>6016</v>
      </c>
      <c r="C387" s="741" t="s">
        <v>4559</v>
      </c>
      <c r="D387" s="741" t="s">
        <v>5921</v>
      </c>
      <c r="E387" s="741" t="s">
        <v>5922</v>
      </c>
      <c r="F387" s="745">
        <v>5</v>
      </c>
      <c r="G387" s="745">
        <v>850</v>
      </c>
      <c r="H387" s="745">
        <v>0.41423001949317739</v>
      </c>
      <c r="I387" s="745">
        <v>170</v>
      </c>
      <c r="J387" s="745">
        <v>12</v>
      </c>
      <c r="K387" s="745">
        <v>2052</v>
      </c>
      <c r="L387" s="745">
        <v>1</v>
      </c>
      <c r="M387" s="745">
        <v>171</v>
      </c>
      <c r="N387" s="745">
        <v>10</v>
      </c>
      <c r="O387" s="745">
        <v>1710</v>
      </c>
      <c r="P387" s="759">
        <v>0.83333333333333337</v>
      </c>
      <c r="Q387" s="746">
        <v>171</v>
      </c>
    </row>
    <row r="388" spans="1:17" ht="14.4" customHeight="1" x14ac:dyDescent="0.3">
      <c r="A388" s="740" t="s">
        <v>6354</v>
      </c>
      <c r="B388" s="741" t="s">
        <v>6016</v>
      </c>
      <c r="C388" s="741" t="s">
        <v>4559</v>
      </c>
      <c r="D388" s="741" t="s">
        <v>6388</v>
      </c>
      <c r="E388" s="741" t="s">
        <v>6389</v>
      </c>
      <c r="F388" s="745"/>
      <c r="G388" s="745"/>
      <c r="H388" s="745"/>
      <c r="I388" s="745"/>
      <c r="J388" s="745">
        <v>1</v>
      </c>
      <c r="K388" s="745">
        <v>690</v>
      </c>
      <c r="L388" s="745">
        <v>1</v>
      </c>
      <c r="M388" s="745">
        <v>690</v>
      </c>
      <c r="N388" s="745">
        <v>5</v>
      </c>
      <c r="O388" s="745">
        <v>3450</v>
      </c>
      <c r="P388" s="759">
        <v>5</v>
      </c>
      <c r="Q388" s="746">
        <v>690</v>
      </c>
    </row>
    <row r="389" spans="1:17" ht="14.4" customHeight="1" x14ac:dyDescent="0.3">
      <c r="A389" s="740" t="s">
        <v>6354</v>
      </c>
      <c r="B389" s="741" t="s">
        <v>6016</v>
      </c>
      <c r="C389" s="741" t="s">
        <v>4559</v>
      </c>
      <c r="D389" s="741" t="s">
        <v>6390</v>
      </c>
      <c r="E389" s="741" t="s">
        <v>6391</v>
      </c>
      <c r="F389" s="745">
        <v>2</v>
      </c>
      <c r="G389" s="745">
        <v>696</v>
      </c>
      <c r="H389" s="745">
        <v>1.9885714285714287</v>
      </c>
      <c r="I389" s="745">
        <v>348</v>
      </c>
      <c r="J389" s="745">
        <v>1</v>
      </c>
      <c r="K389" s="745">
        <v>350</v>
      </c>
      <c r="L389" s="745">
        <v>1</v>
      </c>
      <c r="M389" s="745">
        <v>350</v>
      </c>
      <c r="N389" s="745">
        <v>4</v>
      </c>
      <c r="O389" s="745">
        <v>1400</v>
      </c>
      <c r="P389" s="759">
        <v>4</v>
      </c>
      <c r="Q389" s="746">
        <v>350</v>
      </c>
    </row>
    <row r="390" spans="1:17" ht="14.4" customHeight="1" x14ac:dyDescent="0.3">
      <c r="A390" s="740" t="s">
        <v>6354</v>
      </c>
      <c r="B390" s="741" t="s">
        <v>6016</v>
      </c>
      <c r="C390" s="741" t="s">
        <v>4559</v>
      </c>
      <c r="D390" s="741" t="s">
        <v>5944</v>
      </c>
      <c r="E390" s="741" t="s">
        <v>5945</v>
      </c>
      <c r="F390" s="745">
        <v>5</v>
      </c>
      <c r="G390" s="745">
        <v>865</v>
      </c>
      <c r="H390" s="745">
        <v>0.45193312434691746</v>
      </c>
      <c r="I390" s="745">
        <v>173</v>
      </c>
      <c r="J390" s="745">
        <v>11</v>
      </c>
      <c r="K390" s="745">
        <v>1914</v>
      </c>
      <c r="L390" s="745">
        <v>1</v>
      </c>
      <c r="M390" s="745">
        <v>174</v>
      </c>
      <c r="N390" s="745">
        <v>10</v>
      </c>
      <c r="O390" s="745">
        <v>1740</v>
      </c>
      <c r="P390" s="759">
        <v>0.90909090909090906</v>
      </c>
      <c r="Q390" s="746">
        <v>174</v>
      </c>
    </row>
    <row r="391" spans="1:17" ht="14.4" customHeight="1" x14ac:dyDescent="0.3">
      <c r="A391" s="740" t="s">
        <v>6354</v>
      </c>
      <c r="B391" s="741" t="s">
        <v>6016</v>
      </c>
      <c r="C391" s="741" t="s">
        <v>4559</v>
      </c>
      <c r="D391" s="741" t="s">
        <v>6392</v>
      </c>
      <c r="E391" s="741" t="s">
        <v>6393</v>
      </c>
      <c r="F391" s="745"/>
      <c r="G391" s="745"/>
      <c r="H391" s="745"/>
      <c r="I391" s="745"/>
      <c r="J391" s="745"/>
      <c r="K391" s="745"/>
      <c r="L391" s="745"/>
      <c r="M391" s="745"/>
      <c r="N391" s="745">
        <v>8</v>
      </c>
      <c r="O391" s="745">
        <v>3208</v>
      </c>
      <c r="P391" s="759"/>
      <c r="Q391" s="746">
        <v>401</v>
      </c>
    </row>
    <row r="392" spans="1:17" ht="14.4" customHeight="1" x14ac:dyDescent="0.3">
      <c r="A392" s="740" t="s">
        <v>6354</v>
      </c>
      <c r="B392" s="741" t="s">
        <v>6016</v>
      </c>
      <c r="C392" s="741" t="s">
        <v>4559</v>
      </c>
      <c r="D392" s="741" t="s">
        <v>6394</v>
      </c>
      <c r="E392" s="741" t="s">
        <v>6395</v>
      </c>
      <c r="F392" s="745"/>
      <c r="G392" s="745"/>
      <c r="H392" s="745"/>
      <c r="I392" s="745"/>
      <c r="J392" s="745"/>
      <c r="K392" s="745"/>
      <c r="L392" s="745"/>
      <c r="M392" s="745"/>
      <c r="N392" s="745">
        <v>2</v>
      </c>
      <c r="O392" s="745">
        <v>1308</v>
      </c>
      <c r="P392" s="759"/>
      <c r="Q392" s="746">
        <v>654</v>
      </c>
    </row>
    <row r="393" spans="1:17" ht="14.4" customHeight="1" x14ac:dyDescent="0.3">
      <c r="A393" s="740" t="s">
        <v>6354</v>
      </c>
      <c r="B393" s="741" t="s">
        <v>6016</v>
      </c>
      <c r="C393" s="741" t="s">
        <v>4559</v>
      </c>
      <c r="D393" s="741" t="s">
        <v>6396</v>
      </c>
      <c r="E393" s="741" t="s">
        <v>6397</v>
      </c>
      <c r="F393" s="745"/>
      <c r="G393" s="745"/>
      <c r="H393" s="745"/>
      <c r="I393" s="745"/>
      <c r="J393" s="745"/>
      <c r="K393" s="745"/>
      <c r="L393" s="745"/>
      <c r="M393" s="745"/>
      <c r="N393" s="745">
        <v>2</v>
      </c>
      <c r="O393" s="745">
        <v>1308</v>
      </c>
      <c r="P393" s="759"/>
      <c r="Q393" s="746">
        <v>654</v>
      </c>
    </row>
    <row r="394" spans="1:17" ht="14.4" customHeight="1" x14ac:dyDescent="0.3">
      <c r="A394" s="740" t="s">
        <v>6354</v>
      </c>
      <c r="B394" s="741" t="s">
        <v>6016</v>
      </c>
      <c r="C394" s="741" t="s">
        <v>4559</v>
      </c>
      <c r="D394" s="741" t="s">
        <v>6398</v>
      </c>
      <c r="E394" s="741" t="s">
        <v>6399</v>
      </c>
      <c r="F394" s="745">
        <v>1</v>
      </c>
      <c r="G394" s="745">
        <v>692</v>
      </c>
      <c r="H394" s="745">
        <v>0.99711815561959649</v>
      </c>
      <c r="I394" s="745">
        <v>692</v>
      </c>
      <c r="J394" s="745">
        <v>1</v>
      </c>
      <c r="K394" s="745">
        <v>694</v>
      </c>
      <c r="L394" s="745">
        <v>1</v>
      </c>
      <c r="M394" s="745">
        <v>694</v>
      </c>
      <c r="N394" s="745">
        <v>2</v>
      </c>
      <c r="O394" s="745">
        <v>1388</v>
      </c>
      <c r="P394" s="759">
        <v>2</v>
      </c>
      <c r="Q394" s="746">
        <v>694</v>
      </c>
    </row>
    <row r="395" spans="1:17" ht="14.4" customHeight="1" x14ac:dyDescent="0.3">
      <c r="A395" s="740" t="s">
        <v>6354</v>
      </c>
      <c r="B395" s="741" t="s">
        <v>6016</v>
      </c>
      <c r="C395" s="741" t="s">
        <v>4559</v>
      </c>
      <c r="D395" s="741" t="s">
        <v>6400</v>
      </c>
      <c r="E395" s="741" t="s">
        <v>6401</v>
      </c>
      <c r="F395" s="745"/>
      <c r="G395" s="745"/>
      <c r="H395" s="745"/>
      <c r="I395" s="745"/>
      <c r="J395" s="745"/>
      <c r="K395" s="745"/>
      <c r="L395" s="745"/>
      <c r="M395" s="745"/>
      <c r="N395" s="745">
        <v>4</v>
      </c>
      <c r="O395" s="745">
        <v>2712</v>
      </c>
      <c r="P395" s="759"/>
      <c r="Q395" s="746">
        <v>678</v>
      </c>
    </row>
    <row r="396" spans="1:17" ht="14.4" customHeight="1" x14ac:dyDescent="0.3">
      <c r="A396" s="740" t="s">
        <v>6354</v>
      </c>
      <c r="B396" s="741" t="s">
        <v>6016</v>
      </c>
      <c r="C396" s="741" t="s">
        <v>4559</v>
      </c>
      <c r="D396" s="741" t="s">
        <v>6402</v>
      </c>
      <c r="E396" s="741" t="s">
        <v>6403</v>
      </c>
      <c r="F396" s="745">
        <v>1</v>
      </c>
      <c r="G396" s="745">
        <v>475</v>
      </c>
      <c r="H396" s="745">
        <v>0.49790356394129981</v>
      </c>
      <c r="I396" s="745">
        <v>475</v>
      </c>
      <c r="J396" s="745">
        <v>2</v>
      </c>
      <c r="K396" s="745">
        <v>954</v>
      </c>
      <c r="L396" s="745">
        <v>1</v>
      </c>
      <c r="M396" s="745">
        <v>477</v>
      </c>
      <c r="N396" s="745">
        <v>4</v>
      </c>
      <c r="O396" s="745">
        <v>1908</v>
      </c>
      <c r="P396" s="759">
        <v>2</v>
      </c>
      <c r="Q396" s="746">
        <v>477</v>
      </c>
    </row>
    <row r="397" spans="1:17" ht="14.4" customHeight="1" x14ac:dyDescent="0.3">
      <c r="A397" s="740" t="s">
        <v>6354</v>
      </c>
      <c r="B397" s="741" t="s">
        <v>6016</v>
      </c>
      <c r="C397" s="741" t="s">
        <v>4559</v>
      </c>
      <c r="D397" s="741" t="s">
        <v>6404</v>
      </c>
      <c r="E397" s="741" t="s">
        <v>6405</v>
      </c>
      <c r="F397" s="745">
        <v>1</v>
      </c>
      <c r="G397" s="745">
        <v>289</v>
      </c>
      <c r="H397" s="745">
        <v>0.99312714776632305</v>
      </c>
      <c r="I397" s="745">
        <v>289</v>
      </c>
      <c r="J397" s="745">
        <v>1</v>
      </c>
      <c r="K397" s="745">
        <v>291</v>
      </c>
      <c r="L397" s="745">
        <v>1</v>
      </c>
      <c r="M397" s="745">
        <v>291</v>
      </c>
      <c r="N397" s="745">
        <v>1</v>
      </c>
      <c r="O397" s="745">
        <v>291</v>
      </c>
      <c r="P397" s="759">
        <v>1</v>
      </c>
      <c r="Q397" s="746">
        <v>291</v>
      </c>
    </row>
    <row r="398" spans="1:17" ht="14.4" customHeight="1" x14ac:dyDescent="0.3">
      <c r="A398" s="740" t="s">
        <v>6354</v>
      </c>
      <c r="B398" s="741" t="s">
        <v>6016</v>
      </c>
      <c r="C398" s="741" t="s">
        <v>4559</v>
      </c>
      <c r="D398" s="741" t="s">
        <v>6406</v>
      </c>
      <c r="E398" s="741" t="s">
        <v>6407</v>
      </c>
      <c r="F398" s="745"/>
      <c r="G398" s="745"/>
      <c r="H398" s="745"/>
      <c r="I398" s="745"/>
      <c r="J398" s="745"/>
      <c r="K398" s="745"/>
      <c r="L398" s="745"/>
      <c r="M398" s="745"/>
      <c r="N398" s="745">
        <v>1</v>
      </c>
      <c r="O398" s="745">
        <v>814</v>
      </c>
      <c r="P398" s="759"/>
      <c r="Q398" s="746">
        <v>814</v>
      </c>
    </row>
    <row r="399" spans="1:17" ht="14.4" customHeight="1" x14ac:dyDescent="0.3">
      <c r="A399" s="740" t="s">
        <v>6354</v>
      </c>
      <c r="B399" s="741" t="s">
        <v>6016</v>
      </c>
      <c r="C399" s="741" t="s">
        <v>4559</v>
      </c>
      <c r="D399" s="741" t="s">
        <v>6408</v>
      </c>
      <c r="E399" s="741" t="s">
        <v>6409</v>
      </c>
      <c r="F399" s="745">
        <v>4</v>
      </c>
      <c r="G399" s="745">
        <v>668</v>
      </c>
      <c r="H399" s="745">
        <v>0.4417989417989418</v>
      </c>
      <c r="I399" s="745">
        <v>167</v>
      </c>
      <c r="J399" s="745">
        <v>9</v>
      </c>
      <c r="K399" s="745">
        <v>1512</v>
      </c>
      <c r="L399" s="745">
        <v>1</v>
      </c>
      <c r="M399" s="745">
        <v>168</v>
      </c>
      <c r="N399" s="745">
        <v>9</v>
      </c>
      <c r="O399" s="745">
        <v>1512</v>
      </c>
      <c r="P399" s="759">
        <v>1</v>
      </c>
      <c r="Q399" s="746">
        <v>168</v>
      </c>
    </row>
    <row r="400" spans="1:17" ht="14.4" customHeight="1" x14ac:dyDescent="0.3">
      <c r="A400" s="740" t="s">
        <v>6354</v>
      </c>
      <c r="B400" s="741" t="s">
        <v>6016</v>
      </c>
      <c r="C400" s="741" t="s">
        <v>4559</v>
      </c>
      <c r="D400" s="741" t="s">
        <v>6410</v>
      </c>
      <c r="E400" s="741" t="s">
        <v>6411</v>
      </c>
      <c r="F400" s="745"/>
      <c r="G400" s="745"/>
      <c r="H400" s="745"/>
      <c r="I400" s="745"/>
      <c r="J400" s="745"/>
      <c r="K400" s="745"/>
      <c r="L400" s="745"/>
      <c r="M400" s="745"/>
      <c r="N400" s="745">
        <v>2</v>
      </c>
      <c r="O400" s="745">
        <v>1148</v>
      </c>
      <c r="P400" s="759"/>
      <c r="Q400" s="746">
        <v>574</v>
      </c>
    </row>
    <row r="401" spans="1:17" ht="14.4" customHeight="1" x14ac:dyDescent="0.3">
      <c r="A401" s="740" t="s">
        <v>6354</v>
      </c>
      <c r="B401" s="741" t="s">
        <v>6016</v>
      </c>
      <c r="C401" s="741" t="s">
        <v>4559</v>
      </c>
      <c r="D401" s="741" t="s">
        <v>6412</v>
      </c>
      <c r="E401" s="741" t="s">
        <v>6413</v>
      </c>
      <c r="F401" s="745"/>
      <c r="G401" s="745"/>
      <c r="H401" s="745"/>
      <c r="I401" s="745"/>
      <c r="J401" s="745"/>
      <c r="K401" s="745"/>
      <c r="L401" s="745"/>
      <c r="M401" s="745"/>
      <c r="N401" s="745">
        <v>2</v>
      </c>
      <c r="O401" s="745">
        <v>2798</v>
      </c>
      <c r="P401" s="759"/>
      <c r="Q401" s="746">
        <v>1399</v>
      </c>
    </row>
    <row r="402" spans="1:17" ht="14.4" customHeight="1" x14ac:dyDescent="0.3">
      <c r="A402" s="740" t="s">
        <v>6354</v>
      </c>
      <c r="B402" s="741" t="s">
        <v>6016</v>
      </c>
      <c r="C402" s="741" t="s">
        <v>4559</v>
      </c>
      <c r="D402" s="741" t="s">
        <v>6414</v>
      </c>
      <c r="E402" s="741" t="s">
        <v>6415</v>
      </c>
      <c r="F402" s="745"/>
      <c r="G402" s="745"/>
      <c r="H402" s="745"/>
      <c r="I402" s="745"/>
      <c r="J402" s="745"/>
      <c r="K402" s="745"/>
      <c r="L402" s="745"/>
      <c r="M402" s="745"/>
      <c r="N402" s="745">
        <v>1</v>
      </c>
      <c r="O402" s="745">
        <v>1022</v>
      </c>
      <c r="P402" s="759"/>
      <c r="Q402" s="746">
        <v>1022</v>
      </c>
    </row>
    <row r="403" spans="1:17" ht="14.4" customHeight="1" x14ac:dyDescent="0.3">
      <c r="A403" s="740" t="s">
        <v>6354</v>
      </c>
      <c r="B403" s="741" t="s">
        <v>6016</v>
      </c>
      <c r="C403" s="741" t="s">
        <v>4559</v>
      </c>
      <c r="D403" s="741" t="s">
        <v>6416</v>
      </c>
      <c r="E403" s="741" t="s">
        <v>6417</v>
      </c>
      <c r="F403" s="745"/>
      <c r="G403" s="745"/>
      <c r="H403" s="745"/>
      <c r="I403" s="745"/>
      <c r="J403" s="745"/>
      <c r="K403" s="745"/>
      <c r="L403" s="745"/>
      <c r="M403" s="745"/>
      <c r="N403" s="745">
        <v>1</v>
      </c>
      <c r="O403" s="745">
        <v>190</v>
      </c>
      <c r="P403" s="759"/>
      <c r="Q403" s="746">
        <v>190</v>
      </c>
    </row>
    <row r="404" spans="1:17" ht="14.4" customHeight="1" x14ac:dyDescent="0.3">
      <c r="A404" s="740" t="s">
        <v>6354</v>
      </c>
      <c r="B404" s="741" t="s">
        <v>6016</v>
      </c>
      <c r="C404" s="741" t="s">
        <v>4559</v>
      </c>
      <c r="D404" s="741" t="s">
        <v>6418</v>
      </c>
      <c r="E404" s="741" t="s">
        <v>6419</v>
      </c>
      <c r="F404" s="745"/>
      <c r="G404" s="745"/>
      <c r="H404" s="745"/>
      <c r="I404" s="745"/>
      <c r="J404" s="745"/>
      <c r="K404" s="745"/>
      <c r="L404" s="745"/>
      <c r="M404" s="745"/>
      <c r="N404" s="745">
        <v>1</v>
      </c>
      <c r="O404" s="745">
        <v>814</v>
      </c>
      <c r="P404" s="759"/>
      <c r="Q404" s="746">
        <v>814</v>
      </c>
    </row>
    <row r="405" spans="1:17" ht="14.4" customHeight="1" x14ac:dyDescent="0.3">
      <c r="A405" s="740" t="s">
        <v>6354</v>
      </c>
      <c r="B405" s="741" t="s">
        <v>6016</v>
      </c>
      <c r="C405" s="741" t="s">
        <v>4559</v>
      </c>
      <c r="D405" s="741" t="s">
        <v>6420</v>
      </c>
      <c r="E405" s="741" t="s">
        <v>6421</v>
      </c>
      <c r="F405" s="745"/>
      <c r="G405" s="745"/>
      <c r="H405" s="745"/>
      <c r="I405" s="745"/>
      <c r="J405" s="745"/>
      <c r="K405" s="745"/>
      <c r="L405" s="745"/>
      <c r="M405" s="745"/>
      <c r="N405" s="745">
        <v>3</v>
      </c>
      <c r="O405" s="745">
        <v>780</v>
      </c>
      <c r="P405" s="759"/>
      <c r="Q405" s="746">
        <v>260</v>
      </c>
    </row>
    <row r="406" spans="1:17" ht="14.4" customHeight="1" x14ac:dyDescent="0.3">
      <c r="A406" s="740" t="s">
        <v>6354</v>
      </c>
      <c r="B406" s="741" t="s">
        <v>6016</v>
      </c>
      <c r="C406" s="741" t="s">
        <v>4559</v>
      </c>
      <c r="D406" s="741" t="s">
        <v>6422</v>
      </c>
      <c r="E406" s="741" t="s">
        <v>6423</v>
      </c>
      <c r="F406" s="745">
        <v>1</v>
      </c>
      <c r="G406" s="745">
        <v>251</v>
      </c>
      <c r="H406" s="745"/>
      <c r="I406" s="745">
        <v>251</v>
      </c>
      <c r="J406" s="745"/>
      <c r="K406" s="745"/>
      <c r="L406" s="745"/>
      <c r="M406" s="745"/>
      <c r="N406" s="745">
        <v>1</v>
      </c>
      <c r="O406" s="745">
        <v>253</v>
      </c>
      <c r="P406" s="759"/>
      <c r="Q406" s="746">
        <v>253</v>
      </c>
    </row>
    <row r="407" spans="1:17" ht="14.4" customHeight="1" x14ac:dyDescent="0.3">
      <c r="A407" s="740" t="s">
        <v>6354</v>
      </c>
      <c r="B407" s="741" t="s">
        <v>6016</v>
      </c>
      <c r="C407" s="741" t="s">
        <v>4559</v>
      </c>
      <c r="D407" s="741" t="s">
        <v>6424</v>
      </c>
      <c r="E407" s="741" t="s">
        <v>6425</v>
      </c>
      <c r="F407" s="745">
        <v>1</v>
      </c>
      <c r="G407" s="745">
        <v>423</v>
      </c>
      <c r="H407" s="745"/>
      <c r="I407" s="745">
        <v>423</v>
      </c>
      <c r="J407" s="745"/>
      <c r="K407" s="745"/>
      <c r="L407" s="745"/>
      <c r="M407" s="745"/>
      <c r="N407" s="745">
        <v>1</v>
      </c>
      <c r="O407" s="745">
        <v>424</v>
      </c>
      <c r="P407" s="759"/>
      <c r="Q407" s="746">
        <v>424</v>
      </c>
    </row>
    <row r="408" spans="1:17" ht="14.4" customHeight="1" x14ac:dyDescent="0.3">
      <c r="A408" s="740" t="s">
        <v>6426</v>
      </c>
      <c r="B408" s="741" t="s">
        <v>5699</v>
      </c>
      <c r="C408" s="741" t="s">
        <v>4559</v>
      </c>
      <c r="D408" s="741" t="s">
        <v>5717</v>
      </c>
      <c r="E408" s="741" t="s">
        <v>5718</v>
      </c>
      <c r="F408" s="745">
        <v>1</v>
      </c>
      <c r="G408" s="745">
        <v>503</v>
      </c>
      <c r="H408" s="745"/>
      <c r="I408" s="745">
        <v>503</v>
      </c>
      <c r="J408" s="745"/>
      <c r="K408" s="745"/>
      <c r="L408" s="745"/>
      <c r="M408" s="745"/>
      <c r="N408" s="745"/>
      <c r="O408" s="745"/>
      <c r="P408" s="759"/>
      <c r="Q408" s="746"/>
    </row>
    <row r="409" spans="1:17" ht="14.4" customHeight="1" x14ac:dyDescent="0.3">
      <c r="A409" s="740" t="s">
        <v>6426</v>
      </c>
      <c r="B409" s="741" t="s">
        <v>5699</v>
      </c>
      <c r="C409" s="741" t="s">
        <v>4559</v>
      </c>
      <c r="D409" s="741" t="s">
        <v>6427</v>
      </c>
      <c r="E409" s="741" t="s">
        <v>6428</v>
      </c>
      <c r="F409" s="745"/>
      <c r="G409" s="745"/>
      <c r="H409" s="745"/>
      <c r="I409" s="745"/>
      <c r="J409" s="745">
        <v>1</v>
      </c>
      <c r="K409" s="745">
        <v>12793</v>
      </c>
      <c r="L409" s="745">
        <v>1</v>
      </c>
      <c r="M409" s="745">
        <v>12793</v>
      </c>
      <c r="N409" s="745"/>
      <c r="O409" s="745"/>
      <c r="P409" s="759"/>
      <c r="Q409" s="746"/>
    </row>
    <row r="410" spans="1:17" ht="14.4" customHeight="1" x14ac:dyDescent="0.3">
      <c r="A410" s="740" t="s">
        <v>6426</v>
      </c>
      <c r="B410" s="741" t="s">
        <v>5699</v>
      </c>
      <c r="C410" s="741" t="s">
        <v>4559</v>
      </c>
      <c r="D410" s="741" t="s">
        <v>6429</v>
      </c>
      <c r="E410" s="741" t="s">
        <v>6430</v>
      </c>
      <c r="F410" s="745">
        <v>1</v>
      </c>
      <c r="G410" s="745">
        <v>6284</v>
      </c>
      <c r="H410" s="745"/>
      <c r="I410" s="745">
        <v>6284</v>
      </c>
      <c r="J410" s="745"/>
      <c r="K410" s="745"/>
      <c r="L410" s="745"/>
      <c r="M410" s="745"/>
      <c r="N410" s="745"/>
      <c r="O410" s="745"/>
      <c r="P410" s="759"/>
      <c r="Q410" s="746"/>
    </row>
    <row r="411" spans="1:17" ht="14.4" customHeight="1" x14ac:dyDescent="0.3">
      <c r="A411" s="740" t="s">
        <v>6426</v>
      </c>
      <c r="B411" s="741" t="s">
        <v>5699</v>
      </c>
      <c r="C411" s="741" t="s">
        <v>4559</v>
      </c>
      <c r="D411" s="741" t="s">
        <v>5704</v>
      </c>
      <c r="E411" s="741" t="s">
        <v>5705</v>
      </c>
      <c r="F411" s="745">
        <v>1</v>
      </c>
      <c r="G411" s="745">
        <v>1268</v>
      </c>
      <c r="H411" s="745"/>
      <c r="I411" s="745">
        <v>1268</v>
      </c>
      <c r="J411" s="745"/>
      <c r="K411" s="745"/>
      <c r="L411" s="745"/>
      <c r="M411" s="745"/>
      <c r="N411" s="745"/>
      <c r="O411" s="745"/>
      <c r="P411" s="759"/>
      <c r="Q411" s="746"/>
    </row>
    <row r="412" spans="1:17" ht="14.4" customHeight="1" x14ac:dyDescent="0.3">
      <c r="A412" s="740" t="s">
        <v>6426</v>
      </c>
      <c r="B412" s="741" t="s">
        <v>5699</v>
      </c>
      <c r="C412" s="741" t="s">
        <v>4559</v>
      </c>
      <c r="D412" s="741" t="s">
        <v>6294</v>
      </c>
      <c r="E412" s="741" t="s">
        <v>6295</v>
      </c>
      <c r="F412" s="745"/>
      <c r="G412" s="745"/>
      <c r="H412" s="745"/>
      <c r="I412" s="745"/>
      <c r="J412" s="745">
        <v>2</v>
      </c>
      <c r="K412" s="745">
        <v>19506</v>
      </c>
      <c r="L412" s="745">
        <v>1</v>
      </c>
      <c r="M412" s="745">
        <v>9753</v>
      </c>
      <c r="N412" s="745"/>
      <c r="O412" s="745"/>
      <c r="P412" s="759"/>
      <c r="Q412" s="746"/>
    </row>
    <row r="413" spans="1:17" ht="14.4" customHeight="1" x14ac:dyDescent="0.3">
      <c r="A413" s="740" t="s">
        <v>6426</v>
      </c>
      <c r="B413" s="741" t="s">
        <v>5699</v>
      </c>
      <c r="C413" s="741" t="s">
        <v>4559</v>
      </c>
      <c r="D413" s="741" t="s">
        <v>5678</v>
      </c>
      <c r="E413" s="741" t="s">
        <v>5679</v>
      </c>
      <c r="F413" s="745">
        <v>1</v>
      </c>
      <c r="G413" s="745">
        <v>170</v>
      </c>
      <c r="H413" s="745"/>
      <c r="I413" s="745">
        <v>170</v>
      </c>
      <c r="J413" s="745"/>
      <c r="K413" s="745"/>
      <c r="L413" s="745"/>
      <c r="M413" s="745"/>
      <c r="N413" s="745"/>
      <c r="O413" s="745"/>
      <c r="P413" s="759"/>
      <c r="Q413" s="746"/>
    </row>
    <row r="414" spans="1:17" ht="14.4" customHeight="1" thickBot="1" x14ac:dyDescent="0.35">
      <c r="A414" s="747" t="s">
        <v>6426</v>
      </c>
      <c r="B414" s="748" t="s">
        <v>5699</v>
      </c>
      <c r="C414" s="748" t="s">
        <v>4559</v>
      </c>
      <c r="D414" s="748" t="s">
        <v>6431</v>
      </c>
      <c r="E414" s="748" t="s">
        <v>6432</v>
      </c>
      <c r="F414" s="752"/>
      <c r="G414" s="752"/>
      <c r="H414" s="752"/>
      <c r="I414" s="752"/>
      <c r="J414" s="752">
        <v>1</v>
      </c>
      <c r="K414" s="752">
        <v>0</v>
      </c>
      <c r="L414" s="752"/>
      <c r="M414" s="752">
        <v>0</v>
      </c>
      <c r="N414" s="752"/>
      <c r="O414" s="752"/>
      <c r="P414" s="760"/>
      <c r="Q414" s="75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6" t="s">
        <v>181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39"/>
      <c r="H2" s="439"/>
      <c r="I2" s="439"/>
      <c r="J2" s="189"/>
      <c r="K2" s="439"/>
      <c r="L2" s="439"/>
      <c r="M2" s="43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1486</v>
      </c>
      <c r="D3" s="193">
        <f>SUBTOTAL(9,D6:D1048576)</f>
        <v>1497</v>
      </c>
      <c r="E3" s="193">
        <f>SUBTOTAL(9,E6:E1048576)</f>
        <v>1567</v>
      </c>
      <c r="F3" s="194">
        <f>IF(OR(E3=0,D3=0),"",E3/D3)</f>
        <v>1.0467601870407481</v>
      </c>
      <c r="G3" s="440">
        <f>SUBTOTAL(9,G6:G1048576)</f>
        <v>35250.322399999997</v>
      </c>
      <c r="H3" s="441">
        <f>SUBTOTAL(9,H6:H1048576)</f>
        <v>36190.866299999994</v>
      </c>
      <c r="I3" s="441">
        <f>SUBTOTAL(9,I6:I1048576)</f>
        <v>37290.373180000002</v>
      </c>
      <c r="J3" s="194">
        <f>IF(OR(I3=0,H3=0),"",I3/H3)</f>
        <v>1.0303807836730343</v>
      </c>
      <c r="K3" s="440">
        <f>SUBTOTAL(9,K6:K1048576)</f>
        <v>12311</v>
      </c>
      <c r="L3" s="441">
        <f>SUBTOTAL(9,L6:L1048576)</f>
        <v>12692</v>
      </c>
      <c r="M3" s="441">
        <f>SUBTOTAL(9,M6:M1048576)</f>
        <v>12969</v>
      </c>
      <c r="N3" s="195">
        <f>IF(OR(M3=0,E3=0),"",M3*1000/E3)</f>
        <v>8276.3241863433304</v>
      </c>
    </row>
    <row r="4" spans="1:14" ht="14.4" customHeight="1" x14ac:dyDescent="0.3">
      <c r="A4" s="688" t="s">
        <v>90</v>
      </c>
      <c r="B4" s="689" t="s">
        <v>11</v>
      </c>
      <c r="C4" s="690" t="s">
        <v>91</v>
      </c>
      <c r="D4" s="690"/>
      <c r="E4" s="690"/>
      <c r="F4" s="691"/>
      <c r="G4" s="692" t="s">
        <v>318</v>
      </c>
      <c r="H4" s="690"/>
      <c r="I4" s="690"/>
      <c r="J4" s="691"/>
      <c r="K4" s="692" t="s">
        <v>92</v>
      </c>
      <c r="L4" s="690"/>
      <c r="M4" s="690"/>
      <c r="N4" s="693"/>
    </row>
    <row r="5" spans="1:14" ht="14.4" customHeight="1" thickBot="1" x14ac:dyDescent="0.35">
      <c r="A5" s="965"/>
      <c r="B5" s="966"/>
      <c r="C5" s="973">
        <v>2015</v>
      </c>
      <c r="D5" s="973">
        <v>2016</v>
      </c>
      <c r="E5" s="973">
        <v>2017</v>
      </c>
      <c r="F5" s="974" t="s">
        <v>2</v>
      </c>
      <c r="G5" s="984">
        <v>2015</v>
      </c>
      <c r="H5" s="973">
        <v>2016</v>
      </c>
      <c r="I5" s="973">
        <v>2017</v>
      </c>
      <c r="J5" s="974" t="s">
        <v>2</v>
      </c>
      <c r="K5" s="984">
        <v>2015</v>
      </c>
      <c r="L5" s="973">
        <v>2016</v>
      </c>
      <c r="M5" s="973">
        <v>2017</v>
      </c>
      <c r="N5" s="985" t="s">
        <v>93</v>
      </c>
    </row>
    <row r="6" spans="1:14" ht="14.4" customHeight="1" x14ac:dyDescent="0.3">
      <c r="A6" s="967" t="s">
        <v>5477</v>
      </c>
      <c r="B6" s="970" t="s">
        <v>6434</v>
      </c>
      <c r="C6" s="975">
        <v>288</v>
      </c>
      <c r="D6" s="976">
        <v>260</v>
      </c>
      <c r="E6" s="976">
        <v>240</v>
      </c>
      <c r="F6" s="981">
        <v>0.92307692307692313</v>
      </c>
      <c r="G6" s="975">
        <v>8285.5871999999999</v>
      </c>
      <c r="H6" s="976">
        <v>7483.2405999999974</v>
      </c>
      <c r="I6" s="976">
        <v>6911.6885199999988</v>
      </c>
      <c r="J6" s="981">
        <v>0.92362238359675364</v>
      </c>
      <c r="K6" s="975">
        <v>3168</v>
      </c>
      <c r="L6" s="976">
        <v>2860</v>
      </c>
      <c r="M6" s="976">
        <v>2640</v>
      </c>
      <c r="N6" s="986">
        <v>11000</v>
      </c>
    </row>
    <row r="7" spans="1:14" ht="14.4" customHeight="1" x14ac:dyDescent="0.3">
      <c r="A7" s="968" t="s">
        <v>5503</v>
      </c>
      <c r="B7" s="971" t="s">
        <v>6434</v>
      </c>
      <c r="C7" s="977">
        <v>620</v>
      </c>
      <c r="D7" s="978">
        <v>704</v>
      </c>
      <c r="E7" s="978">
        <v>716</v>
      </c>
      <c r="F7" s="982">
        <v>1.0170454545454546</v>
      </c>
      <c r="G7" s="977">
        <v>15605.028000000002</v>
      </c>
      <c r="H7" s="978">
        <v>17719.257599999997</v>
      </c>
      <c r="I7" s="978">
        <v>18027.442920000001</v>
      </c>
      <c r="J7" s="982">
        <v>1.0173926767676771</v>
      </c>
      <c r="K7" s="977">
        <v>5580</v>
      </c>
      <c r="L7" s="978">
        <v>6336</v>
      </c>
      <c r="M7" s="978">
        <v>6444</v>
      </c>
      <c r="N7" s="987">
        <v>9000</v>
      </c>
    </row>
    <row r="8" spans="1:14" ht="14.4" customHeight="1" x14ac:dyDescent="0.3">
      <c r="A8" s="968" t="s">
        <v>5498</v>
      </c>
      <c r="B8" s="971" t="s">
        <v>6434</v>
      </c>
      <c r="C8" s="977">
        <v>488</v>
      </c>
      <c r="D8" s="978">
        <v>486</v>
      </c>
      <c r="E8" s="978">
        <v>533</v>
      </c>
      <c r="F8" s="982">
        <v>1.0967078189300412</v>
      </c>
      <c r="G8" s="977">
        <v>10528.263800000001</v>
      </c>
      <c r="H8" s="978">
        <v>10485.125000000002</v>
      </c>
      <c r="I8" s="978">
        <v>11522.852800000001</v>
      </c>
      <c r="J8" s="982">
        <v>1.0989714285714285</v>
      </c>
      <c r="K8" s="977">
        <v>3416</v>
      </c>
      <c r="L8" s="978">
        <v>3402</v>
      </c>
      <c r="M8" s="978">
        <v>3731</v>
      </c>
      <c r="N8" s="987">
        <v>7000</v>
      </c>
    </row>
    <row r="9" spans="1:14" ht="14.4" customHeight="1" x14ac:dyDescent="0.3">
      <c r="A9" s="968" t="s">
        <v>5479</v>
      </c>
      <c r="B9" s="971" t="s">
        <v>6434</v>
      </c>
      <c r="C9" s="977">
        <v>66</v>
      </c>
      <c r="D9" s="978">
        <v>47</v>
      </c>
      <c r="E9" s="978">
        <v>76</v>
      </c>
      <c r="F9" s="982">
        <v>1.6170212765957446</v>
      </c>
      <c r="G9" s="977">
        <v>706.68180000000018</v>
      </c>
      <c r="H9" s="978">
        <v>503.24309999999991</v>
      </c>
      <c r="I9" s="978">
        <v>816.37214000000029</v>
      </c>
      <c r="J9" s="982">
        <v>1.6222222222222231</v>
      </c>
      <c r="K9" s="977">
        <v>132</v>
      </c>
      <c r="L9" s="978">
        <v>94</v>
      </c>
      <c r="M9" s="978">
        <v>152</v>
      </c>
      <c r="N9" s="987">
        <v>2000</v>
      </c>
    </row>
    <row r="10" spans="1:14" ht="14.4" customHeight="1" x14ac:dyDescent="0.3">
      <c r="A10" s="968" t="s">
        <v>5500</v>
      </c>
      <c r="B10" s="971" t="s">
        <v>6434</v>
      </c>
      <c r="C10" s="977">
        <v>6</v>
      </c>
      <c r="D10" s="978"/>
      <c r="E10" s="978">
        <v>2</v>
      </c>
      <c r="F10" s="982"/>
      <c r="G10" s="977">
        <v>36.050400000000003</v>
      </c>
      <c r="H10" s="978"/>
      <c r="I10" s="978">
        <v>12.0168</v>
      </c>
      <c r="J10" s="982"/>
      <c r="K10" s="977">
        <v>6</v>
      </c>
      <c r="L10" s="978"/>
      <c r="M10" s="978">
        <v>2</v>
      </c>
      <c r="N10" s="987">
        <v>1000</v>
      </c>
    </row>
    <row r="11" spans="1:14" ht="14.4" customHeight="1" thickBot="1" x14ac:dyDescent="0.35">
      <c r="A11" s="969" t="s">
        <v>5496</v>
      </c>
      <c r="B11" s="972" t="s">
        <v>6434</v>
      </c>
      <c r="C11" s="979">
        <v>18</v>
      </c>
      <c r="D11" s="980"/>
      <c r="E11" s="980"/>
      <c r="F11" s="983"/>
      <c r="G11" s="979">
        <v>88.711199999999977</v>
      </c>
      <c r="H11" s="980"/>
      <c r="I11" s="980"/>
      <c r="J11" s="983"/>
      <c r="K11" s="979">
        <v>9</v>
      </c>
      <c r="L11" s="980"/>
      <c r="M11" s="980"/>
      <c r="N11" s="98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2017-09-07T08:13:23Z</dcterms:modified>
</cp:coreProperties>
</file>