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45621"/>
</workbook>
</file>

<file path=xl/calcChain.xml><?xml version="1.0" encoding="utf-8"?>
<calcChain xmlns="http://schemas.openxmlformats.org/spreadsheetml/2006/main">
  <c r="V46" i="371" l="1"/>
  <c r="T46" i="371"/>
  <c r="U46" i="371" s="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9" i="371"/>
  <c r="U11" i="371"/>
  <c r="U15" i="371"/>
  <c r="U19" i="371"/>
  <c r="U23" i="371"/>
  <c r="U25" i="371"/>
  <c r="U27" i="371"/>
  <c r="U29" i="371"/>
  <c r="U31" i="371"/>
  <c r="U33" i="371"/>
  <c r="U35" i="371"/>
  <c r="U39" i="371"/>
  <c r="U41" i="371"/>
  <c r="U43" i="371"/>
  <c r="U45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P22" i="419"/>
  <c r="AB22" i="419"/>
  <c r="B22" i="419"/>
  <c r="I22" i="419"/>
  <c r="M22" i="419"/>
  <c r="Q22" i="419"/>
  <c r="U22" i="419"/>
  <c r="Y22" i="419"/>
  <c r="AC22" i="419"/>
  <c r="L22" i="419"/>
  <c r="X22" i="419"/>
  <c r="C22" i="419"/>
  <c r="F22" i="419"/>
  <c r="J22" i="419"/>
  <c r="N22" i="419"/>
  <c r="R22" i="419"/>
  <c r="V22" i="419"/>
  <c r="Z22" i="419"/>
  <c r="AD22" i="419"/>
  <c r="AG22" i="419"/>
  <c r="H22" i="419"/>
  <c r="T22" i="419"/>
  <c r="AF22" i="419"/>
  <c r="D22" i="419"/>
  <c r="G22" i="419"/>
  <c r="K22" i="419"/>
  <c r="O22" i="419"/>
  <c r="S22" i="419"/>
  <c r="W22" i="419"/>
  <c r="AA22" i="419"/>
  <c r="AE22" i="419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D4" i="414"/>
  <c r="C17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F3" i="372" l="1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6" i="414"/>
  <c r="C4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<sst xmlns="http://schemas.openxmlformats.org/spreadsheetml/2006/main" count="10103" uniqueCount="2669">
  <si>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</si>
  <si>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</si>
  <si>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</si>
  <si>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</si>
  <si>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</si>
  <si>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</si>
  <si>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</si>
  <si>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</si>
  <si>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</si>
  <si>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</si>
  <si>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</si>
  <si>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</si>
  <si>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</si>
  <si>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</si>
  <si>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</si>
  <si>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</si>
  <si>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</si>
  <si>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</si>
  <si>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</si>
  <si>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</si>
  <si>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</si>
  <si>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</si>
  <si>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</si>
  <si>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</si>
  <si>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</si>
  <si>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</si>
  <si>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</si>
  <si>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</si>
  <si>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</si>
  <si>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</si>
  <si>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</si>
  <si>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</si>
  <si>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</si>
  <si>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</si>
  <si>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</si>
  <si>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</si>
  <si>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</si>
  <si>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</si>
  <si>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</si>
  <si>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</si>
  <si>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</si>
  <si>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</si>
  <si>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</si>
  <si>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</si>
  <si>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</si>
  <si>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</si>
  <si>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</si>
  <si>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</si>
  <si>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</si>
  <si>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</si>
  <si>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</si>
  <si>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</si>
  <si>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</si>
  <si>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</si>
  <si>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</si>
  <si>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</si>
  <si>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</si>
  <si>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</si>
  <si>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</si>
  <si>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</si>
  <si>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</si>
  <si>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</si>
  <si>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</si>
  <si>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</si>
  <si>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</si>
  <si>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</si>
  <si>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</si>
  <si>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</si>
  <si>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</si>
  <si>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</si>
  <si>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</si>
  <si>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</si>
  <si>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</si>
  <si>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</si>
  <si>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</si>
  <si>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</si>
  <si>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</si>
  <si>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</si>
  <si>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</si>
  <si>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</si>
  <si>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</si>
  <si>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</si>
  <si>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</si>
  <si>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</si>
  <si>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</si>
  <si>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</si>
  <si>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</si>
  <si>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</si>
  <si>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</si>
  <si>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</si>
  <si>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</si>
  <si>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</si>
  <si>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</si>
  <si>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</si>
  <si>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</si>
  <si>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</si>
  <si>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</si>
  <si>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</si>
  <si>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</si>
  <si>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</si>
  <si>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</si>
  <si>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</si>
  <si>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</si>
  <si>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</si>
  <si>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</si>
  <si>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</si>
  <si>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</si>
  <si>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</si>
  <si>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</si>
  <si>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</si>
  <si>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</si>
  <si>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</si>
  <si>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</si>
  <si>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</si>
  <si>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</si>
  <si>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</si>
  <si>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</si>
  <si>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</si>
  <si>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</si>
  <si>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</si>
  <si>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</si>
  <si>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</si>
  <si>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</si>
  <si>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</si>
  <si>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</si>
  <si>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</si>
  <si>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</si>
  <si>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</si>
  <si>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</si>
  <si>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</si>
  <si>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</si>
  <si>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</si>
  <si>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</si>
  <si>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</si>
  <si>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</si>
  <si>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</si>
  <si>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</si>
  <si>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</si>
  <si>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</si>
  <si>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</si>
  <si>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</si>
  <si>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</si>
  <si>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</si>
  <si>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</si>
  <si>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</si>
  <si>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</si>
  <si>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</si>
  <si>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</si>
  <si>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</si>
  <si>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</si>
  <si>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</si>
  <si>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</si>
  <si>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</si>
  <si>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</si>
  <si>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</si>
  <si>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</si>
  <si>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</si>
  <si>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</si>
  <si>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</si>
  <si>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</si>
  <si>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</si>
  <si>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</si>
  <si>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</si>
  <si>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</si>
  <si>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</si>
  <si>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</si>
  <si>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</si>
  <si>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</si>
  <si>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</si>
  <si>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</si>
  <si>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</si>
  <si>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</si>
  <si>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</si>
  <si>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</si>
  <si>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</si>
  <si>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</si>
  <si>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</si>
  <si>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</si>
  <si>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</si>
  <si>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</si>
  <si>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</si>
  <si>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</si>
  <si>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</si>
  <si>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</si>
  <si>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</si>
  <si>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</si>
  <si>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</si>
  <si>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</si>
  <si>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</si>
  <si>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</si>
  <si>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</si>
  <si>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</si>
  <si>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</si>
  <si>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</si>
  <si>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</si>
  <si>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</si>
  <si>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</si>
  <si>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</si>
  <si>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</si>
  <si>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</si>
  <si>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</si>
  <si>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</si>
  <si>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</si>
  <si>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</si>
  <si>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</si>
  <si>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</si>
  <si>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</si>
  <si>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</si>
  <si>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</si>
  <si>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</si>
  <si>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</si>
  <si>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</si>
  <si>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</si>
  <si>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</si>
  <si>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</si>
  <si>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</si>
  <si>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</si>
  <si>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</si>
  <si>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</si>
  <si>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</si>
  <si>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</si>
  <si>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</si>
  <si>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</si>
  <si>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</si>
  <si>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</si>
  <si>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</si>
  <si>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</si>
  <si>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</si>
  <si>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</si>
  <si>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</si>
  <si>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</si>
  <si>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</si>
  <si>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</si>
  <si>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</si>
  <si>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</si>
  <si>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</si>
  <si>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</si>
  <si>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</si>
  <si>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</si>
  <si>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</si>
  <si>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</si>
  <si>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</si>
  <si>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</si>
  <si>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</si>
  <si>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</si>
  <si>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</si>
  <si>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</si>
  <si>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</si>
  <si>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</si>
  <si>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</si>
  <si>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</si>
  <si>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</si>
  <si>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</si>
  <si>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</si>
  <si>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</si>
  <si>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</si>
  <si>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</si>
  <si>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</si>
  <si>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</si>
  <si>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</si>
  <si>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</si>
  <si>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</si>
  <si>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</si>
  <si>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</si>
  <si>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</si>
  <si>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</si>
  <si>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</si>
  <si>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</si>
  <si>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</si>
  <si>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</si>
  <si>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</si>
  <si>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</si>
  <si>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</si>
  <si>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</si>
  <si>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</si>
  <si>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</si>
  <si>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</si>
  <si>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</si>
  <si>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</si>
  <si>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</si>
  <si>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</si>
  <si>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</si>
  <si>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</si>
  <si>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</si>
  <si>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</si>
  <si>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</si>
  <si>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</si>
  <si>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</si>
  <si>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</si>
  <si>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</si>
  <si>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</si>
  <si>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</si>
  <si>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</si>
  <si>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</si>
  <si>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</si>
  <si>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</si>
  <si>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</si>
  <si>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</si>
  <si>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</si>
  <si>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</si>
  <si>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</si>
  <si>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</si>
  <si>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</si>
  <si>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</si>
  <si>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</si>
  <si>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</si>
  <si>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</si>
  <si>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</si>
  <si>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</si>
  <si>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</si>
  <si>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</si>
  <si>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</si>
  <si>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</si>
  <si>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</si>
  <si>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</si>
  <si>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</si>
  <si>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</si>
  <si>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</si>
  <si>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</si>
  <si>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</si>
  <si>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50113016     léky - spotřeba v centrech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</si>
  <si>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</si>
  <si>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</si>
  <si>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</si>
  <si>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</si>
  <si>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</si>
  <si>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</si>
  <si>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</si>
  <si>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</si>
  <si>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</si>
  <si>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</si>
  <si>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</si>
  <si>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</si>
  <si>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</si>
  <si>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</si>
  <si>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</si>
  <si>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</si>
  <si>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</si>
  <si>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</si>
  <si>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</si>
  <si>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50116004     výživa kojenců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</si>
  <si>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</si>
  <si>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</si>
  <si>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</si>
  <si>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</si>
  <si>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</si>
  <si>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</si>
  <si>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</si>
  <si>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</si>
  <si>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</si>
  <si>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</si>
  <si>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</si>
  <si>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</si>
  <si>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</si>
  <si>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</si>
  <si>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</si>
  <si>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</si>
  <si>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</si>
  <si>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</si>
  <si>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</si>
  <si>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</si>
  <si>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</si>
  <si>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</si>
  <si>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</si>
  <si>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</si>
  <si>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</si>
  <si>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</si>
  <si>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</si>
  <si>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</si>
  <si>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</si>
  <si>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</si>
  <si>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</si>
  <si>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</si>
  <si>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</si>
  <si>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</si>
  <si>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</si>
  <si>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</si>
  <si>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</si>
  <si>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</si>
  <si>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</si>
  <si>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</si>
  <si>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</si>
  <si>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</si>
  <si>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</si>
  <si>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</si>
  <si>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</si>
  <si>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</si>
  <si>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</si>
  <si>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</si>
  <si>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</si>
  <si>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</si>
  <si>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</si>
  <si>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</si>
  <si>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</si>
  <si>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</si>
  <si>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</si>
  <si>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</si>
  <si>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</si>
  <si>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</si>
  <si>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</si>
  <si>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</si>
  <si>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</si>
  <si>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</si>
  <si>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</si>
  <si>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</si>
  <si>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</si>
  <si>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</si>
  <si>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</si>
  <si>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</si>
  <si>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</si>
  <si>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</si>
  <si>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</si>
  <si>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</si>
  <si>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</si>
  <si>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</si>
  <si>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</si>
  <si>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</si>
  <si>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</si>
  <si>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</si>
  <si>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</si>
  <si>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</si>
  <si>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</si>
  <si>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</si>
  <si>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</si>
  <si>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</si>
  <si>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</si>
  <si>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</si>
  <si>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</si>
  <si>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</si>
  <si>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</si>
  <si>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</si>
  <si>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</si>
  <si>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</si>
  <si>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</si>
  <si>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</si>
  <si>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</si>
  <si>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</si>
  <si>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</si>
  <si>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</si>
  <si>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</si>
  <si>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</si>
  <si>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</si>
  <si>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</si>
  <si>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</si>
  <si>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</si>
  <si>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</si>
  <si>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</si>
  <si>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</si>
  <si>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</si>
  <si>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</si>
  <si>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</si>
  <si>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</si>
  <si>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</si>
  <si>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</si>
  <si>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</si>
  <si>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</si>
  <si>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</si>
  <si>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</si>
  <si>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</si>
  <si>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</si>
  <si>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</si>
  <si>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55801081     DDHM - zdravotnický a laboratorní (finanční dary)</t>
  </si>
  <si>
    <t>55802     DDHM - provozní</t>
  </si>
  <si>
    <t>55802002     DDHM - ostatní provozní technika (sk.V_35)</t>
  </si>
  <si>
    <t>55802003     DDHM - kacelářská technika (sk.V_37)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</si>
  <si>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</si>
  <si>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</si>
  <si>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</si>
  <si>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</si>
  <si>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</si>
  <si>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</si>
  <si>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</si>
  <si>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</si>
  <si>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</si>
  <si>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</si>
  <si>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</si>
  <si>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</si>
  <si>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</si>
  <si>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</si>
  <si>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</si>
  <si>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</si>
  <si>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</si>
  <si>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</si>
  <si>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</si>
  <si>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</si>
  <si>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</si>
  <si>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</si>
  <si>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</si>
  <si>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</si>
  <si>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</si>
  <si>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</si>
  <si>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</si>
  <si>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</si>
  <si>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</si>
  <si>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</si>
  <si>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</si>
  <si>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</si>
  <si>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</si>
  <si>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</si>
  <si>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</si>
  <si>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</si>
  <si>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</si>
  <si>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</si>
  <si>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</si>
  <si>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</si>
  <si>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</si>
  <si>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</si>
  <si>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</si>
  <si>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</si>
  <si>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</si>
  <si>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</si>
  <si>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</si>
  <si>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</si>
  <si>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</si>
  <si>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</si>
  <si>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</si>
  <si>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</si>
  <si>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</si>
  <si>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</si>
  <si>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</si>
  <si>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</si>
  <si>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</si>
  <si>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</si>
  <si>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</si>
  <si>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</si>
  <si>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</si>
  <si>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</si>
  <si>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</si>
  <si>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</si>
  <si>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</si>
  <si>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</si>
  <si>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</si>
  <si>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</si>
  <si>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</si>
  <si>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</si>
  <si>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</si>
  <si>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</si>
  <si>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</si>
  <si>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</si>
  <si>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</si>
  <si>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</si>
  <si>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</si>
  <si>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</si>
  <si>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</si>
  <si>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</si>
  <si>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</si>
  <si>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</si>
  <si>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</si>
  <si>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</si>
  <si>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</si>
  <si>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</si>
  <si>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</si>
  <si>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</si>
  <si>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</si>
  <si>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</si>
  <si>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</si>
  <si>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09</t>
  </si>
  <si>
    <t>Novorozenecké oddělení</t>
  </si>
  <si>
    <t/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</si>
  <si>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</si>
  <si>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</si>
  <si>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</si>
  <si>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</si>
  <si>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</si>
  <si>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</si>
  <si>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</si>
  <si>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</si>
  <si>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</si>
  <si>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</si>
  <si>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</si>
  <si>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</si>
  <si>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</si>
  <si>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</si>
  <si>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</si>
  <si>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</si>
  <si>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</si>
  <si>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</si>
  <si>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</si>
  <si>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</si>
  <si>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</si>
  <si>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</si>
  <si>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</si>
  <si>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</si>
  <si>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</si>
  <si>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</si>
  <si>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</si>
  <si>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</si>
  <si>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</si>
  <si>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</si>
  <si>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</si>
  <si>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</si>
  <si>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</si>
  <si>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</si>
  <si>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</si>
  <si>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</si>
  <si>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</si>
  <si>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103575</t>
  </si>
  <si>
    <t>3575</t>
  </si>
  <si>
    <t>HEPAROID LECIVA</t>
  </si>
  <si>
    <t>149317</t>
  </si>
  <si>
    <t>49317</t>
  </si>
  <si>
    <t>CALCIUM GLUCONICUM 10% B.BRAUN</t>
  </si>
  <si>
    <t>INJ SOL 20X10ML</t>
  </si>
  <si>
    <t>152266</t>
  </si>
  <si>
    <t>52266</t>
  </si>
  <si>
    <t>INFADOLAN</t>
  </si>
  <si>
    <t>DRM UNG 1X30GM</t>
  </si>
  <si>
    <t>395997</t>
  </si>
  <si>
    <t>DZ SOFTASEPT N BEZBARVÝ 250 ml</t>
  </si>
  <si>
    <t>840220</t>
  </si>
  <si>
    <t>Lactobacillus acidophil.cps.75 bez laktózy</t>
  </si>
  <si>
    <t>847974</t>
  </si>
  <si>
    <t>125525</t>
  </si>
  <si>
    <t>APO-IBUPROFEN 400 MG</t>
  </si>
  <si>
    <t>POR TBL FLM 30X400MG</t>
  </si>
  <si>
    <t>930444</t>
  </si>
  <si>
    <t>KL AQUA PURIF. KULICH 1 kg</t>
  </si>
  <si>
    <t>100489</t>
  </si>
  <si>
    <t>489</t>
  </si>
  <si>
    <t>INJ 5X1ML/10MG</t>
  </si>
  <si>
    <t>102546</t>
  </si>
  <si>
    <t>2546</t>
  </si>
  <si>
    <t>MAXITROL</t>
  </si>
  <si>
    <t>SUS OPH 1X5ML</t>
  </si>
  <si>
    <t>162315</t>
  </si>
  <si>
    <t>62315</t>
  </si>
  <si>
    <t>BETADINE - zelená</t>
  </si>
  <si>
    <t>LIQ 1X30ML</t>
  </si>
  <si>
    <t>900321</t>
  </si>
  <si>
    <t>KL PRIPRAVEK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</si>
  <si>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</si>
  <si>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</si>
  <si>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</si>
  <si>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</si>
  <si>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</si>
  <si>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</si>
  <si>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</si>
  <si>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</si>
  <si>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</si>
  <si>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</si>
  <si>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</si>
  <si>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</si>
  <si>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840987</t>
  </si>
  <si>
    <t>IR  AQUA STERILE OPLACH.6x1000 ml</t>
  </si>
  <si>
    <t>IR OPLACH-FR</t>
  </si>
  <si>
    <t>921017</t>
  </si>
  <si>
    <t>KL KAL.PERMANGANAS 2G</t>
  </si>
  <si>
    <t>921575</t>
  </si>
  <si>
    <t>KL BENZINUM 900 ml KUL.,FAG</t>
  </si>
  <si>
    <t>199579</t>
  </si>
  <si>
    <t>99579</t>
  </si>
  <si>
    <t>BRUFEN 400</t>
  </si>
  <si>
    <t>POR TBL FLM30X400MG</t>
  </si>
  <si>
    <t>162189</t>
  </si>
  <si>
    <t>62189</t>
  </si>
  <si>
    <t>NASIVIN</t>
  </si>
  <si>
    <t>GTT NAS 1X5ML 0.01%</t>
  </si>
  <si>
    <t>196886</t>
  </si>
  <si>
    <t>96886</t>
  </si>
  <si>
    <t>0.9% W/V SODIUM CHLORIDE I.V.</t>
  </si>
  <si>
    <t>INJ 20X10ML</t>
  </si>
  <si>
    <t>156171</t>
  </si>
  <si>
    <t>56171</t>
  </si>
  <si>
    <t>ENGERIX-B 20RG(VE STRIKACCE)</t>
  </si>
  <si>
    <t>INJ 1X1ML/20RG</t>
  </si>
  <si>
    <t>189996</t>
  </si>
  <si>
    <t>89996</t>
  </si>
  <si>
    <t>LINOLA-FETT OLBAD</t>
  </si>
  <si>
    <t>OLE 1X200ML</t>
  </si>
  <si>
    <t>394627</t>
  </si>
  <si>
    <t>KL BARVA NA  DETI 20 g</t>
  </si>
  <si>
    <t>844879</t>
  </si>
  <si>
    <t>KL HELIANTHI OLEUM 45g</t>
  </si>
  <si>
    <t>848241</t>
  </si>
  <si>
    <t>107854</t>
  </si>
  <si>
    <t>NEOHEPATECT</t>
  </si>
  <si>
    <t>INF SOL 1X2ML/100UT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</si>
  <si>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</si>
  <si>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</si>
  <si>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</si>
  <si>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</si>
  <si>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</si>
  <si>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</si>
  <si>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</si>
  <si>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</si>
  <si>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930676</t>
  </si>
  <si>
    <t>KL SACCHAROSUM  24 %  65 g</t>
  </si>
  <si>
    <t>921342</t>
  </si>
  <si>
    <t>KL SOL.COFFEINI 1% 50G</t>
  </si>
  <si>
    <t>930317</t>
  </si>
  <si>
    <t>KL ETHANOLUM 60% 802 g FAGRON, KULICH</t>
  </si>
  <si>
    <t>UN 1170</t>
  </si>
  <si>
    <t>191249</t>
  </si>
  <si>
    <t>91249</t>
  </si>
  <si>
    <t>PARALEN PRO INFANTIBUS</t>
  </si>
  <si>
    <t>SUP 5X100MG</t>
  </si>
  <si>
    <t>845031</t>
  </si>
  <si>
    <t>101113</t>
  </si>
  <si>
    <t>NUROFEN PRO DĚTI JAHODA (od 3 měsíců)</t>
  </si>
  <si>
    <t>POR SUS 2000MG/100ML TRUB</t>
  </si>
  <si>
    <t>160404</t>
  </si>
  <si>
    <t>60404</t>
  </si>
  <si>
    <t>BALNEUM HERMAL</t>
  </si>
  <si>
    <t>LIQ 200ML</t>
  </si>
  <si>
    <t>988073</t>
  </si>
  <si>
    <t>NESTLÉ Beba H.A.1 800g NEW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</si>
  <si>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</si>
  <si>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</si>
  <si>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</si>
  <si>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</si>
  <si>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</si>
  <si>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</si>
  <si>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500968</t>
  </si>
  <si>
    <t>KL SACCHAROSUM 24%  120g</t>
  </si>
  <si>
    <t>845003</t>
  </si>
  <si>
    <t>107295</t>
  </si>
  <si>
    <t>0.9% SODIUM CHLORIDE IN WATER FOR INJECTION FRESEN</t>
  </si>
  <si>
    <t>INF SOL 1X100ML-PE</t>
  </si>
  <si>
    <t>128833</t>
  </si>
  <si>
    <t>28833</t>
  </si>
  <si>
    <t>AERIUS 2,5 MG</t>
  </si>
  <si>
    <t>POR TBL DIS 60X2.5MG</t>
  </si>
  <si>
    <t>50113006</t>
  </si>
  <si>
    <t>500708</t>
  </si>
  <si>
    <t>Nutrilon 0 Nenatal 24 x 70ml</t>
  </si>
  <si>
    <t>850713</t>
  </si>
  <si>
    <t>Nutrilon 0 Nenatal (Premature) 400g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</si>
  <si>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</si>
  <si>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</si>
  <si>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</si>
  <si>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</si>
  <si>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</si>
  <si>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</si>
  <si>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</si>
  <si>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</si>
  <si>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</si>
  <si>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</si>
  <si>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</si>
  <si>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</si>
  <si>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</si>
  <si>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72973</t>
  </si>
  <si>
    <t>AMOKSIKLAV 600 MG</t>
  </si>
  <si>
    <t>INJ PLV SOL 5X600MG</t>
  </si>
  <si>
    <t>168999</t>
  </si>
  <si>
    <t>68999</t>
  </si>
  <si>
    <t>AMPICILIN BIOTIKA</t>
  </si>
  <si>
    <t>INJ 10X500MG</t>
  </si>
  <si>
    <t>196413</t>
  </si>
  <si>
    <t>96413</t>
  </si>
  <si>
    <t>GENTAMICIN 40MG LEK</t>
  </si>
  <si>
    <t>INJ 10X2ML/40MG</t>
  </si>
  <si>
    <t>155759</t>
  </si>
  <si>
    <t>55759</t>
  </si>
  <si>
    <t>PAMYCON NA PRIPRAVU KAPEK</t>
  </si>
  <si>
    <t>PLV 1X1LAHV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</si>
  <si>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</si>
  <si>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</si>
  <si>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</si>
  <si>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</si>
  <si>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</si>
  <si>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</si>
  <si>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</si>
  <si>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</si>
  <si>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</si>
  <si>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</si>
  <si>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</si>
  <si>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</si>
  <si>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</si>
  <si>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</si>
  <si>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</si>
  <si>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</si>
  <si>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</si>
  <si>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187425</t>
  </si>
  <si>
    <t>LETROX 50</t>
  </si>
  <si>
    <t>POR TBL NOB 100X50RG II</t>
  </si>
  <si>
    <t>47256</t>
  </si>
  <si>
    <t>GLUKÓZA 5 BRAUN</t>
  </si>
  <si>
    <t>INF SOL 20X100ML-PE</t>
  </si>
  <si>
    <t>100876</t>
  </si>
  <si>
    <t>876</t>
  </si>
  <si>
    <t>162320</t>
  </si>
  <si>
    <t>62320</t>
  </si>
  <si>
    <t>BETADINE</t>
  </si>
  <si>
    <t>UNG 1X20GM</t>
  </si>
  <si>
    <t>395294</t>
  </si>
  <si>
    <t>180306</t>
  </si>
  <si>
    <t>TANTUM VERDE</t>
  </si>
  <si>
    <t>LIQ 1X240ML-PET TR</t>
  </si>
  <si>
    <t>847713</t>
  </si>
  <si>
    <t>125526</t>
  </si>
  <si>
    <t>POR TBL FLM 100X400MG</t>
  </si>
  <si>
    <t>905097</t>
  </si>
  <si>
    <t>158767</t>
  </si>
  <si>
    <t>DZ OCTENISEPT 250 ml</t>
  </si>
  <si>
    <t>sprej</t>
  </si>
  <si>
    <t>102684</t>
  </si>
  <si>
    <t>2684</t>
  </si>
  <si>
    <t>MESOCAIN</t>
  </si>
  <si>
    <t>GEL 1X20GM</t>
  </si>
  <si>
    <t>47247</t>
  </si>
  <si>
    <t>INF SOL 10X1000ML-PE</t>
  </si>
  <si>
    <t>199138</t>
  </si>
  <si>
    <t>99138</t>
  </si>
  <si>
    <t>AKTIFERRIN</t>
  </si>
  <si>
    <t>GTT 1X30ML</t>
  </si>
  <si>
    <t>112023</t>
  </si>
  <si>
    <t>12023</t>
  </si>
  <si>
    <t>VIGANTOL</t>
  </si>
  <si>
    <t>POR GTT SOL 1x10ML</t>
  </si>
  <si>
    <t>189997</t>
  </si>
  <si>
    <t>89997</t>
  </si>
  <si>
    <t>OLE 1X400ML</t>
  </si>
  <si>
    <t>394072</t>
  </si>
  <si>
    <t>1000</t>
  </si>
  <si>
    <t>KL KAPSLE</t>
  </si>
  <si>
    <t>900071</t>
  </si>
  <si>
    <t>KL TBL MAGN.LACT 0,5G+B6 0,02G, 100TBL</t>
  </si>
  <si>
    <t>193779</t>
  </si>
  <si>
    <t>93779</t>
  </si>
  <si>
    <t>FLORSALMIN</t>
  </si>
  <si>
    <t>GTT 1X50ML</t>
  </si>
  <si>
    <t>848783</t>
  </si>
  <si>
    <t>115400</t>
  </si>
  <si>
    <t>CLEXANE</t>
  </si>
  <si>
    <t>INJ SOL 10X0.2ML/2KU</t>
  </si>
  <si>
    <t>920064</t>
  </si>
  <si>
    <t>KL SOL.METHYLROS.CHL.1% 10G</t>
  </si>
  <si>
    <t>501097</t>
  </si>
  <si>
    <t>KL CR.NEOAQUASORBI, 30G</t>
  </si>
  <si>
    <t>120053</t>
  </si>
  <si>
    <t>20053</t>
  </si>
  <si>
    <t>BENOXI 0.4 % UNIMED PHARMA</t>
  </si>
  <si>
    <t>OPH GTT SOL 1X10ML</t>
  </si>
  <si>
    <t>156675</t>
  </si>
  <si>
    <t>56675</t>
  </si>
  <si>
    <t>FLOXAL</t>
  </si>
  <si>
    <t>GTT OPH 1X5ML</t>
  </si>
  <si>
    <t>845628</t>
  </si>
  <si>
    <t>KL COLL.PHENYLEPHRINI 10g</t>
  </si>
  <si>
    <t>846941</t>
  </si>
  <si>
    <t>Swiss Laktobacilky baby 30 cps</t>
  </si>
  <si>
    <t>920020</t>
  </si>
  <si>
    <t>KL COLL.HOMAT.HYDROBROM.1%10G</t>
  </si>
  <si>
    <t>920367</t>
  </si>
  <si>
    <t>KL EREVIT GTT. 18G</t>
  </si>
  <si>
    <t>930224</t>
  </si>
  <si>
    <t>KL BENZINUM 900 ml</t>
  </si>
  <si>
    <t>UN 3295</t>
  </si>
  <si>
    <t>115520</t>
  </si>
  <si>
    <t>15520</t>
  </si>
  <si>
    <t>FENISTIL</t>
  </si>
  <si>
    <t>POR GTT SOL 1X20ML</t>
  </si>
  <si>
    <t>849449</t>
  </si>
  <si>
    <t>GASTROTUSS Baby sirup 200ml</t>
  </si>
  <si>
    <t>395421</t>
  </si>
  <si>
    <t>Maltodextrin X-70 500g</t>
  </si>
  <si>
    <t>988271</t>
  </si>
  <si>
    <t>BioLac Baby drops Generica 6 ml</t>
  </si>
  <si>
    <t>843630</t>
  </si>
  <si>
    <t>NUTREND Carnitin 1000  cps.120</t>
  </si>
  <si>
    <t>848256</t>
  </si>
  <si>
    <t>Sunar complex 1 600g</t>
  </si>
  <si>
    <t>P</t>
  </si>
  <si>
    <t>195604</t>
  </si>
  <si>
    <t>95604</t>
  </si>
  <si>
    <t>FLIXOTIDE 50 INHALER N</t>
  </si>
  <si>
    <t>INH SUS PSS120X50RG</t>
  </si>
  <si>
    <t>848535</t>
  </si>
  <si>
    <t>33216</t>
  </si>
  <si>
    <t>MCT-Oil por.oil.1x500 ml</t>
  </si>
  <si>
    <t>116336</t>
  </si>
  <si>
    <t>16336</t>
  </si>
  <si>
    <t>LIPOPLUS 20%</t>
  </si>
  <si>
    <t>INFEML10X100ML-SKLO</t>
  </si>
  <si>
    <t>161451</t>
  </si>
  <si>
    <t>NUTRILON 1 800g</t>
  </si>
  <si>
    <t>987826</t>
  </si>
  <si>
    <t>NESTLÉ PreBEBA FM85 200g</t>
  </si>
  <si>
    <t>133220</t>
  </si>
  <si>
    <t>33220</t>
  </si>
  <si>
    <t>PROTIFAR</t>
  </si>
  <si>
    <t>POR PLV SOL 1X225GM</t>
  </si>
  <si>
    <t>105114</t>
  </si>
  <si>
    <t>5114</t>
  </si>
  <si>
    <t>TARGOCID 200MG</t>
  </si>
  <si>
    <t>INJ SIC 1X200MG+SOL</t>
  </si>
  <si>
    <t>142845</t>
  </si>
  <si>
    <t>42845</t>
  </si>
  <si>
    <t>ZINNAT 125 MG</t>
  </si>
  <si>
    <t>GRA SUS 1X50ML</t>
  </si>
  <si>
    <t>131739</t>
  </si>
  <si>
    <t>31739</t>
  </si>
  <si>
    <t>HELICID « 40 INF. LYOF.1X40MG</t>
  </si>
  <si>
    <t>31915</t>
  </si>
  <si>
    <t>GLUKÓZA 10 BRAUN</t>
  </si>
  <si>
    <t>INF SOL 10X500ML-PE</t>
  </si>
  <si>
    <t>47244</t>
  </si>
  <si>
    <t>47249</t>
  </si>
  <si>
    <t>INF SOL 10X250ML-PE</t>
  </si>
  <si>
    <t>51367</t>
  </si>
  <si>
    <t>INF SOL 10X250MLPELAH</t>
  </si>
  <si>
    <t>100498</t>
  </si>
  <si>
    <t>498</t>
  </si>
  <si>
    <t>MAGNESIUM SULFURICUM BIOTIKA</t>
  </si>
  <si>
    <t>INJ 5X10ML 10%</t>
  </si>
  <si>
    <t>100643</t>
  </si>
  <si>
    <t>643</t>
  </si>
  <si>
    <t>VITAMIN B12 LECIVA 1000RG</t>
  </si>
  <si>
    <t>INJ 5X1ML/1000RG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</si>
  <si>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</si>
  <si>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</si>
  <si>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</si>
  <si>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</si>
  <si>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</si>
  <si>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</si>
  <si>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</si>
  <si>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</si>
  <si>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</si>
  <si>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</si>
  <si>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</si>
  <si>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124067</t>
  </si>
  <si>
    <t>HYDROCORTISON VUAB 100 MG</t>
  </si>
  <si>
    <t>INJ PLV SOL 1X100MG</t>
  </si>
  <si>
    <t>147193</t>
  </si>
  <si>
    <t>47193</t>
  </si>
  <si>
    <t>HUMULIN R 100 M.J./ML</t>
  </si>
  <si>
    <t>INJ 1X10ML/1KU</t>
  </si>
  <si>
    <t>164881</t>
  </si>
  <si>
    <t>64881</t>
  </si>
  <si>
    <t>BEROTEC N 100 MCG</t>
  </si>
  <si>
    <t>INH SOL PSS200 DAV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</si>
  <si>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</si>
  <si>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</si>
  <si>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</si>
  <si>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</si>
  <si>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</si>
  <si>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</si>
  <si>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</si>
  <si>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</si>
  <si>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845387</t>
  </si>
  <si>
    <t>Sudocrem 60g</t>
  </si>
  <si>
    <t>846599</t>
  </si>
  <si>
    <t>107754</t>
  </si>
  <si>
    <t>Dobutamin Admeda 250 inf.sol50ml</t>
  </si>
  <si>
    <t>847132</t>
  </si>
  <si>
    <t>137238</t>
  </si>
  <si>
    <t>ADENOCOR</t>
  </si>
  <si>
    <t>INJ SOL 6X2ML/6MG</t>
  </si>
  <si>
    <t>100536</t>
  </si>
  <si>
    <t>536</t>
  </si>
  <si>
    <t>NORADRENALIN LECIVA</t>
  </si>
  <si>
    <t>104380</t>
  </si>
  <si>
    <t>4380</t>
  </si>
  <si>
    <t>TENSAMIN</t>
  </si>
  <si>
    <t>INJ 10X5ML</t>
  </si>
  <si>
    <t>47706</t>
  </si>
  <si>
    <t>GLUKÓZA 20 BRAUN</t>
  </si>
  <si>
    <t>100874</t>
  </si>
  <si>
    <t>874</t>
  </si>
  <si>
    <t>OPHTHALMO-AZULEN</t>
  </si>
  <si>
    <t>110555</t>
  </si>
  <si>
    <t>10555</t>
  </si>
  <si>
    <t>PAR LQF 20X100ML-PE</t>
  </si>
  <si>
    <t>159398</t>
  </si>
  <si>
    <t>59398</t>
  </si>
  <si>
    <t>TRACUTIL</t>
  </si>
  <si>
    <t>INF 5X10ML</t>
  </si>
  <si>
    <t>194852</t>
  </si>
  <si>
    <t>94852</t>
  </si>
  <si>
    <t>SOLUVIT N PRO INFUS.</t>
  </si>
  <si>
    <t>INJ SIC 10</t>
  </si>
  <si>
    <t>100392</t>
  </si>
  <si>
    <t>392</t>
  </si>
  <si>
    <t>ATROPIN BIOTIKA 0.5MG</t>
  </si>
  <si>
    <t>INJ 10X1ML/0.5MG</t>
  </si>
  <si>
    <t>100512</t>
  </si>
  <si>
    <t>512</t>
  </si>
  <si>
    <t>NATRIUM CHLORATUM BIOTIKA 10%</t>
  </si>
  <si>
    <t>INJ 10X5ML 10%</t>
  </si>
  <si>
    <t>102668</t>
  </si>
  <si>
    <t>2668</t>
  </si>
  <si>
    <t>OPHTHALMO-HYDROCORTISON LECIVA</t>
  </si>
  <si>
    <t>UNG OPH 1X5GM 0.5%</t>
  </si>
  <si>
    <t>169724</t>
  </si>
  <si>
    <t>69724</t>
  </si>
  <si>
    <t>ARDEAELYTOSOL NA.HYDR.CARB.4.2%</t>
  </si>
  <si>
    <t>INF 1X80ML</t>
  </si>
  <si>
    <t>169755</t>
  </si>
  <si>
    <t>69755</t>
  </si>
  <si>
    <t>ARDEANUTRISOL G 40</t>
  </si>
  <si>
    <t>117996</t>
  </si>
  <si>
    <t>17996</t>
  </si>
  <si>
    <t>KINEDRYL</t>
  </si>
  <si>
    <t>TBL 10</t>
  </si>
  <si>
    <t>191624</t>
  </si>
  <si>
    <t>91624</t>
  </si>
  <si>
    <t>BETOPTIC</t>
  </si>
  <si>
    <t>840333</t>
  </si>
  <si>
    <t>Vincentka přírod.0.7l-nevrat.láhev</t>
  </si>
  <si>
    <t>169667</t>
  </si>
  <si>
    <t>69667</t>
  </si>
  <si>
    <t>ARDEAELYTOSOL NA.HYDR.FOSF.8.7%</t>
  </si>
  <si>
    <t>INF 1X200ML</t>
  </si>
  <si>
    <t>186970</t>
  </si>
  <si>
    <t>86970</t>
  </si>
  <si>
    <t>ARDEANUTRISOL G 20</t>
  </si>
  <si>
    <t>INF SOL 1X250ML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</si>
  <si>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</si>
  <si>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</si>
  <si>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</si>
  <si>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</si>
  <si>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</si>
  <si>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</si>
  <si>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</si>
  <si>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118656</t>
  </si>
  <si>
    <t>NALBUPHIN ORPHA</t>
  </si>
  <si>
    <t>INJ SOL 10X2ML</t>
  </si>
  <si>
    <t>395850</t>
  </si>
  <si>
    <t>OptiLube lubrikační gel</t>
  </si>
  <si>
    <t>tuba 113g</t>
  </si>
  <si>
    <t>921416</t>
  </si>
  <si>
    <t>KL CPS CALC.GLUC.+KAL.DIH. 100CPS</t>
  </si>
  <si>
    <t>930435</t>
  </si>
  <si>
    <t>MO LEKOVKA RD 130 ml</t>
  </si>
  <si>
    <t>92305</t>
  </si>
  <si>
    <t>ALPROSTAN</t>
  </si>
  <si>
    <t>INF CNC SOL 10X0.2ML</t>
  </si>
  <si>
    <t>142495</t>
  </si>
  <si>
    <t>42495</t>
  </si>
  <si>
    <t>GLUCOSE-1-PHOSPH.FRESENIUS 1MO</t>
  </si>
  <si>
    <t>INF CNC SOL 5X10ML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</si>
  <si>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</si>
  <si>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</si>
  <si>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</si>
  <si>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</si>
  <si>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</si>
  <si>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</si>
  <si>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</si>
  <si>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</si>
  <si>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</si>
  <si>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</si>
  <si>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</si>
  <si>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</si>
  <si>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</si>
  <si>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</si>
  <si>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</si>
  <si>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</si>
  <si>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</si>
  <si>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</si>
  <si>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</si>
  <si>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</si>
  <si>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196023</t>
  </si>
  <si>
    <t>2693</t>
  </si>
  <si>
    <t>PENTAGLOBIN</t>
  </si>
  <si>
    <t>INJ 1X10ML</t>
  </si>
  <si>
    <t>199814</t>
  </si>
  <si>
    <t>99814</t>
  </si>
  <si>
    <t>VODA NA INJEKCI VIAFLO</t>
  </si>
  <si>
    <t>PAR LQF 20X500ML</t>
  </si>
  <si>
    <t>501062</t>
  </si>
  <si>
    <t>KL MORPHINI HYDROCHL. 0,008 AQ.P. AD 20G</t>
  </si>
  <si>
    <t>Novoroz. odd.</t>
  </si>
  <si>
    <t>844978</t>
  </si>
  <si>
    <t>107475</t>
  </si>
  <si>
    <t>PRIMENE 10%</t>
  </si>
  <si>
    <t>INF SOL 10X250ML 10%</t>
  </si>
  <si>
    <t>900892</t>
  </si>
  <si>
    <t>KL SUPP.DIAZEPAMI 0,0005G  10KS</t>
  </si>
  <si>
    <t>920368</t>
  </si>
  <si>
    <t>KL EREVIT GTT. 30G</t>
  </si>
  <si>
    <t>921296</t>
  </si>
  <si>
    <t>KL SUPP.GLYCEROLI  30KS, pro novorozence</t>
  </si>
  <si>
    <t>921404</t>
  </si>
  <si>
    <t>KL SUPP.IBUPROFENI 0,05G  20KS</t>
  </si>
  <si>
    <t>921573</t>
  </si>
  <si>
    <t>KL SUPP.PARACETAMOLI 0,02G  30KS</t>
  </si>
  <si>
    <t>930608</t>
  </si>
  <si>
    <t>KL CHLORAL.HYDRATUM 50 g</t>
  </si>
  <si>
    <t>921319</t>
  </si>
  <si>
    <t>KL SUPPOSITORIA</t>
  </si>
  <si>
    <t>107273</t>
  </si>
  <si>
    <t>7273</t>
  </si>
  <si>
    <t>L-CARNITIN FRESENIUS 1GM</t>
  </si>
  <si>
    <t>INJ 5X5ML/1GM</t>
  </si>
  <si>
    <t>157871</t>
  </si>
  <si>
    <t>PARACETAMOL KABI 10 MG/ML</t>
  </si>
  <si>
    <t>INF SOL 10X50ML/500MG</t>
  </si>
  <si>
    <t>395180</t>
  </si>
  <si>
    <t>Arfen 400mg/3ml inj. 6 amp.</t>
  </si>
  <si>
    <t>107678</t>
  </si>
  <si>
    <t>KALIUMCHLORID 7.45% BRAUN</t>
  </si>
  <si>
    <t>INF CNC SOL 20X20ML</t>
  </si>
  <si>
    <t>186762</t>
  </si>
  <si>
    <t>86762</t>
  </si>
  <si>
    <t>DOBUJECT</t>
  </si>
  <si>
    <t>INF 5X5ML/250MG</t>
  </si>
  <si>
    <t>200305</t>
  </si>
  <si>
    <t>KREON 10 000</t>
  </si>
  <si>
    <t>POR CPS ETD 50</t>
  </si>
  <si>
    <t>113203</t>
  </si>
  <si>
    <t>13203</t>
  </si>
  <si>
    <t>ACC SIRUP</t>
  </si>
  <si>
    <t>PORPLVSIR 75ML/1.5GM</t>
  </si>
  <si>
    <t>125034</t>
  </si>
  <si>
    <t>25034</t>
  </si>
  <si>
    <t>DORMICUM</t>
  </si>
  <si>
    <t>INJ SOL 10X1ML/5MG</t>
  </si>
  <si>
    <t>193969</t>
  </si>
  <si>
    <t>93969</t>
  </si>
  <si>
    <t>RANITAL</t>
  </si>
  <si>
    <t>INJ 5X2ML/50MG</t>
  </si>
  <si>
    <t>131934</t>
  </si>
  <si>
    <t>31934</t>
  </si>
  <si>
    <t>VENTOLIN INHALER N</t>
  </si>
  <si>
    <t>INHSUSPSS200X100RG</t>
  </si>
  <si>
    <t>849266</t>
  </si>
  <si>
    <t>162444</t>
  </si>
  <si>
    <t xml:space="preserve">SUFENTANIL TORREX 5 MCG/ML </t>
  </si>
  <si>
    <t>INJ SOL 5X2ML/10RG</t>
  </si>
  <si>
    <t>140361</t>
  </si>
  <si>
    <t>40361</t>
  </si>
  <si>
    <t>NIMBEX</t>
  </si>
  <si>
    <t>INJ SOL 5X2.5ML/5MG</t>
  </si>
  <si>
    <t>841583</t>
  </si>
  <si>
    <t>33218</t>
  </si>
  <si>
    <t>Nutriton 135g</t>
  </si>
  <si>
    <t>116337</t>
  </si>
  <si>
    <t>16337</t>
  </si>
  <si>
    <t>INFEML10X250ML-SKLO</t>
  </si>
  <si>
    <t>394317</t>
  </si>
  <si>
    <t>NESTLÉ Beba H.A.1 400g</t>
  </si>
  <si>
    <t>395700</t>
  </si>
  <si>
    <t>NESTLÉ PreBEBA Discharge 32x90ml</t>
  </si>
  <si>
    <t>843230</t>
  </si>
  <si>
    <t>NESTLÉ Beba HA 1 Premium tekutá</t>
  </si>
  <si>
    <t>32x90ml</t>
  </si>
  <si>
    <t>845564</t>
  </si>
  <si>
    <t>Nutrilon 1  24x90ml RTF</t>
  </si>
  <si>
    <t>24 x 90 ml</t>
  </si>
  <si>
    <t>845045</t>
  </si>
  <si>
    <t>107472</t>
  </si>
  <si>
    <t>INF SOL 20X100ML 10%</t>
  </si>
  <si>
    <t>989641</t>
  </si>
  <si>
    <t>Nutrilon 1 hypoalergenní 24x90ml</t>
  </si>
  <si>
    <t>33811</t>
  </si>
  <si>
    <t>NEOCATE INFANT</t>
  </si>
  <si>
    <t>POR PLV SOL 1X400GM</t>
  </si>
  <si>
    <t>83050</t>
  </si>
  <si>
    <t>198192</t>
  </si>
  <si>
    <t>SEFOTAK 1 G</t>
  </si>
  <si>
    <t>INJ PLV SOL 1X1GM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</si>
  <si>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</si>
  <si>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</si>
  <si>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</si>
  <si>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</si>
  <si>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</si>
  <si>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</si>
  <si>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</si>
  <si>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</si>
  <si>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183487</t>
  </si>
  <si>
    <t>83487</t>
  </si>
  <si>
    <t>MERONEM 500MG I.V.</t>
  </si>
  <si>
    <t>INJ SIC 10X500MG</t>
  </si>
  <si>
    <t>192289</t>
  </si>
  <si>
    <t>92289</t>
  </si>
  <si>
    <t>EDICIN 0,5GM</t>
  </si>
  <si>
    <t>INJ.SICC.1X500MG</t>
  </si>
  <si>
    <t>129767</t>
  </si>
  <si>
    <t>IMIPENEM/CILASTATIN KABI 500 MG/500 MG</t>
  </si>
  <si>
    <t>INF PLV SOL 10LAH/20ML</t>
  </si>
  <si>
    <t>111706</t>
  </si>
  <si>
    <t>11706</t>
  </si>
  <si>
    <t>BISEPTOL 480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</si>
  <si>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</si>
  <si>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</si>
  <si>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</si>
  <si>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</si>
  <si>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</si>
  <si>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</si>
  <si>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</si>
  <si>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201030</t>
  </si>
  <si>
    <t>116600</t>
  </si>
  <si>
    <t>16600</t>
  </si>
  <si>
    <t>UNASYN</t>
  </si>
  <si>
    <t>INJ PLV SOL 1X1.5GM</t>
  </si>
  <si>
    <t>156801</t>
  </si>
  <si>
    <t>56801</t>
  </si>
  <si>
    <t>KLACID I.V.</t>
  </si>
  <si>
    <t>PLV INF 1X500MG</t>
  </si>
  <si>
    <t>177044</t>
  </si>
  <si>
    <t>77044</t>
  </si>
  <si>
    <t>ZINACEF AD INJ.</t>
  </si>
  <si>
    <t>INJ SIC 1X750MG</t>
  </si>
  <si>
    <t>116896</t>
  </si>
  <si>
    <t>16896</t>
  </si>
  <si>
    <t>IMAZOL PLUS</t>
  </si>
  <si>
    <t>DRM CRM 1X30GM</t>
  </si>
  <si>
    <t>165989</t>
  </si>
  <si>
    <t>65989</t>
  </si>
  <si>
    <t>MYCOMAX « INF. INFUZ</t>
  </si>
  <si>
    <t>50113008</t>
  </si>
  <si>
    <t>137484</t>
  </si>
  <si>
    <t>ANBINEX 500 I.U. Grifols</t>
  </si>
  <si>
    <t>0129056</t>
  </si>
  <si>
    <t>ATENATIV 500 I.U. Phoenix</t>
  </si>
  <si>
    <t>26039</t>
  </si>
  <si>
    <t>KIOVIG 1 g CZ Baxter</t>
  </si>
  <si>
    <t>42144</t>
  </si>
  <si>
    <t>Human Albumin 20% 10 ml GRIFOLS</t>
  </si>
  <si>
    <t>Novorozenecké oddělení, lůžkové oddělení 16C</t>
  </si>
  <si>
    <t>Novorozenecké oddělení, lůžkové oddělení 16B + 16D</t>
  </si>
  <si>
    <t>Novorozenecké oddělení, JIP 16A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</si>
  <si>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</si>
  <si>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</si>
  <si>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</si>
  <si>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</si>
  <si>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</si>
  <si>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0931 - Novorozenecké oddělení, JIP 16A</t>
  </si>
  <si>
    <t>0912 - Novorozenecké oddělení, lůžkové oddělení 16B + 16D</t>
  </si>
  <si>
    <t>0911 - Novorozenecké oddělení, lůžkové oddělení 16C</t>
  </si>
  <si>
    <t>V06XX - Potraviny pro zvláštní lékařské účely (PZLÚ)</t>
  </si>
  <si>
    <t>A02BC01 - Omeprazol</t>
  </si>
  <si>
    <t>J01DD01 - Cefotaxim</t>
  </si>
  <si>
    <t>H03AA01 - Levothyroxin, sodná sůl</t>
  </si>
  <si>
    <t>M03AC11 - Cisatrakurium</t>
  </si>
  <si>
    <t>J01XA02 - Teikoplanin</t>
  </si>
  <si>
    <t>J01CR02 - Amoxicilin a enzymový inhibitor</t>
  </si>
  <si>
    <t>J01DC02 - Cefuroxim</t>
  </si>
  <si>
    <t>J02AC01 - Flukonazol</t>
  </si>
  <si>
    <t>J01CR01 - Ampicilin a enzymový inhibitor</t>
  </si>
  <si>
    <t>N01AH03 - Sufentanyl</t>
  </si>
  <si>
    <t>N05CD08 - Midazolam</t>
  </si>
  <si>
    <t>A02BA02 - Ranitidin</t>
  </si>
  <si>
    <t>R03AC02 - Salbutamol</t>
  </si>
  <si>
    <t>R03BA05 - Flutikason</t>
  </si>
  <si>
    <t>J01DH51 - Imipenem a enzymový inhibitor</t>
  </si>
  <si>
    <t>J01FA09 - Klarithromycin</t>
  </si>
  <si>
    <t>J01CR02</t>
  </si>
  <si>
    <t>H03AA01</t>
  </si>
  <si>
    <t>J01DC02</t>
  </si>
  <si>
    <t>POR GRA SUS 1X50ML</t>
  </si>
  <si>
    <t>J01XA02</t>
  </si>
  <si>
    <t>TARGOCID 200 MG</t>
  </si>
  <si>
    <t>INJ+POR PSO LQF 1X200MG</t>
  </si>
  <si>
    <t>R03BA05</t>
  </si>
  <si>
    <t>INH SUS PSS 120X50RG</t>
  </si>
  <si>
    <t>V06XX</t>
  </si>
  <si>
    <t>MCT-OIL</t>
  </si>
  <si>
    <t>POR OIL 1X500ML</t>
  </si>
  <si>
    <t>A02BA02</t>
  </si>
  <si>
    <t>RANITAL 50 MG/2 ML</t>
  </si>
  <si>
    <t>INJ SOL 5X2ML/50MG</t>
  </si>
  <si>
    <t>A02BC01</t>
  </si>
  <si>
    <t>HELICID 40 INF</t>
  </si>
  <si>
    <t>INF PLV SOL 1X40MG</t>
  </si>
  <si>
    <t>J01CR01</t>
  </si>
  <si>
    <t>ZINACEF 750 MG</t>
  </si>
  <si>
    <t>INJ PLV SOL 1X750MG</t>
  </si>
  <si>
    <t>J01DD01</t>
  </si>
  <si>
    <t>J01DH51</t>
  </si>
  <si>
    <t>J01FA09</t>
  </si>
  <si>
    <t>INF PLV SOL 1X500MG</t>
  </si>
  <si>
    <t>J02AC01</t>
  </si>
  <si>
    <t>MYCOMAX INF</t>
  </si>
  <si>
    <t>INF SOL 1X100ML</t>
  </si>
  <si>
    <t>M03AC11</t>
  </si>
  <si>
    <t>N01AH03</t>
  </si>
  <si>
    <t>SUFENTANIL TORREX 5 MCG/ML</t>
  </si>
  <si>
    <t>N05CD08</t>
  </si>
  <si>
    <t>R03AC02</t>
  </si>
  <si>
    <t>INH SUS PSS 200X100RG</t>
  </si>
  <si>
    <t>NUTRITON</t>
  </si>
  <si>
    <t>POR SOL 1X135GM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</si>
  <si>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</si>
  <si>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</si>
  <si>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</si>
  <si>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</si>
  <si>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</si>
  <si>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</si>
  <si>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</si>
  <si>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</si>
  <si>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</si>
  <si>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</si>
  <si>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</si>
  <si>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</si>
  <si>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</si>
  <si>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</si>
  <si>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9679369</t>
  </si>
  <si>
    <t>ZA570</t>
  </si>
  <si>
    <t>Náplast tegaderm 4,4 cm x 4,4 cm bal. á 100 ks 1622W</t>
  </si>
  <si>
    <t>ZA604</t>
  </si>
  <si>
    <t>Tyčinka vatová sterilní jednotlivě balalená bal. á 1000 ks 5100/SG/CS</t>
  </si>
  <si>
    <t>ZC854</t>
  </si>
  <si>
    <t xml:space="preserve">Kompresa NT 7,5 x 7,5 cm / 2 ks sterilní 26510 </t>
  </si>
  <si>
    <t>ZF225</t>
  </si>
  <si>
    <t>Náplast hypoalergenní á 250 ks 5353811</t>
  </si>
  <si>
    <t>ZK522</t>
  </si>
  <si>
    <t xml:space="preserve">Tampon sterilní z buničité vaty / 20 ks karton á 2400 ks 1230213120 </t>
  </si>
  <si>
    <t>ZA326</t>
  </si>
  <si>
    <t>Krytí hypro-sorb R 20 x 25 mm bal. á 6 ks 003</t>
  </si>
  <si>
    <t>ZL684</t>
  </si>
  <si>
    <t>Náplast santiband standard poinjekční jednotl. baleno 19 mm x 72 mm 652</t>
  </si>
  <si>
    <t>ZA729</t>
  </si>
  <si>
    <t>Tyčinka vatová sterilní velká 1 bal/200 ks 9679520</t>
  </si>
  <si>
    <t>ZA737</t>
  </si>
  <si>
    <t>Filtr mini spike modrý 4550234</t>
  </si>
  <si>
    <t>ZA743</t>
  </si>
  <si>
    <t>Zkumavka odběrová 0,5 ml tapval fialová 11170</t>
  </si>
  <si>
    <t>ZA744</t>
  </si>
  <si>
    <t>Kanyla neoflon 24G žlutá BDC391350</t>
  </si>
  <si>
    <t>ZA746</t>
  </si>
  <si>
    <t>Stříkačka injekční 3-dílná 1 ml L Omnifix Solo tuberculin 9161406V</t>
  </si>
  <si>
    <t>ZA775</t>
  </si>
  <si>
    <t>Sáček močový lepicí dětský pro novoroz. 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</si>
  <si>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</si>
  <si>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</si>
  <si>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</si>
  <si>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</si>
  <si>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</si>
  <si>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</si>
  <si>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</si>
  <si>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</si>
  <si>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</si>
  <si>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</si>
  <si>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ZB117</t>
  </si>
  <si>
    <t>Lanceta haemolance modrá, á 150 ks, DIS7575</t>
  </si>
  <si>
    <t>Lanceta haemolance modrá bal. á 100 ks DIS7575</t>
  </si>
  <si>
    <t>ZB299</t>
  </si>
  <si>
    <t>Konektor bezjehlový s prodl.hadičkou 4097154</t>
  </si>
  <si>
    <t>ZB338</t>
  </si>
  <si>
    <t>Hadička spojovací tlaková unicath pr. 1,0 mm x 200 cm PB 3120 M</t>
  </si>
  <si>
    <t>ZB384</t>
  </si>
  <si>
    <t>Stříkačka injekční 3-dílná 20 ml LL Omnifix Solo 4617207V</t>
  </si>
  <si>
    <t>ZB439</t>
  </si>
  <si>
    <t>Odstraňovač náplastí Convacare, á 100 ks, 37443</t>
  </si>
  <si>
    <t>ZB452</t>
  </si>
  <si>
    <t>Víko kompletní kompaktní podtl. odsáv. P00341</t>
  </si>
  <si>
    <t>ZB453</t>
  </si>
  <si>
    <t>Lopatka dřevěná ústní sterilní bal. á 100 ks 4700096</t>
  </si>
  <si>
    <t>Lopatka dřevěná ústní sterilní bal. á 100 ks 4700096 - již se nevyrábí</t>
  </si>
  <si>
    <t>Lopatka lékařská sterilní dřevěná ústní bal. á 100 ks 4700096 - již se nevyrábí</t>
  </si>
  <si>
    <t>ZB949</t>
  </si>
  <si>
    <t>Pinzeta UH sterilní HAR999565</t>
  </si>
  <si>
    <t>ZC722</t>
  </si>
  <si>
    <t>Páska fixační bal. á 12 ks LNOP 1053</t>
  </si>
  <si>
    <t>ZC768</t>
  </si>
  <si>
    <t>Zkumavka 10 ml sterilní bal. á 1250 ks 1009/TE/SG</t>
  </si>
  <si>
    <t>ZD350</t>
  </si>
  <si>
    <t>Lanceta haemolance zelená 21 G á 150 ks DIS7568</t>
  </si>
  <si>
    <t>Lanceta haemolance zelená 21 G á 100 ks DIS7372</t>
  </si>
  <si>
    <t>ZD662</t>
  </si>
  <si>
    <t>Cévka odsávací   8CH 07-0002</t>
  </si>
  <si>
    <t>Cévka odsávací CH8 á bal. á 60 ks s přerušovačem sání 07-0002</t>
  </si>
  <si>
    <t>ZF159</t>
  </si>
  <si>
    <t>Nádoba na kontaminovaný odpad 1 l 15-0002</t>
  </si>
  <si>
    <t>ZG515</t>
  </si>
  <si>
    <t>Zkumavka močová vacuette 10,5 ml bal. á 50 ks 455007</t>
  </si>
  <si>
    <t>ZH395</t>
  </si>
  <si>
    <t>Filtr ke kompaktní odsavačce P00094</t>
  </si>
  <si>
    <t>ZI179</t>
  </si>
  <si>
    <t>Zkumavka s mediem+ flovakovaný tampon eSwab růžový 490CE.A</t>
  </si>
  <si>
    <t>ZI681</t>
  </si>
  <si>
    <t>Kapilára s heparinovou úpravou UH á 100 ks 140ul 102090</t>
  </si>
  <si>
    <t>ZK798</t>
  </si>
  <si>
    <t xml:space="preserve">Zátka combi modrá 4495152 </t>
  </si>
  <si>
    <t>ZK424</t>
  </si>
  <si>
    <t>Teploměr digitální s ohebným hrotem flexi P02605</t>
  </si>
  <si>
    <t>ZL688</t>
  </si>
  <si>
    <t>Proužky Accu-Check Inform IIStrip 50 EU1 á 50 ks 05942861</t>
  </si>
  <si>
    <t>ZL689</t>
  </si>
  <si>
    <t>Roztok Accu-Check Performa Int´l Controls 1+2 level 04861736</t>
  </si>
  <si>
    <t>ZC793</t>
  </si>
  <si>
    <t>Čidlo saturační neonatální LNOP Neo-L děti 1 - 10 kg adhesivní sens. bal. á 20 ks 1798</t>
  </si>
  <si>
    <t>ZD030</t>
  </si>
  <si>
    <t>Skalpel jednorázový cutfix sterilní bal. á 10 ks 5518040</t>
  </si>
  <si>
    <t>ZB898</t>
  </si>
  <si>
    <t>Klobouček kojící kontaktní vel. S 16 mm K200.1628</t>
  </si>
  <si>
    <t>ZD892</t>
  </si>
  <si>
    <t>Filtr akustický echo screen bal. á 5 ks 1770</t>
  </si>
  <si>
    <t>ZH286</t>
  </si>
  <si>
    <t>Teploměr digitální s ohebným hrotem Flexo 91925</t>
  </si>
  <si>
    <t>ZM493</t>
  </si>
  <si>
    <t>Set 6430</t>
  </si>
  <si>
    <t>ZC837</t>
  </si>
  <si>
    <t>Fonendoskop neonatální dvoustranný modrý P00202</t>
  </si>
  <si>
    <t>ZA400</t>
  </si>
  <si>
    <t>Sáček jímací dětský sterilní bal. á 10 ks 4425030</t>
  </si>
  <si>
    <t>ZF672</t>
  </si>
  <si>
    <t>Set resuscitační neonatální 1,2 m s variabilním PEEP 6431</t>
  </si>
  <si>
    <t>ZM625</t>
  </si>
  <si>
    <t>Lopatka lékařská sterilizovaná dřevěná ústní bal. á 100 ks 922600</t>
  </si>
  <si>
    <t>ZA360</t>
  </si>
  <si>
    <t>Jehla sterican 0,5 x 25 mm oranžová 9186158</t>
  </si>
  <si>
    <t>ZA832</t>
  </si>
  <si>
    <t>Jehla injekční 0,9 x   40 mm žlutá 4657519</t>
  </si>
  <si>
    <t>Jehla injekční 0,9 x 40 mm žlutá 4657519</t>
  </si>
  <si>
    <t>ZB556</t>
  </si>
  <si>
    <t>Jehla injekční 1,2 x   40 mm růžová 4665120</t>
  </si>
  <si>
    <t>ZK474</t>
  </si>
  <si>
    <t>Rukavice operační latexové s pudrem ansell medigrip plus vel. 6,5 302923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</si>
  <si>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</si>
  <si>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</si>
  <si>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</si>
  <si>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</si>
  <si>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</si>
  <si>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</si>
  <si>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</si>
  <si>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</si>
  <si>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</si>
  <si>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</si>
  <si>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</si>
  <si>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DD305</t>
  </si>
  <si>
    <t>KARTICKY TEST.SCREENING 45X70 á 100 ks</t>
  </si>
  <si>
    <t>DG379</t>
  </si>
  <si>
    <t>Doprava 21%</t>
  </si>
  <si>
    <t>ZA444</t>
  </si>
  <si>
    <t>Tampon nesterilní stáčený 20 x 19 cm 1320300404</t>
  </si>
  <si>
    <t>ZA516</t>
  </si>
  <si>
    <t>Kompresa NT 7,5 x 7,5 cm / 10 sterilní karton á 900 ks 1230119526</t>
  </si>
  <si>
    <t>ZA593</t>
  </si>
  <si>
    <t>Tampon stáčený sterilní 20 x 20 cm / 5 ks 28003</t>
  </si>
  <si>
    <t>ZC845</t>
  </si>
  <si>
    <t>Kompresa NT 10 x 20 cm / 5 ks sterilní 26621</t>
  </si>
  <si>
    <t>ZF351</t>
  </si>
  <si>
    <t>Náplast transpore bílá 1,25 cm x 9,14 m bal. á 24 ks 1534-0</t>
  </si>
  <si>
    <t>ZI558</t>
  </si>
  <si>
    <t>Náplast curapor   7 x   5 cm 22120 ( náhrada za cosmopor )</t>
  </si>
  <si>
    <t>ZA210</t>
  </si>
  <si>
    <t>Cévka vyživovací CV-01 GAM646957</t>
  </si>
  <si>
    <t>ZA674</t>
  </si>
  <si>
    <t>Cévka CN-01 646959</t>
  </si>
  <si>
    <t>Tyčinka vatová ster. velká, 1 bal/200 ks 967952</t>
  </si>
  <si>
    <t>Konektor bezjehlový s prodl.hadičkou, bal.á 50 ks, 4097154</t>
  </si>
  <si>
    <t>ZB360</t>
  </si>
  <si>
    <t>Rourka rektální CH12 délka 12 cm sterilní bal. á 20 ks 646699</t>
  </si>
  <si>
    <t>ZB668</t>
  </si>
  <si>
    <t>Hadička tlaková spojovací unicath pr. 1,0 mm x   50 cm PB 3105 M</t>
  </si>
  <si>
    <t>ZB755</t>
  </si>
  <si>
    <t>Zkumavka 1 ml K3 edta fialová 454034</t>
  </si>
  <si>
    <t>ZH168</t>
  </si>
  <si>
    <t>Stříkačka injekční 3-dílná 1 ml L tuberculin KD-JECT III 831786</t>
  </si>
  <si>
    <t>Stříkačka injekční 3-dílná 1 ml L tuberculin s jehlou KD-JECT III 831786</t>
  </si>
  <si>
    <t>ZI682</t>
  </si>
  <si>
    <t>Zátka ke kapiláře á 500 ks 110235</t>
  </si>
  <si>
    <t>ZI683</t>
  </si>
  <si>
    <t>Drátek míchací á 500 ks 110009</t>
  </si>
  <si>
    <t>ZI026</t>
  </si>
  <si>
    <t>Šidítko dětské Flora kytička bal. á 30 ks 1001</t>
  </si>
  <si>
    <t>Šidítko dětské Flora 03 kytička bal. á 30 ks 1001</t>
  </si>
  <si>
    <t>ZI033</t>
  </si>
  <si>
    <t>Sosák plochý anatomický silikonový 0,6 otvor 632 827 024 223</t>
  </si>
  <si>
    <t>ZI034</t>
  </si>
  <si>
    <t>Sosák kulatý úzký silikonový 0,8 otvor 3004</t>
  </si>
  <si>
    <t>ZK083</t>
  </si>
  <si>
    <t>Elektroda EKG bal. á 12 ks 100 BRS-50-K/12</t>
  </si>
  <si>
    <t>ZB985</t>
  </si>
  <si>
    <t>Urin-Monovette s pístem 10 ml sterilní bal. á 100 ks 10.252.020</t>
  </si>
  <si>
    <t>ZI035</t>
  </si>
  <si>
    <t>Savička náhradní kulatá k šidítkům Flora kytička 100N</t>
  </si>
  <si>
    <t>ZM339</t>
  </si>
  <si>
    <t>Láhev kojenecká jednorázová 60 ml + krytka jednotlivě balená bal. á 35 ks NCB1060A</t>
  </si>
  <si>
    <t>ZM351</t>
  </si>
  <si>
    <t>Láhev kojenecká jednorázová 240 ml + dudlík s otvorem multipack bal. á 12 ks NCB2240V</t>
  </si>
  <si>
    <t>ZM352</t>
  </si>
  <si>
    <t>Láhev kojenecká jednorázová 130 ml + dudlík s otvorem multipack bal. á 16 ks NCB2130V</t>
  </si>
  <si>
    <t>ZM337</t>
  </si>
  <si>
    <t>Láhev kojenecká jednorázová 240 ml + krytka multipack bal. á 16 ks NCB1240V</t>
  </si>
  <si>
    <t>ZM338</t>
  </si>
  <si>
    <t>Láhev kojenecká jednorázová 130 ml + krytka multipack bal. á 25 ks NCB1130V</t>
  </si>
  <si>
    <t>ZM362</t>
  </si>
  <si>
    <t>Láhev kojenecká jednorázová 60 ml + dudlík s otvorem multipack bal. á 30 ks NCB2060V</t>
  </si>
  <si>
    <t>ZM407</t>
  </si>
  <si>
    <t>Láhev kojenecká jednorázová 60 ml + krytka multipack bal. á 35 ks NCB1060V</t>
  </si>
  <si>
    <t>ZI237</t>
  </si>
  <si>
    <t>Manžeta TK  k monitoru Dash dvouhadičková vel.č. 2 novor. classic sv.modrá 4-8 cm 2633</t>
  </si>
  <si>
    <t>ZM517</t>
  </si>
  <si>
    <t>Ventil včetně 6 bílých membrán K800.0727</t>
  </si>
  <si>
    <t>ZM515</t>
  </si>
  <si>
    <t>Souprava odsávací nástavec+ventil+membrána+láhev šroub. uzávěr+víčko K800.0605</t>
  </si>
  <si>
    <t>ZI236</t>
  </si>
  <si>
    <t>Manžeta TK k monitoru Dash dvouhadičková vel.č. 3 novor. classic zelená 6 - 11 cm 2628</t>
  </si>
  <si>
    <t>ZC905</t>
  </si>
  <si>
    <t>Hadice silikon 7 x 11,0 x 2,00 mm á 10 m pro drenáž těl.dutin KVS60-070110</t>
  </si>
  <si>
    <t>ZM661</t>
  </si>
  <si>
    <t>Láhev kojenecká jednorázová 60 ml + dudlík s otvorem jednotlivě balená bal. á 100 ks NCB2060A</t>
  </si>
  <si>
    <t>ZC058</t>
  </si>
  <si>
    <t>Kapilára hep. litný 200 ul+drátek 125/200</t>
  </si>
  <si>
    <t>ZE079</t>
  </si>
  <si>
    <t>Set transfúzní non PVC s odvzdušněním a bakteriálním filtrem ZAR-I-TS</t>
  </si>
  <si>
    <t>ZF733</t>
  </si>
  <si>
    <t>Set resuscitační bal. á 10 ks 900 RD 010</t>
  </si>
  <si>
    <t>ZF925</t>
  </si>
  <si>
    <t>Jehla injekční 0,9 x   25 mm žlutá á 100 ks 4657500</t>
  </si>
  <si>
    <t>ZA821</t>
  </si>
  <si>
    <t>Jehla odběrová Neo-Safe 21G  22 mm průměr 0,8 mm bal. á 50 ks 214.08</t>
  </si>
  <si>
    <t>ZK476</t>
  </si>
  <si>
    <t>Rukavice operační latexové s pudrem ansell medigrip plus vel. 7,5 302925</t>
  </si>
  <si>
    <t>ZL072</t>
  </si>
  <si>
    <t>Rukavice operační gammex bez pudru PF EnLite vel. 7,0 353384</t>
  </si>
  <si>
    <t>ZL074</t>
  </si>
  <si>
    <t>Rukavice operační gammex bez pudru PF EnLite vel. 8,0 353386</t>
  </si>
  <si>
    <t>ZM293</t>
  </si>
  <si>
    <t>Rukavice nitril sempercare bez p. L bal. á 200 ks 30 804</t>
  </si>
  <si>
    <t>DG395</t>
  </si>
  <si>
    <t>Diagnostická souprava ABO set monoklonální na 30</t>
  </si>
  <si>
    <t>ZA542</t>
  </si>
  <si>
    <t>Náplast wet pruf voduvzd. 1,25 cm x 9,14 m bal. á 24 ks K00-3063C</t>
  </si>
  <si>
    <t>ZA544</t>
  </si>
  <si>
    <t>Krytí inadine nepřilnavé 5,0 x 5,0 cm 1/10 SYS01481EE</t>
  </si>
  <si>
    <t>ZA627</t>
  </si>
  <si>
    <t>Krytí granuflex 5 x 10 cm á 10 ks 187959</t>
  </si>
  <si>
    <t>ZE108</t>
  </si>
  <si>
    <t>Krytí mepilex lite 10 x 10 cm bal. á 10 ks 284100-01</t>
  </si>
  <si>
    <t>ZF108</t>
  </si>
  <si>
    <t>Krytí mepilex lite 6 x  8,5 cm bal. á 5 ks 284000-01</t>
  </si>
  <si>
    <t>ZG613</t>
  </si>
  <si>
    <t>Krytí mepitel one 8 x 10 cm  bal. á 5 ks 289200-00</t>
  </si>
  <si>
    <t>Náplast curapor   7 x   5 cm 22 120 ( náhrada za cosmopor )</t>
  </si>
  <si>
    <t>ZI599</t>
  </si>
  <si>
    <t>Náplast curapor 10 x   8 cm 22121 ( náhrada za cosmopor )</t>
  </si>
  <si>
    <t>ZA442</t>
  </si>
  <si>
    <t>Steh náplasťový Steri-strip 6 x 75 mm bal. á 50 ks R1541</t>
  </si>
  <si>
    <t>ZA602</t>
  </si>
  <si>
    <t>Kompresa gáza 5 x 5 cm / 2 ks sterilní karton á 1000 ks 26001</t>
  </si>
  <si>
    <t>ZH318</t>
  </si>
  <si>
    <t>Náplast hydrokoloidní extra small Grip-Lok H á 100 ks ZEF:3100ESH</t>
  </si>
  <si>
    <t>ZA525</t>
  </si>
  <si>
    <t>Normlgel   5 g 370500</t>
  </si>
  <si>
    <t>ZA548</t>
  </si>
  <si>
    <t>Náplast wet pruf voduvzd. 2,50 cm x 9,14 m bal. á 12 ks 3142</t>
  </si>
  <si>
    <t>ZA438</t>
  </si>
  <si>
    <t>Obinadlo pruban č.  4 4273041</t>
  </si>
  <si>
    <t>ZA415</t>
  </si>
  <si>
    <t>Obinadlo idealast-haft 6 cm x 10 m 931114</t>
  </si>
  <si>
    <t>ZA496</t>
  </si>
  <si>
    <t>Krytí bioclusive 5,1 x 7,6 cm bal. á 100 ks SYS2461EE</t>
  </si>
  <si>
    <t>ZA630</t>
  </si>
  <si>
    <t>Tampon sterilní stáčený 9 x 9 cm / 5 ks karton á 500 ks 1230110421</t>
  </si>
  <si>
    <t>ZA687</t>
  </si>
  <si>
    <t>Sáček močový curity s hod.diurézou 200 ml hadička 150 cm 6502</t>
  </si>
  <si>
    <t>ZA691</t>
  </si>
  <si>
    <t>Rampa 3 kohouty discofix 16600C/4085434/</t>
  </si>
  <si>
    <t>ZA705</t>
  </si>
  <si>
    <t>Hadička spojovací HS 1,8 x 450UNIV</t>
  </si>
  <si>
    <t>ZA738</t>
  </si>
  <si>
    <t>Filtr mini spike zelený 4550242</t>
  </si>
  <si>
    <t>ZA749</t>
  </si>
  <si>
    <t>Stříkačka injekční 3-dílná 50 ml LL Omnifix Solo 4617509F</t>
  </si>
  <si>
    <t>ZA822</t>
  </si>
  <si>
    <t>Membrána k Sensor Medics 3100</t>
  </si>
  <si>
    <t>ZB102</t>
  </si>
  <si>
    <t>Láhev k odsávačce flovac 1l hadice 1,8 m á 45 ks 000-036-020</t>
  </si>
  <si>
    <t>ZB103</t>
  </si>
  <si>
    <t>Láhev k odsávačce flovac 2l hadice 1,8 m 000-036-021</t>
  </si>
  <si>
    <t>ZB199</t>
  </si>
  <si>
    <t>Kanyla neoflon 26G fialová BDC391349</t>
  </si>
  <si>
    <t>ZB301</t>
  </si>
  <si>
    <t>Rampa 5 kohoutů bal. á 20 ks RP 5000 M</t>
  </si>
  <si>
    <t>ZB336</t>
  </si>
  <si>
    <t>Zkumavka odběrová 1 ml tapval modrá bal. á 50 ks 13060</t>
  </si>
  <si>
    <t>ZB501</t>
  </si>
  <si>
    <t>Přerušovač sání fingertip sterilní bal. á 100 ks 07.031.00.000</t>
  </si>
  <si>
    <t>ZB543</t>
  </si>
  <si>
    <t>Souprava odběrová tracheální G05206</t>
  </si>
  <si>
    <t>ZB708</t>
  </si>
  <si>
    <t>Katetr močový foley silikon CH6 23.000.14.206</t>
  </si>
  <si>
    <t>ZB740</t>
  </si>
  <si>
    <t>Okruh anesteziologický s vyhřívacím drátem 086-771374</t>
  </si>
  <si>
    <t>ZB760</t>
  </si>
  <si>
    <t>Zkumavka červená 3 ml 454095</t>
  </si>
  <si>
    <t>ZB773</t>
  </si>
  <si>
    <t>Zkumavka šedá-glykemie 454085</t>
  </si>
  <si>
    <t>ZB776</t>
  </si>
  <si>
    <t>Zkumavka zelená 3 ml 454082</t>
  </si>
  <si>
    <t>ZD147</t>
  </si>
  <si>
    <t>Trokar hrudní F8 8 cm, á 15 ks, 625.08</t>
  </si>
  <si>
    <t>ZD478</t>
  </si>
  <si>
    <t>Převodník tlakový arteriální 90 cm jednokom. pediatrický 1 linka bal. á 20 ks T432105A</t>
  </si>
  <si>
    <t>ZD492</t>
  </si>
  <si>
    <t>Svěrka držáku flovac-plast 100 11-5122 (230-500)</t>
  </si>
  <si>
    <t>ZE308</t>
  </si>
  <si>
    <t>Stříkačka injekční 3-dílná 5 ml LL Omnifix Solo 4617053V</t>
  </si>
  <si>
    <t>ZH845</t>
  </si>
  <si>
    <t>Tyčinka vatová medcomfort + glyc. citónová příchuť bal. á 75 ks 09157-100</t>
  </si>
  <si>
    <t>ZJ659</t>
  </si>
  <si>
    <t>Kohout trojcestný s bezjehlovým konektorem Discofix C bal. á 100 ks 16494CSF</t>
  </si>
  <si>
    <t>ZK799</t>
  </si>
  <si>
    <t>Zátka combi červená 4495101</t>
  </si>
  <si>
    <t>ZK806</t>
  </si>
  <si>
    <t>Okruh jednorázový ventilační k ventilátoru babylog 8000IC 5068810</t>
  </si>
  <si>
    <t>Okruh ventilační jednorázový k ventilátoru babylog 8000IC 5068810</t>
  </si>
  <si>
    <t>ZK884</t>
  </si>
  <si>
    <t>Kohout trojcestný discofix modrý 4095111</t>
  </si>
  <si>
    <t>ZA718</t>
  </si>
  <si>
    <t>Patrona nízkoprůtoková vapotherm á 2 ks VT01-B</t>
  </si>
  <si>
    <t>ZA987</t>
  </si>
  <si>
    <t>Maska nasální infant flow bal. á 10 ks 777086-102</t>
  </si>
  <si>
    <t>ZB416</t>
  </si>
  <si>
    <t>Kanyla ET 4,0 bez manž. bal. á 10 ks 9342E</t>
  </si>
  <si>
    <t>ZB850</t>
  </si>
  <si>
    <t>Nos umělý trach-vent bal. á 50 ks 41311U</t>
  </si>
  <si>
    <t>ZC730</t>
  </si>
  <si>
    <t>Vzduchovod ústní guedell   50 mm 24102</t>
  </si>
  <si>
    <t>ZD992</t>
  </si>
  <si>
    <t xml:space="preserve">Čidlo saturační jednorázový pro novorozence masimo k monitoru Mindray bal. á 20 ks 2329LHL </t>
  </si>
  <si>
    <t xml:space="preserve">Čidlo saturační jednorázové pro novorozence masimo k monitoru Mindray bal. á 20 ks 2329LHL </t>
  </si>
  <si>
    <t>ZE887</t>
  </si>
  <si>
    <t>Generátor nCPAP bal. á 10 ks P04514</t>
  </si>
  <si>
    <t>ZE888</t>
  </si>
  <si>
    <t>Okruh dýchací neonatální RT224 bal. á 10 ks P04648</t>
  </si>
  <si>
    <t>ZK735</t>
  </si>
  <si>
    <t>Konektor bezjehlový caresite bal. á 200 ks dohodnutá cena 7,93 Kč bez DPH 415122</t>
  </si>
  <si>
    <t>ZG081</t>
  </si>
  <si>
    <t>Čepička na infant flow system velikost 0, á 10 ks 777084-103</t>
  </si>
  <si>
    <t>ZD281</t>
  </si>
  <si>
    <t>Aplikátor nasální infant intermediate á 25 ks MI1300B</t>
  </si>
  <si>
    <t>ZL952</t>
  </si>
  <si>
    <t>Stříkačka injekční 3-dílná 50 ml LL light protected bal.á 60 ks 2022920A</t>
  </si>
  <si>
    <t>ZL951</t>
  </si>
  <si>
    <t xml:space="preserve">Hadička prodlužovací PVC 150 cm pro světlocitlivé léky NO DOP bal. á 20  ks V686423 </t>
  </si>
  <si>
    <t>ZB701</t>
  </si>
  <si>
    <t xml:space="preserve">Šidítko pro nezralé novorozence do 30.týdne čiré Wee Thumbie P03373  </t>
  </si>
  <si>
    <t>ZC729</t>
  </si>
  <si>
    <t>Vzduchovod ústní guedell   40 mm 24101</t>
  </si>
  <si>
    <t>ZB620</t>
  </si>
  <si>
    <t>Víko kompaktní odsávací s poj.ventilem bal. á 3 ks P01102</t>
  </si>
  <si>
    <t>ZD293</t>
  </si>
  <si>
    <t>Spojka heimlich na napoj. pediatr. drénů 800,01</t>
  </si>
  <si>
    <t>ZB614</t>
  </si>
  <si>
    <t>Vak vapotherm bal. á 20 ks WR1200</t>
  </si>
  <si>
    <t>ZB270</t>
  </si>
  <si>
    <t>Okruh anesteziologický vyhřívaný bal. á 20 ks DTPV9007</t>
  </si>
  <si>
    <t>ZM221</t>
  </si>
  <si>
    <t>Klobouček kojící kontaktní Tulips M bal. á 10 párů 63.00.15</t>
  </si>
  <si>
    <t>ZE784</t>
  </si>
  <si>
    <t>Konektor bezjehlový smartsite modrý 2000E7D</t>
  </si>
  <si>
    <t>ZB095</t>
  </si>
  <si>
    <t>Systém odsávací uzavřený TC CH6 neo / pedi 30,5 cm 196-5</t>
  </si>
  <si>
    <t>ZB858</t>
  </si>
  <si>
    <t>Okruh pacientský NeoPEEP s T-kusem 1,5 m 3210021</t>
  </si>
  <si>
    <t>ZK465</t>
  </si>
  <si>
    <t>Kabel propojovací jednorázový k IF bal. á 10 ks 270.520</t>
  </si>
  <si>
    <t>ZE623</t>
  </si>
  <si>
    <t>Cévka odsávací CH6 s přerušovačem sání bal. á 80 ks GCR1021-6</t>
  </si>
  <si>
    <t>ZE783</t>
  </si>
  <si>
    <t>Trn na vak jednosměrný bal. á 100 ks 2309E</t>
  </si>
  <si>
    <t>ZB734</t>
  </si>
  <si>
    <t>Konektor pro připojení k okruhu TT480 silikonový 0120140</t>
  </si>
  <si>
    <t>ZD735</t>
  </si>
  <si>
    <t>Cévka odsávací CH8 s přerušovačem sání bal. á 80 ks GCR1021-8</t>
  </si>
  <si>
    <t>ZC236</t>
  </si>
  <si>
    <t>Cévka odsávací CH10 s přerušovačem sání bal. á 70 ks GCR1021-10</t>
  </si>
  <si>
    <t>ZI119</t>
  </si>
  <si>
    <t>Manžeta TK novorozenecká č. 2 M1868B(dřív.kč.M1868A)</t>
  </si>
  <si>
    <t>ZC847</t>
  </si>
  <si>
    <t>Systém odsávací uzavřený TC CH5  neo / pedi Y adaptér 30,5 cm 195-5</t>
  </si>
  <si>
    <t>ZB428</t>
  </si>
  <si>
    <t>Kanyla ET 2,5 bez manž. bal. á 10 ks 9325E</t>
  </si>
  <si>
    <t>ZA675</t>
  </si>
  <si>
    <t>Cévka pupeční CP-01 GAM646958</t>
  </si>
  <si>
    <t>ZM315</t>
  </si>
  <si>
    <t>Vak jednorázový k odsávačce flovac 1l hadice 1,8 m 000-036-030</t>
  </si>
  <si>
    <t>ZA118</t>
  </si>
  <si>
    <t>Kanyla ET 3,5 bez manž. 9335E</t>
  </si>
  <si>
    <t>Kanyla ET 3,5 bez manžetou bal. á 10 ks 9335E</t>
  </si>
  <si>
    <t>ZB088</t>
  </si>
  <si>
    <t>Kanyla ET 3,0 bez manž. 9336E</t>
  </si>
  <si>
    <t>Kanyla ET 3,0 bez manžety 9336E</t>
  </si>
  <si>
    <t>ZI235</t>
  </si>
  <si>
    <t>Komora Vilamed jednorázové samoplnící typ C200AF á 10 ks 500380</t>
  </si>
  <si>
    <t>ZC792</t>
  </si>
  <si>
    <t>Čidlo saturační jednorázové nellcor lepící pod 3 kg bal. á 24 ks 1776</t>
  </si>
  <si>
    <t>ZB128</t>
  </si>
  <si>
    <t>Kanyla ET 4,5 bez manž. 9345</t>
  </si>
  <si>
    <t>ZL326</t>
  </si>
  <si>
    <t>Manžeta TK dvouhadičková NIBP 6-11 cm k měření nepřímého tlaku u novorozence vel.3 bal. á 10 ks P04575</t>
  </si>
  <si>
    <t>ZJ060</t>
  </si>
  <si>
    <t>Nůžky oční zahnuté hrotnaté 11,5 cm 397113380091</t>
  </si>
  <si>
    <t>ZC222</t>
  </si>
  <si>
    <t>Kanyla TS 3,0 s manžetou 67P030</t>
  </si>
  <si>
    <t>ZB130</t>
  </si>
  <si>
    <t>Peán UH bal. á 50 ks RP88</t>
  </si>
  <si>
    <t>ZL887</t>
  </si>
  <si>
    <t>Kanyla nasální CPAP extra malá bal. á 10 ks 8888162024</t>
  </si>
  <si>
    <t>ZC134</t>
  </si>
  <si>
    <t>Manžeta TK novorozenecká č. 3 M1870A</t>
  </si>
  <si>
    <t>ZB228</t>
  </si>
  <si>
    <t>Systém hrudní drenáže Pleur-evac bal. á 6 ks pro děti A-6020-08LF</t>
  </si>
  <si>
    <t>ZL537</t>
  </si>
  <si>
    <t>Čidlo teplotní jednorázové bal. á 10 ks 6600-0873-700</t>
  </si>
  <si>
    <t>ZL325</t>
  </si>
  <si>
    <t>Manžeta TK dvouhadičková NIBP 4-8 cm k měření nepřímého tlaku u novorozence vel.2 bal. á 10 ks P04574</t>
  </si>
  <si>
    <t>ZD271</t>
  </si>
  <si>
    <t>Držák láhve flovac-plast 100 11-5121 (300 970-010-210)</t>
  </si>
  <si>
    <t>ZD406</t>
  </si>
  <si>
    <t>Okruh dýchací jednorázový neonatální 150 cm á 10 ks 305/8173</t>
  </si>
  <si>
    <t>ZM618</t>
  </si>
  <si>
    <t>Čidlo saturační neonatální iMEC 8 AL-110204M</t>
  </si>
  <si>
    <t>ZM753</t>
  </si>
  <si>
    <t>Sada Infant Flow LP nCPAP aolikátor. okruh, komora zvlhčovače s automatickým plněním bal. á 10 ks 7772011AK</t>
  </si>
  <si>
    <t>ZM754</t>
  </si>
  <si>
    <t>Čelenka fixační Infant Flow nCPAP XS 17 - 21 cm bal. á 10 ks 777040XS</t>
  </si>
  <si>
    <t>ZM755</t>
  </si>
  <si>
    <t>Čelenka fixační Infant Flow nCPAP S 21 - 26 cm bal. á 10 ks 777040S</t>
  </si>
  <si>
    <t>ZM763</t>
  </si>
  <si>
    <t>Maska Infant Flow LP nCPAP L bal. á 10 ks 777002L</t>
  </si>
  <si>
    <t>ZM762</t>
  </si>
  <si>
    <t>Maska Infant Flow LP nCPAP M bal. á 10 ks 777002M</t>
  </si>
  <si>
    <t>ZM756</t>
  </si>
  <si>
    <t>Čelenka fixační Infant Flow nCPAP S/M 24 - 28 cm bal. á 10 ks 777040SM</t>
  </si>
  <si>
    <t>ZI032</t>
  </si>
  <si>
    <t>Láhev kojenecká sklo náhradní 125 ml á 54 ks KAVA632827090103</t>
  </si>
  <si>
    <t>ZF039</t>
  </si>
  <si>
    <t>Dlaha splint-fix   9 k znehybnění zápěstí a kotníku při kanylaci bal. á 4 ks NKS:60-21</t>
  </si>
  <si>
    <t>ZL818</t>
  </si>
  <si>
    <t>Katetr umbilikální dvoucestný 1272.14</t>
  </si>
  <si>
    <t>ZC619</t>
  </si>
  <si>
    <t>Katetr pupeční žilní  F5/38 cm dvoucestný bal. á 5 ks 8888160556</t>
  </si>
  <si>
    <t>ZC628</t>
  </si>
  <si>
    <t>Katetr pupeční žilní  F3,5/38 cm jednocestný bal. á 10 ks 8888160333</t>
  </si>
  <si>
    <t>ZH961</t>
  </si>
  <si>
    <t xml:space="preserve">Katetr pupeční jednocestný průměr 5ch bal. á 10 ks 8888160341 </t>
  </si>
  <si>
    <t>ZA716</t>
  </si>
  <si>
    <t>Set infuzní intrafix 180 cm 4063002</t>
  </si>
  <si>
    <t>Set infuzní intrafix air bez PVC 180 cm 4063002</t>
  </si>
  <si>
    <t>Okruh resuscitační k přístr.neopuff infant res.RD 900 bal. á 10 ks 900 RD 010</t>
  </si>
  <si>
    <t>ZA878</t>
  </si>
  <si>
    <t>Šití etlon bl 4/0 bal. á 12 ks W319</t>
  </si>
  <si>
    <t>ZA834</t>
  </si>
  <si>
    <t>Jehla injekční 0,7 x   40 mm černá 4660021</t>
  </si>
  <si>
    <t>Jehla injekční 0,7 x 40 mm černá 4660021</t>
  </si>
  <si>
    <t>ZA999</t>
  </si>
  <si>
    <t>Jehla injekční 0,5 x   16 mm oranžová 4657853</t>
  </si>
  <si>
    <t>ZL071</t>
  </si>
  <si>
    <t>Rukavice operační gammex bez pudru PF EnLite vel. 6,5 353383</t>
  </si>
  <si>
    <t>DG383</t>
  </si>
  <si>
    <t>Bactec PEDS</t>
  </si>
  <si>
    <t>DG388</t>
  </si>
  <si>
    <t>Játrový bujon (10ml)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</si>
  <si>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</si>
  <si>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</si>
  <si>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</si>
  <si>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</si>
  <si>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</si>
  <si>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</si>
  <si>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</si>
  <si>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</si>
  <si>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DG427</t>
  </si>
  <si>
    <t>Printer paper OMNI/OMNI S, 6 Pcs</t>
  </si>
  <si>
    <t>DG424</t>
  </si>
  <si>
    <t>Autotrol plus B, level 2, 40 pcs</t>
  </si>
  <si>
    <t>DG423</t>
  </si>
  <si>
    <t>Autotrol plus B, level 1, 40 pcs</t>
  </si>
  <si>
    <t>DG422</t>
  </si>
  <si>
    <t>Sensor GLU/LAC</t>
  </si>
  <si>
    <t>DG419</t>
  </si>
  <si>
    <t>W Waste container, 2 Pcs</t>
  </si>
  <si>
    <t>DG425</t>
  </si>
  <si>
    <t>Autotrol plus B, level 3, 40 pcs</t>
  </si>
  <si>
    <t>DA796</t>
  </si>
  <si>
    <t>FOb+Tf card 20ks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</si>
  <si>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</si>
  <si>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</si>
  <si>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</si>
  <si>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</si>
  <si>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</si>
  <si>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</si>
  <si>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</si>
  <si>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</si>
  <si>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</si>
  <si>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</si>
  <si>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50115040</t>
  </si>
  <si>
    <t>505 SZM laboratorní sklo a materiál (112 02 140)</t>
  </si>
  <si>
    <t>50115063</t>
  </si>
  <si>
    <t>528 SZM sety (112 02 105)</t>
  </si>
  <si>
    <t>50115004</t>
  </si>
  <si>
    <t>506 SZM umělé tělní náhrady kovové (112 02 030)</t>
  </si>
  <si>
    <t>50115070</t>
  </si>
  <si>
    <t>513 SZM katetry, stenty, porty (112 02 101)</t>
  </si>
  <si>
    <t>50115064</t>
  </si>
  <si>
    <t>529 SZM šicí materiál (112 02 106)</t>
  </si>
  <si>
    <t>Spotřeba zdravotnického materiálu - orientační přehled</t>
  </si>
  <si>
    <t>ON Data</t>
  </si>
  <si>
    <t>08 - Porodnicko-gynekologická klinika</t>
  </si>
  <si>
    <t>08</t>
  </si>
  <si>
    <t>3T4</t>
  </si>
  <si>
    <t>V</t>
  </si>
  <si>
    <t>09544</t>
  </si>
  <si>
    <t>REGULAČNÍ POPLATEK ZA KAŽDÝ DEN LŮŽKOVÉ PÉČE -- PO</t>
  </si>
  <si>
    <t>301</t>
  </si>
  <si>
    <t>31022</t>
  </si>
  <si>
    <t>CÍLENÉ VYŠETŘENÍ DĚTSKÝM LÉKAŘEM</t>
  </si>
  <si>
    <t>31021</t>
  </si>
  <si>
    <t>KOMPLEXNÍ VYŠETŘENÍ DĚTSKÝM LÉKAŘEM</t>
  </si>
  <si>
    <t>3F4</t>
  </si>
  <si>
    <t>1</t>
  </si>
  <si>
    <t>0005114</t>
  </si>
  <si>
    <t>0014583</t>
  </si>
  <si>
    <t>0026039</t>
  </si>
  <si>
    <t>KIOVIG 100 MG/ML</t>
  </si>
  <si>
    <t>0068999</t>
  </si>
  <si>
    <t>AMPICILIN 0,5 BIOTIKA</t>
  </si>
  <si>
    <t>0072973</t>
  </si>
  <si>
    <t>0077044</t>
  </si>
  <si>
    <t>0092206</t>
  </si>
  <si>
    <t>AUGMENTIN 600 MG</t>
  </si>
  <si>
    <t>0092289</t>
  </si>
  <si>
    <t>EDICIN 0,5 G</t>
  </si>
  <si>
    <t>0094176</t>
  </si>
  <si>
    <t>CEFOTAXIME LEK 1 G PRÁŠEK PRO INJEKČNÍ ROZTOK</t>
  </si>
  <si>
    <t>0096413</t>
  </si>
  <si>
    <t>GENTAMICIN LEK 40 MG/2 ML</t>
  </si>
  <si>
    <t>0164350</t>
  </si>
  <si>
    <t>TAZOCIN 4 G/0,5 G</t>
  </si>
  <si>
    <t>0107854</t>
  </si>
  <si>
    <t>2</t>
  </si>
  <si>
    <t>0007957</t>
  </si>
  <si>
    <t xml:space="preserve"> </t>
  </si>
  <si>
    <t>Erytrocyty deleukotizované</t>
  </si>
  <si>
    <t>0107960</t>
  </si>
  <si>
    <t>Trombocyty z aferézy deleukotizované</t>
  </si>
  <si>
    <t>0407942</t>
  </si>
  <si>
    <t>Příplatek za ozáření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</si>
  <si>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</si>
  <si>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</si>
  <si>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</si>
  <si>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</si>
  <si>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</si>
  <si>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</si>
  <si>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</si>
  <si>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</si>
  <si>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</si>
  <si>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</si>
  <si>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</si>
  <si>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</si>
  <si>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</si>
  <si>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</si>
  <si>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99999</t>
  </si>
  <si>
    <t>Nespecifikovany vykon</t>
  </si>
  <si>
    <t>31011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</si>
  <si>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</si>
  <si>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</si>
  <si>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</si>
  <si>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</si>
  <si>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</si>
  <si>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</si>
  <si>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34451</t>
  </si>
  <si>
    <t>(VZP) PORODNÍ VÁHA NOVOROZENCE OD 750 DO 999 GRAMŮ</t>
  </si>
  <si>
    <t>09213</t>
  </si>
  <si>
    <t>NEODKLADNÁ KARDIOPULMONÁLNÍ RESUSCITACE ZÁKLADNÍ Á</t>
  </si>
  <si>
    <t>0001619</t>
  </si>
  <si>
    <t>0003952</t>
  </si>
  <si>
    <t>AMIKIN 500 MG</t>
  </si>
  <si>
    <t>0011592</t>
  </si>
  <si>
    <t>METRONIDAZOL B. BRAUN 5 MG/ML</t>
  </si>
  <si>
    <t>0015273</t>
  </si>
  <si>
    <t>SULPERAZON 2 G IM/IV</t>
  </si>
  <si>
    <t>0017810</t>
  </si>
  <si>
    <t>KIOVIG 100MG/ML</t>
  </si>
  <si>
    <t>0027636</t>
  </si>
  <si>
    <t>SYNAGI</t>
  </si>
  <si>
    <t>SYNAGIS 100 MG</t>
  </si>
  <si>
    <t>0042144</t>
  </si>
  <si>
    <t>HUMAN ALBUMIN GRIFOLS 20%</t>
  </si>
  <si>
    <t>0049193</t>
  </si>
  <si>
    <t>CEFTAX 1000</t>
  </si>
  <si>
    <t>0053922</t>
  </si>
  <si>
    <t>CIPHIN PRO INFUSIONE 200 MG/100 ML</t>
  </si>
  <si>
    <t>0056801</t>
  </si>
  <si>
    <t>0059830</t>
  </si>
  <si>
    <t>CIPRINOL 200 MG/100 ML</t>
  </si>
  <si>
    <t>0065989</t>
  </si>
  <si>
    <t>0083050</t>
  </si>
  <si>
    <t>0083487</t>
  </si>
  <si>
    <t>MERONEM 500 MG</t>
  </si>
  <si>
    <t>0087226</t>
  </si>
  <si>
    <t>0131654</t>
  </si>
  <si>
    <t>CEFTAZIDIM KABI 1 GM</t>
  </si>
  <si>
    <t>0137484</t>
  </si>
  <si>
    <t>ANBINEX</t>
  </si>
  <si>
    <t>0137499</t>
  </si>
  <si>
    <t>0142077</t>
  </si>
  <si>
    <t>ATENATIV</t>
  </si>
  <si>
    <t>0076355</t>
  </si>
  <si>
    <t>FORTUM 500 MG</t>
  </si>
  <si>
    <t>0007955</t>
  </si>
  <si>
    <t>0207921</t>
  </si>
  <si>
    <t>Plazma čerstvá zmrazená</t>
  </si>
  <si>
    <t>0107961</t>
  </si>
  <si>
    <t>3</t>
  </si>
  <si>
    <t>0012999</t>
  </si>
  <si>
    <t>STAPLER LINEÁRNÍ S BŘITEM TCT55 TLC55</t>
  </si>
  <si>
    <t>0068197</t>
  </si>
  <si>
    <t>SYSTÉM HYDROCEPHALNÍ DRENÁŽNÍ</t>
  </si>
  <si>
    <t>0069598</t>
  </si>
  <si>
    <t>SYSTÉM HYDROCEPHALNÍ DRENÁŽNÍ-SHUNT</t>
  </si>
  <si>
    <t>0095636</t>
  </si>
  <si>
    <t>SYSTÉM HYDROCEPHALNÍ DRENÁŽNÍ - SHUNT HAKIM BACTIS</t>
  </si>
  <si>
    <t>0095661</t>
  </si>
  <si>
    <t>SYSTÉM ZEVNÍ DRENÁŽNÍ LIKVOROVÝ DOČASNÝ CODMAN</t>
  </si>
  <si>
    <t>0068221</t>
  </si>
  <si>
    <t>0068200</t>
  </si>
  <si>
    <t>00671</t>
  </si>
  <si>
    <t>OD TYPU 71 - PRO NEMOCNICE TYPU 3, (KATEGORIE 6) -</t>
  </si>
  <si>
    <t>00675</t>
  </si>
  <si>
    <t>OD TYPU 75 - PRO NEMOCNICE TYPU 3, (KATEGORIE 6) -</t>
  </si>
  <si>
    <t>09547</t>
  </si>
  <si>
    <t>REGULAČNÍ POPLATEK -- POJIŠTĚNEC OD ÚHRADY POPLATK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</si>
  <si>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</si>
  <si>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</si>
  <si>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</si>
  <si>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</si>
  <si>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</si>
  <si>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(VZP) PORODNÍ VÁHA NOVOROZENCE POD 750 GRAMŮ</t>
  </si>
  <si>
    <t>99991</t>
  </si>
  <si>
    <t>(VZP) KÓD POUZE PRO CENTRA DLE VYHL. 368/2006 - SL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</si>
  <si>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</si>
  <si>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</si>
  <si>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</si>
  <si>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</si>
  <si>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</si>
  <si>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</si>
  <si>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</si>
  <si>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</si>
  <si>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</si>
  <si>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</si>
  <si>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78310</t>
  </si>
  <si>
    <t xml:space="preserve">NEODKLADNÁ KARDIOPULMONÁLNÍ RESUSCITACE ROZŠÍŘENÁ </t>
  </si>
  <si>
    <t>78320</t>
  </si>
  <si>
    <t>90905</t>
  </si>
  <si>
    <t>90955</t>
  </si>
  <si>
    <t>(DRG) VENTILAČNÍ PODPORA U NOVOROZENCŮ</t>
  </si>
  <si>
    <t>501</t>
  </si>
  <si>
    <t>51386</t>
  </si>
  <si>
    <t>SUTURA EV. EXCIZE A SUTURA LÉZE STĚNY ŽALUDKU NEBO</t>
  </si>
  <si>
    <t>APENDEKTOMIE NEBO OPERAČNÍ DRENÁŽ PERIAPENDIKULÁRN</t>
  </si>
  <si>
    <t>52221</t>
  </si>
  <si>
    <t>ATRESIE TENKÉHO STŘEVA VČETNĚ DUODENA U NOVOROZENC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</si>
  <si>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</si>
  <si>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</si>
  <si>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</si>
  <si>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</si>
  <si>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</si>
  <si>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</si>
  <si>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</si>
  <si>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</si>
  <si>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</si>
  <si>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</si>
  <si>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</si>
  <si>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52219</t>
  </si>
  <si>
    <t>OPERACE PRO NEKROTIZUJÍCÍ ENTEROKOLIDU</t>
  </si>
  <si>
    <t>54930</t>
  </si>
  <si>
    <t xml:space="preserve">VYSOKÁ LIGATURA VENAE SAPHENAE MAGNAE + STRIPPING </t>
  </si>
  <si>
    <t>51355</t>
  </si>
  <si>
    <t>DVOJ - A VÍCENÁSOBNÁ RESEKCE A (NEBO) ANASTOMÓZA T</t>
  </si>
  <si>
    <t>51361</t>
  </si>
  <si>
    <t>KOLEKTOMIE SUBTOTÁLNÍ S ILEOSTOMIÍ A UZÁVĚREM REKT</t>
  </si>
  <si>
    <t>52231</t>
  </si>
  <si>
    <t>OPERACE OMFALOKÉLY NEBO GASTROSCHÍZY</t>
  </si>
  <si>
    <t>52237</t>
  </si>
  <si>
    <t xml:space="preserve">KOREKCE VYSOKÉ VROZENÉ ANOREKTÁLNÍ NEPRŮCHODNOSTI </t>
  </si>
  <si>
    <t>5F6</t>
  </si>
  <si>
    <t>56163</t>
  </si>
  <si>
    <t>ZEVNÍ KOMOROVÁ DRENÁŽ NEBO ZAVEDENÍ ČIDLA NA MĚŘEN</t>
  </si>
  <si>
    <t>56125</t>
  </si>
  <si>
    <t>OPERAČNÍ REVIZE NEBO ZAVEDENÍ DRENÁŽE MOZKOMÍŠNÍHO</t>
  </si>
  <si>
    <t>56111</t>
  </si>
  <si>
    <t>ZAVEDENÍ RESERVOÁRU LIKVORU OMMAYA VČETNĚ NÁVRTU</t>
  </si>
  <si>
    <t>606</t>
  </si>
  <si>
    <t>66021</t>
  </si>
  <si>
    <t>KOMPLEXNÍ VYŠETŘENÍ ORTOPEDEM</t>
  </si>
  <si>
    <t>66031</t>
  </si>
  <si>
    <t>PREVENTIVNÍ VYŠETŘENÍ KYČELNÍCH KLOUBŮ U KOJENCE</t>
  </si>
  <si>
    <t>7F6</t>
  </si>
  <si>
    <t>76439</t>
  </si>
  <si>
    <t>ORCHIECTOMIE JEDNOSTRANNÁ</t>
  </si>
  <si>
    <t>Zdravotní výkony vykázané na pracovišti pro pacienty hospitalizované ve FNOL - orientační přehled</t>
  </si>
  <si>
    <t>00042</t>
  </si>
  <si>
    <t>A</t>
  </si>
  <si>
    <t xml:space="preserve">DLOUHODOBÁ MECHANICKÁ VENTILACE &gt; 240 HODIN (11-21 DNÍ) S CC                                        </t>
  </si>
  <si>
    <t>00043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</si>
  <si>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</si>
  <si>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</si>
  <si>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</si>
  <si>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</si>
  <si>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</si>
  <si>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</si>
  <si>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</si>
  <si>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00060</t>
  </si>
  <si>
    <t xml:space="preserve">DLOUHODOBÁ MECHANICKÁ VENTILACE &gt; 1800 HODIN (VÍCE NEŽ 75 DNÍ)                                      </t>
  </si>
  <si>
    <t>00090</t>
  </si>
  <si>
    <t xml:space="preserve">DLOUHODOBÁ MECHANICKÁ VENTILACE &gt; 1008 HODIN (43-75 DNÍ)                                            </t>
  </si>
  <si>
    <t>00110</t>
  </si>
  <si>
    <t xml:space="preserve">DLOUHODOBÁ MECHANICKÁ VENTILACE &gt; 504 HODIN (22-42 DNÍ)                                             </t>
  </si>
  <si>
    <t>00123</t>
  </si>
  <si>
    <t xml:space="preserve">DLOUHODOBÁ MECHANICKÁ VENTILACE &gt; 240 HODIN (11-21 DNÍ) S EKONOMICKY NÁROČNÝM VÝKONEM S MCC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</si>
  <si>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</si>
  <si>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</si>
  <si>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</si>
  <si>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</si>
  <si>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10302</t>
  </si>
  <si>
    <t xml:space="preserve">DIABETES. NUTRIČNÍ A JINÉ METABOLICKÉ PORUCHY S CC                                                  </t>
  </si>
  <si>
    <t>15601</t>
  </si>
  <si>
    <t xml:space="preserve">NOVOROZENEC. MRTVÝ NEBO PŘELOŽENÝ &lt;= 5 DNÍ BEZ CC                                                   </t>
  </si>
  <si>
    <t>15602</t>
  </si>
  <si>
    <t xml:space="preserve">NOVOROZENEC. MRTVÝ NEBO PŘELOŽENÝ &lt;= 5 DNÍ S CC                                                     </t>
  </si>
  <si>
    <t>15603</t>
  </si>
  <si>
    <t xml:space="preserve">NOVOROZENEC. MRTVÝ NEBO PŘELOŽENÝ &lt;= 5 DNÍ S MCC                                                    </t>
  </si>
  <si>
    <t>15623</t>
  </si>
  <si>
    <t xml:space="preserve">NOVOROZENEC. VÁHA PŘI PORODU &lt;=1000G. SE ZÁKLADNÍM VÝKONEM S MCC                                    </t>
  </si>
  <si>
    <t>15632</t>
  </si>
  <si>
    <t xml:space="preserve">NOVOROZENEC. VÁHA PŘI PORODU &lt;=1000G. BEZ ZÁKLADNÍHO VÝKONU S CC                                    </t>
  </si>
  <si>
    <t>15633</t>
  </si>
  <si>
    <t xml:space="preserve">NOVOROZENEC. VÁHA PŘI PORODU &lt;=1000G. BEZ ZÁKLADNÍHO VÝKONU S MCC                                   </t>
  </si>
  <si>
    <t>15652</t>
  </si>
  <si>
    <t xml:space="preserve">NOVOROZENEC. VÁHA PŘI PORODU 1000-1499G. BEZ ZÁKLADNÍHO VÝKONU S CC                                 </t>
  </si>
  <si>
    <t>15653</t>
  </si>
  <si>
    <t xml:space="preserve">NOVOROZENEC. VÁHA PŘI PORODU 1000-1499G. BEZ ZÁKLADNÍHO VÝKONU S MCC                                </t>
  </si>
  <si>
    <t>15671</t>
  </si>
  <si>
    <t xml:space="preserve">NOVOROZENEC. VÁHA PŘI PORODU 1500-1999G. BEZ ZÁKLADNÍHO VÝKONU BEZ CC                               </t>
  </si>
  <si>
    <t>15672</t>
  </si>
  <si>
    <t xml:space="preserve">NOVOROZENEC. VÁHA PŘI PORODU 1500-1999G. BEZ ZÁKLADNÍHO VÝKONU S CC                                 </t>
  </si>
  <si>
    <t>15673</t>
  </si>
  <si>
    <t xml:space="preserve">NOVOROZENEC. VÁHA PŘI PORODU 1500-1999G. BEZ ZÁKLADNÍHO VÝKONU S MCC                                </t>
  </si>
  <si>
    <t>15691</t>
  </si>
  <si>
    <t xml:space="preserve">NOVOROZENEC. VÁHA PŘI PORODU 2000-2499G. BEZ ZÁKLADNÍHO VÝKONU BEZ CC                               </t>
  </si>
  <si>
    <t>15692</t>
  </si>
  <si>
    <t xml:space="preserve">NOVOROZENEC. VÁHA PŘI PORODU 2000-2499G. BEZ ZÁKLADNÍHO VÝKONU S CC                                 </t>
  </si>
  <si>
    <t>15693</t>
  </si>
  <si>
    <t xml:space="preserve">NOVOROZENEC. VÁHA PŘI PORODU 2000-2499G. BEZ ZÁKLADNÍHO VÝKONU S MCC                                </t>
  </si>
  <si>
    <t>15702</t>
  </si>
  <si>
    <t xml:space="preserve">NOVOROZENEC. VÁHA PŘI PORODU &gt;2499G. SE ZÁKLADNÍM VÝKONEM S CC                                      </t>
  </si>
  <si>
    <t>15703</t>
  </si>
  <si>
    <t xml:space="preserve">NOVOROZENEC. VÁHA PŘI PORODU &gt;2499G. SE ZÁKLADNÍM VÝKONEM S MCC                                     </t>
  </si>
  <si>
    <t>15711</t>
  </si>
  <si>
    <t xml:space="preserve">NOVOROZENEC. VÁHA PŘI PORODU &gt;2499G. S VÁŽNOU ANOMÁLIÍ NEBO DĚDIČNÝM STAVEM BEZ CC                  </t>
  </si>
  <si>
    <t>15712</t>
  </si>
  <si>
    <t xml:space="preserve">NOVOROZENEC. VÁHA PŘI PORODU &gt;2499G. S VÁŽNOU ANOMÁLIÍ NEBO DĚDIČNÝM STAVEM S CC                    </t>
  </si>
  <si>
    <t>15713</t>
  </si>
  <si>
    <t xml:space="preserve">NOVOROZENEC. VÁHA PŘI PORODU &gt;2499G. S VÁŽNOU ANOMÁLIÍ NEBO DĚDIČNÝM STAVEM S MCC                   </t>
  </si>
  <si>
    <t>15720</t>
  </si>
  <si>
    <t xml:space="preserve">NOVOROZENEC. VÁHA PŘI PORODU &gt; 2499G. SE SYNDROMEM DÝCHACÍCH POTÍŽÍ                                 </t>
  </si>
  <si>
    <t>15732</t>
  </si>
  <si>
    <t xml:space="preserve">NOVOROZENEC. VÁHA PŘI PORODU &gt; 2499G. S ASPIRAČNÍM SYNDROMEM S CC                                   </t>
  </si>
  <si>
    <t>15741</t>
  </si>
  <si>
    <t xml:space="preserve">NOVOROZENEC. VÁHA PŘI PORODU &gt; 2499G. S VROZENOU NEBO PERINATÁLNÍ INFEKCÍ BEZ CC                    </t>
  </si>
  <si>
    <t>15742</t>
  </si>
  <si>
    <t xml:space="preserve">NOVOROZENEC. VÁHA PŘI PORODU &gt; 2499G. S VROZENOU NEBO PERINATÁLNÍ INFEKCÍ S CC                      </t>
  </si>
  <si>
    <t>15743</t>
  </si>
  <si>
    <t xml:space="preserve">NOVOROZENEC. VÁHA PŘI PORODU &gt; 2499G. S VROZENOU NEBO PERINATÁLNÍ INFEKCÍ S MCC                     </t>
  </si>
  <si>
    <t>15751</t>
  </si>
  <si>
    <t xml:space="preserve">NOVOROZENEC. VÁHA PŘI PORODU &gt; 2499G. BEZ ZÁKLADNÍHO VÝKONU BEZ CC                                  </t>
  </si>
  <si>
    <t>15752</t>
  </si>
  <si>
    <t xml:space="preserve">NOVOROZENEC. VÁHA PŘI PORODU &gt; 2499G. BEZ ZÁKLADNÍHO VÝKONU S CC                                    </t>
  </si>
  <si>
    <t>15753</t>
  </si>
  <si>
    <t xml:space="preserve">NOVOROZENEC. VÁHA PŘI PORODU &gt; 2499G. BEZ ZÁKLADNÍHO VÝKONU S MCC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</si>
  <si>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</si>
  <si>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</si>
  <si>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</si>
  <si>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</si>
  <si>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</si>
  <si>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</si>
  <si>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</si>
  <si>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</si>
  <si>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</si>
  <si>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</si>
  <si>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</si>
  <si>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</si>
  <si>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</si>
  <si>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</si>
  <si>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</si>
  <si>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</si>
  <si>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</si>
  <si>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</si>
  <si>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</si>
  <si>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12</t>
  </si>
  <si>
    <t>706</t>
  </si>
  <si>
    <t>89169</t>
  </si>
  <si>
    <t>CYSTOURETROGRAFIE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</si>
  <si>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</si>
  <si>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</si>
  <si>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</si>
  <si>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</si>
  <si>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</si>
  <si>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</si>
  <si>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</si>
  <si>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</si>
  <si>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</si>
  <si>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</si>
  <si>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94129</t>
  </si>
  <si>
    <t>RUTINNÍ VYŠETŘENÍ CHROMOZOMU Z PERIFERNÍ KRVE</t>
  </si>
  <si>
    <t>94175</t>
  </si>
  <si>
    <t>HODNOCENÍ DALŠÍCH MITÓZ</t>
  </si>
  <si>
    <t>32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</si>
  <si>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</si>
  <si>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</si>
  <si>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</si>
  <si>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</si>
  <si>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</si>
  <si>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</si>
  <si>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</si>
  <si>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</si>
  <si>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</si>
  <si>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</si>
  <si>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</si>
  <si>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</si>
  <si>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</si>
  <si>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</si>
  <si>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</si>
  <si>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</si>
  <si>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</si>
  <si>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</si>
  <si>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</si>
  <si>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</si>
  <si>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</si>
  <si>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</si>
  <si>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</si>
  <si>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</si>
  <si>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</si>
  <si>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</si>
  <si>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</si>
  <si>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</si>
  <si>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</si>
  <si>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</si>
  <si>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</si>
  <si>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96131</t>
  </si>
  <si>
    <t>FAKTOR XIII - PODJEDNOTKA S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</si>
  <si>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</si>
  <si>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</si>
  <si>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</si>
  <si>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</si>
  <si>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</si>
  <si>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</si>
  <si>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</si>
  <si>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</si>
  <si>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</si>
  <si>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</si>
  <si>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</si>
  <si>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</si>
  <si>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</si>
  <si>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</si>
  <si>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</si>
  <si>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</si>
  <si>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</si>
  <si>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</si>
  <si>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</si>
  <si>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</si>
  <si>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</si>
  <si>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</si>
  <si>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</si>
  <si>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</si>
  <si>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</si>
  <si>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</si>
  <si>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</si>
  <si>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</si>
  <si>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</si>
  <si>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</si>
  <si>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</si>
  <si>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</si>
  <si>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</si>
  <si>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</si>
  <si>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</si>
  <si>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</si>
  <si>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</si>
  <si>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</si>
  <si>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</si>
  <si>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</si>
  <si>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</si>
  <si>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</si>
  <si>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</si>
  <si>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</si>
  <si>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</si>
  <si>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</si>
  <si>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</si>
  <si>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</si>
  <si>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</si>
  <si>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</si>
  <si>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</si>
  <si>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</si>
  <si>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</si>
  <si>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</si>
  <si>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</si>
  <si>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</si>
  <si>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</si>
  <si>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</si>
  <si>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</si>
  <si>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</si>
  <si>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</si>
  <si>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</si>
  <si>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</si>
  <si>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</si>
  <si>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81331</t>
  </si>
  <si>
    <t>ALBUMIN V MOZKOMÍŠNÍM MOKU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</si>
  <si>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</si>
  <si>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</si>
  <si>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</si>
  <si>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</si>
  <si>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</si>
  <si>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</si>
  <si>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</si>
  <si>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</si>
  <si>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</si>
  <si>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</si>
  <si>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</si>
  <si>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</si>
  <si>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</si>
  <si>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</si>
  <si>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</si>
  <si>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</si>
  <si>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81487</t>
  </si>
  <si>
    <t>KARNITIN</t>
  </si>
  <si>
    <t>81521</t>
  </si>
  <si>
    <t>LAKTÁT (KYSELINA MLÉČNÁ)</t>
  </si>
  <si>
    <t>81527</t>
  </si>
  <si>
    <t>CHOLESTEROL LDL</t>
  </si>
  <si>
    <t>81561</t>
  </si>
  <si>
    <t>PRŮKAZ OKULTNÍHO KRVÁCENÍ</t>
  </si>
  <si>
    <t>81641</t>
  </si>
  <si>
    <t>ŽELEZO CELKOVÉ</t>
  </si>
  <si>
    <t>81651</t>
  </si>
  <si>
    <t xml:space="preserve">VYŠETŘENÍ DĚDIČNÝCH PORUCH METABOLISMU (DÁLE DPM) 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</si>
  <si>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</si>
  <si>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</si>
  <si>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</si>
  <si>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</si>
  <si>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</si>
  <si>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</si>
  <si>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</si>
  <si>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</si>
  <si>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</si>
  <si>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</si>
  <si>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87421</t>
  </si>
  <si>
    <t>CYTOLOGICKÉ NÁTĚRY SEDIMENTU CENTRIFUGOVANÉ TEKUTI</t>
  </si>
  <si>
    <t>87433</t>
  </si>
  <si>
    <t>STANDARDNÍ CYTOLOGICKÉ BARVENÍ,  ZA 1-3 PREPARÁTY</t>
  </si>
  <si>
    <t>91131</t>
  </si>
  <si>
    <t>STANOVENÍ IgA</t>
  </si>
  <si>
    <t>91137</t>
  </si>
  <si>
    <t>STANOVENÍ TRANSFERINU</t>
  </si>
  <si>
    <t>91141</t>
  </si>
  <si>
    <t>STANOVENÍ CERULOPLASMINU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</si>
  <si>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</si>
  <si>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</si>
  <si>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</si>
  <si>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</si>
  <si>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</si>
  <si>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</si>
  <si>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</si>
  <si>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</si>
  <si>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</si>
  <si>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</si>
  <si>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</si>
  <si>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</si>
  <si>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93137</t>
  </si>
  <si>
    <t>PROGESTERON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</si>
  <si>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</si>
  <si>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</si>
  <si>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</si>
  <si>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</si>
  <si>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</si>
  <si>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</si>
  <si>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</si>
  <si>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</si>
  <si>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</si>
  <si>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</si>
  <si>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</si>
  <si>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</si>
  <si>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</si>
  <si>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</si>
  <si>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</si>
  <si>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</si>
  <si>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</si>
  <si>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</si>
  <si>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</si>
  <si>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</si>
  <si>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</si>
  <si>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</si>
  <si>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</si>
  <si>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</si>
  <si>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</si>
  <si>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</si>
  <si>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</si>
  <si>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</si>
  <si>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</si>
  <si>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</si>
  <si>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</si>
  <si>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</si>
  <si>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</si>
  <si>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</si>
  <si>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</si>
  <si>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</si>
  <si>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</si>
  <si>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</si>
  <si>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</si>
  <si>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</si>
  <si>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</si>
  <si>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</si>
  <si>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</si>
  <si>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</si>
  <si>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</si>
  <si>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</si>
  <si>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</si>
  <si>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</si>
  <si>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</si>
  <si>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</si>
  <si>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</si>
  <si>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</si>
  <si>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</si>
  <si>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</si>
  <si>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</si>
  <si>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</si>
  <si>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</si>
  <si>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</si>
  <si>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</si>
  <si>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</si>
  <si>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</si>
  <si>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</si>
  <si>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</si>
  <si>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</si>
  <si>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</si>
  <si>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</si>
  <si>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</si>
  <si>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</si>
  <si>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</si>
  <si>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</si>
  <si>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</si>
  <si>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</si>
  <si>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</si>
  <si>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</si>
  <si>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</si>
  <si>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</si>
  <si>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</si>
  <si>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</si>
  <si>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</si>
  <si>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</si>
  <si>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</si>
  <si>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</si>
  <si>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</si>
  <si>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</si>
  <si>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</si>
  <si>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</si>
  <si>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</si>
  <si>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</si>
  <si>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</si>
  <si>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</si>
  <si>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</si>
  <si>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</si>
  <si>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</si>
  <si>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</si>
  <si>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</si>
  <si>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</si>
  <si>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</si>
  <si>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</si>
  <si>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</si>
  <si>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</si>
  <si>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</si>
  <si>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</si>
  <si>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</si>
  <si>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</si>
  <si>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</si>
  <si>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</si>
  <si>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</si>
  <si>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</si>
  <si>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</si>
  <si>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</si>
  <si>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</si>
  <si>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</si>
  <si>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</si>
  <si>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</si>
  <si>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</si>
  <si>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</si>
  <si>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</si>
  <si>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</si>
  <si>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</si>
  <si>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</si>
  <si>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94189</t>
  </si>
  <si>
    <t>HYBRIDIZACE DNA SE ZNAČENOU SONDOU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</si>
  <si>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</si>
  <si>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</si>
  <si>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</si>
  <si>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</si>
  <si>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</si>
  <si>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</si>
  <si>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</si>
  <si>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</si>
  <si>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</si>
  <si>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</si>
  <si>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</si>
  <si>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</si>
  <si>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</si>
  <si>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</si>
  <si>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</si>
  <si>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</si>
  <si>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</si>
  <si>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</si>
  <si>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</si>
  <si>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</si>
  <si>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</si>
  <si>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</si>
  <si>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</si>
  <si>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</si>
  <si>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</si>
  <si>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81733</t>
  </si>
  <si>
    <t>KVANTITATIVNÍ STANOVENÍ KRVE VE STOLICI NA ANALYZÁ</t>
  </si>
  <si>
    <t>81659</t>
  </si>
  <si>
    <t>VYŠETŘENÍ DPM, STANOVENÍ METABOLITU PLYNOVOU CHROM</t>
  </si>
  <si>
    <t>93223</t>
  </si>
  <si>
    <t>NÁDOROVÉ ANTIGENY CA - TYPU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</si>
  <si>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</si>
  <si>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</si>
  <si>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</si>
  <si>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</si>
  <si>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</si>
  <si>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</si>
  <si>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</si>
  <si>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</si>
  <si>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</si>
  <si>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</si>
  <si>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</si>
  <si>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</si>
  <si>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</si>
  <si>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</si>
  <si>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81725</t>
  </si>
  <si>
    <t>KVANTITATIVNÍ STANOVENÍ ELASTÁSY 1 (PANKREATICKÉHO</t>
  </si>
  <si>
    <t>813</t>
  </si>
  <si>
    <t>91197</t>
  </si>
  <si>
    <t>STANOVENÍ CYTOKINU ELISA</t>
  </si>
  <si>
    <t>34</t>
  </si>
  <si>
    <t>809</t>
  </si>
  <si>
    <t>0001733</t>
  </si>
  <si>
    <t>XENETIX 300</t>
  </si>
  <si>
    <t>0022075</t>
  </si>
  <si>
    <t>IOMERON 400</t>
  </si>
  <si>
    <t>0042433</t>
  </si>
  <si>
    <t>VISIPAQUE 320 MG I/ML</t>
  </si>
  <si>
    <t>0045119</t>
  </si>
  <si>
    <t>VISIPAQUE 270 MG I/ML</t>
  </si>
  <si>
    <t>0045123</t>
  </si>
  <si>
    <t>0045124</t>
  </si>
  <si>
    <t>0065978</t>
  </si>
  <si>
    <t>DOTAREM</t>
  </si>
  <si>
    <t>0077015</t>
  </si>
  <si>
    <t>0077018</t>
  </si>
  <si>
    <t>ULTRAVIST 370</t>
  </si>
  <si>
    <t>0077019</t>
  </si>
  <si>
    <t>0077024</t>
  </si>
  <si>
    <t>ULTRAVIST 300</t>
  </si>
  <si>
    <t>0038482</t>
  </si>
  <si>
    <t>DRÁT VODÍCÍ GUIDE WIRE M</t>
  </si>
  <si>
    <t>0052140</t>
  </si>
  <si>
    <t>KATETR DILATAČNÍ PTA WANDA, SMASH</t>
  </si>
  <si>
    <t>0053563</t>
  </si>
  <si>
    <t>KATETR DIAGNOSTICKÝ TEMPO4F,5F</t>
  </si>
  <si>
    <t>0059345</t>
  </si>
  <si>
    <t>INDEFLÁTOR 622510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</si>
  <si>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</si>
  <si>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</si>
  <si>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</si>
  <si>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</si>
  <si>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</si>
  <si>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</si>
  <si>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</si>
  <si>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</si>
  <si>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</si>
  <si>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</si>
  <si>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</si>
  <si>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</si>
  <si>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</si>
  <si>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</si>
  <si>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</si>
  <si>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</si>
  <si>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</si>
  <si>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</si>
  <si>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</si>
  <si>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</si>
  <si>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</si>
  <si>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</si>
  <si>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</si>
  <si>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</si>
  <si>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</si>
  <si>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</si>
  <si>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</si>
  <si>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</si>
  <si>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</si>
  <si>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</si>
  <si>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</si>
  <si>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</si>
  <si>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</si>
  <si>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</si>
  <si>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</si>
  <si>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</si>
  <si>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</si>
  <si>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</si>
  <si>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</si>
  <si>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</si>
  <si>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</si>
  <si>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</si>
  <si>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</si>
  <si>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</si>
  <si>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</si>
  <si>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</si>
  <si>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89155</t>
  </si>
  <si>
    <t>RTG VYŠETŘENÍ TLUSTÉHO STŘEVA</t>
  </si>
  <si>
    <t>89525</t>
  </si>
  <si>
    <t>DOPPLEROVSKÁ ULTRASONOGRAFIE TRANSKRANIÁLNÍ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</si>
  <si>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</si>
  <si>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</si>
  <si>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</si>
  <si>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</si>
  <si>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</si>
  <si>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</si>
  <si>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</si>
  <si>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</si>
  <si>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</si>
  <si>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</si>
  <si>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</si>
  <si>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</si>
  <si>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</si>
  <si>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</si>
  <si>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</si>
  <si>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</si>
  <si>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</si>
  <si>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</si>
  <si>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</si>
  <si>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</si>
  <si>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</si>
  <si>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</si>
  <si>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</si>
  <si>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</si>
  <si>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</si>
  <si>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</si>
  <si>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</si>
  <si>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</si>
  <si>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</si>
  <si>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</si>
  <si>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</si>
  <si>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</si>
  <si>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</si>
  <si>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</si>
  <si>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</si>
  <si>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</si>
  <si>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</si>
  <si>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</si>
  <si>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</si>
  <si>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</si>
  <si>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</si>
  <si>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</si>
  <si>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</si>
  <si>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</si>
  <si>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</si>
  <si>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</si>
  <si>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</si>
  <si>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</si>
  <si>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</si>
  <si>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</si>
  <si>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</si>
  <si>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</si>
  <si>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</si>
  <si>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</si>
  <si>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</si>
  <si>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</si>
  <si>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</si>
  <si>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</si>
  <si>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</si>
  <si>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</si>
  <si>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</si>
  <si>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</si>
  <si>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</si>
  <si>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</si>
  <si>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</si>
  <si>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</si>
  <si>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</si>
  <si>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</si>
  <si>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</si>
  <si>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</si>
  <si>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</si>
  <si>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</si>
  <si>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</si>
  <si>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</si>
  <si>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</si>
  <si>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</si>
  <si>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</si>
  <si>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</si>
  <si>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</si>
  <si>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</si>
  <si>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</si>
  <si>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</si>
  <si>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</si>
  <si>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</si>
  <si>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</si>
  <si>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</si>
  <si>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</si>
  <si>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</si>
  <si>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</si>
  <si>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</si>
  <si>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</si>
  <si>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</si>
  <si>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</si>
  <si>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</si>
  <si>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</si>
  <si>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</si>
  <si>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</si>
  <si>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</si>
  <si>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</si>
  <si>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</si>
  <si>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</si>
  <si>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</si>
  <si>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</si>
  <si>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</si>
  <si>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</si>
  <si>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</si>
  <si>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</si>
  <si>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</si>
  <si>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</si>
  <si>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</si>
  <si>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</si>
  <si>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</si>
  <si>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</si>
  <si>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</si>
  <si>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</si>
  <si>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</si>
  <si>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</si>
  <si>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</si>
  <si>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</si>
  <si>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</si>
  <si>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</si>
  <si>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</si>
  <si>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</si>
  <si>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</si>
  <si>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</si>
  <si>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</si>
  <si>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82115</t>
  </si>
  <si>
    <t>PRŮKAZ VIROVÉHO ANTIGENU V BIOLOGICKÉM MATERIÁLU N</t>
  </si>
  <si>
    <t>82149</t>
  </si>
  <si>
    <t>SEROTYPIZACE STŘEVNÍCH A JINÝCH PATOGENŮ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</si>
  <si>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</si>
  <si>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</si>
  <si>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</si>
  <si>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</si>
  <si>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</si>
  <si>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</si>
  <si>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</si>
  <si>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91431</t>
  </si>
  <si>
    <t>ZVLÁŠTĚ NÁROČNÉ IZOLACE BUNĚK GRADIENTOVOU CENTRIF</t>
  </si>
  <si>
    <t>91567</t>
  </si>
  <si>
    <t>IMUNOANALYTICKÉ STANOVENÍ AUTOPROTILÁTEK</t>
  </si>
  <si>
    <t>91439</t>
  </si>
  <si>
    <t>IMUNOFENOTYPIZACE BUNĚČNÝCH SUBPOPULACÍ DLE POVRCH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</si>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</sst>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2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1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5" fontId="34" fillId="0" borderId="64" xfId="53" applyNumberFormat="1" applyFont="1" applyFill="1" applyBorder="1"/>
    <xf numFmtId="165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1" fontId="32" fillId="0" borderId="41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8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8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9" fontId="3" fillId="0" borderId="39" xfId="26" applyNumberFormat="1" applyFont="1" applyFill="1" applyBorder="1" applyAlignment="1">
      <alignment vertical="center"/>
    </xf>
    <xf numFmtId="167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4" fontId="42" fillId="4" borderId="83" xfId="0" applyNumberFormat="1" applyFont="1" applyFill="1" applyBorder="1" applyAlignment="1"/>
    <xf numFmtId="174" fontId="42" fillId="4" borderId="76" xfId="0" applyNumberFormat="1" applyFont="1" applyFill="1" applyBorder="1" applyAlignment="1"/>
    <xf numFmtId="174" fontId="42" fillId="4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9" xfId="0" applyNumberFormat="1" applyFont="1" applyBorder="1"/>
    <xf numFmtId="174" fontId="35" fillId="0" borderId="87" xfId="0" applyNumberFormat="1" applyFont="1" applyBorder="1"/>
    <xf numFmtId="174" fontId="42" fillId="0" borderId="96" xfId="0" applyNumberFormat="1" applyFont="1" applyBorder="1"/>
    <xf numFmtId="174" fontId="35" fillId="0" borderId="97" xfId="0" applyNumberFormat="1" applyFont="1" applyBorder="1"/>
    <xf numFmtId="174" fontId="35" fillId="0" borderId="80" xfId="0" applyNumberFormat="1" applyFont="1" applyBorder="1"/>
    <xf numFmtId="174" fontId="42" fillId="2" borderId="98" xfId="0" applyNumberFormat="1" applyFont="1" applyFill="1" applyBorder="1" applyAlignment="1"/>
    <xf numFmtId="174" fontId="42" fillId="2" borderId="76" xfId="0" applyNumberFormat="1" applyFont="1" applyFill="1" applyBorder="1" applyAlignment="1"/>
    <xf numFmtId="174" fontId="42" fillId="2" borderId="77" xfId="0" applyNumberFormat="1" applyFont="1" applyFill="1" applyBorder="1" applyAlignment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42" fillId="0" borderId="83" xfId="0" applyNumberFormat="1" applyFont="1" applyBorder="1"/>
    <xf numFmtId="174" fontId="35" fillId="0" borderId="99" xfId="0" applyNumberFormat="1" applyFont="1" applyBorder="1"/>
    <xf numFmtId="174" fontId="35" fillId="0" borderId="77" xfId="0" applyNumberFormat="1" applyFont="1" applyBorder="1"/>
    <xf numFmtId="175" fontId="42" fillId="2" borderId="83" xfId="0" applyNumberFormat="1" applyFont="1" applyFill="1" applyBorder="1" applyAlignment="1"/>
    <xf numFmtId="175" fontId="35" fillId="2" borderId="76" xfId="0" applyNumberFormat="1" applyFont="1" applyFill="1" applyBorder="1" applyAlignment="1"/>
    <xf numFmtId="175" fontId="35" fillId="2" borderId="77" xfId="0" applyNumberFormat="1" applyFont="1" applyFill="1" applyBorder="1" applyAlignment="1"/>
    <xf numFmtId="175" fontId="42" fillId="0" borderId="85" xfId="0" applyNumberFormat="1" applyFont="1" applyBorder="1"/>
    <xf numFmtId="175" fontId="35" fillId="0" borderId="86" xfId="0" applyNumberFormat="1" applyFont="1" applyBorder="1"/>
    <xf numFmtId="175" fontId="35" fillId="0" borderId="87" xfId="0" applyNumberFormat="1" applyFont="1" applyBorder="1"/>
    <xf numFmtId="175" fontId="35" fillId="0" borderId="89" xfId="0" applyNumberFormat="1" applyFont="1" applyBorder="1"/>
    <xf numFmtId="175" fontId="42" fillId="0" borderId="91" xfId="0" applyNumberFormat="1" applyFont="1" applyBorder="1"/>
    <xf numFmtId="175" fontId="35" fillId="0" borderId="92" xfId="0" applyNumberFormat="1" applyFont="1" applyBorder="1"/>
    <xf numFmtId="175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83" xfId="0" applyNumberFormat="1" applyFont="1" applyFill="1" applyBorder="1" applyAlignment="1">
      <alignment horizontal="center"/>
    </xf>
    <xf numFmtId="176" fontId="42" fillId="0" borderId="91" xfId="0" applyNumberFormat="1" applyFont="1" applyBorder="1"/>
    <xf numFmtId="0" fontId="34" fillId="2" borderId="108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8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0" fontId="46" fillId="2" borderId="46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2" xfId="0" applyNumberFormat="1" applyFont="1" applyFill="1" applyBorder="1" applyAlignment="1">
      <alignment horizontal="right" vertical="top"/>
    </xf>
    <xf numFmtId="3" fontId="36" fillId="10" borderId="113" xfId="0" applyNumberFormat="1" applyFont="1" applyFill="1" applyBorder="1" applyAlignment="1">
      <alignment horizontal="right" vertical="top"/>
    </xf>
    <xf numFmtId="177" fontId="36" fillId="10" borderId="114" xfId="0" applyNumberFormat="1" applyFont="1" applyFill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177" fontId="36" fillId="10" borderId="115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3" fontId="38" fillId="10" borderId="118" xfId="0" applyNumberFormat="1" applyFont="1" applyFill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3" fontId="38" fillId="0" borderId="117" xfId="0" applyNumberFormat="1" applyFont="1" applyBorder="1" applyAlignment="1">
      <alignment horizontal="right" vertical="top"/>
    </xf>
    <xf numFmtId="0" fontId="38" fillId="10" borderId="120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0" fontId="36" fillId="10" borderId="115" xfId="0" applyFont="1" applyFill="1" applyBorder="1" applyAlignment="1">
      <alignment horizontal="right" vertical="top"/>
    </xf>
    <xf numFmtId="177" fontId="38" fillId="10" borderId="119" xfId="0" applyNumberFormat="1" applyFont="1" applyFill="1" applyBorder="1" applyAlignment="1">
      <alignment horizontal="right" vertical="top"/>
    </xf>
    <xf numFmtId="177" fontId="38" fillId="10" borderId="120" xfId="0" applyNumberFormat="1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0" borderId="123" xfId="0" applyFont="1" applyBorder="1" applyAlignment="1">
      <alignment horizontal="right" vertical="top"/>
    </xf>
    <xf numFmtId="177" fontId="38" fillId="10" borderId="124" xfId="0" applyNumberFormat="1" applyFont="1" applyFill="1" applyBorder="1" applyAlignment="1">
      <alignment horizontal="right" vertical="top"/>
    </xf>
    <xf numFmtId="0" fontId="40" fillId="11" borderId="111" xfId="0" applyFont="1" applyFill="1" applyBorder="1" applyAlignment="1">
      <alignment vertical="top"/>
    </xf>
    <xf numFmtId="0" fontId="40" fillId="11" borderId="111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 indent="6"/>
    </xf>
    <xf numFmtId="0" fontId="40" fillId="11" borderId="111" xfId="0" applyFont="1" applyFill="1" applyBorder="1" applyAlignment="1">
      <alignment vertical="top" indent="8"/>
    </xf>
    <xf numFmtId="0" fontId="41" fillId="11" borderId="116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6"/>
    </xf>
    <xf numFmtId="0" fontId="41" fillId="11" borderId="116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/>
    </xf>
    <xf numFmtId="0" fontId="35" fillId="11" borderId="111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25" xfId="53" applyNumberFormat="1" applyFont="1" applyFill="1" applyBorder="1" applyAlignment="1">
      <alignment horizontal="left"/>
    </xf>
    <xf numFmtId="165" fontId="34" fillId="2" borderId="126" xfId="53" applyNumberFormat="1" applyFont="1" applyFill="1" applyBorder="1" applyAlignment="1">
      <alignment horizontal="left"/>
    </xf>
    <xf numFmtId="165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0" fontId="35" fillId="0" borderId="76" xfId="0" applyFont="1" applyFill="1" applyBorder="1"/>
    <xf numFmtId="0" fontId="35" fillId="0" borderId="77" xfId="0" applyFont="1" applyFill="1" applyBorder="1"/>
    <xf numFmtId="165" fontId="35" fillId="0" borderId="77" xfId="0" applyNumberFormat="1" applyFont="1" applyFill="1" applyBorder="1"/>
    <xf numFmtId="165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5" fontId="35" fillId="0" borderId="87" xfId="0" applyNumberFormat="1" applyFont="1" applyFill="1" applyBorder="1"/>
    <xf numFmtId="165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5" fontId="35" fillId="0" borderId="80" xfId="0" applyNumberFormat="1" applyFont="1" applyFill="1" applyBorder="1"/>
    <xf numFmtId="165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5" xfId="0" applyFont="1" applyFill="1" applyBorder="1"/>
    <xf numFmtId="3" fontId="42" fillId="2" borderId="127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77" xfId="0" applyNumberFormat="1" applyFont="1" applyFill="1" applyBorder="1"/>
    <xf numFmtId="9" fontId="35" fillId="0" borderId="87" xfId="0" applyNumberFormat="1" applyFont="1" applyFill="1" applyBorder="1"/>
    <xf numFmtId="9" fontId="35" fillId="0" borderId="80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8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26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5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8" xfId="0" applyNumberFormat="1" applyFont="1" applyFill="1" applyBorder="1"/>
    <xf numFmtId="9" fontId="35" fillId="0" borderId="81" xfId="0" applyNumberFormat="1" applyFont="1" applyFill="1" applyBorder="1"/>
    <xf numFmtId="0" fontId="42" fillId="0" borderId="108" xfId="0" applyFont="1" applyFill="1" applyBorder="1"/>
    <xf numFmtId="0" fontId="42" fillId="0" borderId="106" xfId="0" applyFont="1" applyFill="1" applyBorder="1" applyAlignment="1">
      <alignment horizontal="left" indent="1"/>
    </xf>
    <xf numFmtId="0" fontId="42" fillId="0" borderId="107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8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8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1" xfId="0" applyNumberFormat="1" applyFont="1" applyFill="1" applyBorder="1"/>
    <xf numFmtId="9" fontId="35" fillId="0" borderId="102" xfId="0" applyNumberFormat="1" applyFont="1" applyFill="1" applyBorder="1"/>
    <xf numFmtId="174" fontId="42" fillId="4" borderId="130" xfId="0" applyNumberFormat="1" applyFont="1" applyFill="1" applyBorder="1" applyAlignment="1">
      <alignment horizontal="center"/>
    </xf>
    <xf numFmtId="174" fontId="42" fillId="4" borderId="131" xfId="0" applyNumberFormat="1" applyFont="1" applyFill="1" applyBorder="1" applyAlignment="1">
      <alignment horizontal="center"/>
    </xf>
    <xf numFmtId="174" fontId="35" fillId="0" borderId="132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/>
    </xf>
    <xf numFmtId="174" fontId="35" fillId="0" borderId="133" xfId="0" applyNumberFormat="1" applyFont="1" applyBorder="1" applyAlignment="1">
      <alignment horizontal="right" wrapText="1"/>
    </xf>
    <xf numFmtId="176" fontId="35" fillId="0" borderId="132" xfId="0" applyNumberFormat="1" applyFont="1" applyBorder="1" applyAlignment="1">
      <alignment horizontal="right"/>
    </xf>
    <xf numFmtId="176" fontId="35" fillId="0" borderId="133" xfId="0" applyNumberFormat="1" applyFont="1" applyBorder="1" applyAlignment="1">
      <alignment horizontal="right"/>
    </xf>
    <xf numFmtId="174" fontId="35" fillId="0" borderId="134" xfId="0" applyNumberFormat="1" applyFont="1" applyBorder="1" applyAlignment="1">
      <alignment horizontal="right"/>
    </xf>
    <xf numFmtId="174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5" fontId="35" fillId="2" borderId="103" xfId="0" applyNumberFormat="1" applyFont="1" applyFill="1" applyBorder="1" applyAlignment="1"/>
    <xf numFmtId="175" fontId="35" fillId="0" borderId="101" xfId="0" applyNumberFormat="1" applyFont="1" applyBorder="1"/>
    <xf numFmtId="175" fontId="35" fillId="0" borderId="136" xfId="0" applyNumberFormat="1" applyFont="1" applyBorder="1"/>
    <xf numFmtId="174" fontId="42" fillId="4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2" borderId="103" xfId="0" applyNumberFormat="1" applyFont="1" applyFill="1" applyBorder="1" applyAlignment="1"/>
    <xf numFmtId="174" fontId="35" fillId="0" borderId="136" xfId="0" applyNumberFormat="1" applyFont="1" applyBorder="1"/>
    <xf numFmtId="174" fontId="35" fillId="0" borderId="103" xfId="0" applyNumberFormat="1" applyFont="1" applyBorder="1"/>
    <xf numFmtId="9" fontId="35" fillId="0" borderId="101" xfId="0" applyNumberFormat="1" applyFont="1" applyBorder="1"/>
    <xf numFmtId="174" fontId="42" fillId="4" borderId="137" xfId="0" applyNumberFormat="1" applyFont="1" applyFill="1" applyBorder="1" applyAlignment="1">
      <alignment horizontal="center"/>
    </xf>
    <xf numFmtId="174" fontId="35" fillId="0" borderId="138" xfId="0" applyNumberFormat="1" applyFont="1" applyBorder="1" applyAlignment="1">
      <alignment horizontal="right"/>
    </xf>
    <xf numFmtId="176" fontId="35" fillId="0" borderId="138" xfId="0" applyNumberFormat="1" applyFont="1" applyBorder="1" applyAlignment="1">
      <alignment horizontal="right"/>
    </xf>
    <xf numFmtId="174" fontId="35" fillId="0" borderId="139" xfId="0" applyNumberFormat="1" applyFont="1" applyBorder="1" applyAlignment="1">
      <alignment horizontal="right"/>
    </xf>
    <xf numFmtId="0" fontId="0" fillId="0" borderId="17" xfId="0" applyBorder="1"/>
    <xf numFmtId="174" fontId="42" fillId="4" borderId="82" xfId="0" applyNumberFormat="1" applyFont="1" applyFill="1" applyBorder="1" applyAlignment="1">
      <alignment horizontal="center"/>
    </xf>
    <xf numFmtId="174" fontId="35" fillId="0" borderId="84" xfId="0" applyNumberFormat="1" applyFont="1" applyBorder="1" applyAlignment="1">
      <alignment horizontal="right"/>
    </xf>
    <xf numFmtId="176" fontId="35" fillId="0" borderId="84" xfId="0" applyNumberFormat="1" applyFont="1" applyBorder="1" applyAlignment="1">
      <alignment horizontal="right"/>
    </xf>
    <xf numFmtId="174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77" xfId="0" applyNumberFormat="1" applyFont="1" applyFill="1" applyBorder="1"/>
    <xf numFmtId="170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67" fontId="5" fillId="0" borderId="129" xfId="0" applyNumberFormat="1" applyFont="1" applyBorder="1" applyAlignment="1">
      <alignment horizontal="right"/>
    </xf>
    <xf numFmtId="167" fontId="5" fillId="0" borderId="91" xfId="0" applyNumberFormat="1" applyFont="1" applyBorder="1" applyAlignment="1">
      <alignment horizontal="right"/>
    </xf>
    <xf numFmtId="3" fontId="12" fillId="0" borderId="129" xfId="0" applyNumberFormat="1" applyFont="1" applyBorder="1" applyAlignment="1">
      <alignment horizontal="right"/>
    </xf>
    <xf numFmtId="167" fontId="12" fillId="0" borderId="129" xfId="0" applyNumberFormat="1" applyFont="1" applyBorder="1" applyAlignment="1">
      <alignment horizontal="right"/>
    </xf>
    <xf numFmtId="167" fontId="11" fillId="0" borderId="91" xfId="0" applyNumberFormat="1" applyFont="1" applyBorder="1" applyAlignment="1">
      <alignment horizontal="right"/>
    </xf>
    <xf numFmtId="178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 applyAlignment="1">
      <alignment horizontal="right"/>
    </xf>
    <xf numFmtId="4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/>
    <xf numFmtId="3" fontId="11" fillId="0" borderId="90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91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12" fillId="0" borderId="129" xfId="0" applyNumberFormat="1" applyFont="1" applyBorder="1"/>
    <xf numFmtId="167" fontId="12" fillId="0" borderId="129" xfId="0" applyNumberFormat="1" applyFont="1" applyBorder="1"/>
    <xf numFmtId="167" fontId="12" fillId="0" borderId="91" xfId="0" applyNumberFormat="1" applyFont="1" applyBorder="1"/>
    <xf numFmtId="167" fontId="12" fillId="0" borderId="18" xfId="0" applyNumberFormat="1" applyFont="1" applyBorder="1"/>
    <xf numFmtId="3" fontId="35" fillId="0" borderId="129" xfId="0" applyNumberFormat="1" applyFont="1" applyBorder="1"/>
    <xf numFmtId="167" fontId="35" fillId="0" borderId="129" xfId="0" applyNumberFormat="1" applyFont="1" applyBorder="1"/>
    <xf numFmtId="167" fontId="35" fillId="0" borderId="91" xfId="0" applyNumberFormat="1" applyFont="1" applyBorder="1"/>
    <xf numFmtId="3" fontId="35" fillId="0" borderId="129" xfId="0" applyNumberFormat="1" applyFont="1" applyBorder="1" applyAlignment="1">
      <alignment horizontal="right"/>
    </xf>
    <xf numFmtId="0" fontId="5" fillId="0" borderId="129" xfId="0" applyFont="1" applyBorder="1"/>
    <xf numFmtId="9" fontId="35" fillId="0" borderId="129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00" xfId="0" applyNumberFormat="1" applyFont="1" applyBorder="1"/>
    <xf numFmtId="167" fontId="35" fillId="0" borderId="75" xfId="0" applyNumberFormat="1" applyFont="1" applyBorder="1"/>
    <xf numFmtId="3" fontId="35" fillId="0" borderId="100" xfId="0" applyNumberFormat="1" applyFont="1" applyBorder="1" applyAlignment="1">
      <alignment horizontal="right"/>
    </xf>
    <xf numFmtId="167" fontId="5" fillId="0" borderId="100" xfId="0" applyNumberFormat="1" applyFont="1" applyBorder="1" applyAlignment="1">
      <alignment horizontal="right"/>
    </xf>
    <xf numFmtId="167" fontId="5" fillId="0" borderId="75" xfId="0" applyNumberFormat="1" applyFont="1" applyBorder="1" applyAlignment="1">
      <alignment horizontal="right"/>
    </xf>
    <xf numFmtId="3" fontId="12" fillId="0" borderId="100" xfId="0" applyNumberFormat="1" applyFont="1" applyBorder="1" applyAlignment="1">
      <alignment horizontal="right"/>
    </xf>
    <xf numFmtId="167" fontId="12" fillId="0" borderId="100" xfId="0" applyNumberFormat="1" applyFont="1" applyBorder="1" applyAlignment="1">
      <alignment horizontal="right"/>
    </xf>
    <xf numFmtId="167" fontId="11" fillId="0" borderId="75" xfId="0" applyNumberFormat="1" applyFont="1" applyBorder="1" applyAlignment="1">
      <alignment horizontal="right"/>
    </xf>
    <xf numFmtId="178" fontId="5" fillId="0" borderId="100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12" fillId="0" borderId="105" xfId="0" applyNumberFormat="1" applyFont="1" applyBorder="1"/>
    <xf numFmtId="167" fontId="12" fillId="0" borderId="105" xfId="0" applyNumberFormat="1" applyFont="1" applyBorder="1"/>
    <xf numFmtId="167" fontId="12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167" fontId="5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67" fontId="11" fillId="0" borderId="96" xfId="0" applyNumberFormat="1" applyFont="1" applyBorder="1" applyAlignment="1">
      <alignment horizontal="right"/>
    </xf>
    <xf numFmtId="178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3" fontId="3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70" fontId="35" fillId="0" borderId="87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1.5185328788441745</c:v>
                </c:pt>
                <c:pt idx="1">
                  <c:v>1.6092193858023451</c:v>
                </c:pt>
                <c:pt idx="2">
                  <c:v>1.8180230400915911</c:v>
                </c:pt>
                <c:pt idx="3">
                  <c:v>2.0030041288773535</c:v>
                </c:pt>
                <c:pt idx="4">
                  <c:v>1.8423493969498772</c:v>
                </c:pt>
                <c:pt idx="5">
                  <c:v>1.6566758173586376</c:v>
                </c:pt>
                <c:pt idx="6">
                  <c:v>1.6727419460117756</c:v>
                </c:pt>
                <c:pt idx="7">
                  <c:v>1.7369466800405235</c:v>
                </c:pt>
                <c:pt idx="8">
                  <c:v>1.7599490315571265</c:v>
                </c:pt>
                <c:pt idx="9">
                  <c:v>1.7704051886441077</c:v>
                </c:pt>
                <c:pt idx="10">
                  <c:v>1.6587705115122955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90624"/>
        <c:axId val="13252925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1.6039020076087214</c:v>
                </c:pt>
                <c:pt idx="1">
                  <c:v>1.6039020076087214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302912"/>
        <c:axId val="1325304448"/>
      </c:scatterChart>
      <c:catAx>
        <c:axId val="132529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529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29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90624"/>
        <c:crosses val="autoZero"/>
        <c:crossBetween val="between"/>
      </c:valAx>
      <c:valAx>
        <c:axId val="1325302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5304448"/>
        <c:crosses val="max"/>
        <c:crossBetween val="midCat"/>
      </c:valAx>
      <c:valAx>
        <c:axId val="13253044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25302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0.88980095713724572</c:v>
                </c:pt>
                <c:pt idx="1">
                  <c:v>0.9207059136295751</c:v>
                </c:pt>
                <c:pt idx="2">
                  <c:v>0.90258665520524894</c:v>
                </c:pt>
                <c:pt idx="3">
                  <c:v>0.91626658549746121</c:v>
                </c:pt>
                <c:pt idx="4">
                  <c:v>0.92124364354620081</c:v>
                </c:pt>
                <c:pt idx="5">
                  <c:v>0.92502274993729372</c:v>
                </c:pt>
                <c:pt idx="6">
                  <c:v>0.91865027563251367</c:v>
                </c:pt>
                <c:pt idx="7">
                  <c:v>0.91536943213088662</c:v>
                </c:pt>
                <c:pt idx="8">
                  <c:v>0.91432532609003192</c:v>
                </c:pt>
                <c:pt idx="9">
                  <c:v>0.91556459816887081</c:v>
                </c:pt>
                <c:pt idx="10">
                  <c:v>0.91131713356884514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005696"/>
        <c:axId val="13270080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017984"/>
        <c:axId val="1327019904"/>
      </c:scatterChart>
      <c:catAx>
        <c:axId val="132700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270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008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327005696"/>
        <c:crosses val="autoZero"/>
        <c:crossBetween val="between"/>
      </c:valAx>
      <c:valAx>
        <c:axId val="1327017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27019904"/>
        <c:crosses val="max"/>
        <c:crossBetween val="midCat"/>
      </c:valAx>
      <c:valAx>
        <c:axId val="13270199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32701798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305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307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40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1273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293</v>
      </c>
      <c r="C15" s="51" t="s">
        <v>303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1781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1976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2062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2666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1273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305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40</v>
      </c>
      <c r="G3" s="47">
        <f>SUBTOTAL(9,G6:G1048576)</f>
        <v>12273.400488872912</v>
      </c>
      <c r="H3" s="48">
        <f>IF(M3=0,0,G3/M3)</f>
        <v>0.11287202296637637</v>
      </c>
      <c r="I3" s="47">
        <f>SUBTOTAL(9,I6:I1048576)</f>
        <v>399</v>
      </c>
      <c r="J3" s="47">
        <f>SUBTOTAL(9,J6:J1048576)</f>
        <v>96463.912499032478</v>
      </c>
      <c r="K3" s="48">
        <f>IF(M3=0,0,J3/M3)</f>
        <v>0.88712797703362367</v>
      </c>
      <c r="L3" s="47">
        <f>SUBTOTAL(9,L6:L1048576)</f>
        <v>439</v>
      </c>
      <c r="M3" s="49">
        <f>SUBTOTAL(9,M6:M1048576)</f>
        <v>108737.31298790539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3" t="s">
        <v>145</v>
      </c>
      <c r="B5" s="641" t="s">
        <v>146</v>
      </c>
      <c r="C5" s="641" t="s">
        <v>77</v>
      </c>
      <c r="D5" s="641" t="s">
        <v>147</v>
      </c>
      <c r="E5" s="641" t="s">
        <v>148</v>
      </c>
      <c r="F5" s="642" t="s">
        <v>15</v>
      </c>
      <c r="G5" s="642" t="s">
        <v>14</v>
      </c>
      <c r="H5" s="625" t="s">
        <v>149</v>
      </c>
      <c r="I5" s="624" t="s">
        <v>15</v>
      </c>
      <c r="J5" s="642" t="s">
        <v>14</v>
      </c>
      <c r="K5" s="625" t="s">
        <v>149</v>
      </c>
      <c r="L5" s="624" t="s">
        <v>15</v>
      </c>
      <c r="M5" s="643" t="s">
        <v>14</v>
      </c>
    </row>
    <row r="6" spans="1:13" ht="14.4" customHeight="1" x14ac:dyDescent="0.3">
      <c r="A6" s="605" t="s">
        <v>561</v>
      </c>
      <c r="B6" s="606" t="s">
        <v>1237</v>
      </c>
      <c r="C6" s="606" t="s">
        <v>740</v>
      </c>
      <c r="D6" s="606" t="s">
        <v>741</v>
      </c>
      <c r="E6" s="606" t="s">
        <v>742</v>
      </c>
      <c r="F6" s="609"/>
      <c r="G6" s="609"/>
      <c r="H6" s="627">
        <v>0</v>
      </c>
      <c r="I6" s="609">
        <v>3</v>
      </c>
      <c r="J6" s="609">
        <v>138</v>
      </c>
      <c r="K6" s="627">
        <v>1</v>
      </c>
      <c r="L6" s="609">
        <v>3</v>
      </c>
      <c r="M6" s="610">
        <v>138</v>
      </c>
    </row>
    <row r="7" spans="1:13" ht="14.4" customHeight="1" x14ac:dyDescent="0.3">
      <c r="A7" s="611" t="s">
        <v>566</v>
      </c>
      <c r="B7" s="612" t="s">
        <v>1238</v>
      </c>
      <c r="C7" s="612" t="s">
        <v>772</v>
      </c>
      <c r="D7" s="612" t="s">
        <v>773</v>
      </c>
      <c r="E7" s="612" t="s">
        <v>774</v>
      </c>
      <c r="F7" s="615">
        <v>1</v>
      </c>
      <c r="G7" s="615">
        <v>49.800000000000018</v>
      </c>
      <c r="H7" s="628">
        <v>1</v>
      </c>
      <c r="I7" s="615"/>
      <c r="J7" s="615"/>
      <c r="K7" s="628">
        <v>0</v>
      </c>
      <c r="L7" s="615">
        <v>1</v>
      </c>
      <c r="M7" s="616">
        <v>49.800000000000018</v>
      </c>
    </row>
    <row r="8" spans="1:13" ht="14.4" customHeight="1" x14ac:dyDescent="0.3">
      <c r="A8" s="611" t="s">
        <v>566</v>
      </c>
      <c r="B8" s="612" t="s">
        <v>1237</v>
      </c>
      <c r="C8" s="612" t="s">
        <v>740</v>
      </c>
      <c r="D8" s="612" t="s">
        <v>741</v>
      </c>
      <c r="E8" s="612" t="s">
        <v>742</v>
      </c>
      <c r="F8" s="615"/>
      <c r="G8" s="615"/>
      <c r="H8" s="628">
        <v>0</v>
      </c>
      <c r="I8" s="615">
        <v>2</v>
      </c>
      <c r="J8" s="615">
        <v>92</v>
      </c>
      <c r="K8" s="628">
        <v>1</v>
      </c>
      <c r="L8" s="615">
        <v>2</v>
      </c>
      <c r="M8" s="616">
        <v>92</v>
      </c>
    </row>
    <row r="9" spans="1:13" ht="14.4" customHeight="1" x14ac:dyDescent="0.3">
      <c r="A9" s="611" t="s">
        <v>566</v>
      </c>
      <c r="B9" s="612" t="s">
        <v>1239</v>
      </c>
      <c r="C9" s="612" t="s">
        <v>887</v>
      </c>
      <c r="D9" s="612" t="s">
        <v>888</v>
      </c>
      <c r="E9" s="612" t="s">
        <v>1240</v>
      </c>
      <c r="F9" s="615"/>
      <c r="G9" s="615"/>
      <c r="H9" s="628">
        <v>0</v>
      </c>
      <c r="I9" s="615">
        <v>1</v>
      </c>
      <c r="J9" s="615">
        <v>106.97000000000003</v>
      </c>
      <c r="K9" s="628">
        <v>1</v>
      </c>
      <c r="L9" s="615">
        <v>1</v>
      </c>
      <c r="M9" s="616">
        <v>106.97000000000003</v>
      </c>
    </row>
    <row r="10" spans="1:13" ht="14.4" customHeight="1" x14ac:dyDescent="0.3">
      <c r="A10" s="611" t="s">
        <v>566</v>
      </c>
      <c r="B10" s="612" t="s">
        <v>1241</v>
      </c>
      <c r="C10" s="612" t="s">
        <v>883</v>
      </c>
      <c r="D10" s="612" t="s">
        <v>1242</v>
      </c>
      <c r="E10" s="612" t="s">
        <v>1243</v>
      </c>
      <c r="F10" s="615"/>
      <c r="G10" s="615"/>
      <c r="H10" s="628">
        <v>0</v>
      </c>
      <c r="I10" s="615">
        <v>7</v>
      </c>
      <c r="J10" s="615">
        <v>3143.7030332109925</v>
      </c>
      <c r="K10" s="628">
        <v>1</v>
      </c>
      <c r="L10" s="615">
        <v>7</v>
      </c>
      <c r="M10" s="616">
        <v>3143.7030332109925</v>
      </c>
    </row>
    <row r="11" spans="1:13" ht="14.4" customHeight="1" x14ac:dyDescent="0.3">
      <c r="A11" s="611" t="s">
        <v>566</v>
      </c>
      <c r="B11" s="612" t="s">
        <v>1244</v>
      </c>
      <c r="C11" s="612" t="s">
        <v>864</v>
      </c>
      <c r="D11" s="612" t="s">
        <v>865</v>
      </c>
      <c r="E11" s="612" t="s">
        <v>1245</v>
      </c>
      <c r="F11" s="615"/>
      <c r="G11" s="615"/>
      <c r="H11" s="628">
        <v>0</v>
      </c>
      <c r="I11" s="615">
        <v>1</v>
      </c>
      <c r="J11" s="615">
        <v>184.14999999999998</v>
      </c>
      <c r="K11" s="628">
        <v>1</v>
      </c>
      <c r="L11" s="615">
        <v>1</v>
      </c>
      <c r="M11" s="616">
        <v>184.14999999999998</v>
      </c>
    </row>
    <row r="12" spans="1:13" ht="14.4" customHeight="1" x14ac:dyDescent="0.3">
      <c r="A12" s="611" t="s">
        <v>566</v>
      </c>
      <c r="B12" s="612" t="s">
        <v>1246</v>
      </c>
      <c r="C12" s="612" t="s">
        <v>868</v>
      </c>
      <c r="D12" s="612" t="s">
        <v>1247</v>
      </c>
      <c r="E12" s="612" t="s">
        <v>1248</v>
      </c>
      <c r="F12" s="615"/>
      <c r="G12" s="615"/>
      <c r="H12" s="628">
        <v>0</v>
      </c>
      <c r="I12" s="615">
        <v>1</v>
      </c>
      <c r="J12" s="615">
        <v>668.15</v>
      </c>
      <c r="K12" s="628">
        <v>1</v>
      </c>
      <c r="L12" s="615">
        <v>1</v>
      </c>
      <c r="M12" s="616">
        <v>668.15</v>
      </c>
    </row>
    <row r="13" spans="1:13" ht="14.4" customHeight="1" x14ac:dyDescent="0.3">
      <c r="A13" s="611" t="s">
        <v>566</v>
      </c>
      <c r="B13" s="612" t="s">
        <v>1246</v>
      </c>
      <c r="C13" s="612" t="s">
        <v>879</v>
      </c>
      <c r="D13" s="612" t="s">
        <v>880</v>
      </c>
      <c r="E13" s="612" t="s">
        <v>881</v>
      </c>
      <c r="F13" s="615"/>
      <c r="G13" s="615"/>
      <c r="H13" s="628">
        <v>0</v>
      </c>
      <c r="I13" s="615">
        <v>1</v>
      </c>
      <c r="J13" s="615">
        <v>198.25938323990368</v>
      </c>
      <c r="K13" s="628">
        <v>1</v>
      </c>
      <c r="L13" s="615">
        <v>1</v>
      </c>
      <c r="M13" s="616">
        <v>198.25938323990368</v>
      </c>
    </row>
    <row r="14" spans="1:13" ht="14.4" customHeight="1" x14ac:dyDescent="0.3">
      <c r="A14" s="611" t="s">
        <v>569</v>
      </c>
      <c r="B14" s="612" t="s">
        <v>1249</v>
      </c>
      <c r="C14" s="612" t="s">
        <v>1108</v>
      </c>
      <c r="D14" s="612" t="s">
        <v>1250</v>
      </c>
      <c r="E14" s="612" t="s">
        <v>1251</v>
      </c>
      <c r="F14" s="615"/>
      <c r="G14" s="615"/>
      <c r="H14" s="628">
        <v>0</v>
      </c>
      <c r="I14" s="615">
        <v>2</v>
      </c>
      <c r="J14" s="615">
        <v>142.7598259102744</v>
      </c>
      <c r="K14" s="628">
        <v>1</v>
      </c>
      <c r="L14" s="615">
        <v>2</v>
      </c>
      <c r="M14" s="616">
        <v>142.7598259102744</v>
      </c>
    </row>
    <row r="15" spans="1:13" ht="14.4" customHeight="1" x14ac:dyDescent="0.3">
      <c r="A15" s="611" t="s">
        <v>569</v>
      </c>
      <c r="B15" s="612" t="s">
        <v>1252</v>
      </c>
      <c r="C15" s="612" t="s">
        <v>891</v>
      </c>
      <c r="D15" s="612" t="s">
        <v>1253</v>
      </c>
      <c r="E15" s="612" t="s">
        <v>1254</v>
      </c>
      <c r="F15" s="615">
        <v>16</v>
      </c>
      <c r="G15" s="615">
        <v>1213.2800000000002</v>
      </c>
      <c r="H15" s="628">
        <v>1</v>
      </c>
      <c r="I15" s="615"/>
      <c r="J15" s="615"/>
      <c r="K15" s="628">
        <v>0</v>
      </c>
      <c r="L15" s="615">
        <v>16</v>
      </c>
      <c r="M15" s="616">
        <v>1213.2800000000002</v>
      </c>
    </row>
    <row r="16" spans="1:13" ht="14.4" customHeight="1" x14ac:dyDescent="0.3">
      <c r="A16" s="611" t="s">
        <v>569</v>
      </c>
      <c r="B16" s="612" t="s">
        <v>1255</v>
      </c>
      <c r="C16" s="612" t="s">
        <v>1182</v>
      </c>
      <c r="D16" s="612" t="s">
        <v>1183</v>
      </c>
      <c r="E16" s="612" t="s">
        <v>1184</v>
      </c>
      <c r="F16" s="615"/>
      <c r="G16" s="615"/>
      <c r="H16" s="628">
        <v>0</v>
      </c>
      <c r="I16" s="615">
        <v>10</v>
      </c>
      <c r="J16" s="615">
        <v>458.50000000000011</v>
      </c>
      <c r="K16" s="628">
        <v>1</v>
      </c>
      <c r="L16" s="615">
        <v>10</v>
      </c>
      <c r="M16" s="616">
        <v>458.50000000000011</v>
      </c>
    </row>
    <row r="17" spans="1:13" ht="14.4" customHeight="1" x14ac:dyDescent="0.3">
      <c r="A17" s="611" t="s">
        <v>569</v>
      </c>
      <c r="B17" s="612" t="s">
        <v>1237</v>
      </c>
      <c r="C17" s="612" t="s">
        <v>740</v>
      </c>
      <c r="D17" s="612" t="s">
        <v>741</v>
      </c>
      <c r="E17" s="612" t="s">
        <v>742</v>
      </c>
      <c r="F17" s="615"/>
      <c r="G17" s="615"/>
      <c r="H17" s="628">
        <v>0</v>
      </c>
      <c r="I17" s="615">
        <v>12</v>
      </c>
      <c r="J17" s="615">
        <v>552.00033950295744</v>
      </c>
      <c r="K17" s="628">
        <v>1</v>
      </c>
      <c r="L17" s="615">
        <v>12</v>
      </c>
      <c r="M17" s="616">
        <v>552.00033950295744</v>
      </c>
    </row>
    <row r="18" spans="1:13" ht="14.4" customHeight="1" x14ac:dyDescent="0.3">
      <c r="A18" s="611" t="s">
        <v>569</v>
      </c>
      <c r="B18" s="612" t="s">
        <v>1239</v>
      </c>
      <c r="C18" s="612" t="s">
        <v>887</v>
      </c>
      <c r="D18" s="612" t="s">
        <v>888</v>
      </c>
      <c r="E18" s="612" t="s">
        <v>1240</v>
      </c>
      <c r="F18" s="615"/>
      <c r="G18" s="615"/>
      <c r="H18" s="628">
        <v>0</v>
      </c>
      <c r="I18" s="615">
        <v>1</v>
      </c>
      <c r="J18" s="615">
        <v>106.77</v>
      </c>
      <c r="K18" s="628">
        <v>1</v>
      </c>
      <c r="L18" s="615">
        <v>1</v>
      </c>
      <c r="M18" s="616">
        <v>106.77</v>
      </c>
    </row>
    <row r="19" spans="1:13" ht="14.4" customHeight="1" x14ac:dyDescent="0.3">
      <c r="A19" s="611" t="s">
        <v>569</v>
      </c>
      <c r="B19" s="612" t="s">
        <v>1239</v>
      </c>
      <c r="C19" s="612" t="s">
        <v>1190</v>
      </c>
      <c r="D19" s="612" t="s">
        <v>1256</v>
      </c>
      <c r="E19" s="612" t="s">
        <v>1257</v>
      </c>
      <c r="F19" s="615"/>
      <c r="G19" s="615"/>
      <c r="H19" s="628">
        <v>0</v>
      </c>
      <c r="I19" s="615">
        <v>25</v>
      </c>
      <c r="J19" s="615">
        <v>1155.1581741744485</v>
      </c>
      <c r="K19" s="628">
        <v>1</v>
      </c>
      <c r="L19" s="615">
        <v>25</v>
      </c>
      <c r="M19" s="616">
        <v>1155.1581741744485</v>
      </c>
    </row>
    <row r="20" spans="1:13" ht="14.4" customHeight="1" x14ac:dyDescent="0.3">
      <c r="A20" s="611" t="s">
        <v>569</v>
      </c>
      <c r="B20" s="612" t="s">
        <v>1258</v>
      </c>
      <c r="C20" s="612" t="s">
        <v>1148</v>
      </c>
      <c r="D20" s="612" t="s">
        <v>1149</v>
      </c>
      <c r="E20" s="612" t="s">
        <v>1150</v>
      </c>
      <c r="F20" s="615">
        <v>10</v>
      </c>
      <c r="G20" s="615">
        <v>349.28</v>
      </c>
      <c r="H20" s="628">
        <v>1</v>
      </c>
      <c r="I20" s="615"/>
      <c r="J20" s="615"/>
      <c r="K20" s="628">
        <v>0</v>
      </c>
      <c r="L20" s="615">
        <v>10</v>
      </c>
      <c r="M20" s="616">
        <v>349.28</v>
      </c>
    </row>
    <row r="21" spans="1:13" ht="14.4" customHeight="1" x14ac:dyDescent="0.3">
      <c r="A21" s="611" t="s">
        <v>569</v>
      </c>
      <c r="B21" s="612" t="s">
        <v>1259</v>
      </c>
      <c r="C21" s="612" t="s">
        <v>1167</v>
      </c>
      <c r="D21" s="612" t="s">
        <v>1168</v>
      </c>
      <c r="E21" s="612" t="s">
        <v>1169</v>
      </c>
      <c r="F21" s="615"/>
      <c r="G21" s="615"/>
      <c r="H21" s="628">
        <v>0</v>
      </c>
      <c r="I21" s="615">
        <v>9</v>
      </c>
      <c r="J21" s="615">
        <v>14711.279999999999</v>
      </c>
      <c r="K21" s="628">
        <v>1</v>
      </c>
      <c r="L21" s="615">
        <v>9</v>
      </c>
      <c r="M21" s="616">
        <v>14711.279999999999</v>
      </c>
    </row>
    <row r="22" spans="1:13" ht="14.4" customHeight="1" x14ac:dyDescent="0.3">
      <c r="A22" s="611" t="s">
        <v>569</v>
      </c>
      <c r="B22" s="612" t="s">
        <v>1260</v>
      </c>
      <c r="C22" s="612" t="s">
        <v>1186</v>
      </c>
      <c r="D22" s="612" t="s">
        <v>1187</v>
      </c>
      <c r="E22" s="612" t="s">
        <v>1261</v>
      </c>
      <c r="F22" s="615"/>
      <c r="G22" s="615"/>
      <c r="H22" s="628">
        <v>0</v>
      </c>
      <c r="I22" s="615">
        <v>20</v>
      </c>
      <c r="J22" s="615">
        <v>5241.500011710008</v>
      </c>
      <c r="K22" s="628">
        <v>1</v>
      </c>
      <c r="L22" s="615">
        <v>20</v>
      </c>
      <c r="M22" s="616">
        <v>5241.500011710008</v>
      </c>
    </row>
    <row r="23" spans="1:13" ht="14.4" customHeight="1" x14ac:dyDescent="0.3">
      <c r="A23" s="611" t="s">
        <v>569</v>
      </c>
      <c r="B23" s="612" t="s">
        <v>1241</v>
      </c>
      <c r="C23" s="612" t="s">
        <v>883</v>
      </c>
      <c r="D23" s="612" t="s">
        <v>1242</v>
      </c>
      <c r="E23" s="612" t="s">
        <v>1243</v>
      </c>
      <c r="F23" s="615"/>
      <c r="G23" s="615"/>
      <c r="H23" s="628">
        <v>0</v>
      </c>
      <c r="I23" s="615">
        <v>120</v>
      </c>
      <c r="J23" s="615">
        <v>53883.430438768904</v>
      </c>
      <c r="K23" s="628">
        <v>1</v>
      </c>
      <c r="L23" s="615">
        <v>120</v>
      </c>
      <c r="M23" s="616">
        <v>53883.430438768904</v>
      </c>
    </row>
    <row r="24" spans="1:13" ht="14.4" customHeight="1" x14ac:dyDescent="0.3">
      <c r="A24" s="611" t="s">
        <v>569</v>
      </c>
      <c r="B24" s="612" t="s">
        <v>1262</v>
      </c>
      <c r="C24" s="612" t="s">
        <v>1198</v>
      </c>
      <c r="D24" s="612" t="s">
        <v>1263</v>
      </c>
      <c r="E24" s="612" t="s">
        <v>1264</v>
      </c>
      <c r="F24" s="615"/>
      <c r="G24" s="615"/>
      <c r="H24" s="628">
        <v>0</v>
      </c>
      <c r="I24" s="615">
        <v>56</v>
      </c>
      <c r="J24" s="615">
        <v>1769.0379888719763</v>
      </c>
      <c r="K24" s="628">
        <v>1</v>
      </c>
      <c r="L24" s="615">
        <v>56</v>
      </c>
      <c r="M24" s="616">
        <v>1769.0379888719763</v>
      </c>
    </row>
    <row r="25" spans="1:13" ht="14.4" customHeight="1" x14ac:dyDescent="0.3">
      <c r="A25" s="611" t="s">
        <v>569</v>
      </c>
      <c r="B25" s="612" t="s">
        <v>1265</v>
      </c>
      <c r="C25" s="612" t="s">
        <v>1120</v>
      </c>
      <c r="D25" s="612" t="s">
        <v>1121</v>
      </c>
      <c r="E25" s="612" t="s">
        <v>1122</v>
      </c>
      <c r="F25" s="615"/>
      <c r="G25" s="615"/>
      <c r="H25" s="628">
        <v>0</v>
      </c>
      <c r="I25" s="615">
        <v>2</v>
      </c>
      <c r="J25" s="615">
        <v>366.51</v>
      </c>
      <c r="K25" s="628">
        <v>1</v>
      </c>
      <c r="L25" s="615">
        <v>2</v>
      </c>
      <c r="M25" s="616">
        <v>366.51</v>
      </c>
    </row>
    <row r="26" spans="1:13" ht="14.4" customHeight="1" x14ac:dyDescent="0.3">
      <c r="A26" s="611" t="s">
        <v>569</v>
      </c>
      <c r="B26" s="612" t="s">
        <v>1266</v>
      </c>
      <c r="C26" s="612" t="s">
        <v>1116</v>
      </c>
      <c r="D26" s="612" t="s">
        <v>1267</v>
      </c>
      <c r="E26" s="612" t="s">
        <v>1118</v>
      </c>
      <c r="F26" s="615"/>
      <c r="G26" s="615"/>
      <c r="H26" s="628">
        <v>0</v>
      </c>
      <c r="I26" s="615">
        <v>70</v>
      </c>
      <c r="J26" s="615">
        <v>5871.5907437559054</v>
      </c>
      <c r="K26" s="628">
        <v>1</v>
      </c>
      <c r="L26" s="615">
        <v>70</v>
      </c>
      <c r="M26" s="616">
        <v>5871.5907437559054</v>
      </c>
    </row>
    <row r="27" spans="1:13" ht="14.4" customHeight="1" x14ac:dyDescent="0.3">
      <c r="A27" s="611" t="s">
        <v>569</v>
      </c>
      <c r="B27" s="612" t="s">
        <v>1268</v>
      </c>
      <c r="C27" s="612" t="s">
        <v>1104</v>
      </c>
      <c r="D27" s="612" t="s">
        <v>1105</v>
      </c>
      <c r="E27" s="612" t="s">
        <v>1106</v>
      </c>
      <c r="F27" s="615"/>
      <c r="G27" s="615"/>
      <c r="H27" s="628">
        <v>0</v>
      </c>
      <c r="I27" s="615">
        <v>40</v>
      </c>
      <c r="J27" s="615">
        <v>5781.1996932141419</v>
      </c>
      <c r="K27" s="628">
        <v>1</v>
      </c>
      <c r="L27" s="615">
        <v>40</v>
      </c>
      <c r="M27" s="616">
        <v>5781.1996932141419</v>
      </c>
    </row>
    <row r="28" spans="1:13" ht="14.4" customHeight="1" x14ac:dyDescent="0.3">
      <c r="A28" s="611" t="s">
        <v>569</v>
      </c>
      <c r="B28" s="612" t="s">
        <v>1269</v>
      </c>
      <c r="C28" s="612" t="s">
        <v>1112</v>
      </c>
      <c r="D28" s="612" t="s">
        <v>1113</v>
      </c>
      <c r="E28" s="612" t="s">
        <v>1270</v>
      </c>
      <c r="F28" s="615"/>
      <c r="G28" s="615"/>
      <c r="H28" s="628">
        <v>0</v>
      </c>
      <c r="I28" s="615">
        <v>8</v>
      </c>
      <c r="J28" s="615">
        <v>420.82225421156357</v>
      </c>
      <c r="K28" s="628">
        <v>1</v>
      </c>
      <c r="L28" s="615">
        <v>8</v>
      </c>
      <c r="M28" s="616">
        <v>420.82225421156357</v>
      </c>
    </row>
    <row r="29" spans="1:13" ht="14.4" customHeight="1" x14ac:dyDescent="0.3">
      <c r="A29" s="611" t="s">
        <v>569</v>
      </c>
      <c r="B29" s="612" t="s">
        <v>1244</v>
      </c>
      <c r="C29" s="612" t="s">
        <v>864</v>
      </c>
      <c r="D29" s="612" t="s">
        <v>865</v>
      </c>
      <c r="E29" s="612" t="s">
        <v>1245</v>
      </c>
      <c r="F29" s="615"/>
      <c r="G29" s="615"/>
      <c r="H29" s="628">
        <v>0</v>
      </c>
      <c r="I29" s="615">
        <v>8</v>
      </c>
      <c r="J29" s="615">
        <v>1472.1206124614027</v>
      </c>
      <c r="K29" s="628">
        <v>1</v>
      </c>
      <c r="L29" s="615">
        <v>8</v>
      </c>
      <c r="M29" s="616">
        <v>1472.1206124614027</v>
      </c>
    </row>
    <row r="30" spans="1:13" ht="14.4" customHeight="1" x14ac:dyDescent="0.3">
      <c r="A30" s="611" t="s">
        <v>569</v>
      </c>
      <c r="B30" s="612" t="s">
        <v>1246</v>
      </c>
      <c r="C30" s="612" t="s">
        <v>1124</v>
      </c>
      <c r="D30" s="612" t="s">
        <v>1271</v>
      </c>
      <c r="E30" s="612" t="s">
        <v>1272</v>
      </c>
      <c r="F30" s="615">
        <v>6</v>
      </c>
      <c r="G30" s="615">
        <v>1131.31</v>
      </c>
      <c r="H30" s="628">
        <v>1</v>
      </c>
      <c r="I30" s="615"/>
      <c r="J30" s="615"/>
      <c r="K30" s="628">
        <v>0</v>
      </c>
      <c r="L30" s="615">
        <v>6</v>
      </c>
      <c r="M30" s="616">
        <v>1131.31</v>
      </c>
    </row>
    <row r="31" spans="1:13" ht="14.4" customHeight="1" thickBot="1" x14ac:dyDescent="0.35">
      <c r="A31" s="617" t="s">
        <v>569</v>
      </c>
      <c r="B31" s="618" t="s">
        <v>1246</v>
      </c>
      <c r="C31" s="618" t="s">
        <v>1144</v>
      </c>
      <c r="D31" s="618" t="s">
        <v>1145</v>
      </c>
      <c r="E31" s="618" t="s">
        <v>1146</v>
      </c>
      <c r="F31" s="621">
        <v>7</v>
      </c>
      <c r="G31" s="621">
        <v>9529.7304888729122</v>
      </c>
      <c r="H31" s="629">
        <v>1</v>
      </c>
      <c r="I31" s="621"/>
      <c r="J31" s="621"/>
      <c r="K31" s="629">
        <v>0</v>
      </c>
      <c r="L31" s="621">
        <v>7</v>
      </c>
      <c r="M31" s="622">
        <v>9529.7304888729122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293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305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2633</v>
      </c>
      <c r="C3" s="438">
        <f>SUM(C6:C1048576)</f>
        <v>151</v>
      </c>
      <c r="D3" s="438">
        <f>SUM(D6:D1048576)</f>
        <v>95</v>
      </c>
      <c r="E3" s="439">
        <f>SUM(E6:E1048576)</f>
        <v>0</v>
      </c>
      <c r="F3" s="436">
        <f>IF(SUM($B3:$E3)=0,"",B3/SUM($B3:$E3))</f>
        <v>0.91455366446682873</v>
      </c>
      <c r="G3" s="434">
        <f t="shared" ref="G3:I3" si="0">IF(SUM($B3:$E3)=0,"",C3/SUM($B3:$E3))</f>
        <v>5.2448766932962833E-2</v>
      </c>
      <c r="H3" s="434">
        <f t="shared" si="0"/>
        <v>3.2997568600208409E-2</v>
      </c>
      <c r="I3" s="435">
        <f t="shared" si="0"/>
        <v>0</v>
      </c>
      <c r="J3" s="438">
        <f>SUM(J6:J1048576)</f>
        <v>449</v>
      </c>
      <c r="K3" s="438">
        <f>SUM(K6:K1048576)</f>
        <v>114</v>
      </c>
      <c r="L3" s="438">
        <f>SUM(L6:L1048576)</f>
        <v>95</v>
      </c>
      <c r="M3" s="439">
        <f>SUM(M6:M1048576)</f>
        <v>0</v>
      </c>
      <c r="N3" s="436">
        <f>IF(SUM($J3:$M3)=0,"",J3/SUM($J3:$M3))</f>
        <v>0.68237082066869303</v>
      </c>
      <c r="O3" s="434">
        <f t="shared" ref="O3:Q3" si="1">IF(SUM($J3:$M3)=0,"",K3/SUM($J3:$M3))</f>
        <v>0.17325227963525835</v>
      </c>
      <c r="P3" s="434">
        <f t="shared" si="1"/>
        <v>0.14437689969604864</v>
      </c>
      <c r="Q3" s="435">
        <f t="shared" si="1"/>
        <v>0</v>
      </c>
    </row>
    <row r="4" spans="1:17" ht="14.4" customHeight="1" thickBot="1" x14ac:dyDescent="0.35">
      <c r="A4" s="432"/>
      <c r="B4" s="503" t="s">
        <v>295</v>
      </c>
      <c r="C4" s="504"/>
      <c r="D4" s="504"/>
      <c r="E4" s="505"/>
      <c r="F4" s="500" t="s">
        <v>300</v>
      </c>
      <c r="G4" s="501"/>
      <c r="H4" s="501"/>
      <c r="I4" s="502"/>
      <c r="J4" s="503" t="s">
        <v>301</v>
      </c>
      <c r="K4" s="504"/>
      <c r="L4" s="504"/>
      <c r="M4" s="505"/>
      <c r="N4" s="500" t="s">
        <v>302</v>
      </c>
      <c r="O4" s="501"/>
      <c r="P4" s="501"/>
      <c r="Q4" s="502"/>
    </row>
    <row r="5" spans="1:17" ht="14.4" customHeight="1" thickBot="1" x14ac:dyDescent="0.35">
      <c r="A5" s="644" t="s">
        <v>294</v>
      </c>
      <c r="B5" s="645" t="s">
        <v>296</v>
      </c>
      <c r="C5" s="645" t="s">
        <v>297</v>
      </c>
      <c r="D5" s="645" t="s">
        <v>298</v>
      </c>
      <c r="E5" s="646" t="s">
        <v>299</v>
      </c>
      <c r="F5" s="647" t="s">
        <v>296</v>
      </c>
      <c r="G5" s="648" t="s">
        <v>297</v>
      </c>
      <c r="H5" s="648" t="s">
        <v>298</v>
      </c>
      <c r="I5" s="649" t="s">
        <v>299</v>
      </c>
      <c r="J5" s="645" t="s">
        <v>296</v>
      </c>
      <c r="K5" s="645" t="s">
        <v>297</v>
      </c>
      <c r="L5" s="645" t="s">
        <v>298</v>
      </c>
      <c r="M5" s="646" t="s">
        <v>299</v>
      </c>
      <c r="N5" s="647" t="s">
        <v>296</v>
      </c>
      <c r="O5" s="648" t="s">
        <v>297</v>
      </c>
      <c r="P5" s="648" t="s">
        <v>298</v>
      </c>
      <c r="Q5" s="649" t="s">
        <v>299</v>
      </c>
    </row>
    <row r="6" spans="1:17" ht="14.4" customHeight="1" x14ac:dyDescent="0.3">
      <c r="A6" s="653" t="s">
        <v>1274</v>
      </c>
      <c r="B6" s="659"/>
      <c r="C6" s="609"/>
      <c r="D6" s="609"/>
      <c r="E6" s="610"/>
      <c r="F6" s="656"/>
      <c r="G6" s="627"/>
      <c r="H6" s="627"/>
      <c r="I6" s="662"/>
      <c r="J6" s="659"/>
      <c r="K6" s="609"/>
      <c r="L6" s="609"/>
      <c r="M6" s="610"/>
      <c r="N6" s="656"/>
      <c r="O6" s="627"/>
      <c r="P6" s="627"/>
      <c r="Q6" s="650"/>
    </row>
    <row r="7" spans="1:17" ht="14.4" customHeight="1" x14ac:dyDescent="0.3">
      <c r="A7" s="654" t="s">
        <v>1275</v>
      </c>
      <c r="B7" s="660">
        <v>553</v>
      </c>
      <c r="C7" s="615">
        <v>28</v>
      </c>
      <c r="D7" s="615">
        <v>6</v>
      </c>
      <c r="E7" s="616"/>
      <c r="F7" s="657">
        <v>0.94207836456558769</v>
      </c>
      <c r="G7" s="628">
        <v>4.770017035775128E-2</v>
      </c>
      <c r="H7" s="628">
        <v>1.0221465076660987E-2</v>
      </c>
      <c r="I7" s="663">
        <v>0</v>
      </c>
      <c r="J7" s="660">
        <v>138</v>
      </c>
      <c r="K7" s="615">
        <v>23</v>
      </c>
      <c r="L7" s="615">
        <v>6</v>
      </c>
      <c r="M7" s="616"/>
      <c r="N7" s="657">
        <v>0.82634730538922152</v>
      </c>
      <c r="O7" s="628">
        <v>0.1377245508982036</v>
      </c>
      <c r="P7" s="628">
        <v>3.5928143712574849E-2</v>
      </c>
      <c r="Q7" s="651">
        <v>0</v>
      </c>
    </row>
    <row r="8" spans="1:17" ht="14.4" customHeight="1" x14ac:dyDescent="0.3">
      <c r="A8" s="654" t="s">
        <v>1276</v>
      </c>
      <c r="B8" s="660">
        <v>533</v>
      </c>
      <c r="C8" s="615">
        <v>65</v>
      </c>
      <c r="D8" s="615">
        <v>7</v>
      </c>
      <c r="E8" s="616"/>
      <c r="F8" s="657">
        <v>0.88099173553719012</v>
      </c>
      <c r="G8" s="628">
        <v>0.10743801652892562</v>
      </c>
      <c r="H8" s="628">
        <v>1.1570247933884297E-2</v>
      </c>
      <c r="I8" s="663">
        <v>0</v>
      </c>
      <c r="J8" s="660">
        <v>133</v>
      </c>
      <c r="K8" s="615">
        <v>54</v>
      </c>
      <c r="L8" s="615">
        <v>7</v>
      </c>
      <c r="M8" s="616"/>
      <c r="N8" s="657">
        <v>0.68556701030927836</v>
      </c>
      <c r="O8" s="628">
        <v>0.27835051546391754</v>
      </c>
      <c r="P8" s="628">
        <v>3.608247422680412E-2</v>
      </c>
      <c r="Q8" s="651">
        <v>0</v>
      </c>
    </row>
    <row r="9" spans="1:17" ht="14.4" customHeight="1" thickBot="1" x14ac:dyDescent="0.35">
      <c r="A9" s="655" t="s">
        <v>1277</v>
      </c>
      <c r="B9" s="661">
        <v>1547</v>
      </c>
      <c r="C9" s="621">
        <v>58</v>
      </c>
      <c r="D9" s="621">
        <v>82</v>
      </c>
      <c r="E9" s="622"/>
      <c r="F9" s="658">
        <v>0.91701244813278004</v>
      </c>
      <c r="G9" s="629">
        <v>3.4380557202133968E-2</v>
      </c>
      <c r="H9" s="629">
        <v>4.8606994665085952E-2</v>
      </c>
      <c r="I9" s="664">
        <v>0</v>
      </c>
      <c r="J9" s="661">
        <v>178</v>
      </c>
      <c r="K9" s="621">
        <v>37</v>
      </c>
      <c r="L9" s="621">
        <v>82</v>
      </c>
      <c r="M9" s="622"/>
      <c r="N9" s="658">
        <v>0.59932659932659937</v>
      </c>
      <c r="O9" s="629">
        <v>0.12457912457912458</v>
      </c>
      <c r="P9" s="629">
        <v>0.27609427609427611</v>
      </c>
      <c r="Q9" s="6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556</v>
      </c>
      <c r="B5" s="596" t="s">
        <v>557</v>
      </c>
      <c r="C5" s="597" t="s">
        <v>558</v>
      </c>
      <c r="D5" s="597" t="s">
        <v>558</v>
      </c>
      <c r="E5" s="597"/>
      <c r="F5" s="597" t="s">
        <v>558</v>
      </c>
      <c r="G5" s="597" t="s">
        <v>558</v>
      </c>
      <c r="H5" s="597" t="s">
        <v>558</v>
      </c>
      <c r="I5" s="598" t="s">
        <v>558</v>
      </c>
      <c r="J5" s="599" t="s">
        <v>61</v>
      </c>
    </row>
    <row r="6" spans="1:10" ht="14.4" customHeight="1" x14ac:dyDescent="0.3">
      <c r="A6" s="595" t="s">
        <v>556</v>
      </c>
      <c r="B6" s="596" t="s">
        <v>326</v>
      </c>
      <c r="C6" s="597" t="s">
        <v>558</v>
      </c>
      <c r="D6" s="597" t="s">
        <v>558</v>
      </c>
      <c r="E6" s="597"/>
      <c r="F6" s="597">
        <v>0.495</v>
      </c>
      <c r="G6" s="597">
        <v>0</v>
      </c>
      <c r="H6" s="597">
        <v>0.495</v>
      </c>
      <c r="I6" s="598" t="s">
        <v>558</v>
      </c>
      <c r="J6" s="599" t="s">
        <v>1</v>
      </c>
    </row>
    <row r="7" spans="1:10" ht="14.4" customHeight="1" x14ac:dyDescent="0.3">
      <c r="A7" s="595" t="s">
        <v>556</v>
      </c>
      <c r="B7" s="596" t="s">
        <v>327</v>
      </c>
      <c r="C7" s="597">
        <v>368.63716999999997</v>
      </c>
      <c r="D7" s="597">
        <v>317.82660999999996</v>
      </c>
      <c r="E7" s="597"/>
      <c r="F7" s="597">
        <v>369.04196999999999</v>
      </c>
      <c r="G7" s="597">
        <v>493.23922939182006</v>
      </c>
      <c r="H7" s="597">
        <v>-124.19725939182007</v>
      </c>
      <c r="I7" s="598">
        <v>0.74820076751608078</v>
      </c>
      <c r="J7" s="599" t="s">
        <v>1</v>
      </c>
    </row>
    <row r="8" spans="1:10" ht="14.4" customHeight="1" x14ac:dyDescent="0.3">
      <c r="A8" s="595" t="s">
        <v>556</v>
      </c>
      <c r="B8" s="596" t="s">
        <v>328</v>
      </c>
      <c r="C8" s="597">
        <v>8.8577000000000012</v>
      </c>
      <c r="D8" s="597">
        <v>5.3289399999999993</v>
      </c>
      <c r="E8" s="597"/>
      <c r="F8" s="597">
        <v>3.8418799999999997</v>
      </c>
      <c r="G8" s="597">
        <v>4.8851704789350832</v>
      </c>
      <c r="H8" s="597">
        <v>-1.0432904789350834</v>
      </c>
      <c r="I8" s="598">
        <v>0.7864372423779753</v>
      </c>
      <c r="J8" s="599" t="s">
        <v>1</v>
      </c>
    </row>
    <row r="9" spans="1:10" ht="14.4" customHeight="1" x14ac:dyDescent="0.3">
      <c r="A9" s="595" t="s">
        <v>556</v>
      </c>
      <c r="B9" s="596" t="s">
        <v>329</v>
      </c>
      <c r="C9" s="597">
        <v>223.18009999999998</v>
      </c>
      <c r="D9" s="597">
        <v>145.859139999999</v>
      </c>
      <c r="E9" s="597"/>
      <c r="F9" s="597">
        <v>146.97474</v>
      </c>
      <c r="G9" s="597">
        <v>148.34347191835141</v>
      </c>
      <c r="H9" s="597">
        <v>-1.3687319183514148</v>
      </c>
      <c r="I9" s="598">
        <v>0.99077322445907989</v>
      </c>
      <c r="J9" s="599" t="s">
        <v>1</v>
      </c>
    </row>
    <row r="10" spans="1:10" ht="14.4" customHeight="1" x14ac:dyDescent="0.3">
      <c r="A10" s="595" t="s">
        <v>556</v>
      </c>
      <c r="B10" s="596" t="s">
        <v>330</v>
      </c>
      <c r="C10" s="597">
        <v>1949.4464200000002</v>
      </c>
      <c r="D10" s="597">
        <v>2344.0316999999995</v>
      </c>
      <c r="E10" s="597"/>
      <c r="F10" s="597">
        <v>2542.0160100000012</v>
      </c>
      <c r="G10" s="597">
        <v>2969.8355702669051</v>
      </c>
      <c r="H10" s="597">
        <v>-427.81956026690386</v>
      </c>
      <c r="I10" s="598">
        <v>0.85594503461736948</v>
      </c>
      <c r="J10" s="599" t="s">
        <v>1</v>
      </c>
    </row>
    <row r="11" spans="1:10" ht="14.4" customHeight="1" x14ac:dyDescent="0.3">
      <c r="A11" s="595" t="s">
        <v>556</v>
      </c>
      <c r="B11" s="596" t="s">
        <v>331</v>
      </c>
      <c r="C11" s="597">
        <v>68.88385000000001</v>
      </c>
      <c r="D11" s="597">
        <v>70.629569999999006</v>
      </c>
      <c r="E11" s="597"/>
      <c r="F11" s="597">
        <v>26.699249999999999</v>
      </c>
      <c r="G11" s="597">
        <v>65.378062883285153</v>
      </c>
      <c r="H11" s="597">
        <v>-38.678812883285154</v>
      </c>
      <c r="I11" s="598">
        <v>0.40838239651829833</v>
      </c>
      <c r="J11" s="599" t="s">
        <v>1</v>
      </c>
    </row>
    <row r="12" spans="1:10" ht="14.4" customHeight="1" x14ac:dyDescent="0.3">
      <c r="A12" s="595" t="s">
        <v>556</v>
      </c>
      <c r="B12" s="596" t="s">
        <v>332</v>
      </c>
      <c r="C12" s="597">
        <v>5.3608699999999994</v>
      </c>
      <c r="D12" s="597">
        <v>7.3357799999980013</v>
      </c>
      <c r="E12" s="597"/>
      <c r="F12" s="597">
        <v>4.0013299999999994</v>
      </c>
      <c r="G12" s="597">
        <v>7.1921445949695828</v>
      </c>
      <c r="H12" s="597">
        <v>-3.1908145949695834</v>
      </c>
      <c r="I12" s="598">
        <v>0.55634726849049421</v>
      </c>
      <c r="J12" s="599" t="s">
        <v>1</v>
      </c>
    </row>
    <row r="13" spans="1:10" ht="14.4" customHeight="1" x14ac:dyDescent="0.3">
      <c r="A13" s="595" t="s">
        <v>556</v>
      </c>
      <c r="B13" s="596" t="s">
        <v>333</v>
      </c>
      <c r="C13" s="597">
        <v>5.7762599999999988</v>
      </c>
      <c r="D13" s="597">
        <v>7.0512599999969989</v>
      </c>
      <c r="E13" s="597"/>
      <c r="F13" s="597">
        <v>7.8804300000000005</v>
      </c>
      <c r="G13" s="597">
        <v>6.7179699950687493</v>
      </c>
      <c r="H13" s="597">
        <v>1.1624600049312512</v>
      </c>
      <c r="I13" s="598">
        <v>1.1730373916204659</v>
      </c>
      <c r="J13" s="599" t="s">
        <v>1</v>
      </c>
    </row>
    <row r="14" spans="1:10" ht="14.4" customHeight="1" x14ac:dyDescent="0.3">
      <c r="A14" s="595" t="s">
        <v>556</v>
      </c>
      <c r="B14" s="596" t="s">
        <v>334</v>
      </c>
      <c r="C14" s="597">
        <v>102.31223999999999</v>
      </c>
      <c r="D14" s="597">
        <v>143.92011999999801</v>
      </c>
      <c r="E14" s="597"/>
      <c r="F14" s="597">
        <v>115.55849000000001</v>
      </c>
      <c r="G14" s="597">
        <v>141.67693380674717</v>
      </c>
      <c r="H14" s="597">
        <v>-26.118443806747166</v>
      </c>
      <c r="I14" s="598">
        <v>0.81564787502831104</v>
      </c>
      <c r="J14" s="599" t="s">
        <v>1</v>
      </c>
    </row>
    <row r="15" spans="1:10" ht="14.4" customHeight="1" x14ac:dyDescent="0.3">
      <c r="A15" s="595" t="s">
        <v>556</v>
      </c>
      <c r="B15" s="596" t="s">
        <v>335</v>
      </c>
      <c r="C15" s="597">
        <v>86.101349999999996</v>
      </c>
      <c r="D15" s="597">
        <v>97.29610000000001</v>
      </c>
      <c r="E15" s="597"/>
      <c r="F15" s="597">
        <v>68.37106</v>
      </c>
      <c r="G15" s="597">
        <v>98.621987693303254</v>
      </c>
      <c r="H15" s="597">
        <v>-30.250927693303254</v>
      </c>
      <c r="I15" s="598">
        <v>0.69326386132696671</v>
      </c>
      <c r="J15" s="599" t="s">
        <v>1</v>
      </c>
    </row>
    <row r="16" spans="1:10" ht="14.4" customHeight="1" x14ac:dyDescent="0.3">
      <c r="A16" s="595" t="s">
        <v>556</v>
      </c>
      <c r="B16" s="596" t="s">
        <v>336</v>
      </c>
      <c r="C16" s="597" t="s">
        <v>558</v>
      </c>
      <c r="D16" s="597">
        <v>0.21611</v>
      </c>
      <c r="E16" s="597"/>
      <c r="F16" s="597">
        <v>0</v>
      </c>
      <c r="G16" s="597">
        <v>0.20228499218033333</v>
      </c>
      <c r="H16" s="597">
        <v>-0.20228499218033333</v>
      </c>
      <c r="I16" s="598">
        <v>0</v>
      </c>
      <c r="J16" s="599" t="s">
        <v>1</v>
      </c>
    </row>
    <row r="17" spans="1:10" ht="14.4" customHeight="1" x14ac:dyDescent="0.3">
      <c r="A17" s="595" t="s">
        <v>556</v>
      </c>
      <c r="B17" s="596" t="s">
        <v>559</v>
      </c>
      <c r="C17" s="597">
        <v>2818.5559600000006</v>
      </c>
      <c r="D17" s="597">
        <v>3139.4953299999906</v>
      </c>
      <c r="E17" s="597"/>
      <c r="F17" s="597">
        <v>3284.8801600000011</v>
      </c>
      <c r="G17" s="597">
        <v>3936.092826021566</v>
      </c>
      <c r="H17" s="597">
        <v>-651.21266602156493</v>
      </c>
      <c r="I17" s="598">
        <v>0.8345535293994113</v>
      </c>
      <c r="J17" s="599" t="s">
        <v>560</v>
      </c>
    </row>
    <row r="19" spans="1:10" ht="14.4" customHeight="1" x14ac:dyDescent="0.3">
      <c r="A19" s="595" t="s">
        <v>556</v>
      </c>
      <c r="B19" s="596" t="s">
        <v>557</v>
      </c>
      <c r="C19" s="597" t="s">
        <v>558</v>
      </c>
      <c r="D19" s="597" t="s">
        <v>558</v>
      </c>
      <c r="E19" s="597"/>
      <c r="F19" s="597" t="s">
        <v>558</v>
      </c>
      <c r="G19" s="597" t="s">
        <v>558</v>
      </c>
      <c r="H19" s="597" t="s">
        <v>558</v>
      </c>
      <c r="I19" s="598" t="s">
        <v>558</v>
      </c>
      <c r="J19" s="599" t="s">
        <v>61</v>
      </c>
    </row>
    <row r="20" spans="1:10" ht="14.4" customHeight="1" x14ac:dyDescent="0.3">
      <c r="A20" s="595" t="s">
        <v>561</v>
      </c>
      <c r="B20" s="596" t="s">
        <v>562</v>
      </c>
      <c r="C20" s="597" t="s">
        <v>558</v>
      </c>
      <c r="D20" s="597" t="s">
        <v>558</v>
      </c>
      <c r="E20" s="597"/>
      <c r="F20" s="597" t="s">
        <v>558</v>
      </c>
      <c r="G20" s="597" t="s">
        <v>558</v>
      </c>
      <c r="H20" s="597" t="s">
        <v>558</v>
      </c>
      <c r="I20" s="598" t="s">
        <v>558</v>
      </c>
      <c r="J20" s="599" t="s">
        <v>0</v>
      </c>
    </row>
    <row r="21" spans="1:10" ht="14.4" customHeight="1" x14ac:dyDescent="0.3">
      <c r="A21" s="595" t="s">
        <v>561</v>
      </c>
      <c r="B21" s="596" t="s">
        <v>327</v>
      </c>
      <c r="C21" s="597">
        <v>110.79927000000001</v>
      </c>
      <c r="D21" s="597">
        <v>74.053780000000003</v>
      </c>
      <c r="E21" s="597"/>
      <c r="F21" s="597">
        <v>26.61</v>
      </c>
      <c r="G21" s="597">
        <v>67.88255976865274</v>
      </c>
      <c r="H21" s="597">
        <v>-41.272559768652741</v>
      </c>
      <c r="I21" s="598">
        <v>0.39200053873466545</v>
      </c>
      <c r="J21" s="599" t="s">
        <v>1</v>
      </c>
    </row>
    <row r="22" spans="1:10" ht="14.4" customHeight="1" x14ac:dyDescent="0.3">
      <c r="A22" s="595" t="s">
        <v>561</v>
      </c>
      <c r="B22" s="596" t="s">
        <v>328</v>
      </c>
      <c r="C22" s="597">
        <v>1.296</v>
      </c>
      <c r="D22" s="597">
        <v>1.3068</v>
      </c>
      <c r="E22" s="597"/>
      <c r="F22" s="597">
        <v>0</v>
      </c>
      <c r="G22" s="597">
        <v>1.1979757291076667</v>
      </c>
      <c r="H22" s="597">
        <v>-1.1979757291076667</v>
      </c>
      <c r="I22" s="598">
        <v>0</v>
      </c>
      <c r="J22" s="599" t="s">
        <v>1</v>
      </c>
    </row>
    <row r="23" spans="1:10" ht="14.4" customHeight="1" x14ac:dyDescent="0.3">
      <c r="A23" s="595" t="s">
        <v>561</v>
      </c>
      <c r="B23" s="596" t="s">
        <v>329</v>
      </c>
      <c r="C23" s="597">
        <v>29.227150000000002</v>
      </c>
      <c r="D23" s="597">
        <v>31.690510000000003</v>
      </c>
      <c r="E23" s="597"/>
      <c r="F23" s="597">
        <v>16.940009999999997</v>
      </c>
      <c r="G23" s="597">
        <v>30.79547438110367</v>
      </c>
      <c r="H23" s="597">
        <v>-13.855464381103673</v>
      </c>
      <c r="I23" s="598">
        <v>0.55008115122248324</v>
      </c>
      <c r="J23" s="599" t="s">
        <v>1</v>
      </c>
    </row>
    <row r="24" spans="1:10" ht="14.4" customHeight="1" x14ac:dyDescent="0.3">
      <c r="A24" s="595" t="s">
        <v>561</v>
      </c>
      <c r="B24" s="596" t="s">
        <v>330</v>
      </c>
      <c r="C24" s="597">
        <v>120.47617000000001</v>
      </c>
      <c r="D24" s="597">
        <v>151.66480999999999</v>
      </c>
      <c r="E24" s="597"/>
      <c r="F24" s="597">
        <v>168.08717999999999</v>
      </c>
      <c r="G24" s="597">
        <v>155.77650040954924</v>
      </c>
      <c r="H24" s="597">
        <v>12.310679590450746</v>
      </c>
      <c r="I24" s="598">
        <v>1.0790278351233014</v>
      </c>
      <c r="J24" s="599" t="s">
        <v>1</v>
      </c>
    </row>
    <row r="25" spans="1:10" ht="14.4" customHeight="1" x14ac:dyDescent="0.3">
      <c r="A25" s="595" t="s">
        <v>561</v>
      </c>
      <c r="B25" s="596" t="s">
        <v>331</v>
      </c>
      <c r="C25" s="597">
        <v>3.968</v>
      </c>
      <c r="D25" s="597">
        <v>2.1053999999999999</v>
      </c>
      <c r="E25" s="597"/>
      <c r="F25" s="597">
        <v>0</v>
      </c>
      <c r="G25" s="597">
        <v>3.781252120410417</v>
      </c>
      <c r="H25" s="597">
        <v>-3.781252120410417</v>
      </c>
      <c r="I25" s="598">
        <v>0</v>
      </c>
      <c r="J25" s="599" t="s">
        <v>1</v>
      </c>
    </row>
    <row r="26" spans="1:10" ht="14.4" customHeight="1" x14ac:dyDescent="0.3">
      <c r="A26" s="595" t="s">
        <v>561</v>
      </c>
      <c r="B26" s="596" t="s">
        <v>333</v>
      </c>
      <c r="C26" s="597">
        <v>0.629</v>
      </c>
      <c r="D26" s="597">
        <v>0.84299999999899988</v>
      </c>
      <c r="E26" s="597"/>
      <c r="F26" s="597">
        <v>0.78800000000000003</v>
      </c>
      <c r="G26" s="597">
        <v>0.88014992670824999</v>
      </c>
      <c r="H26" s="597">
        <v>-9.2149926708249952E-2</v>
      </c>
      <c r="I26" s="598">
        <v>0.89530201172328727</v>
      </c>
      <c r="J26" s="599" t="s">
        <v>1</v>
      </c>
    </row>
    <row r="27" spans="1:10" ht="14.4" customHeight="1" x14ac:dyDescent="0.3">
      <c r="A27" s="595" t="s">
        <v>561</v>
      </c>
      <c r="B27" s="596" t="s">
        <v>334</v>
      </c>
      <c r="C27" s="597">
        <v>16.935939999999999</v>
      </c>
      <c r="D27" s="597">
        <v>26.105319999999999</v>
      </c>
      <c r="E27" s="597"/>
      <c r="F27" s="597">
        <v>24.40269</v>
      </c>
      <c r="G27" s="597">
        <v>26.397366826622921</v>
      </c>
      <c r="H27" s="597">
        <v>-1.9946768266229213</v>
      </c>
      <c r="I27" s="598">
        <v>0.92443652278941701</v>
      </c>
      <c r="J27" s="599" t="s">
        <v>1</v>
      </c>
    </row>
    <row r="28" spans="1:10" ht="14.4" customHeight="1" x14ac:dyDescent="0.3">
      <c r="A28" s="595" t="s">
        <v>561</v>
      </c>
      <c r="B28" s="596" t="s">
        <v>563</v>
      </c>
      <c r="C28" s="597">
        <v>283.3315300000001</v>
      </c>
      <c r="D28" s="597">
        <v>287.76961999999895</v>
      </c>
      <c r="E28" s="597"/>
      <c r="F28" s="597">
        <v>236.82787999999999</v>
      </c>
      <c r="G28" s="597">
        <v>286.71127916215499</v>
      </c>
      <c r="H28" s="597">
        <v>-49.883399162155001</v>
      </c>
      <c r="I28" s="598">
        <v>0.82601521883642914</v>
      </c>
      <c r="J28" s="599" t="s">
        <v>564</v>
      </c>
    </row>
    <row r="29" spans="1:10" ht="14.4" customHeight="1" x14ac:dyDescent="0.3">
      <c r="A29" s="595" t="s">
        <v>558</v>
      </c>
      <c r="B29" s="596" t="s">
        <v>558</v>
      </c>
      <c r="C29" s="597" t="s">
        <v>558</v>
      </c>
      <c r="D29" s="597" t="s">
        <v>558</v>
      </c>
      <c r="E29" s="597"/>
      <c r="F29" s="597" t="s">
        <v>558</v>
      </c>
      <c r="G29" s="597" t="s">
        <v>558</v>
      </c>
      <c r="H29" s="597" t="s">
        <v>558</v>
      </c>
      <c r="I29" s="598" t="s">
        <v>558</v>
      </c>
      <c r="J29" s="599" t="s">
        <v>565</v>
      </c>
    </row>
    <row r="30" spans="1:10" ht="14.4" customHeight="1" x14ac:dyDescent="0.3">
      <c r="A30" s="595" t="s">
        <v>566</v>
      </c>
      <c r="B30" s="596" t="s">
        <v>567</v>
      </c>
      <c r="C30" s="597" t="s">
        <v>558</v>
      </c>
      <c r="D30" s="597" t="s">
        <v>558</v>
      </c>
      <c r="E30" s="597"/>
      <c r="F30" s="597" t="s">
        <v>558</v>
      </c>
      <c r="G30" s="597" t="s">
        <v>558</v>
      </c>
      <c r="H30" s="597" t="s">
        <v>558</v>
      </c>
      <c r="I30" s="598" t="s">
        <v>558</v>
      </c>
      <c r="J30" s="599" t="s">
        <v>0</v>
      </c>
    </row>
    <row r="31" spans="1:10" ht="14.4" customHeight="1" x14ac:dyDescent="0.3">
      <c r="A31" s="595" t="s">
        <v>566</v>
      </c>
      <c r="B31" s="596" t="s">
        <v>327</v>
      </c>
      <c r="C31" s="597">
        <v>1.5629499999999998</v>
      </c>
      <c r="D31" s="597">
        <v>1.6504399999999999</v>
      </c>
      <c r="E31" s="597"/>
      <c r="F31" s="597">
        <v>0.15246000000000001</v>
      </c>
      <c r="G31" s="597">
        <v>1.5129017309385835</v>
      </c>
      <c r="H31" s="597">
        <v>-1.3604417309385834</v>
      </c>
      <c r="I31" s="598">
        <v>0.10077323390027185</v>
      </c>
      <c r="J31" s="599" t="s">
        <v>1</v>
      </c>
    </row>
    <row r="32" spans="1:10" ht="14.4" customHeight="1" x14ac:dyDescent="0.3">
      <c r="A32" s="595" t="s">
        <v>566</v>
      </c>
      <c r="B32" s="596" t="s">
        <v>328</v>
      </c>
      <c r="C32" s="597">
        <v>2.3776000000000002</v>
      </c>
      <c r="D32" s="597">
        <v>0.10174</v>
      </c>
      <c r="E32" s="597"/>
      <c r="F32" s="597">
        <v>0.42791000000000001</v>
      </c>
      <c r="G32" s="597">
        <v>9.3267562502583334E-2</v>
      </c>
      <c r="H32" s="597">
        <v>0.33464243749741668</v>
      </c>
      <c r="I32" s="598">
        <v>4.5879830942097124</v>
      </c>
      <c r="J32" s="599" t="s">
        <v>1</v>
      </c>
    </row>
    <row r="33" spans="1:10" ht="14.4" customHeight="1" x14ac:dyDescent="0.3">
      <c r="A33" s="595" t="s">
        <v>566</v>
      </c>
      <c r="B33" s="596" t="s">
        <v>329</v>
      </c>
      <c r="C33" s="597">
        <v>25.217160000000003</v>
      </c>
      <c r="D33" s="597">
        <v>18.08276</v>
      </c>
      <c r="E33" s="597"/>
      <c r="F33" s="597">
        <v>23.89086</v>
      </c>
      <c r="G33" s="597">
        <v>16.98399818902325</v>
      </c>
      <c r="H33" s="597">
        <v>6.9068618109767499</v>
      </c>
      <c r="I33" s="598">
        <v>1.4066687792890047</v>
      </c>
      <c r="J33" s="599" t="s">
        <v>1</v>
      </c>
    </row>
    <row r="34" spans="1:10" ht="14.4" customHeight="1" x14ac:dyDescent="0.3">
      <c r="A34" s="595" t="s">
        <v>566</v>
      </c>
      <c r="B34" s="596" t="s">
        <v>330</v>
      </c>
      <c r="C34" s="597">
        <v>204.31819000000002</v>
      </c>
      <c r="D34" s="597">
        <v>300.28951000000001</v>
      </c>
      <c r="E34" s="597"/>
      <c r="F34" s="597">
        <v>761.71210999999994</v>
      </c>
      <c r="G34" s="597">
        <v>976.24932237536916</v>
      </c>
      <c r="H34" s="597">
        <v>-214.53721237536922</v>
      </c>
      <c r="I34" s="598">
        <v>0.78024341993563051</v>
      </c>
      <c r="J34" s="599" t="s">
        <v>1</v>
      </c>
    </row>
    <row r="35" spans="1:10" ht="14.4" customHeight="1" x14ac:dyDescent="0.3">
      <c r="A35" s="595" t="s">
        <v>566</v>
      </c>
      <c r="B35" s="596" t="s">
        <v>331</v>
      </c>
      <c r="C35" s="597" t="s">
        <v>558</v>
      </c>
      <c r="D35" s="597" t="s">
        <v>558</v>
      </c>
      <c r="E35" s="597"/>
      <c r="F35" s="597">
        <v>2.1755</v>
      </c>
      <c r="G35" s="597">
        <v>0</v>
      </c>
      <c r="H35" s="597">
        <v>2.1755</v>
      </c>
      <c r="I35" s="598" t="s">
        <v>558</v>
      </c>
      <c r="J35" s="599" t="s">
        <v>1</v>
      </c>
    </row>
    <row r="36" spans="1:10" ht="14.4" customHeight="1" x14ac:dyDescent="0.3">
      <c r="A36" s="595" t="s">
        <v>566</v>
      </c>
      <c r="B36" s="596" t="s">
        <v>332</v>
      </c>
      <c r="C36" s="597" t="s">
        <v>558</v>
      </c>
      <c r="D36" s="597">
        <v>0.66683999999900001</v>
      </c>
      <c r="E36" s="597"/>
      <c r="F36" s="597">
        <v>0</v>
      </c>
      <c r="G36" s="597">
        <v>0.59930119593941666</v>
      </c>
      <c r="H36" s="597">
        <v>-0.59930119593941666</v>
      </c>
      <c r="I36" s="598">
        <v>0</v>
      </c>
      <c r="J36" s="599" t="s">
        <v>1</v>
      </c>
    </row>
    <row r="37" spans="1:10" ht="14.4" customHeight="1" x14ac:dyDescent="0.3">
      <c r="A37" s="595" t="s">
        <v>566</v>
      </c>
      <c r="B37" s="596" t="s">
        <v>333</v>
      </c>
      <c r="C37" s="597">
        <v>0.63125999999999993</v>
      </c>
      <c r="D37" s="597">
        <v>0.66446999999900003</v>
      </c>
      <c r="E37" s="597"/>
      <c r="F37" s="597">
        <v>2.5300199999999999</v>
      </c>
      <c r="G37" s="597">
        <v>0.62482181816174998</v>
      </c>
      <c r="H37" s="597">
        <v>1.90519818183825</v>
      </c>
      <c r="I37" s="598">
        <v>4.0491863863579809</v>
      </c>
      <c r="J37" s="599" t="s">
        <v>1</v>
      </c>
    </row>
    <row r="38" spans="1:10" ht="14.4" customHeight="1" x14ac:dyDescent="0.3">
      <c r="A38" s="595" t="s">
        <v>566</v>
      </c>
      <c r="B38" s="596" t="s">
        <v>334</v>
      </c>
      <c r="C38" s="597">
        <v>14.270000000000001</v>
      </c>
      <c r="D38" s="597">
        <v>32.521799999999004</v>
      </c>
      <c r="E38" s="597"/>
      <c r="F38" s="597">
        <v>30.581800000000005</v>
      </c>
      <c r="G38" s="597">
        <v>32.408851981114587</v>
      </c>
      <c r="H38" s="597">
        <v>-1.8270519811145824</v>
      </c>
      <c r="I38" s="598">
        <v>0.94362490895452733</v>
      </c>
      <c r="J38" s="599" t="s">
        <v>1</v>
      </c>
    </row>
    <row r="39" spans="1:10" ht="14.4" customHeight="1" x14ac:dyDescent="0.3">
      <c r="A39" s="595" t="s">
        <v>566</v>
      </c>
      <c r="B39" s="596" t="s">
        <v>568</v>
      </c>
      <c r="C39" s="597">
        <v>248.37716000000003</v>
      </c>
      <c r="D39" s="597">
        <v>353.97755999999708</v>
      </c>
      <c r="E39" s="597"/>
      <c r="F39" s="597">
        <v>821.47066000000007</v>
      </c>
      <c r="G39" s="597">
        <v>1028.4724648530494</v>
      </c>
      <c r="H39" s="597">
        <v>-207.00180485304929</v>
      </c>
      <c r="I39" s="598">
        <v>0.79872888003605791</v>
      </c>
      <c r="J39" s="599" t="s">
        <v>564</v>
      </c>
    </row>
    <row r="40" spans="1:10" ht="14.4" customHeight="1" x14ac:dyDescent="0.3">
      <c r="A40" s="595" t="s">
        <v>558</v>
      </c>
      <c r="B40" s="596" t="s">
        <v>558</v>
      </c>
      <c r="C40" s="597" t="s">
        <v>558</v>
      </c>
      <c r="D40" s="597" t="s">
        <v>558</v>
      </c>
      <c r="E40" s="597"/>
      <c r="F40" s="597" t="s">
        <v>558</v>
      </c>
      <c r="G40" s="597" t="s">
        <v>558</v>
      </c>
      <c r="H40" s="597" t="s">
        <v>558</v>
      </c>
      <c r="I40" s="598" t="s">
        <v>558</v>
      </c>
      <c r="J40" s="599" t="s">
        <v>565</v>
      </c>
    </row>
    <row r="41" spans="1:10" ht="14.4" customHeight="1" x14ac:dyDescent="0.3">
      <c r="A41" s="595" t="s">
        <v>569</v>
      </c>
      <c r="B41" s="596" t="s">
        <v>570</v>
      </c>
      <c r="C41" s="597" t="s">
        <v>558</v>
      </c>
      <c r="D41" s="597" t="s">
        <v>558</v>
      </c>
      <c r="E41" s="597"/>
      <c r="F41" s="597" t="s">
        <v>558</v>
      </c>
      <c r="G41" s="597" t="s">
        <v>558</v>
      </c>
      <c r="H41" s="597" t="s">
        <v>558</v>
      </c>
      <c r="I41" s="598" t="s">
        <v>558</v>
      </c>
      <c r="J41" s="599" t="s">
        <v>0</v>
      </c>
    </row>
    <row r="42" spans="1:10" ht="14.4" customHeight="1" x14ac:dyDescent="0.3">
      <c r="A42" s="595" t="s">
        <v>569</v>
      </c>
      <c r="B42" s="596" t="s">
        <v>326</v>
      </c>
      <c r="C42" s="597" t="s">
        <v>558</v>
      </c>
      <c r="D42" s="597" t="s">
        <v>558</v>
      </c>
      <c r="E42" s="597"/>
      <c r="F42" s="597">
        <v>0.495</v>
      </c>
      <c r="G42" s="597">
        <v>0</v>
      </c>
      <c r="H42" s="597">
        <v>0.495</v>
      </c>
      <c r="I42" s="598" t="s">
        <v>558</v>
      </c>
      <c r="J42" s="599" t="s">
        <v>1</v>
      </c>
    </row>
    <row r="43" spans="1:10" ht="14.4" customHeight="1" x14ac:dyDescent="0.3">
      <c r="A43" s="595" t="s">
        <v>569</v>
      </c>
      <c r="B43" s="596" t="s">
        <v>327</v>
      </c>
      <c r="C43" s="597">
        <v>256.27494999999999</v>
      </c>
      <c r="D43" s="597">
        <v>242.12238999999997</v>
      </c>
      <c r="E43" s="597"/>
      <c r="F43" s="597">
        <v>342.27951000000002</v>
      </c>
      <c r="G43" s="597">
        <v>423.84376789222875</v>
      </c>
      <c r="H43" s="597">
        <v>-81.564257892228738</v>
      </c>
      <c r="I43" s="598">
        <v>0.8075605586986756</v>
      </c>
      <c r="J43" s="599" t="s">
        <v>1</v>
      </c>
    </row>
    <row r="44" spans="1:10" ht="14.4" customHeight="1" x14ac:dyDescent="0.3">
      <c r="A44" s="595" t="s">
        <v>569</v>
      </c>
      <c r="B44" s="596" t="s">
        <v>328</v>
      </c>
      <c r="C44" s="597">
        <v>5.1840999999999999</v>
      </c>
      <c r="D44" s="597">
        <v>3.9203999999999999</v>
      </c>
      <c r="E44" s="597"/>
      <c r="F44" s="597">
        <v>3.4139699999999999</v>
      </c>
      <c r="G44" s="597">
        <v>3.5939271873248329</v>
      </c>
      <c r="H44" s="597">
        <v>-0.1799571873248329</v>
      </c>
      <c r="I44" s="598">
        <v>0.94992742536367702</v>
      </c>
      <c r="J44" s="599" t="s">
        <v>1</v>
      </c>
    </row>
    <row r="45" spans="1:10" ht="14.4" customHeight="1" x14ac:dyDescent="0.3">
      <c r="A45" s="595" t="s">
        <v>569</v>
      </c>
      <c r="B45" s="596" t="s">
        <v>329</v>
      </c>
      <c r="C45" s="597">
        <v>168.73578999999998</v>
      </c>
      <c r="D45" s="597">
        <v>96.085869999999005</v>
      </c>
      <c r="E45" s="597"/>
      <c r="F45" s="597">
        <v>106.14387000000001</v>
      </c>
      <c r="G45" s="597">
        <v>100.5639993482245</v>
      </c>
      <c r="H45" s="597">
        <v>5.5798706517755079</v>
      </c>
      <c r="I45" s="598">
        <v>1.0554857671526567</v>
      </c>
      <c r="J45" s="599" t="s">
        <v>1</v>
      </c>
    </row>
    <row r="46" spans="1:10" ht="14.4" customHeight="1" x14ac:dyDescent="0.3">
      <c r="A46" s="595" t="s">
        <v>569</v>
      </c>
      <c r="B46" s="596" t="s">
        <v>330</v>
      </c>
      <c r="C46" s="597">
        <v>1624.6520600000001</v>
      </c>
      <c r="D46" s="597">
        <v>1892.0773799999997</v>
      </c>
      <c r="E46" s="597"/>
      <c r="F46" s="597">
        <v>1612.216720000001</v>
      </c>
      <c r="G46" s="597">
        <v>1837.8097474819867</v>
      </c>
      <c r="H46" s="597">
        <v>-225.5930274819857</v>
      </c>
      <c r="I46" s="598">
        <v>0.87724897651072187</v>
      </c>
      <c r="J46" s="599" t="s">
        <v>1</v>
      </c>
    </row>
    <row r="47" spans="1:10" ht="14.4" customHeight="1" x14ac:dyDescent="0.3">
      <c r="A47" s="595" t="s">
        <v>569</v>
      </c>
      <c r="B47" s="596" t="s">
        <v>331</v>
      </c>
      <c r="C47" s="597">
        <v>64.915850000000006</v>
      </c>
      <c r="D47" s="597">
        <v>68.524169999999003</v>
      </c>
      <c r="E47" s="597"/>
      <c r="F47" s="597">
        <v>24.52375</v>
      </c>
      <c r="G47" s="597">
        <v>61.596810762874739</v>
      </c>
      <c r="H47" s="597">
        <v>-37.073060762874739</v>
      </c>
      <c r="I47" s="598">
        <v>0.39813343736914392</v>
      </c>
      <c r="J47" s="599" t="s">
        <v>1</v>
      </c>
    </row>
    <row r="48" spans="1:10" ht="14.4" customHeight="1" x14ac:dyDescent="0.3">
      <c r="A48" s="595" t="s">
        <v>569</v>
      </c>
      <c r="B48" s="596" t="s">
        <v>332</v>
      </c>
      <c r="C48" s="597">
        <v>5.3608699999999994</v>
      </c>
      <c r="D48" s="597">
        <v>6.6689399999990009</v>
      </c>
      <c r="E48" s="597"/>
      <c r="F48" s="597">
        <v>4.0013299999999994</v>
      </c>
      <c r="G48" s="597">
        <v>6.5928433990301665</v>
      </c>
      <c r="H48" s="597">
        <v>-2.5915133990301671</v>
      </c>
      <c r="I48" s="598">
        <v>0.60692022513208954</v>
      </c>
      <c r="J48" s="599" t="s">
        <v>1</v>
      </c>
    </row>
    <row r="49" spans="1:10" ht="14.4" customHeight="1" x14ac:dyDescent="0.3">
      <c r="A49" s="595" t="s">
        <v>569</v>
      </c>
      <c r="B49" s="596" t="s">
        <v>333</v>
      </c>
      <c r="C49" s="597">
        <v>4.5159999999999991</v>
      </c>
      <c r="D49" s="597">
        <v>5.5437899999989995</v>
      </c>
      <c r="E49" s="597"/>
      <c r="F49" s="597">
        <v>4.5624100000000007</v>
      </c>
      <c r="G49" s="597">
        <v>5.2129982501987495</v>
      </c>
      <c r="H49" s="597">
        <v>-0.65058825019874877</v>
      </c>
      <c r="I49" s="598">
        <v>0.87519883587646619</v>
      </c>
      <c r="J49" s="599" t="s">
        <v>1</v>
      </c>
    </row>
    <row r="50" spans="1:10" ht="14.4" customHeight="1" x14ac:dyDescent="0.3">
      <c r="A50" s="595" t="s">
        <v>569</v>
      </c>
      <c r="B50" s="596" t="s">
        <v>334</v>
      </c>
      <c r="C50" s="597">
        <v>71.10629999999999</v>
      </c>
      <c r="D50" s="597">
        <v>85.292999999998997</v>
      </c>
      <c r="E50" s="597"/>
      <c r="F50" s="597">
        <v>60.574000000000005</v>
      </c>
      <c r="G50" s="597">
        <v>82.870714999009678</v>
      </c>
      <c r="H50" s="597">
        <v>-22.296714999009673</v>
      </c>
      <c r="I50" s="598">
        <v>0.73094578706994229</v>
      </c>
      <c r="J50" s="599" t="s">
        <v>1</v>
      </c>
    </row>
    <row r="51" spans="1:10" ht="14.4" customHeight="1" x14ac:dyDescent="0.3">
      <c r="A51" s="595" t="s">
        <v>569</v>
      </c>
      <c r="B51" s="596" t="s">
        <v>335</v>
      </c>
      <c r="C51" s="597">
        <v>86.101349999999996</v>
      </c>
      <c r="D51" s="597">
        <v>97.29610000000001</v>
      </c>
      <c r="E51" s="597"/>
      <c r="F51" s="597">
        <v>68.37106</v>
      </c>
      <c r="G51" s="597">
        <v>98.621987693303254</v>
      </c>
      <c r="H51" s="597">
        <v>-30.250927693303254</v>
      </c>
      <c r="I51" s="598">
        <v>0.69326386132696671</v>
      </c>
      <c r="J51" s="599" t="s">
        <v>1</v>
      </c>
    </row>
    <row r="52" spans="1:10" ht="14.4" customHeight="1" x14ac:dyDescent="0.3">
      <c r="A52" s="595" t="s">
        <v>569</v>
      </c>
      <c r="B52" s="596" t="s">
        <v>336</v>
      </c>
      <c r="C52" s="597" t="s">
        <v>558</v>
      </c>
      <c r="D52" s="597">
        <v>0.21611</v>
      </c>
      <c r="E52" s="597"/>
      <c r="F52" s="597">
        <v>0</v>
      </c>
      <c r="G52" s="597">
        <v>0.20228499218033333</v>
      </c>
      <c r="H52" s="597">
        <v>-0.20228499218033333</v>
      </c>
      <c r="I52" s="598">
        <v>0</v>
      </c>
      <c r="J52" s="599" t="s">
        <v>1</v>
      </c>
    </row>
    <row r="53" spans="1:10" ht="14.4" customHeight="1" x14ac:dyDescent="0.3">
      <c r="A53" s="595" t="s">
        <v>569</v>
      </c>
      <c r="B53" s="596" t="s">
        <v>571</v>
      </c>
      <c r="C53" s="597">
        <v>2286.8472699999998</v>
      </c>
      <c r="D53" s="597">
        <v>2497.7481499999949</v>
      </c>
      <c r="E53" s="597"/>
      <c r="F53" s="597">
        <v>2226.5816200000008</v>
      </c>
      <c r="G53" s="597">
        <v>2620.9090820063616</v>
      </c>
      <c r="H53" s="597">
        <v>-394.32746200636075</v>
      </c>
      <c r="I53" s="598">
        <v>0.84954553947957068</v>
      </c>
      <c r="J53" s="599" t="s">
        <v>564</v>
      </c>
    </row>
    <row r="54" spans="1:10" ht="14.4" customHeight="1" x14ac:dyDescent="0.3">
      <c r="A54" s="595" t="s">
        <v>558</v>
      </c>
      <c r="B54" s="596" t="s">
        <v>558</v>
      </c>
      <c r="C54" s="597" t="s">
        <v>558</v>
      </c>
      <c r="D54" s="597" t="s">
        <v>558</v>
      </c>
      <c r="E54" s="597"/>
      <c r="F54" s="597" t="s">
        <v>558</v>
      </c>
      <c r="G54" s="597" t="s">
        <v>558</v>
      </c>
      <c r="H54" s="597" t="s">
        <v>558</v>
      </c>
      <c r="I54" s="598" t="s">
        <v>558</v>
      </c>
      <c r="J54" s="599" t="s">
        <v>565</v>
      </c>
    </row>
    <row r="55" spans="1:10" ht="14.4" customHeight="1" x14ac:dyDescent="0.3">
      <c r="A55" s="595" t="s">
        <v>556</v>
      </c>
      <c r="B55" s="596" t="s">
        <v>559</v>
      </c>
      <c r="C55" s="597">
        <v>2818.5559599999997</v>
      </c>
      <c r="D55" s="597">
        <v>3139.4953299999906</v>
      </c>
      <c r="E55" s="597"/>
      <c r="F55" s="597">
        <v>3284.8801600000006</v>
      </c>
      <c r="G55" s="597">
        <v>3936.0928260215665</v>
      </c>
      <c r="H55" s="597">
        <v>-651.21266602156584</v>
      </c>
      <c r="I55" s="598">
        <v>0.83455352939941119</v>
      </c>
      <c r="J55" s="599" t="s">
        <v>560</v>
      </c>
    </row>
  </sheetData>
  <mergeCells count="3">
    <mergeCell ref="A1:I1"/>
    <mergeCell ref="F3:I3"/>
    <mergeCell ref="C4:D4"/>
  </mergeCells>
  <conditionalFormatting sqref="F18 F56:F65537">
    <cfRule type="cellIs" dxfId="37" priority="18" stopIfTrue="1" operator="greaterThan">
      <formula>1</formula>
    </cfRule>
  </conditionalFormatting>
  <conditionalFormatting sqref="H5:H17">
    <cfRule type="expression" dxfId="36" priority="14">
      <formula>$H5&gt;0</formula>
    </cfRule>
  </conditionalFormatting>
  <conditionalFormatting sqref="I5:I17">
    <cfRule type="expression" dxfId="35" priority="15">
      <formula>$I5&gt;1</formula>
    </cfRule>
  </conditionalFormatting>
  <conditionalFormatting sqref="B5:B17">
    <cfRule type="expression" dxfId="34" priority="11">
      <formula>OR($J5="NS",$J5="SumaNS",$J5="Účet")</formula>
    </cfRule>
  </conditionalFormatting>
  <conditionalFormatting sqref="F5:I17 B5:D17">
    <cfRule type="expression" dxfId="33" priority="17">
      <formula>AND($J5&lt;&gt;"",$J5&lt;&gt;"mezeraKL")</formula>
    </cfRule>
  </conditionalFormatting>
  <conditionalFormatting sqref="B5:D17 F5:I1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1" priority="13">
      <formula>OR($J5="SumaNS",$J5="NS")</formula>
    </cfRule>
  </conditionalFormatting>
  <conditionalFormatting sqref="A5:A17">
    <cfRule type="expression" dxfId="30" priority="9">
      <formula>AND($J5&lt;&gt;"mezeraKL",$J5&lt;&gt;"")</formula>
    </cfRule>
  </conditionalFormatting>
  <conditionalFormatting sqref="A5:A17">
    <cfRule type="expression" dxfId="29" priority="10">
      <formula>AND($J5&lt;&gt;"",$J5&lt;&gt;"mezeraKL")</formula>
    </cfRule>
  </conditionalFormatting>
  <conditionalFormatting sqref="H19:H55">
    <cfRule type="expression" dxfId="28" priority="5">
      <formula>$H19&gt;0</formula>
    </cfRule>
  </conditionalFormatting>
  <conditionalFormatting sqref="A19:A55">
    <cfRule type="expression" dxfId="27" priority="2">
      <formula>AND($J19&lt;&gt;"mezeraKL",$J19&lt;&gt;"")</formula>
    </cfRule>
  </conditionalFormatting>
  <conditionalFormatting sqref="I19:I55">
    <cfRule type="expression" dxfId="26" priority="6">
      <formula>$I19&gt;1</formula>
    </cfRule>
  </conditionalFormatting>
  <conditionalFormatting sqref="B19:B55">
    <cfRule type="expression" dxfId="25" priority="1">
      <formula>OR($J19="NS",$J19="SumaNS",$J19="Účet")</formula>
    </cfRule>
  </conditionalFormatting>
  <conditionalFormatting sqref="A19:D55 F19:I55">
    <cfRule type="expression" dxfId="24" priority="8">
      <formula>AND($J19&lt;&gt;"",$J19&lt;&gt;"mezeraKL")</formula>
    </cfRule>
  </conditionalFormatting>
  <conditionalFormatting sqref="B19:D55 F19:I55">
    <cfRule type="expression" dxfId="23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55 F19:I55">
    <cfRule type="expression" dxfId="22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1781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5.742415993343096</v>
      </c>
      <c r="J3" s="192">
        <f>SUBTOTAL(9,J5:J1048576)</f>
        <v>572038</v>
      </c>
      <c r="K3" s="193">
        <f>SUBTOTAL(9,K5:K1048576)</f>
        <v>3284880.1599999978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5" t="s">
        <v>556</v>
      </c>
      <c r="B5" s="606" t="s">
        <v>557</v>
      </c>
      <c r="C5" s="607" t="s">
        <v>561</v>
      </c>
      <c r="D5" s="608" t="s">
        <v>1209</v>
      </c>
      <c r="E5" s="607" t="s">
        <v>1761</v>
      </c>
      <c r="F5" s="608" t="s">
        <v>1762</v>
      </c>
      <c r="G5" s="607" t="s">
        <v>1278</v>
      </c>
      <c r="H5" s="607" t="s">
        <v>1279</v>
      </c>
      <c r="I5" s="609">
        <v>4.3</v>
      </c>
      <c r="J5" s="609">
        <v>24</v>
      </c>
      <c r="K5" s="610">
        <v>103.2</v>
      </c>
    </row>
    <row r="6" spans="1:11" ht="14.4" customHeight="1" x14ac:dyDescent="0.3">
      <c r="A6" s="611" t="s">
        <v>556</v>
      </c>
      <c r="B6" s="612" t="s">
        <v>557</v>
      </c>
      <c r="C6" s="613" t="s">
        <v>561</v>
      </c>
      <c r="D6" s="614" t="s">
        <v>1209</v>
      </c>
      <c r="E6" s="613" t="s">
        <v>1761</v>
      </c>
      <c r="F6" s="614" t="s">
        <v>1762</v>
      </c>
      <c r="G6" s="613" t="s">
        <v>1280</v>
      </c>
      <c r="H6" s="613" t="s">
        <v>1281</v>
      </c>
      <c r="I6" s="615">
        <v>8.52</v>
      </c>
      <c r="J6" s="615">
        <v>2</v>
      </c>
      <c r="K6" s="616">
        <v>17.04</v>
      </c>
    </row>
    <row r="7" spans="1:11" ht="14.4" customHeight="1" x14ac:dyDescent="0.3">
      <c r="A7" s="611" t="s">
        <v>556</v>
      </c>
      <c r="B7" s="612" t="s">
        <v>557</v>
      </c>
      <c r="C7" s="613" t="s">
        <v>561</v>
      </c>
      <c r="D7" s="614" t="s">
        <v>1209</v>
      </c>
      <c r="E7" s="613" t="s">
        <v>1761</v>
      </c>
      <c r="F7" s="614" t="s">
        <v>1762</v>
      </c>
      <c r="G7" s="613" t="s">
        <v>1282</v>
      </c>
      <c r="H7" s="613" t="s">
        <v>1283</v>
      </c>
      <c r="I7" s="615">
        <v>27.492727272727276</v>
      </c>
      <c r="J7" s="615">
        <v>30</v>
      </c>
      <c r="K7" s="616">
        <v>825.05000000000007</v>
      </c>
    </row>
    <row r="8" spans="1:11" ht="14.4" customHeight="1" x14ac:dyDescent="0.3">
      <c r="A8" s="611" t="s">
        <v>556</v>
      </c>
      <c r="B8" s="612" t="s">
        <v>557</v>
      </c>
      <c r="C8" s="613" t="s">
        <v>561</v>
      </c>
      <c r="D8" s="614" t="s">
        <v>1209</v>
      </c>
      <c r="E8" s="613" t="s">
        <v>1761</v>
      </c>
      <c r="F8" s="614" t="s">
        <v>1762</v>
      </c>
      <c r="G8" s="613" t="s">
        <v>1284</v>
      </c>
      <c r="H8" s="613" t="s">
        <v>1285</v>
      </c>
      <c r="I8" s="615">
        <v>1.4275</v>
      </c>
      <c r="J8" s="615">
        <v>1800</v>
      </c>
      <c r="K8" s="616">
        <v>2564.6</v>
      </c>
    </row>
    <row r="9" spans="1:11" ht="14.4" customHeight="1" x14ac:dyDescent="0.3">
      <c r="A9" s="611" t="s">
        <v>556</v>
      </c>
      <c r="B9" s="612" t="s">
        <v>557</v>
      </c>
      <c r="C9" s="613" t="s">
        <v>561</v>
      </c>
      <c r="D9" s="614" t="s">
        <v>1209</v>
      </c>
      <c r="E9" s="613" t="s">
        <v>1761</v>
      </c>
      <c r="F9" s="614" t="s">
        <v>1762</v>
      </c>
      <c r="G9" s="613" t="s">
        <v>1286</v>
      </c>
      <c r="H9" s="613" t="s">
        <v>1287</v>
      </c>
      <c r="I9" s="615">
        <v>0.14181818181818187</v>
      </c>
      <c r="J9" s="615">
        <v>4900</v>
      </c>
      <c r="K9" s="616">
        <v>696</v>
      </c>
    </row>
    <row r="10" spans="1:11" ht="14.4" customHeight="1" x14ac:dyDescent="0.3">
      <c r="A10" s="611" t="s">
        <v>556</v>
      </c>
      <c r="B10" s="612" t="s">
        <v>557</v>
      </c>
      <c r="C10" s="613" t="s">
        <v>561</v>
      </c>
      <c r="D10" s="614" t="s">
        <v>1209</v>
      </c>
      <c r="E10" s="613" t="s">
        <v>1761</v>
      </c>
      <c r="F10" s="614" t="s">
        <v>1762</v>
      </c>
      <c r="G10" s="613" t="s">
        <v>1288</v>
      </c>
      <c r="H10" s="613" t="s">
        <v>1289</v>
      </c>
      <c r="I10" s="615">
        <v>2.82</v>
      </c>
      <c r="J10" s="615">
        <v>100</v>
      </c>
      <c r="K10" s="616">
        <v>282</v>
      </c>
    </row>
    <row r="11" spans="1:11" ht="14.4" customHeight="1" x14ac:dyDescent="0.3">
      <c r="A11" s="611" t="s">
        <v>556</v>
      </c>
      <c r="B11" s="612" t="s">
        <v>557</v>
      </c>
      <c r="C11" s="613" t="s">
        <v>561</v>
      </c>
      <c r="D11" s="614" t="s">
        <v>1209</v>
      </c>
      <c r="E11" s="613" t="s">
        <v>1761</v>
      </c>
      <c r="F11" s="614" t="s">
        <v>1762</v>
      </c>
      <c r="G11" s="613" t="s">
        <v>1290</v>
      </c>
      <c r="H11" s="613" t="s">
        <v>1291</v>
      </c>
      <c r="I11" s="615">
        <v>1.21</v>
      </c>
      <c r="J11" s="615">
        <v>10</v>
      </c>
      <c r="K11" s="616">
        <v>12.1</v>
      </c>
    </row>
    <row r="12" spans="1:11" ht="14.4" customHeight="1" x14ac:dyDescent="0.3">
      <c r="A12" s="611" t="s">
        <v>556</v>
      </c>
      <c r="B12" s="612" t="s">
        <v>557</v>
      </c>
      <c r="C12" s="613" t="s">
        <v>561</v>
      </c>
      <c r="D12" s="614" t="s">
        <v>1209</v>
      </c>
      <c r="E12" s="613" t="s">
        <v>1761</v>
      </c>
      <c r="F12" s="614" t="s">
        <v>1762</v>
      </c>
      <c r="G12" s="613" t="s">
        <v>1292</v>
      </c>
      <c r="H12" s="613" t="s">
        <v>1293</v>
      </c>
      <c r="I12" s="615">
        <v>1.17</v>
      </c>
      <c r="J12" s="615">
        <v>4</v>
      </c>
      <c r="K12" s="616">
        <v>4.68</v>
      </c>
    </row>
    <row r="13" spans="1:11" ht="14.4" customHeight="1" x14ac:dyDescent="0.3">
      <c r="A13" s="611" t="s">
        <v>556</v>
      </c>
      <c r="B13" s="612" t="s">
        <v>557</v>
      </c>
      <c r="C13" s="613" t="s">
        <v>561</v>
      </c>
      <c r="D13" s="614" t="s">
        <v>1209</v>
      </c>
      <c r="E13" s="613" t="s">
        <v>1761</v>
      </c>
      <c r="F13" s="614" t="s">
        <v>1762</v>
      </c>
      <c r="G13" s="613" t="s">
        <v>1294</v>
      </c>
      <c r="H13" s="613" t="s">
        <v>1295</v>
      </c>
      <c r="I13" s="615">
        <v>0.29999999999999993</v>
      </c>
      <c r="J13" s="615">
        <v>5500</v>
      </c>
      <c r="K13" s="616">
        <v>1666.24</v>
      </c>
    </row>
    <row r="14" spans="1:11" ht="14.4" customHeight="1" x14ac:dyDescent="0.3">
      <c r="A14" s="611" t="s">
        <v>556</v>
      </c>
      <c r="B14" s="612" t="s">
        <v>557</v>
      </c>
      <c r="C14" s="613" t="s">
        <v>561</v>
      </c>
      <c r="D14" s="614" t="s">
        <v>1209</v>
      </c>
      <c r="E14" s="613" t="s">
        <v>1761</v>
      </c>
      <c r="F14" s="614" t="s">
        <v>1762</v>
      </c>
      <c r="G14" s="613" t="s">
        <v>1296</v>
      </c>
      <c r="H14" s="613" t="s">
        <v>1297</v>
      </c>
      <c r="I14" s="615">
        <v>0.3</v>
      </c>
      <c r="J14" s="615">
        <v>36000</v>
      </c>
      <c r="K14" s="616">
        <v>10655.24</v>
      </c>
    </row>
    <row r="15" spans="1:11" ht="14.4" customHeight="1" x14ac:dyDescent="0.3">
      <c r="A15" s="611" t="s">
        <v>556</v>
      </c>
      <c r="B15" s="612" t="s">
        <v>557</v>
      </c>
      <c r="C15" s="613" t="s">
        <v>561</v>
      </c>
      <c r="D15" s="614" t="s">
        <v>1209</v>
      </c>
      <c r="E15" s="613" t="s">
        <v>1761</v>
      </c>
      <c r="F15" s="614" t="s">
        <v>1762</v>
      </c>
      <c r="G15" s="613" t="s">
        <v>1298</v>
      </c>
      <c r="H15" s="613" t="s">
        <v>1299</v>
      </c>
      <c r="I15" s="615">
        <v>17.64</v>
      </c>
      <c r="J15" s="615">
        <v>6</v>
      </c>
      <c r="K15" s="616">
        <v>105.86</v>
      </c>
    </row>
    <row r="16" spans="1:11" ht="14.4" customHeight="1" x14ac:dyDescent="0.3">
      <c r="A16" s="611" t="s">
        <v>556</v>
      </c>
      <c r="B16" s="612" t="s">
        <v>557</v>
      </c>
      <c r="C16" s="613" t="s">
        <v>561</v>
      </c>
      <c r="D16" s="614" t="s">
        <v>1209</v>
      </c>
      <c r="E16" s="613" t="s">
        <v>1761</v>
      </c>
      <c r="F16" s="614" t="s">
        <v>1762</v>
      </c>
      <c r="G16" s="613" t="s">
        <v>1300</v>
      </c>
      <c r="H16" s="613" t="s">
        <v>1301</v>
      </c>
      <c r="I16" s="615">
        <v>0.32</v>
      </c>
      <c r="J16" s="615">
        <v>25</v>
      </c>
      <c r="K16" s="616">
        <v>8</v>
      </c>
    </row>
    <row r="17" spans="1:11" ht="14.4" customHeight="1" x14ac:dyDescent="0.3">
      <c r="A17" s="611" t="s">
        <v>556</v>
      </c>
      <c r="B17" s="612" t="s">
        <v>557</v>
      </c>
      <c r="C17" s="613" t="s">
        <v>561</v>
      </c>
      <c r="D17" s="614" t="s">
        <v>1209</v>
      </c>
      <c r="E17" s="613" t="s">
        <v>1763</v>
      </c>
      <c r="F17" s="614" t="s">
        <v>1764</v>
      </c>
      <c r="G17" s="613" t="s">
        <v>1302</v>
      </c>
      <c r="H17" s="613" t="s">
        <v>1303</v>
      </c>
      <c r="I17" s="615">
        <v>1.42</v>
      </c>
      <c r="J17" s="615">
        <v>1600</v>
      </c>
      <c r="K17" s="616">
        <v>2274.6</v>
      </c>
    </row>
    <row r="18" spans="1:11" ht="14.4" customHeight="1" x14ac:dyDescent="0.3">
      <c r="A18" s="611" t="s">
        <v>556</v>
      </c>
      <c r="B18" s="612" t="s">
        <v>557</v>
      </c>
      <c r="C18" s="613" t="s">
        <v>561</v>
      </c>
      <c r="D18" s="614" t="s">
        <v>1209</v>
      </c>
      <c r="E18" s="613" t="s">
        <v>1763</v>
      </c>
      <c r="F18" s="614" t="s">
        <v>1764</v>
      </c>
      <c r="G18" s="613" t="s">
        <v>1304</v>
      </c>
      <c r="H18" s="613" t="s">
        <v>1305</v>
      </c>
      <c r="I18" s="615">
        <v>15.92</v>
      </c>
      <c r="J18" s="615">
        <v>100</v>
      </c>
      <c r="K18" s="616">
        <v>1592</v>
      </c>
    </row>
    <row r="19" spans="1:11" ht="14.4" customHeight="1" x14ac:dyDescent="0.3">
      <c r="A19" s="611" t="s">
        <v>556</v>
      </c>
      <c r="B19" s="612" t="s">
        <v>557</v>
      </c>
      <c r="C19" s="613" t="s">
        <v>561</v>
      </c>
      <c r="D19" s="614" t="s">
        <v>1209</v>
      </c>
      <c r="E19" s="613" t="s">
        <v>1763</v>
      </c>
      <c r="F19" s="614" t="s">
        <v>1764</v>
      </c>
      <c r="G19" s="613" t="s">
        <v>1306</v>
      </c>
      <c r="H19" s="613" t="s">
        <v>1307</v>
      </c>
      <c r="I19" s="615">
        <v>2.40625</v>
      </c>
      <c r="J19" s="615">
        <v>600</v>
      </c>
      <c r="K19" s="616">
        <v>1444</v>
      </c>
    </row>
    <row r="20" spans="1:11" ht="14.4" customHeight="1" x14ac:dyDescent="0.3">
      <c r="A20" s="611" t="s">
        <v>556</v>
      </c>
      <c r="B20" s="612" t="s">
        <v>557</v>
      </c>
      <c r="C20" s="613" t="s">
        <v>561</v>
      </c>
      <c r="D20" s="614" t="s">
        <v>1209</v>
      </c>
      <c r="E20" s="613" t="s">
        <v>1763</v>
      </c>
      <c r="F20" s="614" t="s">
        <v>1764</v>
      </c>
      <c r="G20" s="613" t="s">
        <v>1308</v>
      </c>
      <c r="H20" s="613" t="s">
        <v>1309</v>
      </c>
      <c r="I20" s="615">
        <v>30.23</v>
      </c>
      <c r="J20" s="615">
        <v>100</v>
      </c>
      <c r="K20" s="616">
        <v>3023</v>
      </c>
    </row>
    <row r="21" spans="1:11" ht="14.4" customHeight="1" x14ac:dyDescent="0.3">
      <c r="A21" s="611" t="s">
        <v>556</v>
      </c>
      <c r="B21" s="612" t="s">
        <v>557</v>
      </c>
      <c r="C21" s="613" t="s">
        <v>561</v>
      </c>
      <c r="D21" s="614" t="s">
        <v>1209</v>
      </c>
      <c r="E21" s="613" t="s">
        <v>1763</v>
      </c>
      <c r="F21" s="614" t="s">
        <v>1764</v>
      </c>
      <c r="G21" s="613" t="s">
        <v>1310</v>
      </c>
      <c r="H21" s="613" t="s">
        <v>1311</v>
      </c>
      <c r="I21" s="615">
        <v>2.7519999999999998</v>
      </c>
      <c r="J21" s="615">
        <v>900</v>
      </c>
      <c r="K21" s="616">
        <v>2476</v>
      </c>
    </row>
    <row r="22" spans="1:11" ht="14.4" customHeight="1" x14ac:dyDescent="0.3">
      <c r="A22" s="611" t="s">
        <v>556</v>
      </c>
      <c r="B22" s="612" t="s">
        <v>557</v>
      </c>
      <c r="C22" s="613" t="s">
        <v>561</v>
      </c>
      <c r="D22" s="614" t="s">
        <v>1209</v>
      </c>
      <c r="E22" s="613" t="s">
        <v>1763</v>
      </c>
      <c r="F22" s="614" t="s">
        <v>1764</v>
      </c>
      <c r="G22" s="613" t="s">
        <v>1312</v>
      </c>
      <c r="H22" s="613" t="s">
        <v>1313</v>
      </c>
      <c r="I22" s="615">
        <v>4.1500000000000004</v>
      </c>
      <c r="J22" s="615">
        <v>50</v>
      </c>
      <c r="K22" s="616">
        <v>207.33</v>
      </c>
    </row>
    <row r="23" spans="1:11" ht="14.4" customHeight="1" x14ac:dyDescent="0.3">
      <c r="A23" s="611" t="s">
        <v>556</v>
      </c>
      <c r="B23" s="612" t="s">
        <v>557</v>
      </c>
      <c r="C23" s="613" t="s">
        <v>561</v>
      </c>
      <c r="D23" s="614" t="s">
        <v>1209</v>
      </c>
      <c r="E23" s="613" t="s">
        <v>1763</v>
      </c>
      <c r="F23" s="614" t="s">
        <v>1764</v>
      </c>
      <c r="G23" s="613" t="s">
        <v>1314</v>
      </c>
      <c r="H23" s="613" t="s">
        <v>1315</v>
      </c>
      <c r="I23" s="615">
        <v>1.026</v>
      </c>
      <c r="J23" s="615">
        <v>3100</v>
      </c>
      <c r="K23" s="616">
        <v>3186</v>
      </c>
    </row>
    <row r="24" spans="1:11" ht="14.4" customHeight="1" x14ac:dyDescent="0.3">
      <c r="A24" s="611" t="s">
        <v>556</v>
      </c>
      <c r="B24" s="612" t="s">
        <v>557</v>
      </c>
      <c r="C24" s="613" t="s">
        <v>561</v>
      </c>
      <c r="D24" s="614" t="s">
        <v>1209</v>
      </c>
      <c r="E24" s="613" t="s">
        <v>1763</v>
      </c>
      <c r="F24" s="614" t="s">
        <v>1764</v>
      </c>
      <c r="G24" s="613" t="s">
        <v>1316</v>
      </c>
      <c r="H24" s="613" t="s">
        <v>1317</v>
      </c>
      <c r="I24" s="615">
        <v>1.5541666666666665</v>
      </c>
      <c r="J24" s="615">
        <v>8800</v>
      </c>
      <c r="K24" s="616">
        <v>13772</v>
      </c>
    </row>
    <row r="25" spans="1:11" ht="14.4" customHeight="1" x14ac:dyDescent="0.3">
      <c r="A25" s="611" t="s">
        <v>556</v>
      </c>
      <c r="B25" s="612" t="s">
        <v>557</v>
      </c>
      <c r="C25" s="613" t="s">
        <v>561</v>
      </c>
      <c r="D25" s="614" t="s">
        <v>1209</v>
      </c>
      <c r="E25" s="613" t="s">
        <v>1763</v>
      </c>
      <c r="F25" s="614" t="s">
        <v>1764</v>
      </c>
      <c r="G25" s="613" t="s">
        <v>1318</v>
      </c>
      <c r="H25" s="613" t="s">
        <v>1319</v>
      </c>
      <c r="I25" s="615">
        <v>0.44818181818181818</v>
      </c>
      <c r="J25" s="615">
        <v>2700</v>
      </c>
      <c r="K25" s="616">
        <v>1194</v>
      </c>
    </row>
    <row r="26" spans="1:11" ht="14.4" customHeight="1" x14ac:dyDescent="0.3">
      <c r="A26" s="611" t="s">
        <v>556</v>
      </c>
      <c r="B26" s="612" t="s">
        <v>557</v>
      </c>
      <c r="C26" s="613" t="s">
        <v>561</v>
      </c>
      <c r="D26" s="614" t="s">
        <v>1209</v>
      </c>
      <c r="E26" s="613" t="s">
        <v>1763</v>
      </c>
      <c r="F26" s="614" t="s">
        <v>1764</v>
      </c>
      <c r="G26" s="613" t="s">
        <v>1320</v>
      </c>
      <c r="H26" s="613" t="s">
        <v>1321</v>
      </c>
      <c r="I26" s="615">
        <v>0.63181818181818172</v>
      </c>
      <c r="J26" s="615">
        <v>3000</v>
      </c>
      <c r="K26" s="616">
        <v>1884</v>
      </c>
    </row>
    <row r="27" spans="1:11" ht="14.4" customHeight="1" x14ac:dyDescent="0.3">
      <c r="A27" s="611" t="s">
        <v>556</v>
      </c>
      <c r="B27" s="612" t="s">
        <v>557</v>
      </c>
      <c r="C27" s="613" t="s">
        <v>561</v>
      </c>
      <c r="D27" s="614" t="s">
        <v>1209</v>
      </c>
      <c r="E27" s="613" t="s">
        <v>1763</v>
      </c>
      <c r="F27" s="614" t="s">
        <v>1764</v>
      </c>
      <c r="G27" s="613" t="s">
        <v>1322</v>
      </c>
      <c r="H27" s="613" t="s">
        <v>1323</v>
      </c>
      <c r="I27" s="615">
        <v>3.2189999999999999</v>
      </c>
      <c r="J27" s="615">
        <v>1000</v>
      </c>
      <c r="K27" s="616">
        <v>3218.5</v>
      </c>
    </row>
    <row r="28" spans="1:11" ht="14.4" customHeight="1" x14ac:dyDescent="0.3">
      <c r="A28" s="611" t="s">
        <v>556</v>
      </c>
      <c r="B28" s="612" t="s">
        <v>557</v>
      </c>
      <c r="C28" s="613" t="s">
        <v>561</v>
      </c>
      <c r="D28" s="614" t="s">
        <v>1209</v>
      </c>
      <c r="E28" s="613" t="s">
        <v>1763</v>
      </c>
      <c r="F28" s="614" t="s">
        <v>1764</v>
      </c>
      <c r="G28" s="613" t="s">
        <v>1324</v>
      </c>
      <c r="H28" s="613" t="s">
        <v>1325</v>
      </c>
      <c r="I28" s="615">
        <v>2.4200000000000004</v>
      </c>
      <c r="J28" s="615">
        <v>650</v>
      </c>
      <c r="K28" s="616">
        <v>1565.5</v>
      </c>
    </row>
    <row r="29" spans="1:11" ht="14.4" customHeight="1" x14ac:dyDescent="0.3">
      <c r="A29" s="611" t="s">
        <v>556</v>
      </c>
      <c r="B29" s="612" t="s">
        <v>557</v>
      </c>
      <c r="C29" s="613" t="s">
        <v>561</v>
      </c>
      <c r="D29" s="614" t="s">
        <v>1209</v>
      </c>
      <c r="E29" s="613" t="s">
        <v>1763</v>
      </c>
      <c r="F29" s="614" t="s">
        <v>1764</v>
      </c>
      <c r="G29" s="613" t="s">
        <v>1324</v>
      </c>
      <c r="H29" s="613" t="s">
        <v>1326</v>
      </c>
      <c r="I29" s="615">
        <v>2.46</v>
      </c>
      <c r="J29" s="615">
        <v>700</v>
      </c>
      <c r="K29" s="616">
        <v>1722</v>
      </c>
    </row>
    <row r="30" spans="1:11" ht="14.4" customHeight="1" x14ac:dyDescent="0.3">
      <c r="A30" s="611" t="s">
        <v>556</v>
      </c>
      <c r="B30" s="612" t="s">
        <v>557</v>
      </c>
      <c r="C30" s="613" t="s">
        <v>561</v>
      </c>
      <c r="D30" s="614" t="s">
        <v>1209</v>
      </c>
      <c r="E30" s="613" t="s">
        <v>1763</v>
      </c>
      <c r="F30" s="614" t="s">
        <v>1764</v>
      </c>
      <c r="G30" s="613" t="s">
        <v>1327</v>
      </c>
      <c r="H30" s="613" t="s">
        <v>1328</v>
      </c>
      <c r="I30" s="615">
        <v>32.67</v>
      </c>
      <c r="J30" s="615">
        <v>50</v>
      </c>
      <c r="K30" s="616">
        <v>1633.5</v>
      </c>
    </row>
    <row r="31" spans="1:11" ht="14.4" customHeight="1" x14ac:dyDescent="0.3">
      <c r="A31" s="611" t="s">
        <v>556</v>
      </c>
      <c r="B31" s="612" t="s">
        <v>557</v>
      </c>
      <c r="C31" s="613" t="s">
        <v>561</v>
      </c>
      <c r="D31" s="614" t="s">
        <v>1209</v>
      </c>
      <c r="E31" s="613" t="s">
        <v>1763</v>
      </c>
      <c r="F31" s="614" t="s">
        <v>1764</v>
      </c>
      <c r="G31" s="613" t="s">
        <v>1329</v>
      </c>
      <c r="H31" s="613" t="s">
        <v>1330</v>
      </c>
      <c r="I31" s="615">
        <v>25.96</v>
      </c>
      <c r="J31" s="615">
        <v>40</v>
      </c>
      <c r="K31" s="616">
        <v>1038.4000000000001</v>
      </c>
    </row>
    <row r="32" spans="1:11" ht="14.4" customHeight="1" x14ac:dyDescent="0.3">
      <c r="A32" s="611" t="s">
        <v>556</v>
      </c>
      <c r="B32" s="612" t="s">
        <v>557</v>
      </c>
      <c r="C32" s="613" t="s">
        <v>561</v>
      </c>
      <c r="D32" s="614" t="s">
        <v>1209</v>
      </c>
      <c r="E32" s="613" t="s">
        <v>1763</v>
      </c>
      <c r="F32" s="614" t="s">
        <v>1764</v>
      </c>
      <c r="G32" s="613" t="s">
        <v>1331</v>
      </c>
      <c r="H32" s="613" t="s">
        <v>1332</v>
      </c>
      <c r="I32" s="615">
        <v>9.15</v>
      </c>
      <c r="J32" s="615">
        <v>100</v>
      </c>
      <c r="K32" s="616">
        <v>914.65</v>
      </c>
    </row>
    <row r="33" spans="1:11" ht="14.4" customHeight="1" x14ac:dyDescent="0.3">
      <c r="A33" s="611" t="s">
        <v>556</v>
      </c>
      <c r="B33" s="612" t="s">
        <v>557</v>
      </c>
      <c r="C33" s="613" t="s">
        <v>561</v>
      </c>
      <c r="D33" s="614" t="s">
        <v>1209</v>
      </c>
      <c r="E33" s="613" t="s">
        <v>1763</v>
      </c>
      <c r="F33" s="614" t="s">
        <v>1764</v>
      </c>
      <c r="G33" s="613" t="s">
        <v>1333</v>
      </c>
      <c r="H33" s="613" t="s">
        <v>1334</v>
      </c>
      <c r="I33" s="615">
        <v>5.41</v>
      </c>
      <c r="J33" s="615">
        <v>100</v>
      </c>
      <c r="K33" s="616">
        <v>541</v>
      </c>
    </row>
    <row r="34" spans="1:11" ht="14.4" customHeight="1" x14ac:dyDescent="0.3">
      <c r="A34" s="611" t="s">
        <v>556</v>
      </c>
      <c r="B34" s="612" t="s">
        <v>557</v>
      </c>
      <c r="C34" s="613" t="s">
        <v>561</v>
      </c>
      <c r="D34" s="614" t="s">
        <v>1209</v>
      </c>
      <c r="E34" s="613" t="s">
        <v>1763</v>
      </c>
      <c r="F34" s="614" t="s">
        <v>1764</v>
      </c>
      <c r="G34" s="613" t="s">
        <v>1335</v>
      </c>
      <c r="H34" s="613" t="s">
        <v>1336</v>
      </c>
      <c r="I34" s="615">
        <v>1326.17</v>
      </c>
      <c r="J34" s="615">
        <v>8</v>
      </c>
      <c r="K34" s="616">
        <v>10609.3</v>
      </c>
    </row>
    <row r="35" spans="1:11" ht="14.4" customHeight="1" x14ac:dyDescent="0.3">
      <c r="A35" s="611" t="s">
        <v>556</v>
      </c>
      <c r="B35" s="612" t="s">
        <v>557</v>
      </c>
      <c r="C35" s="613" t="s">
        <v>561</v>
      </c>
      <c r="D35" s="614" t="s">
        <v>1209</v>
      </c>
      <c r="E35" s="613" t="s">
        <v>1763</v>
      </c>
      <c r="F35" s="614" t="s">
        <v>1764</v>
      </c>
      <c r="G35" s="613" t="s">
        <v>1337</v>
      </c>
      <c r="H35" s="613" t="s">
        <v>1338</v>
      </c>
      <c r="I35" s="615">
        <v>2.3366666666666664</v>
      </c>
      <c r="J35" s="615">
        <v>300</v>
      </c>
      <c r="K35" s="616">
        <v>701</v>
      </c>
    </row>
    <row r="36" spans="1:11" ht="14.4" customHeight="1" x14ac:dyDescent="0.3">
      <c r="A36" s="611" t="s">
        <v>556</v>
      </c>
      <c r="B36" s="612" t="s">
        <v>557</v>
      </c>
      <c r="C36" s="613" t="s">
        <v>561</v>
      </c>
      <c r="D36" s="614" t="s">
        <v>1209</v>
      </c>
      <c r="E36" s="613" t="s">
        <v>1763</v>
      </c>
      <c r="F36" s="614" t="s">
        <v>1764</v>
      </c>
      <c r="G36" s="613" t="s">
        <v>1337</v>
      </c>
      <c r="H36" s="613" t="s">
        <v>1339</v>
      </c>
      <c r="I36" s="615">
        <v>2.34</v>
      </c>
      <c r="J36" s="615">
        <v>500</v>
      </c>
      <c r="K36" s="616">
        <v>1170</v>
      </c>
    </row>
    <row r="37" spans="1:11" ht="14.4" customHeight="1" x14ac:dyDescent="0.3">
      <c r="A37" s="611" t="s">
        <v>556</v>
      </c>
      <c r="B37" s="612" t="s">
        <v>557</v>
      </c>
      <c r="C37" s="613" t="s">
        <v>561</v>
      </c>
      <c r="D37" s="614" t="s">
        <v>1209</v>
      </c>
      <c r="E37" s="613" t="s">
        <v>1763</v>
      </c>
      <c r="F37" s="614" t="s">
        <v>1764</v>
      </c>
      <c r="G37" s="613" t="s">
        <v>1337</v>
      </c>
      <c r="H37" s="613" t="s">
        <v>1340</v>
      </c>
      <c r="I37" s="615">
        <v>2.34</v>
      </c>
      <c r="J37" s="615">
        <v>200</v>
      </c>
      <c r="K37" s="616">
        <v>468</v>
      </c>
    </row>
    <row r="38" spans="1:11" ht="14.4" customHeight="1" x14ac:dyDescent="0.3">
      <c r="A38" s="611" t="s">
        <v>556</v>
      </c>
      <c r="B38" s="612" t="s">
        <v>557</v>
      </c>
      <c r="C38" s="613" t="s">
        <v>561</v>
      </c>
      <c r="D38" s="614" t="s">
        <v>1209</v>
      </c>
      <c r="E38" s="613" t="s">
        <v>1763</v>
      </c>
      <c r="F38" s="614" t="s">
        <v>1764</v>
      </c>
      <c r="G38" s="613" t="s">
        <v>1341</v>
      </c>
      <c r="H38" s="613" t="s">
        <v>1342</v>
      </c>
      <c r="I38" s="615">
        <v>2.86</v>
      </c>
      <c r="J38" s="615">
        <v>100</v>
      </c>
      <c r="K38" s="616">
        <v>286</v>
      </c>
    </row>
    <row r="39" spans="1:11" ht="14.4" customHeight="1" x14ac:dyDescent="0.3">
      <c r="A39" s="611" t="s">
        <v>556</v>
      </c>
      <c r="B39" s="612" t="s">
        <v>557</v>
      </c>
      <c r="C39" s="613" t="s">
        <v>561</v>
      </c>
      <c r="D39" s="614" t="s">
        <v>1209</v>
      </c>
      <c r="E39" s="613" t="s">
        <v>1763</v>
      </c>
      <c r="F39" s="614" t="s">
        <v>1764</v>
      </c>
      <c r="G39" s="613" t="s">
        <v>1343</v>
      </c>
      <c r="H39" s="613" t="s">
        <v>1344</v>
      </c>
      <c r="I39" s="615">
        <v>58.79</v>
      </c>
      <c r="J39" s="615">
        <v>12</v>
      </c>
      <c r="K39" s="616">
        <v>705.52</v>
      </c>
    </row>
    <row r="40" spans="1:11" ht="14.4" customHeight="1" x14ac:dyDescent="0.3">
      <c r="A40" s="611" t="s">
        <v>556</v>
      </c>
      <c r="B40" s="612" t="s">
        <v>557</v>
      </c>
      <c r="C40" s="613" t="s">
        <v>561</v>
      </c>
      <c r="D40" s="614" t="s">
        <v>1209</v>
      </c>
      <c r="E40" s="613" t="s">
        <v>1763</v>
      </c>
      <c r="F40" s="614" t="s">
        <v>1764</v>
      </c>
      <c r="G40" s="613" t="s">
        <v>1345</v>
      </c>
      <c r="H40" s="613" t="s">
        <v>1346</v>
      </c>
      <c r="I40" s="615">
        <v>2.05375</v>
      </c>
      <c r="J40" s="615">
        <v>80</v>
      </c>
      <c r="K40" s="616">
        <v>164.29999999999998</v>
      </c>
    </row>
    <row r="41" spans="1:11" ht="14.4" customHeight="1" x14ac:dyDescent="0.3">
      <c r="A41" s="611" t="s">
        <v>556</v>
      </c>
      <c r="B41" s="612" t="s">
        <v>557</v>
      </c>
      <c r="C41" s="613" t="s">
        <v>561</v>
      </c>
      <c r="D41" s="614" t="s">
        <v>1209</v>
      </c>
      <c r="E41" s="613" t="s">
        <v>1763</v>
      </c>
      <c r="F41" s="614" t="s">
        <v>1764</v>
      </c>
      <c r="G41" s="613" t="s">
        <v>1347</v>
      </c>
      <c r="H41" s="613" t="s">
        <v>1348</v>
      </c>
      <c r="I41" s="615">
        <v>2.415</v>
      </c>
      <c r="J41" s="615">
        <v>1200</v>
      </c>
      <c r="K41" s="616">
        <v>2896.76</v>
      </c>
    </row>
    <row r="42" spans="1:11" ht="14.4" customHeight="1" x14ac:dyDescent="0.3">
      <c r="A42" s="611" t="s">
        <v>556</v>
      </c>
      <c r="B42" s="612" t="s">
        <v>557</v>
      </c>
      <c r="C42" s="613" t="s">
        <v>561</v>
      </c>
      <c r="D42" s="614" t="s">
        <v>1209</v>
      </c>
      <c r="E42" s="613" t="s">
        <v>1763</v>
      </c>
      <c r="F42" s="614" t="s">
        <v>1764</v>
      </c>
      <c r="G42" s="613" t="s">
        <v>1347</v>
      </c>
      <c r="H42" s="613" t="s">
        <v>1349</v>
      </c>
      <c r="I42" s="615">
        <v>2.4600000000000004</v>
      </c>
      <c r="J42" s="615">
        <v>3700</v>
      </c>
      <c r="K42" s="616">
        <v>9106.619999999999</v>
      </c>
    </row>
    <row r="43" spans="1:11" ht="14.4" customHeight="1" x14ac:dyDescent="0.3">
      <c r="A43" s="611" t="s">
        <v>556</v>
      </c>
      <c r="B43" s="612" t="s">
        <v>557</v>
      </c>
      <c r="C43" s="613" t="s">
        <v>561</v>
      </c>
      <c r="D43" s="614" t="s">
        <v>1209</v>
      </c>
      <c r="E43" s="613" t="s">
        <v>1763</v>
      </c>
      <c r="F43" s="614" t="s">
        <v>1764</v>
      </c>
      <c r="G43" s="613" t="s">
        <v>1350</v>
      </c>
      <c r="H43" s="613" t="s">
        <v>1351</v>
      </c>
      <c r="I43" s="615">
        <v>4.9049999999999994</v>
      </c>
      <c r="J43" s="615">
        <v>120</v>
      </c>
      <c r="K43" s="616">
        <v>588.9</v>
      </c>
    </row>
    <row r="44" spans="1:11" ht="14.4" customHeight="1" x14ac:dyDescent="0.3">
      <c r="A44" s="611" t="s">
        <v>556</v>
      </c>
      <c r="B44" s="612" t="s">
        <v>557</v>
      </c>
      <c r="C44" s="613" t="s">
        <v>561</v>
      </c>
      <c r="D44" s="614" t="s">
        <v>1209</v>
      </c>
      <c r="E44" s="613" t="s">
        <v>1763</v>
      </c>
      <c r="F44" s="614" t="s">
        <v>1764</v>
      </c>
      <c r="G44" s="613" t="s">
        <v>1350</v>
      </c>
      <c r="H44" s="613" t="s">
        <v>1352</v>
      </c>
      <c r="I44" s="615">
        <v>4.9400000000000004</v>
      </c>
      <c r="J44" s="615">
        <v>300</v>
      </c>
      <c r="K44" s="616">
        <v>1483.5</v>
      </c>
    </row>
    <row r="45" spans="1:11" ht="14.4" customHeight="1" x14ac:dyDescent="0.3">
      <c r="A45" s="611" t="s">
        <v>556</v>
      </c>
      <c r="B45" s="612" t="s">
        <v>557</v>
      </c>
      <c r="C45" s="613" t="s">
        <v>561</v>
      </c>
      <c r="D45" s="614" t="s">
        <v>1209</v>
      </c>
      <c r="E45" s="613" t="s">
        <v>1763</v>
      </c>
      <c r="F45" s="614" t="s">
        <v>1764</v>
      </c>
      <c r="G45" s="613" t="s">
        <v>1353</v>
      </c>
      <c r="H45" s="613" t="s">
        <v>1354</v>
      </c>
      <c r="I45" s="615">
        <v>12.103636363636362</v>
      </c>
      <c r="J45" s="615">
        <v>660</v>
      </c>
      <c r="K45" s="616">
        <v>7988.4000000000005</v>
      </c>
    </row>
    <row r="46" spans="1:11" ht="14.4" customHeight="1" x14ac:dyDescent="0.3">
      <c r="A46" s="611" t="s">
        <v>556</v>
      </c>
      <c r="B46" s="612" t="s">
        <v>557</v>
      </c>
      <c r="C46" s="613" t="s">
        <v>561</v>
      </c>
      <c r="D46" s="614" t="s">
        <v>1209</v>
      </c>
      <c r="E46" s="613" t="s">
        <v>1763</v>
      </c>
      <c r="F46" s="614" t="s">
        <v>1764</v>
      </c>
      <c r="G46" s="613" t="s">
        <v>1355</v>
      </c>
      <c r="H46" s="613" t="s">
        <v>1356</v>
      </c>
      <c r="I46" s="615">
        <v>2.73</v>
      </c>
      <c r="J46" s="615">
        <v>100</v>
      </c>
      <c r="K46" s="616">
        <v>273</v>
      </c>
    </row>
    <row r="47" spans="1:11" ht="14.4" customHeight="1" x14ac:dyDescent="0.3">
      <c r="A47" s="611" t="s">
        <v>556</v>
      </c>
      <c r="B47" s="612" t="s">
        <v>557</v>
      </c>
      <c r="C47" s="613" t="s">
        <v>561</v>
      </c>
      <c r="D47" s="614" t="s">
        <v>1209</v>
      </c>
      <c r="E47" s="613" t="s">
        <v>1763</v>
      </c>
      <c r="F47" s="614" t="s">
        <v>1764</v>
      </c>
      <c r="G47" s="613" t="s">
        <v>1357</v>
      </c>
      <c r="H47" s="613" t="s">
        <v>1358</v>
      </c>
      <c r="I47" s="615">
        <v>36.299999999999997</v>
      </c>
      <c r="J47" s="615">
        <v>20</v>
      </c>
      <c r="K47" s="616">
        <v>726</v>
      </c>
    </row>
    <row r="48" spans="1:11" ht="14.4" customHeight="1" x14ac:dyDescent="0.3">
      <c r="A48" s="611" t="s">
        <v>556</v>
      </c>
      <c r="B48" s="612" t="s">
        <v>557</v>
      </c>
      <c r="C48" s="613" t="s">
        <v>561</v>
      </c>
      <c r="D48" s="614" t="s">
        <v>1209</v>
      </c>
      <c r="E48" s="613" t="s">
        <v>1763</v>
      </c>
      <c r="F48" s="614" t="s">
        <v>1764</v>
      </c>
      <c r="G48" s="613" t="s">
        <v>1359</v>
      </c>
      <c r="H48" s="613" t="s">
        <v>1360</v>
      </c>
      <c r="I48" s="615">
        <v>21.189999999999998</v>
      </c>
      <c r="J48" s="615">
        <v>200</v>
      </c>
      <c r="K48" s="616">
        <v>4238</v>
      </c>
    </row>
    <row r="49" spans="1:11" ht="14.4" customHeight="1" x14ac:dyDescent="0.3">
      <c r="A49" s="611" t="s">
        <v>556</v>
      </c>
      <c r="B49" s="612" t="s">
        <v>557</v>
      </c>
      <c r="C49" s="613" t="s">
        <v>561</v>
      </c>
      <c r="D49" s="614" t="s">
        <v>1209</v>
      </c>
      <c r="E49" s="613" t="s">
        <v>1763</v>
      </c>
      <c r="F49" s="614" t="s">
        <v>1764</v>
      </c>
      <c r="G49" s="613" t="s">
        <v>1361</v>
      </c>
      <c r="H49" s="613" t="s">
        <v>1362</v>
      </c>
      <c r="I49" s="615">
        <v>2.88</v>
      </c>
      <c r="J49" s="615">
        <v>200</v>
      </c>
      <c r="K49" s="616">
        <v>575.98</v>
      </c>
    </row>
    <row r="50" spans="1:11" ht="14.4" customHeight="1" x14ac:dyDescent="0.3">
      <c r="A50" s="611" t="s">
        <v>556</v>
      </c>
      <c r="B50" s="612" t="s">
        <v>557</v>
      </c>
      <c r="C50" s="613" t="s">
        <v>561</v>
      </c>
      <c r="D50" s="614" t="s">
        <v>1209</v>
      </c>
      <c r="E50" s="613" t="s">
        <v>1763</v>
      </c>
      <c r="F50" s="614" t="s">
        <v>1764</v>
      </c>
      <c r="G50" s="613" t="s">
        <v>1363</v>
      </c>
      <c r="H50" s="613" t="s">
        <v>1364</v>
      </c>
      <c r="I50" s="615">
        <v>0.47666666666666663</v>
      </c>
      <c r="J50" s="615">
        <v>300</v>
      </c>
      <c r="K50" s="616">
        <v>143</v>
      </c>
    </row>
    <row r="51" spans="1:11" ht="14.4" customHeight="1" x14ac:dyDescent="0.3">
      <c r="A51" s="611" t="s">
        <v>556</v>
      </c>
      <c r="B51" s="612" t="s">
        <v>557</v>
      </c>
      <c r="C51" s="613" t="s">
        <v>561</v>
      </c>
      <c r="D51" s="614" t="s">
        <v>1209</v>
      </c>
      <c r="E51" s="613" t="s">
        <v>1763</v>
      </c>
      <c r="F51" s="614" t="s">
        <v>1764</v>
      </c>
      <c r="G51" s="613" t="s">
        <v>1365</v>
      </c>
      <c r="H51" s="613" t="s">
        <v>1366</v>
      </c>
      <c r="I51" s="615">
        <v>60.5</v>
      </c>
      <c r="J51" s="615">
        <v>25</v>
      </c>
      <c r="K51" s="616">
        <v>1512.5</v>
      </c>
    </row>
    <row r="52" spans="1:11" ht="14.4" customHeight="1" x14ac:dyDescent="0.3">
      <c r="A52" s="611" t="s">
        <v>556</v>
      </c>
      <c r="B52" s="612" t="s">
        <v>557</v>
      </c>
      <c r="C52" s="613" t="s">
        <v>561</v>
      </c>
      <c r="D52" s="614" t="s">
        <v>1209</v>
      </c>
      <c r="E52" s="613" t="s">
        <v>1763</v>
      </c>
      <c r="F52" s="614" t="s">
        <v>1764</v>
      </c>
      <c r="G52" s="613" t="s">
        <v>1367</v>
      </c>
      <c r="H52" s="613" t="s">
        <v>1368</v>
      </c>
      <c r="I52" s="615">
        <v>9.2000000000000011</v>
      </c>
      <c r="J52" s="615">
        <v>2200</v>
      </c>
      <c r="K52" s="616">
        <v>20240</v>
      </c>
    </row>
    <row r="53" spans="1:11" ht="14.4" customHeight="1" x14ac:dyDescent="0.3">
      <c r="A53" s="611" t="s">
        <v>556</v>
      </c>
      <c r="B53" s="612" t="s">
        <v>557</v>
      </c>
      <c r="C53" s="613" t="s">
        <v>561</v>
      </c>
      <c r="D53" s="614" t="s">
        <v>1209</v>
      </c>
      <c r="E53" s="613" t="s">
        <v>1763</v>
      </c>
      <c r="F53" s="614" t="s">
        <v>1764</v>
      </c>
      <c r="G53" s="613" t="s">
        <v>1369</v>
      </c>
      <c r="H53" s="613" t="s">
        <v>1370</v>
      </c>
      <c r="I53" s="615">
        <v>172.5</v>
      </c>
      <c r="J53" s="615">
        <v>3</v>
      </c>
      <c r="K53" s="616">
        <v>517.5</v>
      </c>
    </row>
    <row r="54" spans="1:11" ht="14.4" customHeight="1" x14ac:dyDescent="0.3">
      <c r="A54" s="611" t="s">
        <v>556</v>
      </c>
      <c r="B54" s="612" t="s">
        <v>557</v>
      </c>
      <c r="C54" s="613" t="s">
        <v>561</v>
      </c>
      <c r="D54" s="614" t="s">
        <v>1209</v>
      </c>
      <c r="E54" s="613" t="s">
        <v>1763</v>
      </c>
      <c r="F54" s="614" t="s">
        <v>1764</v>
      </c>
      <c r="G54" s="613" t="s">
        <v>1371</v>
      </c>
      <c r="H54" s="613" t="s">
        <v>1372</v>
      </c>
      <c r="I54" s="615">
        <v>403.77799999999996</v>
      </c>
      <c r="J54" s="615">
        <v>100</v>
      </c>
      <c r="K54" s="616">
        <v>40377.760000000002</v>
      </c>
    </row>
    <row r="55" spans="1:11" ht="14.4" customHeight="1" x14ac:dyDescent="0.3">
      <c r="A55" s="611" t="s">
        <v>556</v>
      </c>
      <c r="B55" s="612" t="s">
        <v>557</v>
      </c>
      <c r="C55" s="613" t="s">
        <v>561</v>
      </c>
      <c r="D55" s="614" t="s">
        <v>1209</v>
      </c>
      <c r="E55" s="613" t="s">
        <v>1763</v>
      </c>
      <c r="F55" s="614" t="s">
        <v>1764</v>
      </c>
      <c r="G55" s="613" t="s">
        <v>1373</v>
      </c>
      <c r="H55" s="613" t="s">
        <v>1374</v>
      </c>
      <c r="I55" s="615">
        <v>17.059999999999999</v>
      </c>
      <c r="J55" s="615">
        <v>10</v>
      </c>
      <c r="K55" s="616">
        <v>170.61</v>
      </c>
    </row>
    <row r="56" spans="1:11" ht="14.4" customHeight="1" x14ac:dyDescent="0.3">
      <c r="A56" s="611" t="s">
        <v>556</v>
      </c>
      <c r="B56" s="612" t="s">
        <v>557</v>
      </c>
      <c r="C56" s="613" t="s">
        <v>561</v>
      </c>
      <c r="D56" s="614" t="s">
        <v>1209</v>
      </c>
      <c r="E56" s="613" t="s">
        <v>1763</v>
      </c>
      <c r="F56" s="614" t="s">
        <v>1764</v>
      </c>
      <c r="G56" s="613" t="s">
        <v>1375</v>
      </c>
      <c r="H56" s="613" t="s">
        <v>1376</v>
      </c>
      <c r="I56" s="615">
        <v>282.99</v>
      </c>
      <c r="J56" s="615">
        <v>20</v>
      </c>
      <c r="K56" s="616">
        <v>5659.8899999999994</v>
      </c>
    </row>
    <row r="57" spans="1:11" ht="14.4" customHeight="1" x14ac:dyDescent="0.3">
      <c r="A57" s="611" t="s">
        <v>556</v>
      </c>
      <c r="B57" s="612" t="s">
        <v>557</v>
      </c>
      <c r="C57" s="613" t="s">
        <v>561</v>
      </c>
      <c r="D57" s="614" t="s">
        <v>1209</v>
      </c>
      <c r="E57" s="613" t="s">
        <v>1763</v>
      </c>
      <c r="F57" s="614" t="s">
        <v>1764</v>
      </c>
      <c r="G57" s="613" t="s">
        <v>1377</v>
      </c>
      <c r="H57" s="613" t="s">
        <v>1378</v>
      </c>
      <c r="I57" s="615">
        <v>294.91800000000001</v>
      </c>
      <c r="J57" s="615">
        <v>25</v>
      </c>
      <c r="K57" s="616">
        <v>7372.9100000000008</v>
      </c>
    </row>
    <row r="58" spans="1:11" ht="14.4" customHeight="1" x14ac:dyDescent="0.3">
      <c r="A58" s="611" t="s">
        <v>556</v>
      </c>
      <c r="B58" s="612" t="s">
        <v>557</v>
      </c>
      <c r="C58" s="613" t="s">
        <v>561</v>
      </c>
      <c r="D58" s="614" t="s">
        <v>1209</v>
      </c>
      <c r="E58" s="613" t="s">
        <v>1763</v>
      </c>
      <c r="F58" s="614" t="s">
        <v>1764</v>
      </c>
      <c r="G58" s="613" t="s">
        <v>1379</v>
      </c>
      <c r="H58" s="613" t="s">
        <v>1380</v>
      </c>
      <c r="I58" s="615">
        <v>109.57666666666667</v>
      </c>
      <c r="J58" s="615">
        <v>31</v>
      </c>
      <c r="K58" s="616">
        <v>3390</v>
      </c>
    </row>
    <row r="59" spans="1:11" ht="14.4" customHeight="1" x14ac:dyDescent="0.3">
      <c r="A59" s="611" t="s">
        <v>556</v>
      </c>
      <c r="B59" s="612" t="s">
        <v>557</v>
      </c>
      <c r="C59" s="613" t="s">
        <v>561</v>
      </c>
      <c r="D59" s="614" t="s">
        <v>1209</v>
      </c>
      <c r="E59" s="613" t="s">
        <v>1763</v>
      </c>
      <c r="F59" s="614" t="s">
        <v>1764</v>
      </c>
      <c r="G59" s="613" t="s">
        <v>1381</v>
      </c>
      <c r="H59" s="613" t="s">
        <v>1382</v>
      </c>
      <c r="I59" s="615">
        <v>124.41</v>
      </c>
      <c r="J59" s="615">
        <v>10</v>
      </c>
      <c r="K59" s="616">
        <v>1244.07</v>
      </c>
    </row>
    <row r="60" spans="1:11" ht="14.4" customHeight="1" x14ac:dyDescent="0.3">
      <c r="A60" s="611" t="s">
        <v>556</v>
      </c>
      <c r="B60" s="612" t="s">
        <v>557</v>
      </c>
      <c r="C60" s="613" t="s">
        <v>561</v>
      </c>
      <c r="D60" s="614" t="s">
        <v>1209</v>
      </c>
      <c r="E60" s="613" t="s">
        <v>1763</v>
      </c>
      <c r="F60" s="614" t="s">
        <v>1764</v>
      </c>
      <c r="G60" s="613" t="s">
        <v>1383</v>
      </c>
      <c r="H60" s="613" t="s">
        <v>1384</v>
      </c>
      <c r="I60" s="615">
        <v>350.9</v>
      </c>
      <c r="J60" s="615">
        <v>1</v>
      </c>
      <c r="K60" s="616">
        <v>350.9</v>
      </c>
    </row>
    <row r="61" spans="1:11" ht="14.4" customHeight="1" x14ac:dyDescent="0.3">
      <c r="A61" s="611" t="s">
        <v>556</v>
      </c>
      <c r="B61" s="612" t="s">
        <v>557</v>
      </c>
      <c r="C61" s="613" t="s">
        <v>561</v>
      </c>
      <c r="D61" s="614" t="s">
        <v>1209</v>
      </c>
      <c r="E61" s="613" t="s">
        <v>1763</v>
      </c>
      <c r="F61" s="614" t="s">
        <v>1764</v>
      </c>
      <c r="G61" s="613" t="s">
        <v>1385</v>
      </c>
      <c r="H61" s="613" t="s">
        <v>1386</v>
      </c>
      <c r="I61" s="615">
        <v>14.31</v>
      </c>
      <c r="J61" s="615">
        <v>10</v>
      </c>
      <c r="K61" s="616">
        <v>143.06</v>
      </c>
    </row>
    <row r="62" spans="1:11" ht="14.4" customHeight="1" x14ac:dyDescent="0.3">
      <c r="A62" s="611" t="s">
        <v>556</v>
      </c>
      <c r="B62" s="612" t="s">
        <v>557</v>
      </c>
      <c r="C62" s="613" t="s">
        <v>561</v>
      </c>
      <c r="D62" s="614" t="s">
        <v>1209</v>
      </c>
      <c r="E62" s="613" t="s">
        <v>1763</v>
      </c>
      <c r="F62" s="614" t="s">
        <v>1764</v>
      </c>
      <c r="G62" s="613" t="s">
        <v>1387</v>
      </c>
      <c r="H62" s="613" t="s">
        <v>1388</v>
      </c>
      <c r="I62" s="615">
        <v>134.86000000000001</v>
      </c>
      <c r="J62" s="615">
        <v>20</v>
      </c>
      <c r="K62" s="616">
        <v>2697.22</v>
      </c>
    </row>
    <row r="63" spans="1:11" ht="14.4" customHeight="1" x14ac:dyDescent="0.3">
      <c r="A63" s="611" t="s">
        <v>556</v>
      </c>
      <c r="B63" s="612" t="s">
        <v>557</v>
      </c>
      <c r="C63" s="613" t="s">
        <v>561</v>
      </c>
      <c r="D63" s="614" t="s">
        <v>1209</v>
      </c>
      <c r="E63" s="613" t="s">
        <v>1763</v>
      </c>
      <c r="F63" s="614" t="s">
        <v>1764</v>
      </c>
      <c r="G63" s="613" t="s">
        <v>1389</v>
      </c>
      <c r="H63" s="613" t="s">
        <v>1390</v>
      </c>
      <c r="I63" s="615">
        <v>1</v>
      </c>
      <c r="J63" s="615">
        <v>600</v>
      </c>
      <c r="K63" s="616">
        <v>600</v>
      </c>
    </row>
    <row r="64" spans="1:11" ht="14.4" customHeight="1" x14ac:dyDescent="0.3">
      <c r="A64" s="611" t="s">
        <v>556</v>
      </c>
      <c r="B64" s="612" t="s">
        <v>557</v>
      </c>
      <c r="C64" s="613" t="s">
        <v>561</v>
      </c>
      <c r="D64" s="614" t="s">
        <v>1209</v>
      </c>
      <c r="E64" s="613" t="s">
        <v>1765</v>
      </c>
      <c r="F64" s="614" t="s">
        <v>1766</v>
      </c>
      <c r="G64" s="613" t="s">
        <v>1391</v>
      </c>
      <c r="H64" s="613" t="s">
        <v>1392</v>
      </c>
      <c r="I64" s="615">
        <v>0.3</v>
      </c>
      <c r="J64" s="615">
        <v>200</v>
      </c>
      <c r="K64" s="616">
        <v>60</v>
      </c>
    </row>
    <row r="65" spans="1:11" ht="14.4" customHeight="1" x14ac:dyDescent="0.3">
      <c r="A65" s="611" t="s">
        <v>556</v>
      </c>
      <c r="B65" s="612" t="s">
        <v>557</v>
      </c>
      <c r="C65" s="613" t="s">
        <v>561</v>
      </c>
      <c r="D65" s="614" t="s">
        <v>1209</v>
      </c>
      <c r="E65" s="613" t="s">
        <v>1765</v>
      </c>
      <c r="F65" s="614" t="s">
        <v>1766</v>
      </c>
      <c r="G65" s="613" t="s">
        <v>1393</v>
      </c>
      <c r="H65" s="613" t="s">
        <v>1394</v>
      </c>
      <c r="I65" s="615">
        <v>0.30166666666666669</v>
      </c>
      <c r="J65" s="615">
        <v>1100</v>
      </c>
      <c r="K65" s="616">
        <v>331</v>
      </c>
    </row>
    <row r="66" spans="1:11" ht="14.4" customHeight="1" x14ac:dyDescent="0.3">
      <c r="A66" s="611" t="s">
        <v>556</v>
      </c>
      <c r="B66" s="612" t="s">
        <v>557</v>
      </c>
      <c r="C66" s="613" t="s">
        <v>561</v>
      </c>
      <c r="D66" s="614" t="s">
        <v>1209</v>
      </c>
      <c r="E66" s="613" t="s">
        <v>1765</v>
      </c>
      <c r="F66" s="614" t="s">
        <v>1766</v>
      </c>
      <c r="G66" s="613" t="s">
        <v>1393</v>
      </c>
      <c r="H66" s="613" t="s">
        <v>1395</v>
      </c>
      <c r="I66" s="615">
        <v>0.30599999999999999</v>
      </c>
      <c r="J66" s="615">
        <v>1100</v>
      </c>
      <c r="K66" s="616">
        <v>336</v>
      </c>
    </row>
    <row r="67" spans="1:11" ht="14.4" customHeight="1" x14ac:dyDescent="0.3">
      <c r="A67" s="611" t="s">
        <v>556</v>
      </c>
      <c r="B67" s="612" t="s">
        <v>557</v>
      </c>
      <c r="C67" s="613" t="s">
        <v>561</v>
      </c>
      <c r="D67" s="614" t="s">
        <v>1209</v>
      </c>
      <c r="E67" s="613" t="s">
        <v>1765</v>
      </c>
      <c r="F67" s="614" t="s">
        <v>1766</v>
      </c>
      <c r="G67" s="613" t="s">
        <v>1396</v>
      </c>
      <c r="H67" s="613" t="s">
        <v>1397</v>
      </c>
      <c r="I67" s="615">
        <v>0.30499999999999999</v>
      </c>
      <c r="J67" s="615">
        <v>200</v>
      </c>
      <c r="K67" s="616">
        <v>61</v>
      </c>
    </row>
    <row r="68" spans="1:11" ht="14.4" customHeight="1" x14ac:dyDescent="0.3">
      <c r="A68" s="611" t="s">
        <v>556</v>
      </c>
      <c r="B68" s="612" t="s">
        <v>557</v>
      </c>
      <c r="C68" s="613" t="s">
        <v>561</v>
      </c>
      <c r="D68" s="614" t="s">
        <v>1209</v>
      </c>
      <c r="E68" s="613" t="s">
        <v>1767</v>
      </c>
      <c r="F68" s="614" t="s">
        <v>1768</v>
      </c>
      <c r="G68" s="613" t="s">
        <v>1398</v>
      </c>
      <c r="H68" s="613" t="s">
        <v>1399</v>
      </c>
      <c r="I68" s="615">
        <v>7.51</v>
      </c>
      <c r="J68" s="615">
        <v>50</v>
      </c>
      <c r="K68" s="616">
        <v>375.5</v>
      </c>
    </row>
    <row r="69" spans="1:11" ht="14.4" customHeight="1" x14ac:dyDescent="0.3">
      <c r="A69" s="611" t="s">
        <v>556</v>
      </c>
      <c r="B69" s="612" t="s">
        <v>557</v>
      </c>
      <c r="C69" s="613" t="s">
        <v>561</v>
      </c>
      <c r="D69" s="614" t="s">
        <v>1209</v>
      </c>
      <c r="E69" s="613" t="s">
        <v>1767</v>
      </c>
      <c r="F69" s="614" t="s">
        <v>1768</v>
      </c>
      <c r="G69" s="613" t="s">
        <v>1398</v>
      </c>
      <c r="H69" s="613" t="s">
        <v>1400</v>
      </c>
      <c r="I69" s="615">
        <v>7.5</v>
      </c>
      <c r="J69" s="615">
        <v>100</v>
      </c>
      <c r="K69" s="616">
        <v>750</v>
      </c>
    </row>
    <row r="70" spans="1:11" ht="14.4" customHeight="1" x14ac:dyDescent="0.3">
      <c r="A70" s="611" t="s">
        <v>556</v>
      </c>
      <c r="B70" s="612" t="s">
        <v>557</v>
      </c>
      <c r="C70" s="613" t="s">
        <v>561</v>
      </c>
      <c r="D70" s="614" t="s">
        <v>1209</v>
      </c>
      <c r="E70" s="613" t="s">
        <v>1767</v>
      </c>
      <c r="F70" s="614" t="s">
        <v>1768</v>
      </c>
      <c r="G70" s="613" t="s">
        <v>1398</v>
      </c>
      <c r="H70" s="613" t="s">
        <v>1401</v>
      </c>
      <c r="I70" s="615">
        <v>7.5</v>
      </c>
      <c r="J70" s="615">
        <v>300</v>
      </c>
      <c r="K70" s="616">
        <v>2250</v>
      </c>
    </row>
    <row r="71" spans="1:11" ht="14.4" customHeight="1" x14ac:dyDescent="0.3">
      <c r="A71" s="611" t="s">
        <v>556</v>
      </c>
      <c r="B71" s="612" t="s">
        <v>557</v>
      </c>
      <c r="C71" s="613" t="s">
        <v>561</v>
      </c>
      <c r="D71" s="614" t="s">
        <v>1209</v>
      </c>
      <c r="E71" s="613" t="s">
        <v>1767</v>
      </c>
      <c r="F71" s="614" t="s">
        <v>1768</v>
      </c>
      <c r="G71" s="613" t="s">
        <v>1402</v>
      </c>
      <c r="H71" s="613" t="s">
        <v>1403</v>
      </c>
      <c r="I71" s="615">
        <v>7.503333333333333</v>
      </c>
      <c r="J71" s="615">
        <v>150</v>
      </c>
      <c r="K71" s="616">
        <v>1125.69</v>
      </c>
    </row>
    <row r="72" spans="1:11" ht="14.4" customHeight="1" x14ac:dyDescent="0.3">
      <c r="A72" s="611" t="s">
        <v>556</v>
      </c>
      <c r="B72" s="612" t="s">
        <v>557</v>
      </c>
      <c r="C72" s="613" t="s">
        <v>561</v>
      </c>
      <c r="D72" s="614" t="s">
        <v>1209</v>
      </c>
      <c r="E72" s="613" t="s">
        <v>1767</v>
      </c>
      <c r="F72" s="614" t="s">
        <v>1768</v>
      </c>
      <c r="G72" s="613" t="s">
        <v>1402</v>
      </c>
      <c r="H72" s="613" t="s">
        <v>1404</v>
      </c>
      <c r="I72" s="615">
        <v>7.5</v>
      </c>
      <c r="J72" s="615">
        <v>200</v>
      </c>
      <c r="K72" s="616">
        <v>1500</v>
      </c>
    </row>
    <row r="73" spans="1:11" ht="14.4" customHeight="1" x14ac:dyDescent="0.3">
      <c r="A73" s="611" t="s">
        <v>556</v>
      </c>
      <c r="B73" s="612" t="s">
        <v>557</v>
      </c>
      <c r="C73" s="613" t="s">
        <v>561</v>
      </c>
      <c r="D73" s="614" t="s">
        <v>1209</v>
      </c>
      <c r="E73" s="613" t="s">
        <v>1767</v>
      </c>
      <c r="F73" s="614" t="s">
        <v>1768</v>
      </c>
      <c r="G73" s="613" t="s">
        <v>1402</v>
      </c>
      <c r="H73" s="613" t="s">
        <v>1405</v>
      </c>
      <c r="I73" s="615">
        <v>7.5049999999999999</v>
      </c>
      <c r="J73" s="615">
        <v>150</v>
      </c>
      <c r="K73" s="616">
        <v>1125.5</v>
      </c>
    </row>
    <row r="74" spans="1:11" ht="14.4" customHeight="1" x14ac:dyDescent="0.3">
      <c r="A74" s="611" t="s">
        <v>556</v>
      </c>
      <c r="B74" s="612" t="s">
        <v>557</v>
      </c>
      <c r="C74" s="613" t="s">
        <v>561</v>
      </c>
      <c r="D74" s="614" t="s">
        <v>1209</v>
      </c>
      <c r="E74" s="613" t="s">
        <v>1767</v>
      </c>
      <c r="F74" s="614" t="s">
        <v>1768</v>
      </c>
      <c r="G74" s="613" t="s">
        <v>1406</v>
      </c>
      <c r="H74" s="613" t="s">
        <v>1407</v>
      </c>
      <c r="I74" s="615">
        <v>0.77500000000000013</v>
      </c>
      <c r="J74" s="615">
        <v>8000</v>
      </c>
      <c r="K74" s="616">
        <v>6200</v>
      </c>
    </row>
    <row r="75" spans="1:11" ht="14.4" customHeight="1" x14ac:dyDescent="0.3">
      <c r="A75" s="611" t="s">
        <v>556</v>
      </c>
      <c r="B75" s="612" t="s">
        <v>557</v>
      </c>
      <c r="C75" s="613" t="s">
        <v>561</v>
      </c>
      <c r="D75" s="614" t="s">
        <v>1209</v>
      </c>
      <c r="E75" s="613" t="s">
        <v>1767</v>
      </c>
      <c r="F75" s="614" t="s">
        <v>1768</v>
      </c>
      <c r="G75" s="613" t="s">
        <v>1408</v>
      </c>
      <c r="H75" s="613" t="s">
        <v>1409</v>
      </c>
      <c r="I75" s="615">
        <v>0.71</v>
      </c>
      <c r="J75" s="615">
        <v>4600</v>
      </c>
      <c r="K75" s="616">
        <v>3266</v>
      </c>
    </row>
    <row r="76" spans="1:11" ht="14.4" customHeight="1" x14ac:dyDescent="0.3">
      <c r="A76" s="611" t="s">
        <v>556</v>
      </c>
      <c r="B76" s="612" t="s">
        <v>557</v>
      </c>
      <c r="C76" s="613" t="s">
        <v>561</v>
      </c>
      <c r="D76" s="614" t="s">
        <v>1209</v>
      </c>
      <c r="E76" s="613" t="s">
        <v>1767</v>
      </c>
      <c r="F76" s="614" t="s">
        <v>1768</v>
      </c>
      <c r="G76" s="613" t="s">
        <v>1408</v>
      </c>
      <c r="H76" s="613" t="s">
        <v>1410</v>
      </c>
      <c r="I76" s="615">
        <v>0.71</v>
      </c>
      <c r="J76" s="615">
        <v>11000</v>
      </c>
      <c r="K76" s="616">
        <v>7810</v>
      </c>
    </row>
    <row r="77" spans="1:11" ht="14.4" customHeight="1" x14ac:dyDescent="0.3">
      <c r="A77" s="611" t="s">
        <v>556</v>
      </c>
      <c r="B77" s="612" t="s">
        <v>557</v>
      </c>
      <c r="C77" s="613" t="s">
        <v>561</v>
      </c>
      <c r="D77" s="614" t="s">
        <v>1209</v>
      </c>
      <c r="E77" s="613" t="s">
        <v>1769</v>
      </c>
      <c r="F77" s="614" t="s">
        <v>1770</v>
      </c>
      <c r="G77" s="613" t="s">
        <v>1411</v>
      </c>
      <c r="H77" s="613" t="s">
        <v>1412</v>
      </c>
      <c r="I77" s="615">
        <v>4416.6499999999996</v>
      </c>
      <c r="J77" s="615">
        <v>6</v>
      </c>
      <c r="K77" s="616">
        <v>26499.89</v>
      </c>
    </row>
    <row r="78" spans="1:11" ht="14.4" customHeight="1" x14ac:dyDescent="0.3">
      <c r="A78" s="611" t="s">
        <v>556</v>
      </c>
      <c r="B78" s="612" t="s">
        <v>557</v>
      </c>
      <c r="C78" s="613" t="s">
        <v>561</v>
      </c>
      <c r="D78" s="614" t="s">
        <v>1209</v>
      </c>
      <c r="E78" s="613" t="s">
        <v>1769</v>
      </c>
      <c r="F78" s="614" t="s">
        <v>1770</v>
      </c>
      <c r="G78" s="613" t="s">
        <v>1413</v>
      </c>
      <c r="H78" s="613" t="s">
        <v>1414</v>
      </c>
      <c r="I78" s="615">
        <v>110.11</v>
      </c>
      <c r="J78" s="615">
        <v>1</v>
      </c>
      <c r="K78" s="616">
        <v>110.11</v>
      </c>
    </row>
    <row r="79" spans="1:11" ht="14.4" customHeight="1" x14ac:dyDescent="0.3">
      <c r="A79" s="611" t="s">
        <v>556</v>
      </c>
      <c r="B79" s="612" t="s">
        <v>557</v>
      </c>
      <c r="C79" s="613" t="s">
        <v>566</v>
      </c>
      <c r="D79" s="614" t="s">
        <v>1210</v>
      </c>
      <c r="E79" s="613" t="s">
        <v>1761</v>
      </c>
      <c r="F79" s="614" t="s">
        <v>1762</v>
      </c>
      <c r="G79" s="613" t="s">
        <v>1278</v>
      </c>
      <c r="H79" s="613" t="s">
        <v>1279</v>
      </c>
      <c r="I79" s="615">
        <v>4.3011111111111102</v>
      </c>
      <c r="J79" s="615">
        <v>240</v>
      </c>
      <c r="K79" s="616">
        <v>1032.24</v>
      </c>
    </row>
    <row r="80" spans="1:11" ht="14.4" customHeight="1" x14ac:dyDescent="0.3">
      <c r="A80" s="611" t="s">
        <v>556</v>
      </c>
      <c r="B80" s="612" t="s">
        <v>557</v>
      </c>
      <c r="C80" s="613" t="s">
        <v>566</v>
      </c>
      <c r="D80" s="614" t="s">
        <v>1210</v>
      </c>
      <c r="E80" s="613" t="s">
        <v>1761</v>
      </c>
      <c r="F80" s="614" t="s">
        <v>1762</v>
      </c>
      <c r="G80" s="613" t="s">
        <v>1415</v>
      </c>
      <c r="H80" s="613" t="s">
        <v>1416</v>
      </c>
      <c r="I80" s="615">
        <v>0.40400000000000003</v>
      </c>
      <c r="J80" s="615">
        <v>900</v>
      </c>
      <c r="K80" s="616">
        <v>364</v>
      </c>
    </row>
    <row r="81" spans="1:11" ht="14.4" customHeight="1" x14ac:dyDescent="0.3">
      <c r="A81" s="611" t="s">
        <v>556</v>
      </c>
      <c r="B81" s="612" t="s">
        <v>557</v>
      </c>
      <c r="C81" s="613" t="s">
        <v>566</v>
      </c>
      <c r="D81" s="614" t="s">
        <v>1210</v>
      </c>
      <c r="E81" s="613" t="s">
        <v>1761</v>
      </c>
      <c r="F81" s="614" t="s">
        <v>1762</v>
      </c>
      <c r="G81" s="613" t="s">
        <v>1417</v>
      </c>
      <c r="H81" s="613" t="s">
        <v>1418</v>
      </c>
      <c r="I81" s="615">
        <v>0.30499999999999999</v>
      </c>
      <c r="J81" s="615">
        <v>4500</v>
      </c>
      <c r="K81" s="616">
        <v>1384.21</v>
      </c>
    </row>
    <row r="82" spans="1:11" ht="14.4" customHeight="1" x14ac:dyDescent="0.3">
      <c r="A82" s="611" t="s">
        <v>556</v>
      </c>
      <c r="B82" s="612" t="s">
        <v>557</v>
      </c>
      <c r="C82" s="613" t="s">
        <v>566</v>
      </c>
      <c r="D82" s="614" t="s">
        <v>1210</v>
      </c>
      <c r="E82" s="613" t="s">
        <v>1761</v>
      </c>
      <c r="F82" s="614" t="s">
        <v>1762</v>
      </c>
      <c r="G82" s="613" t="s">
        <v>1288</v>
      </c>
      <c r="H82" s="613" t="s">
        <v>1289</v>
      </c>
      <c r="I82" s="615">
        <v>2.81</v>
      </c>
      <c r="J82" s="615">
        <v>200</v>
      </c>
      <c r="K82" s="616">
        <v>562</v>
      </c>
    </row>
    <row r="83" spans="1:11" ht="14.4" customHeight="1" x14ac:dyDescent="0.3">
      <c r="A83" s="611" t="s">
        <v>556</v>
      </c>
      <c r="B83" s="612" t="s">
        <v>557</v>
      </c>
      <c r="C83" s="613" t="s">
        <v>566</v>
      </c>
      <c r="D83" s="614" t="s">
        <v>1210</v>
      </c>
      <c r="E83" s="613" t="s">
        <v>1761</v>
      </c>
      <c r="F83" s="614" t="s">
        <v>1762</v>
      </c>
      <c r="G83" s="613" t="s">
        <v>1419</v>
      </c>
      <c r="H83" s="613" t="s">
        <v>1420</v>
      </c>
      <c r="I83" s="615">
        <v>0.59333333333333327</v>
      </c>
      <c r="J83" s="615">
        <v>1500</v>
      </c>
      <c r="K83" s="616">
        <v>890</v>
      </c>
    </row>
    <row r="84" spans="1:11" ht="14.4" customHeight="1" x14ac:dyDescent="0.3">
      <c r="A84" s="611" t="s">
        <v>556</v>
      </c>
      <c r="B84" s="612" t="s">
        <v>557</v>
      </c>
      <c r="C84" s="613" t="s">
        <v>566</v>
      </c>
      <c r="D84" s="614" t="s">
        <v>1210</v>
      </c>
      <c r="E84" s="613" t="s">
        <v>1761</v>
      </c>
      <c r="F84" s="614" t="s">
        <v>1762</v>
      </c>
      <c r="G84" s="613" t="s">
        <v>1421</v>
      </c>
      <c r="H84" s="613" t="s">
        <v>1422</v>
      </c>
      <c r="I84" s="615">
        <v>1.2814285714285714</v>
      </c>
      <c r="J84" s="615">
        <v>2200</v>
      </c>
      <c r="K84" s="616">
        <v>2826</v>
      </c>
    </row>
    <row r="85" spans="1:11" ht="14.4" customHeight="1" x14ac:dyDescent="0.3">
      <c r="A85" s="611" t="s">
        <v>556</v>
      </c>
      <c r="B85" s="612" t="s">
        <v>557</v>
      </c>
      <c r="C85" s="613" t="s">
        <v>566</v>
      </c>
      <c r="D85" s="614" t="s">
        <v>1210</v>
      </c>
      <c r="E85" s="613" t="s">
        <v>1761</v>
      </c>
      <c r="F85" s="614" t="s">
        <v>1762</v>
      </c>
      <c r="G85" s="613" t="s">
        <v>1423</v>
      </c>
      <c r="H85" s="613" t="s">
        <v>1424</v>
      </c>
      <c r="I85" s="615">
        <v>13.152857142857144</v>
      </c>
      <c r="J85" s="615">
        <v>192</v>
      </c>
      <c r="K85" s="616">
        <v>2525.33</v>
      </c>
    </row>
    <row r="86" spans="1:11" ht="14.4" customHeight="1" x14ac:dyDescent="0.3">
      <c r="A86" s="611" t="s">
        <v>556</v>
      </c>
      <c r="B86" s="612" t="s">
        <v>557</v>
      </c>
      <c r="C86" s="613" t="s">
        <v>566</v>
      </c>
      <c r="D86" s="614" t="s">
        <v>1210</v>
      </c>
      <c r="E86" s="613" t="s">
        <v>1761</v>
      </c>
      <c r="F86" s="614" t="s">
        <v>1762</v>
      </c>
      <c r="G86" s="613" t="s">
        <v>1425</v>
      </c>
      <c r="H86" s="613" t="s">
        <v>1426</v>
      </c>
      <c r="I86" s="615">
        <v>0.86</v>
      </c>
      <c r="J86" s="615">
        <v>100</v>
      </c>
      <c r="K86" s="616">
        <v>86</v>
      </c>
    </row>
    <row r="87" spans="1:11" ht="14.4" customHeight="1" x14ac:dyDescent="0.3">
      <c r="A87" s="611" t="s">
        <v>556</v>
      </c>
      <c r="B87" s="612" t="s">
        <v>557</v>
      </c>
      <c r="C87" s="613" t="s">
        <v>566</v>
      </c>
      <c r="D87" s="614" t="s">
        <v>1210</v>
      </c>
      <c r="E87" s="613" t="s">
        <v>1761</v>
      </c>
      <c r="F87" s="614" t="s">
        <v>1762</v>
      </c>
      <c r="G87" s="613" t="s">
        <v>1296</v>
      </c>
      <c r="H87" s="613" t="s">
        <v>1297</v>
      </c>
      <c r="I87" s="615">
        <v>0.3</v>
      </c>
      <c r="J87" s="615">
        <v>48000</v>
      </c>
      <c r="K87" s="616">
        <v>14221.08</v>
      </c>
    </row>
    <row r="88" spans="1:11" ht="14.4" customHeight="1" x14ac:dyDescent="0.3">
      <c r="A88" s="611" t="s">
        <v>556</v>
      </c>
      <c r="B88" s="612" t="s">
        <v>557</v>
      </c>
      <c r="C88" s="613" t="s">
        <v>566</v>
      </c>
      <c r="D88" s="614" t="s">
        <v>1210</v>
      </c>
      <c r="E88" s="613" t="s">
        <v>1763</v>
      </c>
      <c r="F88" s="614" t="s">
        <v>1764</v>
      </c>
      <c r="G88" s="613" t="s">
        <v>1427</v>
      </c>
      <c r="H88" s="613" t="s">
        <v>1428</v>
      </c>
      <c r="I88" s="615">
        <v>11.63</v>
      </c>
      <c r="J88" s="615">
        <v>400</v>
      </c>
      <c r="K88" s="616">
        <v>4652</v>
      </c>
    </row>
    <row r="89" spans="1:11" ht="14.4" customHeight="1" x14ac:dyDescent="0.3">
      <c r="A89" s="611" t="s">
        <v>556</v>
      </c>
      <c r="B89" s="612" t="s">
        <v>557</v>
      </c>
      <c r="C89" s="613" t="s">
        <v>566</v>
      </c>
      <c r="D89" s="614" t="s">
        <v>1210</v>
      </c>
      <c r="E89" s="613" t="s">
        <v>1763</v>
      </c>
      <c r="F89" s="614" t="s">
        <v>1764</v>
      </c>
      <c r="G89" s="613" t="s">
        <v>1429</v>
      </c>
      <c r="H89" s="613" t="s">
        <v>1430</v>
      </c>
      <c r="I89" s="615">
        <v>16.397499999999997</v>
      </c>
      <c r="J89" s="615">
        <v>3800</v>
      </c>
      <c r="K89" s="616">
        <v>62308.59</v>
      </c>
    </row>
    <row r="90" spans="1:11" ht="14.4" customHeight="1" x14ac:dyDescent="0.3">
      <c r="A90" s="611" t="s">
        <v>556</v>
      </c>
      <c r="B90" s="612" t="s">
        <v>557</v>
      </c>
      <c r="C90" s="613" t="s">
        <v>566</v>
      </c>
      <c r="D90" s="614" t="s">
        <v>1210</v>
      </c>
      <c r="E90" s="613" t="s">
        <v>1763</v>
      </c>
      <c r="F90" s="614" t="s">
        <v>1764</v>
      </c>
      <c r="G90" s="613" t="s">
        <v>1302</v>
      </c>
      <c r="H90" s="613" t="s">
        <v>1431</v>
      </c>
      <c r="I90" s="615">
        <v>1.42</v>
      </c>
      <c r="J90" s="615">
        <v>600</v>
      </c>
      <c r="K90" s="616">
        <v>854</v>
      </c>
    </row>
    <row r="91" spans="1:11" ht="14.4" customHeight="1" x14ac:dyDescent="0.3">
      <c r="A91" s="611" t="s">
        <v>556</v>
      </c>
      <c r="B91" s="612" t="s">
        <v>557</v>
      </c>
      <c r="C91" s="613" t="s">
        <v>566</v>
      </c>
      <c r="D91" s="614" t="s">
        <v>1210</v>
      </c>
      <c r="E91" s="613" t="s">
        <v>1763</v>
      </c>
      <c r="F91" s="614" t="s">
        <v>1764</v>
      </c>
      <c r="G91" s="613" t="s">
        <v>1302</v>
      </c>
      <c r="H91" s="613" t="s">
        <v>1303</v>
      </c>
      <c r="I91" s="615">
        <v>1.4266666666666665</v>
      </c>
      <c r="J91" s="615">
        <v>800</v>
      </c>
      <c r="K91" s="616">
        <v>1141.25</v>
      </c>
    </row>
    <row r="92" spans="1:11" ht="14.4" customHeight="1" x14ac:dyDescent="0.3">
      <c r="A92" s="611" t="s">
        <v>556</v>
      </c>
      <c r="B92" s="612" t="s">
        <v>557</v>
      </c>
      <c r="C92" s="613" t="s">
        <v>566</v>
      </c>
      <c r="D92" s="614" t="s">
        <v>1210</v>
      </c>
      <c r="E92" s="613" t="s">
        <v>1763</v>
      </c>
      <c r="F92" s="614" t="s">
        <v>1764</v>
      </c>
      <c r="G92" s="613" t="s">
        <v>1304</v>
      </c>
      <c r="H92" s="613" t="s">
        <v>1305</v>
      </c>
      <c r="I92" s="615">
        <v>15.924444444444447</v>
      </c>
      <c r="J92" s="615">
        <v>450</v>
      </c>
      <c r="K92" s="616">
        <v>7166</v>
      </c>
    </row>
    <row r="93" spans="1:11" ht="14.4" customHeight="1" x14ac:dyDescent="0.3">
      <c r="A93" s="611" t="s">
        <v>556</v>
      </c>
      <c r="B93" s="612" t="s">
        <v>557</v>
      </c>
      <c r="C93" s="613" t="s">
        <v>566</v>
      </c>
      <c r="D93" s="614" t="s">
        <v>1210</v>
      </c>
      <c r="E93" s="613" t="s">
        <v>1763</v>
      </c>
      <c r="F93" s="614" t="s">
        <v>1764</v>
      </c>
      <c r="G93" s="613" t="s">
        <v>1306</v>
      </c>
      <c r="H93" s="613" t="s">
        <v>1307</v>
      </c>
      <c r="I93" s="615">
        <v>2.4060000000000001</v>
      </c>
      <c r="J93" s="615">
        <v>450</v>
      </c>
      <c r="K93" s="616">
        <v>1082.5</v>
      </c>
    </row>
    <row r="94" spans="1:11" ht="14.4" customHeight="1" x14ac:dyDescent="0.3">
      <c r="A94" s="611" t="s">
        <v>556</v>
      </c>
      <c r="B94" s="612" t="s">
        <v>557</v>
      </c>
      <c r="C94" s="613" t="s">
        <v>566</v>
      </c>
      <c r="D94" s="614" t="s">
        <v>1210</v>
      </c>
      <c r="E94" s="613" t="s">
        <v>1763</v>
      </c>
      <c r="F94" s="614" t="s">
        <v>1764</v>
      </c>
      <c r="G94" s="613" t="s">
        <v>1308</v>
      </c>
      <c r="H94" s="613" t="s">
        <v>1309</v>
      </c>
      <c r="I94" s="615">
        <v>29.838000000000001</v>
      </c>
      <c r="J94" s="615">
        <v>250</v>
      </c>
      <c r="K94" s="616">
        <v>7453.1</v>
      </c>
    </row>
    <row r="95" spans="1:11" ht="14.4" customHeight="1" x14ac:dyDescent="0.3">
      <c r="A95" s="611" t="s">
        <v>556</v>
      </c>
      <c r="B95" s="612" t="s">
        <v>557</v>
      </c>
      <c r="C95" s="613" t="s">
        <v>566</v>
      </c>
      <c r="D95" s="614" t="s">
        <v>1210</v>
      </c>
      <c r="E95" s="613" t="s">
        <v>1763</v>
      </c>
      <c r="F95" s="614" t="s">
        <v>1764</v>
      </c>
      <c r="G95" s="613" t="s">
        <v>1310</v>
      </c>
      <c r="H95" s="613" t="s">
        <v>1311</v>
      </c>
      <c r="I95" s="615">
        <v>2.7524999999999999</v>
      </c>
      <c r="J95" s="615">
        <v>600</v>
      </c>
      <c r="K95" s="616">
        <v>1651</v>
      </c>
    </row>
    <row r="96" spans="1:11" ht="14.4" customHeight="1" x14ac:dyDescent="0.3">
      <c r="A96" s="611" t="s">
        <v>556</v>
      </c>
      <c r="B96" s="612" t="s">
        <v>557</v>
      </c>
      <c r="C96" s="613" t="s">
        <v>566</v>
      </c>
      <c r="D96" s="614" t="s">
        <v>1210</v>
      </c>
      <c r="E96" s="613" t="s">
        <v>1763</v>
      </c>
      <c r="F96" s="614" t="s">
        <v>1764</v>
      </c>
      <c r="G96" s="613" t="s">
        <v>1312</v>
      </c>
      <c r="H96" s="613" t="s">
        <v>1313</v>
      </c>
      <c r="I96" s="615">
        <v>4.1574999999999998</v>
      </c>
      <c r="J96" s="615">
        <v>300</v>
      </c>
      <c r="K96" s="616">
        <v>1248.2</v>
      </c>
    </row>
    <row r="97" spans="1:11" ht="14.4" customHeight="1" x14ac:dyDescent="0.3">
      <c r="A97" s="611" t="s">
        <v>556</v>
      </c>
      <c r="B97" s="612" t="s">
        <v>557</v>
      </c>
      <c r="C97" s="613" t="s">
        <v>566</v>
      </c>
      <c r="D97" s="614" t="s">
        <v>1210</v>
      </c>
      <c r="E97" s="613" t="s">
        <v>1763</v>
      </c>
      <c r="F97" s="614" t="s">
        <v>1764</v>
      </c>
      <c r="G97" s="613" t="s">
        <v>1314</v>
      </c>
      <c r="H97" s="613" t="s">
        <v>1315</v>
      </c>
      <c r="I97" s="615">
        <v>1.024</v>
      </c>
      <c r="J97" s="615">
        <v>600</v>
      </c>
      <c r="K97" s="616">
        <v>605</v>
      </c>
    </row>
    <row r="98" spans="1:11" ht="14.4" customHeight="1" x14ac:dyDescent="0.3">
      <c r="A98" s="611" t="s">
        <v>556</v>
      </c>
      <c r="B98" s="612" t="s">
        <v>557</v>
      </c>
      <c r="C98" s="613" t="s">
        <v>566</v>
      </c>
      <c r="D98" s="614" t="s">
        <v>1210</v>
      </c>
      <c r="E98" s="613" t="s">
        <v>1763</v>
      </c>
      <c r="F98" s="614" t="s">
        <v>1764</v>
      </c>
      <c r="G98" s="613" t="s">
        <v>1316</v>
      </c>
      <c r="H98" s="613" t="s">
        <v>1317</v>
      </c>
      <c r="I98" s="615">
        <v>1.5299999999999998</v>
      </c>
      <c r="J98" s="615">
        <v>10400</v>
      </c>
      <c r="K98" s="616">
        <v>15777</v>
      </c>
    </row>
    <row r="99" spans="1:11" ht="14.4" customHeight="1" x14ac:dyDescent="0.3">
      <c r="A99" s="611" t="s">
        <v>556</v>
      </c>
      <c r="B99" s="612" t="s">
        <v>557</v>
      </c>
      <c r="C99" s="613" t="s">
        <v>566</v>
      </c>
      <c r="D99" s="614" t="s">
        <v>1210</v>
      </c>
      <c r="E99" s="613" t="s">
        <v>1763</v>
      </c>
      <c r="F99" s="614" t="s">
        <v>1764</v>
      </c>
      <c r="G99" s="613" t="s">
        <v>1318</v>
      </c>
      <c r="H99" s="613" t="s">
        <v>1319</v>
      </c>
      <c r="I99" s="615">
        <v>0.44124999999999992</v>
      </c>
      <c r="J99" s="615">
        <v>3700</v>
      </c>
      <c r="K99" s="616">
        <v>1619</v>
      </c>
    </row>
    <row r="100" spans="1:11" ht="14.4" customHeight="1" x14ac:dyDescent="0.3">
      <c r="A100" s="611" t="s">
        <v>556</v>
      </c>
      <c r="B100" s="612" t="s">
        <v>557</v>
      </c>
      <c r="C100" s="613" t="s">
        <v>566</v>
      </c>
      <c r="D100" s="614" t="s">
        <v>1210</v>
      </c>
      <c r="E100" s="613" t="s">
        <v>1763</v>
      </c>
      <c r="F100" s="614" t="s">
        <v>1764</v>
      </c>
      <c r="G100" s="613" t="s">
        <v>1320</v>
      </c>
      <c r="H100" s="613" t="s">
        <v>1321</v>
      </c>
      <c r="I100" s="615">
        <v>0.63555555555555554</v>
      </c>
      <c r="J100" s="615">
        <v>1000</v>
      </c>
      <c r="K100" s="616">
        <v>630</v>
      </c>
    </row>
    <row r="101" spans="1:11" ht="14.4" customHeight="1" x14ac:dyDescent="0.3">
      <c r="A101" s="611" t="s">
        <v>556</v>
      </c>
      <c r="B101" s="612" t="s">
        <v>557</v>
      </c>
      <c r="C101" s="613" t="s">
        <v>566</v>
      </c>
      <c r="D101" s="614" t="s">
        <v>1210</v>
      </c>
      <c r="E101" s="613" t="s">
        <v>1763</v>
      </c>
      <c r="F101" s="614" t="s">
        <v>1764</v>
      </c>
      <c r="G101" s="613" t="s">
        <v>1322</v>
      </c>
      <c r="H101" s="613" t="s">
        <v>1323</v>
      </c>
      <c r="I101" s="615">
        <v>3.2171428571428571</v>
      </c>
      <c r="J101" s="615">
        <v>450</v>
      </c>
      <c r="K101" s="616">
        <v>1448</v>
      </c>
    </row>
    <row r="102" spans="1:11" ht="14.4" customHeight="1" x14ac:dyDescent="0.3">
      <c r="A102" s="611" t="s">
        <v>556</v>
      </c>
      <c r="B102" s="612" t="s">
        <v>557</v>
      </c>
      <c r="C102" s="613" t="s">
        <v>566</v>
      </c>
      <c r="D102" s="614" t="s">
        <v>1210</v>
      </c>
      <c r="E102" s="613" t="s">
        <v>1763</v>
      </c>
      <c r="F102" s="614" t="s">
        <v>1764</v>
      </c>
      <c r="G102" s="613" t="s">
        <v>1327</v>
      </c>
      <c r="H102" s="613" t="s">
        <v>1328</v>
      </c>
      <c r="I102" s="615">
        <v>32.67</v>
      </c>
      <c r="J102" s="615">
        <v>50</v>
      </c>
      <c r="K102" s="616">
        <v>1633.5</v>
      </c>
    </row>
    <row r="103" spans="1:11" ht="14.4" customHeight="1" x14ac:dyDescent="0.3">
      <c r="A103" s="611" t="s">
        <v>556</v>
      </c>
      <c r="B103" s="612" t="s">
        <v>557</v>
      </c>
      <c r="C103" s="613" t="s">
        <v>566</v>
      </c>
      <c r="D103" s="614" t="s">
        <v>1210</v>
      </c>
      <c r="E103" s="613" t="s">
        <v>1763</v>
      </c>
      <c r="F103" s="614" t="s">
        <v>1764</v>
      </c>
      <c r="G103" s="613" t="s">
        <v>1327</v>
      </c>
      <c r="H103" s="613" t="s">
        <v>1432</v>
      </c>
      <c r="I103" s="615">
        <v>32.67</v>
      </c>
      <c r="J103" s="615">
        <v>50</v>
      </c>
      <c r="K103" s="616">
        <v>1633.5</v>
      </c>
    </row>
    <row r="104" spans="1:11" ht="14.4" customHeight="1" x14ac:dyDescent="0.3">
      <c r="A104" s="611" t="s">
        <v>556</v>
      </c>
      <c r="B104" s="612" t="s">
        <v>557</v>
      </c>
      <c r="C104" s="613" t="s">
        <v>566</v>
      </c>
      <c r="D104" s="614" t="s">
        <v>1210</v>
      </c>
      <c r="E104" s="613" t="s">
        <v>1763</v>
      </c>
      <c r="F104" s="614" t="s">
        <v>1764</v>
      </c>
      <c r="G104" s="613" t="s">
        <v>1329</v>
      </c>
      <c r="H104" s="613" t="s">
        <v>1330</v>
      </c>
      <c r="I104" s="615">
        <v>25.978000000000002</v>
      </c>
      <c r="J104" s="615">
        <v>240</v>
      </c>
      <c r="K104" s="616">
        <v>6236.4</v>
      </c>
    </row>
    <row r="105" spans="1:11" ht="14.4" customHeight="1" x14ac:dyDescent="0.3">
      <c r="A105" s="611" t="s">
        <v>556</v>
      </c>
      <c r="B105" s="612" t="s">
        <v>557</v>
      </c>
      <c r="C105" s="613" t="s">
        <v>566</v>
      </c>
      <c r="D105" s="614" t="s">
        <v>1210</v>
      </c>
      <c r="E105" s="613" t="s">
        <v>1763</v>
      </c>
      <c r="F105" s="614" t="s">
        <v>1764</v>
      </c>
      <c r="G105" s="613" t="s">
        <v>1433</v>
      </c>
      <c r="H105" s="613" t="s">
        <v>1434</v>
      </c>
      <c r="I105" s="615">
        <v>14.3</v>
      </c>
      <c r="J105" s="615">
        <v>20</v>
      </c>
      <c r="K105" s="616">
        <v>286.04000000000002</v>
      </c>
    </row>
    <row r="106" spans="1:11" ht="14.4" customHeight="1" x14ac:dyDescent="0.3">
      <c r="A106" s="611" t="s">
        <v>556</v>
      </c>
      <c r="B106" s="612" t="s">
        <v>557</v>
      </c>
      <c r="C106" s="613" t="s">
        <v>566</v>
      </c>
      <c r="D106" s="614" t="s">
        <v>1210</v>
      </c>
      <c r="E106" s="613" t="s">
        <v>1763</v>
      </c>
      <c r="F106" s="614" t="s">
        <v>1764</v>
      </c>
      <c r="G106" s="613" t="s">
        <v>1331</v>
      </c>
      <c r="H106" s="613" t="s">
        <v>1332</v>
      </c>
      <c r="I106" s="615">
        <v>9.15</v>
      </c>
      <c r="J106" s="615">
        <v>300</v>
      </c>
      <c r="K106" s="616">
        <v>2743.95</v>
      </c>
    </row>
    <row r="107" spans="1:11" ht="14.4" customHeight="1" x14ac:dyDescent="0.3">
      <c r="A107" s="611" t="s">
        <v>556</v>
      </c>
      <c r="B107" s="612" t="s">
        <v>557</v>
      </c>
      <c r="C107" s="613" t="s">
        <v>566</v>
      </c>
      <c r="D107" s="614" t="s">
        <v>1210</v>
      </c>
      <c r="E107" s="613" t="s">
        <v>1763</v>
      </c>
      <c r="F107" s="614" t="s">
        <v>1764</v>
      </c>
      <c r="G107" s="613" t="s">
        <v>1333</v>
      </c>
      <c r="H107" s="613" t="s">
        <v>1334</v>
      </c>
      <c r="I107" s="615">
        <v>5.41</v>
      </c>
      <c r="J107" s="615">
        <v>900</v>
      </c>
      <c r="K107" s="616">
        <v>4867.59</v>
      </c>
    </row>
    <row r="108" spans="1:11" ht="14.4" customHeight="1" x14ac:dyDescent="0.3">
      <c r="A108" s="611" t="s">
        <v>556</v>
      </c>
      <c r="B108" s="612" t="s">
        <v>557</v>
      </c>
      <c r="C108" s="613" t="s">
        <v>566</v>
      </c>
      <c r="D108" s="614" t="s">
        <v>1210</v>
      </c>
      <c r="E108" s="613" t="s">
        <v>1763</v>
      </c>
      <c r="F108" s="614" t="s">
        <v>1764</v>
      </c>
      <c r="G108" s="613" t="s">
        <v>1335</v>
      </c>
      <c r="H108" s="613" t="s">
        <v>1336</v>
      </c>
      <c r="I108" s="615">
        <v>1326.2</v>
      </c>
      <c r="J108" s="615">
        <v>1</v>
      </c>
      <c r="K108" s="616">
        <v>1326.2</v>
      </c>
    </row>
    <row r="109" spans="1:11" ht="14.4" customHeight="1" x14ac:dyDescent="0.3">
      <c r="A109" s="611" t="s">
        <v>556</v>
      </c>
      <c r="B109" s="612" t="s">
        <v>557</v>
      </c>
      <c r="C109" s="613" t="s">
        <v>566</v>
      </c>
      <c r="D109" s="614" t="s">
        <v>1210</v>
      </c>
      <c r="E109" s="613" t="s">
        <v>1763</v>
      </c>
      <c r="F109" s="614" t="s">
        <v>1764</v>
      </c>
      <c r="G109" s="613" t="s">
        <v>1435</v>
      </c>
      <c r="H109" s="613" t="s">
        <v>1436</v>
      </c>
      <c r="I109" s="615">
        <v>26.01</v>
      </c>
      <c r="J109" s="615">
        <v>40</v>
      </c>
      <c r="K109" s="616">
        <v>1040.5999999999999</v>
      </c>
    </row>
    <row r="110" spans="1:11" ht="14.4" customHeight="1" x14ac:dyDescent="0.3">
      <c r="A110" s="611" t="s">
        <v>556</v>
      </c>
      <c r="B110" s="612" t="s">
        <v>557</v>
      </c>
      <c r="C110" s="613" t="s">
        <v>566</v>
      </c>
      <c r="D110" s="614" t="s">
        <v>1210</v>
      </c>
      <c r="E110" s="613" t="s">
        <v>1763</v>
      </c>
      <c r="F110" s="614" t="s">
        <v>1764</v>
      </c>
      <c r="G110" s="613" t="s">
        <v>1437</v>
      </c>
      <c r="H110" s="613" t="s">
        <v>1438</v>
      </c>
      <c r="I110" s="615">
        <v>2.38</v>
      </c>
      <c r="J110" s="615">
        <v>50</v>
      </c>
      <c r="K110" s="616">
        <v>119</v>
      </c>
    </row>
    <row r="111" spans="1:11" ht="14.4" customHeight="1" x14ac:dyDescent="0.3">
      <c r="A111" s="611" t="s">
        <v>556</v>
      </c>
      <c r="B111" s="612" t="s">
        <v>557</v>
      </c>
      <c r="C111" s="613" t="s">
        <v>566</v>
      </c>
      <c r="D111" s="614" t="s">
        <v>1210</v>
      </c>
      <c r="E111" s="613" t="s">
        <v>1763</v>
      </c>
      <c r="F111" s="614" t="s">
        <v>1764</v>
      </c>
      <c r="G111" s="613" t="s">
        <v>1341</v>
      </c>
      <c r="H111" s="613" t="s">
        <v>1342</v>
      </c>
      <c r="I111" s="615">
        <v>2.86</v>
      </c>
      <c r="J111" s="615">
        <v>1200</v>
      </c>
      <c r="K111" s="616">
        <v>3432</v>
      </c>
    </row>
    <row r="112" spans="1:11" ht="14.4" customHeight="1" x14ac:dyDescent="0.3">
      <c r="A112" s="611" t="s">
        <v>556</v>
      </c>
      <c r="B112" s="612" t="s">
        <v>557</v>
      </c>
      <c r="C112" s="613" t="s">
        <v>566</v>
      </c>
      <c r="D112" s="614" t="s">
        <v>1210</v>
      </c>
      <c r="E112" s="613" t="s">
        <v>1763</v>
      </c>
      <c r="F112" s="614" t="s">
        <v>1764</v>
      </c>
      <c r="G112" s="613" t="s">
        <v>1343</v>
      </c>
      <c r="H112" s="613" t="s">
        <v>1344</v>
      </c>
      <c r="I112" s="615">
        <v>58.786666666666669</v>
      </c>
      <c r="J112" s="615">
        <v>36</v>
      </c>
      <c r="K112" s="616">
        <v>2116.29</v>
      </c>
    </row>
    <row r="113" spans="1:11" ht="14.4" customHeight="1" x14ac:dyDescent="0.3">
      <c r="A113" s="611" t="s">
        <v>556</v>
      </c>
      <c r="B113" s="612" t="s">
        <v>557</v>
      </c>
      <c r="C113" s="613" t="s">
        <v>566</v>
      </c>
      <c r="D113" s="614" t="s">
        <v>1210</v>
      </c>
      <c r="E113" s="613" t="s">
        <v>1763</v>
      </c>
      <c r="F113" s="614" t="s">
        <v>1764</v>
      </c>
      <c r="G113" s="613" t="s">
        <v>1345</v>
      </c>
      <c r="H113" s="613" t="s">
        <v>1346</v>
      </c>
      <c r="I113" s="615">
        <v>2.0519999999999996</v>
      </c>
      <c r="J113" s="615">
        <v>61</v>
      </c>
      <c r="K113" s="616">
        <v>125.24000000000001</v>
      </c>
    </row>
    <row r="114" spans="1:11" ht="14.4" customHeight="1" x14ac:dyDescent="0.3">
      <c r="A114" s="611" t="s">
        <v>556</v>
      </c>
      <c r="B114" s="612" t="s">
        <v>557</v>
      </c>
      <c r="C114" s="613" t="s">
        <v>566</v>
      </c>
      <c r="D114" s="614" t="s">
        <v>1210</v>
      </c>
      <c r="E114" s="613" t="s">
        <v>1763</v>
      </c>
      <c r="F114" s="614" t="s">
        <v>1764</v>
      </c>
      <c r="G114" s="613" t="s">
        <v>1347</v>
      </c>
      <c r="H114" s="613" t="s">
        <v>1348</v>
      </c>
      <c r="I114" s="615">
        <v>2.37</v>
      </c>
      <c r="J114" s="615">
        <v>150</v>
      </c>
      <c r="K114" s="616">
        <v>355.06</v>
      </c>
    </row>
    <row r="115" spans="1:11" ht="14.4" customHeight="1" x14ac:dyDescent="0.3">
      <c r="A115" s="611" t="s">
        <v>556</v>
      </c>
      <c r="B115" s="612" t="s">
        <v>557</v>
      </c>
      <c r="C115" s="613" t="s">
        <v>566</v>
      </c>
      <c r="D115" s="614" t="s">
        <v>1210</v>
      </c>
      <c r="E115" s="613" t="s">
        <v>1763</v>
      </c>
      <c r="F115" s="614" t="s">
        <v>1764</v>
      </c>
      <c r="G115" s="613" t="s">
        <v>1347</v>
      </c>
      <c r="H115" s="613" t="s">
        <v>1349</v>
      </c>
      <c r="I115" s="615">
        <v>2.46</v>
      </c>
      <c r="J115" s="615">
        <v>400</v>
      </c>
      <c r="K115" s="616">
        <v>984.7</v>
      </c>
    </row>
    <row r="116" spans="1:11" ht="14.4" customHeight="1" x14ac:dyDescent="0.3">
      <c r="A116" s="611" t="s">
        <v>556</v>
      </c>
      <c r="B116" s="612" t="s">
        <v>557</v>
      </c>
      <c r="C116" s="613" t="s">
        <v>566</v>
      </c>
      <c r="D116" s="614" t="s">
        <v>1210</v>
      </c>
      <c r="E116" s="613" t="s">
        <v>1763</v>
      </c>
      <c r="F116" s="614" t="s">
        <v>1764</v>
      </c>
      <c r="G116" s="613" t="s">
        <v>1353</v>
      </c>
      <c r="H116" s="613" t="s">
        <v>1354</v>
      </c>
      <c r="I116" s="615">
        <v>12.104166666666666</v>
      </c>
      <c r="J116" s="615">
        <v>315</v>
      </c>
      <c r="K116" s="616">
        <v>3812.6600000000008</v>
      </c>
    </row>
    <row r="117" spans="1:11" ht="14.4" customHeight="1" x14ac:dyDescent="0.3">
      <c r="A117" s="611" t="s">
        <v>556</v>
      </c>
      <c r="B117" s="612" t="s">
        <v>557</v>
      </c>
      <c r="C117" s="613" t="s">
        <v>566</v>
      </c>
      <c r="D117" s="614" t="s">
        <v>1210</v>
      </c>
      <c r="E117" s="613" t="s">
        <v>1763</v>
      </c>
      <c r="F117" s="614" t="s">
        <v>1764</v>
      </c>
      <c r="G117" s="613" t="s">
        <v>1439</v>
      </c>
      <c r="H117" s="613" t="s">
        <v>1440</v>
      </c>
      <c r="I117" s="615">
        <v>1.94</v>
      </c>
      <c r="J117" s="615">
        <v>50</v>
      </c>
      <c r="K117" s="616">
        <v>97</v>
      </c>
    </row>
    <row r="118" spans="1:11" ht="14.4" customHeight="1" x14ac:dyDescent="0.3">
      <c r="A118" s="611" t="s">
        <v>556</v>
      </c>
      <c r="B118" s="612" t="s">
        <v>557</v>
      </c>
      <c r="C118" s="613" t="s">
        <v>566</v>
      </c>
      <c r="D118" s="614" t="s">
        <v>1210</v>
      </c>
      <c r="E118" s="613" t="s">
        <v>1763</v>
      </c>
      <c r="F118" s="614" t="s">
        <v>1764</v>
      </c>
      <c r="G118" s="613" t="s">
        <v>1439</v>
      </c>
      <c r="H118" s="613" t="s">
        <v>1441</v>
      </c>
      <c r="I118" s="615">
        <v>1.94</v>
      </c>
      <c r="J118" s="615">
        <v>149</v>
      </c>
      <c r="K118" s="616">
        <v>288.47000000000003</v>
      </c>
    </row>
    <row r="119" spans="1:11" ht="14.4" customHeight="1" x14ac:dyDescent="0.3">
      <c r="A119" s="611" t="s">
        <v>556</v>
      </c>
      <c r="B119" s="612" t="s">
        <v>557</v>
      </c>
      <c r="C119" s="613" t="s">
        <v>566</v>
      </c>
      <c r="D119" s="614" t="s">
        <v>1210</v>
      </c>
      <c r="E119" s="613" t="s">
        <v>1763</v>
      </c>
      <c r="F119" s="614" t="s">
        <v>1764</v>
      </c>
      <c r="G119" s="613" t="s">
        <v>1357</v>
      </c>
      <c r="H119" s="613" t="s">
        <v>1358</v>
      </c>
      <c r="I119" s="615">
        <v>36.299999999999997</v>
      </c>
      <c r="J119" s="615">
        <v>10</v>
      </c>
      <c r="K119" s="616">
        <v>363</v>
      </c>
    </row>
    <row r="120" spans="1:11" ht="14.4" customHeight="1" x14ac:dyDescent="0.3">
      <c r="A120" s="611" t="s">
        <v>556</v>
      </c>
      <c r="B120" s="612" t="s">
        <v>557</v>
      </c>
      <c r="C120" s="613" t="s">
        <v>566</v>
      </c>
      <c r="D120" s="614" t="s">
        <v>1210</v>
      </c>
      <c r="E120" s="613" t="s">
        <v>1763</v>
      </c>
      <c r="F120" s="614" t="s">
        <v>1764</v>
      </c>
      <c r="G120" s="613" t="s">
        <v>1359</v>
      </c>
      <c r="H120" s="613" t="s">
        <v>1360</v>
      </c>
      <c r="I120" s="615">
        <v>19.376000000000001</v>
      </c>
      <c r="J120" s="615">
        <v>220</v>
      </c>
      <c r="K120" s="616">
        <v>4206.8</v>
      </c>
    </row>
    <row r="121" spans="1:11" ht="14.4" customHeight="1" x14ac:dyDescent="0.3">
      <c r="A121" s="611" t="s">
        <v>556</v>
      </c>
      <c r="B121" s="612" t="s">
        <v>557</v>
      </c>
      <c r="C121" s="613" t="s">
        <v>566</v>
      </c>
      <c r="D121" s="614" t="s">
        <v>1210</v>
      </c>
      <c r="E121" s="613" t="s">
        <v>1763</v>
      </c>
      <c r="F121" s="614" t="s">
        <v>1764</v>
      </c>
      <c r="G121" s="613" t="s">
        <v>1361</v>
      </c>
      <c r="H121" s="613" t="s">
        <v>1362</v>
      </c>
      <c r="I121" s="615">
        <v>2.88</v>
      </c>
      <c r="J121" s="615">
        <v>200</v>
      </c>
      <c r="K121" s="616">
        <v>575.98</v>
      </c>
    </row>
    <row r="122" spans="1:11" ht="14.4" customHeight="1" x14ac:dyDescent="0.3">
      <c r="A122" s="611" t="s">
        <v>556</v>
      </c>
      <c r="B122" s="612" t="s">
        <v>557</v>
      </c>
      <c r="C122" s="613" t="s">
        <v>566</v>
      </c>
      <c r="D122" s="614" t="s">
        <v>1210</v>
      </c>
      <c r="E122" s="613" t="s">
        <v>1763</v>
      </c>
      <c r="F122" s="614" t="s">
        <v>1764</v>
      </c>
      <c r="G122" s="613" t="s">
        <v>1442</v>
      </c>
      <c r="H122" s="613" t="s">
        <v>1443</v>
      </c>
      <c r="I122" s="615">
        <v>1.28</v>
      </c>
      <c r="J122" s="615">
        <v>500</v>
      </c>
      <c r="K122" s="616">
        <v>641.29999999999995</v>
      </c>
    </row>
    <row r="123" spans="1:11" ht="14.4" customHeight="1" x14ac:dyDescent="0.3">
      <c r="A123" s="611" t="s">
        <v>556</v>
      </c>
      <c r="B123" s="612" t="s">
        <v>557</v>
      </c>
      <c r="C123" s="613" t="s">
        <v>566</v>
      </c>
      <c r="D123" s="614" t="s">
        <v>1210</v>
      </c>
      <c r="E123" s="613" t="s">
        <v>1763</v>
      </c>
      <c r="F123" s="614" t="s">
        <v>1764</v>
      </c>
      <c r="G123" s="613" t="s">
        <v>1444</v>
      </c>
      <c r="H123" s="613" t="s">
        <v>1445</v>
      </c>
      <c r="I123" s="615">
        <v>0.27</v>
      </c>
      <c r="J123" s="615">
        <v>500</v>
      </c>
      <c r="K123" s="616">
        <v>133.1</v>
      </c>
    </row>
    <row r="124" spans="1:11" ht="14.4" customHeight="1" x14ac:dyDescent="0.3">
      <c r="A124" s="611" t="s">
        <v>556</v>
      </c>
      <c r="B124" s="612" t="s">
        <v>557</v>
      </c>
      <c r="C124" s="613" t="s">
        <v>566</v>
      </c>
      <c r="D124" s="614" t="s">
        <v>1210</v>
      </c>
      <c r="E124" s="613" t="s">
        <v>1763</v>
      </c>
      <c r="F124" s="614" t="s">
        <v>1764</v>
      </c>
      <c r="G124" s="613" t="s">
        <v>1363</v>
      </c>
      <c r="H124" s="613" t="s">
        <v>1364</v>
      </c>
      <c r="I124" s="615">
        <v>0.47545454545454535</v>
      </c>
      <c r="J124" s="615">
        <v>3800</v>
      </c>
      <c r="K124" s="616">
        <v>1808</v>
      </c>
    </row>
    <row r="125" spans="1:11" ht="14.4" customHeight="1" x14ac:dyDescent="0.3">
      <c r="A125" s="611" t="s">
        <v>556</v>
      </c>
      <c r="B125" s="612" t="s">
        <v>557</v>
      </c>
      <c r="C125" s="613" t="s">
        <v>566</v>
      </c>
      <c r="D125" s="614" t="s">
        <v>1210</v>
      </c>
      <c r="E125" s="613" t="s">
        <v>1763</v>
      </c>
      <c r="F125" s="614" t="s">
        <v>1764</v>
      </c>
      <c r="G125" s="613" t="s">
        <v>1446</v>
      </c>
      <c r="H125" s="613" t="s">
        <v>1447</v>
      </c>
      <c r="I125" s="615">
        <v>12.1</v>
      </c>
      <c r="J125" s="615">
        <v>50</v>
      </c>
      <c r="K125" s="616">
        <v>605</v>
      </c>
    </row>
    <row r="126" spans="1:11" ht="14.4" customHeight="1" x14ac:dyDescent="0.3">
      <c r="A126" s="611" t="s">
        <v>556</v>
      </c>
      <c r="B126" s="612" t="s">
        <v>557</v>
      </c>
      <c r="C126" s="613" t="s">
        <v>566</v>
      </c>
      <c r="D126" s="614" t="s">
        <v>1210</v>
      </c>
      <c r="E126" s="613" t="s">
        <v>1763</v>
      </c>
      <c r="F126" s="614" t="s">
        <v>1764</v>
      </c>
      <c r="G126" s="613" t="s">
        <v>1446</v>
      </c>
      <c r="H126" s="613" t="s">
        <v>1448</v>
      </c>
      <c r="I126" s="615">
        <v>12.1</v>
      </c>
      <c r="J126" s="615">
        <v>120</v>
      </c>
      <c r="K126" s="616">
        <v>1452</v>
      </c>
    </row>
    <row r="127" spans="1:11" ht="14.4" customHeight="1" x14ac:dyDescent="0.3">
      <c r="A127" s="611" t="s">
        <v>556</v>
      </c>
      <c r="B127" s="612" t="s">
        <v>557</v>
      </c>
      <c r="C127" s="613" t="s">
        <v>566</v>
      </c>
      <c r="D127" s="614" t="s">
        <v>1210</v>
      </c>
      <c r="E127" s="613" t="s">
        <v>1763</v>
      </c>
      <c r="F127" s="614" t="s">
        <v>1764</v>
      </c>
      <c r="G127" s="613" t="s">
        <v>1449</v>
      </c>
      <c r="H127" s="613" t="s">
        <v>1450</v>
      </c>
      <c r="I127" s="615">
        <v>14.52</v>
      </c>
      <c r="J127" s="615">
        <v>30</v>
      </c>
      <c r="K127" s="616">
        <v>435.6</v>
      </c>
    </row>
    <row r="128" spans="1:11" ht="14.4" customHeight="1" x14ac:dyDescent="0.3">
      <c r="A128" s="611" t="s">
        <v>556</v>
      </c>
      <c r="B128" s="612" t="s">
        <v>557</v>
      </c>
      <c r="C128" s="613" t="s">
        <v>566</v>
      </c>
      <c r="D128" s="614" t="s">
        <v>1210</v>
      </c>
      <c r="E128" s="613" t="s">
        <v>1763</v>
      </c>
      <c r="F128" s="614" t="s">
        <v>1764</v>
      </c>
      <c r="G128" s="613" t="s">
        <v>1451</v>
      </c>
      <c r="H128" s="613" t="s">
        <v>1452</v>
      </c>
      <c r="I128" s="615">
        <v>16.43</v>
      </c>
      <c r="J128" s="615">
        <v>80</v>
      </c>
      <c r="K128" s="616">
        <v>1314.54</v>
      </c>
    </row>
    <row r="129" spans="1:11" ht="14.4" customHeight="1" x14ac:dyDescent="0.3">
      <c r="A129" s="611" t="s">
        <v>556</v>
      </c>
      <c r="B129" s="612" t="s">
        <v>557</v>
      </c>
      <c r="C129" s="613" t="s">
        <v>566</v>
      </c>
      <c r="D129" s="614" t="s">
        <v>1210</v>
      </c>
      <c r="E129" s="613" t="s">
        <v>1763</v>
      </c>
      <c r="F129" s="614" t="s">
        <v>1764</v>
      </c>
      <c r="G129" s="613" t="s">
        <v>1453</v>
      </c>
      <c r="H129" s="613" t="s">
        <v>1454</v>
      </c>
      <c r="I129" s="615">
        <v>10.576666666666666</v>
      </c>
      <c r="J129" s="615">
        <v>48</v>
      </c>
      <c r="K129" s="616">
        <v>506.21</v>
      </c>
    </row>
    <row r="130" spans="1:11" ht="14.4" customHeight="1" x14ac:dyDescent="0.3">
      <c r="A130" s="611" t="s">
        <v>556</v>
      </c>
      <c r="B130" s="612" t="s">
        <v>557</v>
      </c>
      <c r="C130" s="613" t="s">
        <v>566</v>
      </c>
      <c r="D130" s="614" t="s">
        <v>1210</v>
      </c>
      <c r="E130" s="613" t="s">
        <v>1763</v>
      </c>
      <c r="F130" s="614" t="s">
        <v>1764</v>
      </c>
      <c r="G130" s="613" t="s">
        <v>1371</v>
      </c>
      <c r="H130" s="613" t="s">
        <v>1372</v>
      </c>
      <c r="I130" s="615">
        <v>403.77714285714279</v>
      </c>
      <c r="J130" s="615">
        <v>160</v>
      </c>
      <c r="K130" s="616">
        <v>64604.2</v>
      </c>
    </row>
    <row r="131" spans="1:11" ht="14.4" customHeight="1" x14ac:dyDescent="0.3">
      <c r="A131" s="611" t="s">
        <v>556</v>
      </c>
      <c r="B131" s="612" t="s">
        <v>557</v>
      </c>
      <c r="C131" s="613" t="s">
        <v>566</v>
      </c>
      <c r="D131" s="614" t="s">
        <v>1210</v>
      </c>
      <c r="E131" s="613" t="s">
        <v>1763</v>
      </c>
      <c r="F131" s="614" t="s">
        <v>1764</v>
      </c>
      <c r="G131" s="613" t="s">
        <v>1375</v>
      </c>
      <c r="H131" s="613" t="s">
        <v>1376</v>
      </c>
      <c r="I131" s="615">
        <v>283</v>
      </c>
      <c r="J131" s="615">
        <v>2</v>
      </c>
      <c r="K131" s="616">
        <v>565.99</v>
      </c>
    </row>
    <row r="132" spans="1:11" ht="14.4" customHeight="1" x14ac:dyDescent="0.3">
      <c r="A132" s="611" t="s">
        <v>556</v>
      </c>
      <c r="B132" s="612" t="s">
        <v>557</v>
      </c>
      <c r="C132" s="613" t="s">
        <v>566</v>
      </c>
      <c r="D132" s="614" t="s">
        <v>1210</v>
      </c>
      <c r="E132" s="613" t="s">
        <v>1763</v>
      </c>
      <c r="F132" s="614" t="s">
        <v>1764</v>
      </c>
      <c r="G132" s="613" t="s">
        <v>1455</v>
      </c>
      <c r="H132" s="613" t="s">
        <v>1456</v>
      </c>
      <c r="I132" s="615">
        <v>5</v>
      </c>
      <c r="J132" s="615">
        <v>300</v>
      </c>
      <c r="K132" s="616">
        <v>1500.33</v>
      </c>
    </row>
    <row r="133" spans="1:11" ht="14.4" customHeight="1" x14ac:dyDescent="0.3">
      <c r="A133" s="611" t="s">
        <v>556</v>
      </c>
      <c r="B133" s="612" t="s">
        <v>557</v>
      </c>
      <c r="C133" s="613" t="s">
        <v>566</v>
      </c>
      <c r="D133" s="614" t="s">
        <v>1210</v>
      </c>
      <c r="E133" s="613" t="s">
        <v>1763</v>
      </c>
      <c r="F133" s="614" t="s">
        <v>1764</v>
      </c>
      <c r="G133" s="613" t="s">
        <v>1457</v>
      </c>
      <c r="H133" s="613" t="s">
        <v>1458</v>
      </c>
      <c r="I133" s="615">
        <v>5.9</v>
      </c>
      <c r="J133" s="615">
        <v>70</v>
      </c>
      <c r="K133" s="616">
        <v>413.34000000000003</v>
      </c>
    </row>
    <row r="134" spans="1:11" ht="14.4" customHeight="1" x14ac:dyDescent="0.3">
      <c r="A134" s="611" t="s">
        <v>556</v>
      </c>
      <c r="B134" s="612" t="s">
        <v>557</v>
      </c>
      <c r="C134" s="613" t="s">
        <v>566</v>
      </c>
      <c r="D134" s="614" t="s">
        <v>1210</v>
      </c>
      <c r="E134" s="613" t="s">
        <v>1763</v>
      </c>
      <c r="F134" s="614" t="s">
        <v>1764</v>
      </c>
      <c r="G134" s="613" t="s">
        <v>1379</v>
      </c>
      <c r="H134" s="613" t="s">
        <v>1380</v>
      </c>
      <c r="I134" s="615">
        <v>106.84333333333335</v>
      </c>
      <c r="J134" s="615">
        <v>21</v>
      </c>
      <c r="K134" s="616">
        <v>2219.0099999999998</v>
      </c>
    </row>
    <row r="135" spans="1:11" ht="14.4" customHeight="1" x14ac:dyDescent="0.3">
      <c r="A135" s="611" t="s">
        <v>556</v>
      </c>
      <c r="B135" s="612" t="s">
        <v>557</v>
      </c>
      <c r="C135" s="613" t="s">
        <v>566</v>
      </c>
      <c r="D135" s="614" t="s">
        <v>1210</v>
      </c>
      <c r="E135" s="613" t="s">
        <v>1763</v>
      </c>
      <c r="F135" s="614" t="s">
        <v>1764</v>
      </c>
      <c r="G135" s="613" t="s">
        <v>1459</v>
      </c>
      <c r="H135" s="613" t="s">
        <v>1460</v>
      </c>
      <c r="I135" s="615">
        <v>13.215</v>
      </c>
      <c r="J135" s="615">
        <v>2905</v>
      </c>
      <c r="K135" s="616">
        <v>36435.4</v>
      </c>
    </row>
    <row r="136" spans="1:11" ht="14.4" customHeight="1" x14ac:dyDescent="0.3">
      <c r="A136" s="611" t="s">
        <v>556</v>
      </c>
      <c r="B136" s="612" t="s">
        <v>557</v>
      </c>
      <c r="C136" s="613" t="s">
        <v>566</v>
      </c>
      <c r="D136" s="614" t="s">
        <v>1210</v>
      </c>
      <c r="E136" s="613" t="s">
        <v>1763</v>
      </c>
      <c r="F136" s="614" t="s">
        <v>1764</v>
      </c>
      <c r="G136" s="613" t="s">
        <v>1461</v>
      </c>
      <c r="H136" s="613" t="s">
        <v>1462</v>
      </c>
      <c r="I136" s="615">
        <v>22.65</v>
      </c>
      <c r="J136" s="615">
        <v>480</v>
      </c>
      <c r="K136" s="616">
        <v>10872.48</v>
      </c>
    </row>
    <row r="137" spans="1:11" ht="14.4" customHeight="1" x14ac:dyDescent="0.3">
      <c r="A137" s="611" t="s">
        <v>556</v>
      </c>
      <c r="B137" s="612" t="s">
        <v>557</v>
      </c>
      <c r="C137" s="613" t="s">
        <v>566</v>
      </c>
      <c r="D137" s="614" t="s">
        <v>1210</v>
      </c>
      <c r="E137" s="613" t="s">
        <v>1763</v>
      </c>
      <c r="F137" s="614" t="s">
        <v>1764</v>
      </c>
      <c r="G137" s="613" t="s">
        <v>1463</v>
      </c>
      <c r="H137" s="613" t="s">
        <v>1464</v>
      </c>
      <c r="I137" s="615">
        <v>20.289999999999996</v>
      </c>
      <c r="J137" s="615">
        <v>2432</v>
      </c>
      <c r="K137" s="616">
        <v>49349.16</v>
      </c>
    </row>
    <row r="138" spans="1:11" ht="14.4" customHeight="1" x14ac:dyDescent="0.3">
      <c r="A138" s="611" t="s">
        <v>556</v>
      </c>
      <c r="B138" s="612" t="s">
        <v>557</v>
      </c>
      <c r="C138" s="613" t="s">
        <v>566</v>
      </c>
      <c r="D138" s="614" t="s">
        <v>1210</v>
      </c>
      <c r="E138" s="613" t="s">
        <v>1763</v>
      </c>
      <c r="F138" s="614" t="s">
        <v>1764</v>
      </c>
      <c r="G138" s="613" t="s">
        <v>1465</v>
      </c>
      <c r="H138" s="613" t="s">
        <v>1466</v>
      </c>
      <c r="I138" s="615">
        <v>14.159999999999998</v>
      </c>
      <c r="J138" s="615">
        <v>3424</v>
      </c>
      <c r="K138" s="616">
        <v>48473.600000000006</v>
      </c>
    </row>
    <row r="139" spans="1:11" ht="14.4" customHeight="1" x14ac:dyDescent="0.3">
      <c r="A139" s="611" t="s">
        <v>556</v>
      </c>
      <c r="B139" s="612" t="s">
        <v>557</v>
      </c>
      <c r="C139" s="613" t="s">
        <v>566</v>
      </c>
      <c r="D139" s="614" t="s">
        <v>1210</v>
      </c>
      <c r="E139" s="613" t="s">
        <v>1763</v>
      </c>
      <c r="F139" s="614" t="s">
        <v>1764</v>
      </c>
      <c r="G139" s="613" t="s">
        <v>1467</v>
      </c>
      <c r="H139" s="613" t="s">
        <v>1468</v>
      </c>
      <c r="I139" s="615">
        <v>12.269999999999998</v>
      </c>
      <c r="J139" s="615">
        <v>3275</v>
      </c>
      <c r="K139" s="616">
        <v>40182.199999999997</v>
      </c>
    </row>
    <row r="140" spans="1:11" ht="14.4" customHeight="1" x14ac:dyDescent="0.3">
      <c r="A140" s="611" t="s">
        <v>556</v>
      </c>
      <c r="B140" s="612" t="s">
        <v>557</v>
      </c>
      <c r="C140" s="613" t="s">
        <v>566</v>
      </c>
      <c r="D140" s="614" t="s">
        <v>1210</v>
      </c>
      <c r="E140" s="613" t="s">
        <v>1763</v>
      </c>
      <c r="F140" s="614" t="s">
        <v>1764</v>
      </c>
      <c r="G140" s="613" t="s">
        <v>1469</v>
      </c>
      <c r="H140" s="613" t="s">
        <v>1470</v>
      </c>
      <c r="I140" s="615">
        <v>18.400000000000002</v>
      </c>
      <c r="J140" s="615">
        <v>8800</v>
      </c>
      <c r="K140" s="616">
        <v>161956.1</v>
      </c>
    </row>
    <row r="141" spans="1:11" ht="14.4" customHeight="1" x14ac:dyDescent="0.3">
      <c r="A141" s="611" t="s">
        <v>556</v>
      </c>
      <c r="B141" s="612" t="s">
        <v>557</v>
      </c>
      <c r="C141" s="613" t="s">
        <v>566</v>
      </c>
      <c r="D141" s="614" t="s">
        <v>1210</v>
      </c>
      <c r="E141" s="613" t="s">
        <v>1763</v>
      </c>
      <c r="F141" s="614" t="s">
        <v>1764</v>
      </c>
      <c r="G141" s="613" t="s">
        <v>1471</v>
      </c>
      <c r="H141" s="613" t="s">
        <v>1472</v>
      </c>
      <c r="I141" s="615">
        <v>12.269999999999998</v>
      </c>
      <c r="J141" s="615">
        <v>15260</v>
      </c>
      <c r="K141" s="616">
        <v>187231</v>
      </c>
    </row>
    <row r="142" spans="1:11" ht="14.4" customHeight="1" x14ac:dyDescent="0.3">
      <c r="A142" s="611" t="s">
        <v>556</v>
      </c>
      <c r="B142" s="612" t="s">
        <v>557</v>
      </c>
      <c r="C142" s="613" t="s">
        <v>566</v>
      </c>
      <c r="D142" s="614" t="s">
        <v>1210</v>
      </c>
      <c r="E142" s="613" t="s">
        <v>1763</v>
      </c>
      <c r="F142" s="614" t="s">
        <v>1764</v>
      </c>
      <c r="G142" s="613" t="s">
        <v>1473</v>
      </c>
      <c r="H142" s="613" t="s">
        <v>1474</v>
      </c>
      <c r="I142" s="615">
        <v>256.7</v>
      </c>
      <c r="J142" s="615">
        <v>1</v>
      </c>
      <c r="K142" s="616">
        <v>256.7</v>
      </c>
    </row>
    <row r="143" spans="1:11" ht="14.4" customHeight="1" x14ac:dyDescent="0.3">
      <c r="A143" s="611" t="s">
        <v>556</v>
      </c>
      <c r="B143" s="612" t="s">
        <v>557</v>
      </c>
      <c r="C143" s="613" t="s">
        <v>566</v>
      </c>
      <c r="D143" s="614" t="s">
        <v>1210</v>
      </c>
      <c r="E143" s="613" t="s">
        <v>1763</v>
      </c>
      <c r="F143" s="614" t="s">
        <v>1764</v>
      </c>
      <c r="G143" s="613" t="s">
        <v>1475</v>
      </c>
      <c r="H143" s="613" t="s">
        <v>1476</v>
      </c>
      <c r="I143" s="615">
        <v>196</v>
      </c>
      <c r="J143" s="615">
        <v>1</v>
      </c>
      <c r="K143" s="616">
        <v>196</v>
      </c>
    </row>
    <row r="144" spans="1:11" ht="14.4" customHeight="1" x14ac:dyDescent="0.3">
      <c r="A144" s="611" t="s">
        <v>556</v>
      </c>
      <c r="B144" s="612" t="s">
        <v>557</v>
      </c>
      <c r="C144" s="613" t="s">
        <v>566</v>
      </c>
      <c r="D144" s="614" t="s">
        <v>1210</v>
      </c>
      <c r="E144" s="613" t="s">
        <v>1763</v>
      </c>
      <c r="F144" s="614" t="s">
        <v>1764</v>
      </c>
      <c r="G144" s="613" t="s">
        <v>1477</v>
      </c>
      <c r="H144" s="613" t="s">
        <v>1478</v>
      </c>
      <c r="I144" s="615">
        <v>294</v>
      </c>
      <c r="J144" s="615">
        <v>6</v>
      </c>
      <c r="K144" s="616">
        <v>1764.03</v>
      </c>
    </row>
    <row r="145" spans="1:11" ht="14.4" customHeight="1" x14ac:dyDescent="0.3">
      <c r="A145" s="611" t="s">
        <v>556</v>
      </c>
      <c r="B145" s="612" t="s">
        <v>557</v>
      </c>
      <c r="C145" s="613" t="s">
        <v>566</v>
      </c>
      <c r="D145" s="614" t="s">
        <v>1210</v>
      </c>
      <c r="E145" s="613" t="s">
        <v>1763</v>
      </c>
      <c r="F145" s="614" t="s">
        <v>1764</v>
      </c>
      <c r="G145" s="613" t="s">
        <v>1479</v>
      </c>
      <c r="H145" s="613" t="s">
        <v>1480</v>
      </c>
      <c r="I145" s="615">
        <v>256.7</v>
      </c>
      <c r="J145" s="615">
        <v>1</v>
      </c>
      <c r="K145" s="616">
        <v>256.7</v>
      </c>
    </row>
    <row r="146" spans="1:11" ht="14.4" customHeight="1" x14ac:dyDescent="0.3">
      <c r="A146" s="611" t="s">
        <v>556</v>
      </c>
      <c r="B146" s="612" t="s">
        <v>557</v>
      </c>
      <c r="C146" s="613" t="s">
        <v>566</v>
      </c>
      <c r="D146" s="614" t="s">
        <v>1210</v>
      </c>
      <c r="E146" s="613" t="s">
        <v>1763</v>
      </c>
      <c r="F146" s="614" t="s">
        <v>1764</v>
      </c>
      <c r="G146" s="613" t="s">
        <v>1481</v>
      </c>
      <c r="H146" s="613" t="s">
        <v>1482</v>
      </c>
      <c r="I146" s="615">
        <v>97.89</v>
      </c>
      <c r="J146" s="615">
        <v>10</v>
      </c>
      <c r="K146" s="616">
        <v>978.9</v>
      </c>
    </row>
    <row r="147" spans="1:11" ht="14.4" customHeight="1" x14ac:dyDescent="0.3">
      <c r="A147" s="611" t="s">
        <v>556</v>
      </c>
      <c r="B147" s="612" t="s">
        <v>557</v>
      </c>
      <c r="C147" s="613" t="s">
        <v>566</v>
      </c>
      <c r="D147" s="614" t="s">
        <v>1210</v>
      </c>
      <c r="E147" s="613" t="s">
        <v>1763</v>
      </c>
      <c r="F147" s="614" t="s">
        <v>1764</v>
      </c>
      <c r="G147" s="613" t="s">
        <v>1483</v>
      </c>
      <c r="H147" s="613" t="s">
        <v>1484</v>
      </c>
      <c r="I147" s="615">
        <v>18.41</v>
      </c>
      <c r="J147" s="615">
        <v>200</v>
      </c>
      <c r="K147" s="616">
        <v>3681.6</v>
      </c>
    </row>
    <row r="148" spans="1:11" ht="14.4" customHeight="1" x14ac:dyDescent="0.3">
      <c r="A148" s="611" t="s">
        <v>556</v>
      </c>
      <c r="B148" s="612" t="s">
        <v>557</v>
      </c>
      <c r="C148" s="613" t="s">
        <v>566</v>
      </c>
      <c r="D148" s="614" t="s">
        <v>1210</v>
      </c>
      <c r="E148" s="613" t="s">
        <v>1771</v>
      </c>
      <c r="F148" s="614" t="s">
        <v>1772</v>
      </c>
      <c r="G148" s="613" t="s">
        <v>1485</v>
      </c>
      <c r="H148" s="613" t="s">
        <v>1486</v>
      </c>
      <c r="I148" s="615">
        <v>4.28</v>
      </c>
      <c r="J148" s="615">
        <v>100</v>
      </c>
      <c r="K148" s="616">
        <v>427.90999999999997</v>
      </c>
    </row>
    <row r="149" spans="1:11" ht="14.4" customHeight="1" x14ac:dyDescent="0.3">
      <c r="A149" s="611" t="s">
        <v>556</v>
      </c>
      <c r="B149" s="612" t="s">
        <v>557</v>
      </c>
      <c r="C149" s="613" t="s">
        <v>566</v>
      </c>
      <c r="D149" s="614" t="s">
        <v>1210</v>
      </c>
      <c r="E149" s="613" t="s">
        <v>1773</v>
      </c>
      <c r="F149" s="614" t="s">
        <v>1774</v>
      </c>
      <c r="G149" s="613" t="s">
        <v>1487</v>
      </c>
      <c r="H149" s="613" t="s">
        <v>1488</v>
      </c>
      <c r="I149" s="615">
        <v>7.01</v>
      </c>
      <c r="J149" s="615">
        <v>10</v>
      </c>
      <c r="K149" s="616">
        <v>70.099999999999994</v>
      </c>
    </row>
    <row r="150" spans="1:11" ht="14.4" customHeight="1" x14ac:dyDescent="0.3">
      <c r="A150" s="611" t="s">
        <v>556</v>
      </c>
      <c r="B150" s="612" t="s">
        <v>557</v>
      </c>
      <c r="C150" s="613" t="s">
        <v>566</v>
      </c>
      <c r="D150" s="614" t="s">
        <v>1210</v>
      </c>
      <c r="E150" s="613" t="s">
        <v>1773</v>
      </c>
      <c r="F150" s="614" t="s">
        <v>1774</v>
      </c>
      <c r="G150" s="613" t="s">
        <v>1489</v>
      </c>
      <c r="H150" s="613" t="s">
        <v>1490</v>
      </c>
      <c r="I150" s="615">
        <v>210.54</v>
      </c>
      <c r="J150" s="615">
        <v>10</v>
      </c>
      <c r="K150" s="616">
        <v>2105.4</v>
      </c>
    </row>
    <row r="151" spans="1:11" ht="14.4" customHeight="1" x14ac:dyDescent="0.3">
      <c r="A151" s="611" t="s">
        <v>556</v>
      </c>
      <c r="B151" s="612" t="s">
        <v>557</v>
      </c>
      <c r="C151" s="613" t="s">
        <v>566</v>
      </c>
      <c r="D151" s="614" t="s">
        <v>1210</v>
      </c>
      <c r="E151" s="613" t="s">
        <v>1765</v>
      </c>
      <c r="F151" s="614" t="s">
        <v>1766</v>
      </c>
      <c r="G151" s="613" t="s">
        <v>1396</v>
      </c>
      <c r="H151" s="613" t="s">
        <v>1397</v>
      </c>
      <c r="I151" s="615">
        <v>0.36333333333333329</v>
      </c>
      <c r="J151" s="615">
        <v>500</v>
      </c>
      <c r="K151" s="616">
        <v>170</v>
      </c>
    </row>
    <row r="152" spans="1:11" ht="14.4" customHeight="1" x14ac:dyDescent="0.3">
      <c r="A152" s="611" t="s">
        <v>556</v>
      </c>
      <c r="B152" s="612" t="s">
        <v>557</v>
      </c>
      <c r="C152" s="613" t="s">
        <v>566</v>
      </c>
      <c r="D152" s="614" t="s">
        <v>1210</v>
      </c>
      <c r="E152" s="613" t="s">
        <v>1765</v>
      </c>
      <c r="F152" s="614" t="s">
        <v>1766</v>
      </c>
      <c r="G152" s="613" t="s">
        <v>1491</v>
      </c>
      <c r="H152" s="613" t="s">
        <v>1492</v>
      </c>
      <c r="I152" s="615">
        <v>0.3</v>
      </c>
      <c r="J152" s="615">
        <v>800</v>
      </c>
      <c r="K152" s="616">
        <v>242.52000000000004</v>
      </c>
    </row>
    <row r="153" spans="1:11" ht="14.4" customHeight="1" x14ac:dyDescent="0.3">
      <c r="A153" s="611" t="s">
        <v>556</v>
      </c>
      <c r="B153" s="612" t="s">
        <v>557</v>
      </c>
      <c r="C153" s="613" t="s">
        <v>566</v>
      </c>
      <c r="D153" s="614" t="s">
        <v>1210</v>
      </c>
      <c r="E153" s="613" t="s">
        <v>1765</v>
      </c>
      <c r="F153" s="614" t="s">
        <v>1766</v>
      </c>
      <c r="G153" s="613" t="s">
        <v>1493</v>
      </c>
      <c r="H153" s="613" t="s">
        <v>1494</v>
      </c>
      <c r="I153" s="615">
        <v>42.35</v>
      </c>
      <c r="J153" s="615">
        <v>50</v>
      </c>
      <c r="K153" s="616">
        <v>2117.5</v>
      </c>
    </row>
    <row r="154" spans="1:11" ht="14.4" customHeight="1" x14ac:dyDescent="0.3">
      <c r="A154" s="611" t="s">
        <v>556</v>
      </c>
      <c r="B154" s="612" t="s">
        <v>557</v>
      </c>
      <c r="C154" s="613" t="s">
        <v>566</v>
      </c>
      <c r="D154" s="614" t="s">
        <v>1210</v>
      </c>
      <c r="E154" s="613" t="s">
        <v>1767</v>
      </c>
      <c r="F154" s="614" t="s">
        <v>1768</v>
      </c>
      <c r="G154" s="613" t="s">
        <v>1402</v>
      </c>
      <c r="H154" s="613" t="s">
        <v>1404</v>
      </c>
      <c r="I154" s="615">
        <v>7.5</v>
      </c>
      <c r="J154" s="615">
        <v>20</v>
      </c>
      <c r="K154" s="616">
        <v>150</v>
      </c>
    </row>
    <row r="155" spans="1:11" ht="14.4" customHeight="1" x14ac:dyDescent="0.3">
      <c r="A155" s="611" t="s">
        <v>556</v>
      </c>
      <c r="B155" s="612" t="s">
        <v>557</v>
      </c>
      <c r="C155" s="613" t="s">
        <v>566</v>
      </c>
      <c r="D155" s="614" t="s">
        <v>1210</v>
      </c>
      <c r="E155" s="613" t="s">
        <v>1767</v>
      </c>
      <c r="F155" s="614" t="s">
        <v>1768</v>
      </c>
      <c r="G155" s="613" t="s">
        <v>1495</v>
      </c>
      <c r="H155" s="613" t="s">
        <v>1496</v>
      </c>
      <c r="I155" s="615">
        <v>7.51</v>
      </c>
      <c r="J155" s="615">
        <v>100</v>
      </c>
      <c r="K155" s="616">
        <v>751</v>
      </c>
    </row>
    <row r="156" spans="1:11" ht="14.4" customHeight="1" x14ac:dyDescent="0.3">
      <c r="A156" s="611" t="s">
        <v>556</v>
      </c>
      <c r="B156" s="612" t="s">
        <v>557</v>
      </c>
      <c r="C156" s="613" t="s">
        <v>566</v>
      </c>
      <c r="D156" s="614" t="s">
        <v>1210</v>
      </c>
      <c r="E156" s="613" t="s">
        <v>1767</v>
      </c>
      <c r="F156" s="614" t="s">
        <v>1768</v>
      </c>
      <c r="G156" s="613" t="s">
        <v>1497</v>
      </c>
      <c r="H156" s="613" t="s">
        <v>1498</v>
      </c>
      <c r="I156" s="615">
        <v>11.01</v>
      </c>
      <c r="J156" s="615">
        <v>40</v>
      </c>
      <c r="K156" s="616">
        <v>440.4</v>
      </c>
    </row>
    <row r="157" spans="1:11" ht="14.4" customHeight="1" x14ac:dyDescent="0.3">
      <c r="A157" s="611" t="s">
        <v>556</v>
      </c>
      <c r="B157" s="612" t="s">
        <v>557</v>
      </c>
      <c r="C157" s="613" t="s">
        <v>566</v>
      </c>
      <c r="D157" s="614" t="s">
        <v>1210</v>
      </c>
      <c r="E157" s="613" t="s">
        <v>1767</v>
      </c>
      <c r="F157" s="614" t="s">
        <v>1768</v>
      </c>
      <c r="G157" s="613" t="s">
        <v>1499</v>
      </c>
      <c r="H157" s="613" t="s">
        <v>1500</v>
      </c>
      <c r="I157" s="615">
        <v>11.01</v>
      </c>
      <c r="J157" s="615">
        <v>40</v>
      </c>
      <c r="K157" s="616">
        <v>440.4</v>
      </c>
    </row>
    <row r="158" spans="1:11" ht="14.4" customHeight="1" x14ac:dyDescent="0.3">
      <c r="A158" s="611" t="s">
        <v>556</v>
      </c>
      <c r="B158" s="612" t="s">
        <v>557</v>
      </c>
      <c r="C158" s="613" t="s">
        <v>566</v>
      </c>
      <c r="D158" s="614" t="s">
        <v>1210</v>
      </c>
      <c r="E158" s="613" t="s">
        <v>1767</v>
      </c>
      <c r="F158" s="614" t="s">
        <v>1768</v>
      </c>
      <c r="G158" s="613" t="s">
        <v>1406</v>
      </c>
      <c r="H158" s="613" t="s">
        <v>1407</v>
      </c>
      <c r="I158" s="615">
        <v>0.77500000000000013</v>
      </c>
      <c r="J158" s="615">
        <v>11500</v>
      </c>
      <c r="K158" s="616">
        <v>8920</v>
      </c>
    </row>
    <row r="159" spans="1:11" ht="14.4" customHeight="1" x14ac:dyDescent="0.3">
      <c r="A159" s="611" t="s">
        <v>556</v>
      </c>
      <c r="B159" s="612" t="s">
        <v>557</v>
      </c>
      <c r="C159" s="613" t="s">
        <v>566</v>
      </c>
      <c r="D159" s="614" t="s">
        <v>1210</v>
      </c>
      <c r="E159" s="613" t="s">
        <v>1767</v>
      </c>
      <c r="F159" s="614" t="s">
        <v>1768</v>
      </c>
      <c r="G159" s="613" t="s">
        <v>1408</v>
      </c>
      <c r="H159" s="613" t="s">
        <v>1409</v>
      </c>
      <c r="I159" s="615">
        <v>0.71</v>
      </c>
      <c r="J159" s="615">
        <v>10000</v>
      </c>
      <c r="K159" s="616">
        <v>7100</v>
      </c>
    </row>
    <row r="160" spans="1:11" ht="14.4" customHeight="1" x14ac:dyDescent="0.3">
      <c r="A160" s="611" t="s">
        <v>556</v>
      </c>
      <c r="B160" s="612" t="s">
        <v>557</v>
      </c>
      <c r="C160" s="613" t="s">
        <v>566</v>
      </c>
      <c r="D160" s="614" t="s">
        <v>1210</v>
      </c>
      <c r="E160" s="613" t="s">
        <v>1767</v>
      </c>
      <c r="F160" s="614" t="s">
        <v>1768</v>
      </c>
      <c r="G160" s="613" t="s">
        <v>1408</v>
      </c>
      <c r="H160" s="613" t="s">
        <v>1410</v>
      </c>
      <c r="I160" s="615">
        <v>0.71</v>
      </c>
      <c r="J160" s="615">
        <v>17600</v>
      </c>
      <c r="K160" s="616">
        <v>12496</v>
      </c>
    </row>
    <row r="161" spans="1:11" ht="14.4" customHeight="1" x14ac:dyDescent="0.3">
      <c r="A161" s="611" t="s">
        <v>556</v>
      </c>
      <c r="B161" s="612" t="s">
        <v>557</v>
      </c>
      <c r="C161" s="613" t="s">
        <v>566</v>
      </c>
      <c r="D161" s="614" t="s">
        <v>1210</v>
      </c>
      <c r="E161" s="613" t="s">
        <v>1767</v>
      </c>
      <c r="F161" s="614" t="s">
        <v>1768</v>
      </c>
      <c r="G161" s="613" t="s">
        <v>1501</v>
      </c>
      <c r="H161" s="613" t="s">
        <v>1502</v>
      </c>
      <c r="I161" s="615">
        <v>0.71</v>
      </c>
      <c r="J161" s="615">
        <v>400</v>
      </c>
      <c r="K161" s="616">
        <v>284</v>
      </c>
    </row>
    <row r="162" spans="1:11" ht="14.4" customHeight="1" x14ac:dyDescent="0.3">
      <c r="A162" s="611" t="s">
        <v>556</v>
      </c>
      <c r="B162" s="612" t="s">
        <v>557</v>
      </c>
      <c r="C162" s="613" t="s">
        <v>566</v>
      </c>
      <c r="D162" s="614" t="s">
        <v>1210</v>
      </c>
      <c r="E162" s="613" t="s">
        <v>1769</v>
      </c>
      <c r="F162" s="614" t="s">
        <v>1770</v>
      </c>
      <c r="G162" s="613" t="s">
        <v>1503</v>
      </c>
      <c r="H162" s="613" t="s">
        <v>1504</v>
      </c>
      <c r="I162" s="615">
        <v>152.46</v>
      </c>
      <c r="J162" s="615">
        <v>1</v>
      </c>
      <c r="K162" s="616">
        <v>152.46</v>
      </c>
    </row>
    <row r="163" spans="1:11" ht="14.4" customHeight="1" x14ac:dyDescent="0.3">
      <c r="A163" s="611" t="s">
        <v>556</v>
      </c>
      <c r="B163" s="612" t="s">
        <v>557</v>
      </c>
      <c r="C163" s="613" t="s">
        <v>569</v>
      </c>
      <c r="D163" s="614" t="s">
        <v>1211</v>
      </c>
      <c r="E163" s="613" t="s">
        <v>1761</v>
      </c>
      <c r="F163" s="614" t="s">
        <v>1762</v>
      </c>
      <c r="G163" s="613" t="s">
        <v>1278</v>
      </c>
      <c r="H163" s="613" t="s">
        <v>1279</v>
      </c>
      <c r="I163" s="615">
        <v>4.30375</v>
      </c>
      <c r="J163" s="615">
        <v>270</v>
      </c>
      <c r="K163" s="616">
        <v>1161.96</v>
      </c>
    </row>
    <row r="164" spans="1:11" ht="14.4" customHeight="1" x14ac:dyDescent="0.3">
      <c r="A164" s="611" t="s">
        <v>556</v>
      </c>
      <c r="B164" s="612" t="s">
        <v>557</v>
      </c>
      <c r="C164" s="613" t="s">
        <v>569</v>
      </c>
      <c r="D164" s="614" t="s">
        <v>1211</v>
      </c>
      <c r="E164" s="613" t="s">
        <v>1761</v>
      </c>
      <c r="F164" s="614" t="s">
        <v>1762</v>
      </c>
      <c r="G164" s="613" t="s">
        <v>1415</v>
      </c>
      <c r="H164" s="613" t="s">
        <v>1416</v>
      </c>
      <c r="I164" s="615">
        <v>0.4</v>
      </c>
      <c r="J164" s="615">
        <v>900</v>
      </c>
      <c r="K164" s="616">
        <v>360</v>
      </c>
    </row>
    <row r="165" spans="1:11" ht="14.4" customHeight="1" x14ac:dyDescent="0.3">
      <c r="A165" s="611" t="s">
        <v>556</v>
      </c>
      <c r="B165" s="612" t="s">
        <v>557</v>
      </c>
      <c r="C165" s="613" t="s">
        <v>569</v>
      </c>
      <c r="D165" s="614" t="s">
        <v>1211</v>
      </c>
      <c r="E165" s="613" t="s">
        <v>1761</v>
      </c>
      <c r="F165" s="614" t="s">
        <v>1762</v>
      </c>
      <c r="G165" s="613" t="s">
        <v>1282</v>
      </c>
      <c r="H165" s="613" t="s">
        <v>1283</v>
      </c>
      <c r="I165" s="615">
        <v>27.37</v>
      </c>
      <c r="J165" s="615">
        <v>1</v>
      </c>
      <c r="K165" s="616">
        <v>27.37</v>
      </c>
    </row>
    <row r="166" spans="1:11" ht="14.4" customHeight="1" x14ac:dyDescent="0.3">
      <c r="A166" s="611" t="s">
        <v>556</v>
      </c>
      <c r="B166" s="612" t="s">
        <v>557</v>
      </c>
      <c r="C166" s="613" t="s">
        <v>569</v>
      </c>
      <c r="D166" s="614" t="s">
        <v>1211</v>
      </c>
      <c r="E166" s="613" t="s">
        <v>1761</v>
      </c>
      <c r="F166" s="614" t="s">
        <v>1762</v>
      </c>
      <c r="G166" s="613" t="s">
        <v>1284</v>
      </c>
      <c r="H166" s="613" t="s">
        <v>1285</v>
      </c>
      <c r="I166" s="615">
        <v>1.42</v>
      </c>
      <c r="J166" s="615">
        <v>200</v>
      </c>
      <c r="K166" s="616">
        <v>284.67</v>
      </c>
    </row>
    <row r="167" spans="1:11" ht="14.4" customHeight="1" x14ac:dyDescent="0.3">
      <c r="A167" s="611" t="s">
        <v>556</v>
      </c>
      <c r="B167" s="612" t="s">
        <v>557</v>
      </c>
      <c r="C167" s="613" t="s">
        <v>569</v>
      </c>
      <c r="D167" s="614" t="s">
        <v>1211</v>
      </c>
      <c r="E167" s="613" t="s">
        <v>1761</v>
      </c>
      <c r="F167" s="614" t="s">
        <v>1762</v>
      </c>
      <c r="G167" s="613" t="s">
        <v>1417</v>
      </c>
      <c r="H167" s="613" t="s">
        <v>1418</v>
      </c>
      <c r="I167" s="615">
        <v>0.3</v>
      </c>
      <c r="J167" s="615">
        <v>22500</v>
      </c>
      <c r="K167" s="616">
        <v>6844.0700000000006</v>
      </c>
    </row>
    <row r="168" spans="1:11" ht="14.4" customHeight="1" x14ac:dyDescent="0.3">
      <c r="A168" s="611" t="s">
        <v>556</v>
      </c>
      <c r="B168" s="612" t="s">
        <v>557</v>
      </c>
      <c r="C168" s="613" t="s">
        <v>569</v>
      </c>
      <c r="D168" s="614" t="s">
        <v>1211</v>
      </c>
      <c r="E168" s="613" t="s">
        <v>1761</v>
      </c>
      <c r="F168" s="614" t="s">
        <v>1762</v>
      </c>
      <c r="G168" s="613" t="s">
        <v>1505</v>
      </c>
      <c r="H168" s="613" t="s">
        <v>1506</v>
      </c>
      <c r="I168" s="615">
        <v>27.1</v>
      </c>
      <c r="J168" s="615">
        <v>24</v>
      </c>
      <c r="K168" s="616">
        <v>650.51</v>
      </c>
    </row>
    <row r="169" spans="1:11" ht="14.4" customHeight="1" x14ac:dyDescent="0.3">
      <c r="A169" s="611" t="s">
        <v>556</v>
      </c>
      <c r="B169" s="612" t="s">
        <v>557</v>
      </c>
      <c r="C169" s="613" t="s">
        <v>569</v>
      </c>
      <c r="D169" s="614" t="s">
        <v>1211</v>
      </c>
      <c r="E169" s="613" t="s">
        <v>1761</v>
      </c>
      <c r="F169" s="614" t="s">
        <v>1762</v>
      </c>
      <c r="G169" s="613" t="s">
        <v>1507</v>
      </c>
      <c r="H169" s="613" t="s">
        <v>1508</v>
      </c>
      <c r="I169" s="615">
        <v>20.84</v>
      </c>
      <c r="J169" s="615">
        <v>175</v>
      </c>
      <c r="K169" s="616">
        <v>3614.25</v>
      </c>
    </row>
    <row r="170" spans="1:11" ht="14.4" customHeight="1" x14ac:dyDescent="0.3">
      <c r="A170" s="611" t="s">
        <v>556</v>
      </c>
      <c r="B170" s="612" t="s">
        <v>557</v>
      </c>
      <c r="C170" s="613" t="s">
        <v>569</v>
      </c>
      <c r="D170" s="614" t="s">
        <v>1211</v>
      </c>
      <c r="E170" s="613" t="s">
        <v>1761</v>
      </c>
      <c r="F170" s="614" t="s">
        <v>1762</v>
      </c>
      <c r="G170" s="613" t="s">
        <v>1288</v>
      </c>
      <c r="H170" s="613" t="s">
        <v>1289</v>
      </c>
      <c r="I170" s="615">
        <v>2.7864285714285719</v>
      </c>
      <c r="J170" s="615">
        <v>3590</v>
      </c>
      <c r="K170" s="616">
        <v>10019.98</v>
      </c>
    </row>
    <row r="171" spans="1:11" ht="14.4" customHeight="1" x14ac:dyDescent="0.3">
      <c r="A171" s="611" t="s">
        <v>556</v>
      </c>
      <c r="B171" s="612" t="s">
        <v>557</v>
      </c>
      <c r="C171" s="613" t="s">
        <v>569</v>
      </c>
      <c r="D171" s="614" t="s">
        <v>1211</v>
      </c>
      <c r="E171" s="613" t="s">
        <v>1761</v>
      </c>
      <c r="F171" s="614" t="s">
        <v>1762</v>
      </c>
      <c r="G171" s="613" t="s">
        <v>1419</v>
      </c>
      <c r="H171" s="613" t="s">
        <v>1420</v>
      </c>
      <c r="I171" s="615">
        <v>0.59666666666666657</v>
      </c>
      <c r="J171" s="615">
        <v>2880</v>
      </c>
      <c r="K171" s="616">
        <v>1718</v>
      </c>
    </row>
    <row r="172" spans="1:11" ht="14.4" customHeight="1" x14ac:dyDescent="0.3">
      <c r="A172" s="611" t="s">
        <v>556</v>
      </c>
      <c r="B172" s="612" t="s">
        <v>557</v>
      </c>
      <c r="C172" s="613" t="s">
        <v>569</v>
      </c>
      <c r="D172" s="614" t="s">
        <v>1211</v>
      </c>
      <c r="E172" s="613" t="s">
        <v>1761</v>
      </c>
      <c r="F172" s="614" t="s">
        <v>1762</v>
      </c>
      <c r="G172" s="613" t="s">
        <v>1509</v>
      </c>
      <c r="H172" s="613" t="s">
        <v>1510</v>
      </c>
      <c r="I172" s="615">
        <v>52.840000000000011</v>
      </c>
      <c r="J172" s="615">
        <v>80</v>
      </c>
      <c r="K172" s="616">
        <v>4227.2</v>
      </c>
    </row>
    <row r="173" spans="1:11" ht="14.4" customHeight="1" x14ac:dyDescent="0.3">
      <c r="A173" s="611" t="s">
        <v>556</v>
      </c>
      <c r="B173" s="612" t="s">
        <v>557</v>
      </c>
      <c r="C173" s="613" t="s">
        <v>569</v>
      </c>
      <c r="D173" s="614" t="s">
        <v>1211</v>
      </c>
      <c r="E173" s="613" t="s">
        <v>1761</v>
      </c>
      <c r="F173" s="614" t="s">
        <v>1762</v>
      </c>
      <c r="G173" s="613" t="s">
        <v>1421</v>
      </c>
      <c r="H173" s="613" t="s">
        <v>1422</v>
      </c>
      <c r="I173" s="615">
        <v>1.2766666666666666</v>
      </c>
      <c r="J173" s="615">
        <v>7600</v>
      </c>
      <c r="K173" s="616">
        <v>9766</v>
      </c>
    </row>
    <row r="174" spans="1:11" ht="14.4" customHeight="1" x14ac:dyDescent="0.3">
      <c r="A174" s="611" t="s">
        <v>556</v>
      </c>
      <c r="B174" s="612" t="s">
        <v>557</v>
      </c>
      <c r="C174" s="613" t="s">
        <v>569</v>
      </c>
      <c r="D174" s="614" t="s">
        <v>1211</v>
      </c>
      <c r="E174" s="613" t="s">
        <v>1761</v>
      </c>
      <c r="F174" s="614" t="s">
        <v>1762</v>
      </c>
      <c r="G174" s="613" t="s">
        <v>1511</v>
      </c>
      <c r="H174" s="613" t="s">
        <v>1512</v>
      </c>
      <c r="I174" s="615">
        <v>120.69000000000003</v>
      </c>
      <c r="J174" s="615">
        <v>110</v>
      </c>
      <c r="K174" s="616">
        <v>13276.2</v>
      </c>
    </row>
    <row r="175" spans="1:11" ht="14.4" customHeight="1" x14ac:dyDescent="0.3">
      <c r="A175" s="611" t="s">
        <v>556</v>
      </c>
      <c r="B175" s="612" t="s">
        <v>557</v>
      </c>
      <c r="C175" s="613" t="s">
        <v>569</v>
      </c>
      <c r="D175" s="614" t="s">
        <v>1211</v>
      </c>
      <c r="E175" s="613" t="s">
        <v>1761</v>
      </c>
      <c r="F175" s="614" t="s">
        <v>1762</v>
      </c>
      <c r="G175" s="613" t="s">
        <v>1513</v>
      </c>
      <c r="H175" s="613" t="s">
        <v>1514</v>
      </c>
      <c r="I175" s="615">
        <v>85.421666666666667</v>
      </c>
      <c r="J175" s="615">
        <v>90</v>
      </c>
      <c r="K175" s="616">
        <v>7687.9800000000005</v>
      </c>
    </row>
    <row r="176" spans="1:11" ht="14.4" customHeight="1" x14ac:dyDescent="0.3">
      <c r="A176" s="611" t="s">
        <v>556</v>
      </c>
      <c r="B176" s="612" t="s">
        <v>557</v>
      </c>
      <c r="C176" s="613" t="s">
        <v>569</v>
      </c>
      <c r="D176" s="614" t="s">
        <v>1211</v>
      </c>
      <c r="E176" s="613" t="s">
        <v>1761</v>
      </c>
      <c r="F176" s="614" t="s">
        <v>1762</v>
      </c>
      <c r="G176" s="613" t="s">
        <v>1423</v>
      </c>
      <c r="H176" s="613" t="s">
        <v>1424</v>
      </c>
      <c r="I176" s="615">
        <v>13.159999999999998</v>
      </c>
      <c r="J176" s="615">
        <v>216</v>
      </c>
      <c r="K176" s="616">
        <v>2842.41</v>
      </c>
    </row>
    <row r="177" spans="1:11" ht="14.4" customHeight="1" x14ac:dyDescent="0.3">
      <c r="A177" s="611" t="s">
        <v>556</v>
      </c>
      <c r="B177" s="612" t="s">
        <v>557</v>
      </c>
      <c r="C177" s="613" t="s">
        <v>569</v>
      </c>
      <c r="D177" s="614" t="s">
        <v>1211</v>
      </c>
      <c r="E177" s="613" t="s">
        <v>1761</v>
      </c>
      <c r="F177" s="614" t="s">
        <v>1762</v>
      </c>
      <c r="G177" s="613" t="s">
        <v>1515</v>
      </c>
      <c r="H177" s="613" t="s">
        <v>1516</v>
      </c>
      <c r="I177" s="615">
        <v>124.41</v>
      </c>
      <c r="J177" s="615">
        <v>30</v>
      </c>
      <c r="K177" s="616">
        <v>3732.2299999999996</v>
      </c>
    </row>
    <row r="178" spans="1:11" ht="14.4" customHeight="1" x14ac:dyDescent="0.3">
      <c r="A178" s="611" t="s">
        <v>556</v>
      </c>
      <c r="B178" s="612" t="s">
        <v>557</v>
      </c>
      <c r="C178" s="613" t="s">
        <v>569</v>
      </c>
      <c r="D178" s="614" t="s">
        <v>1211</v>
      </c>
      <c r="E178" s="613" t="s">
        <v>1761</v>
      </c>
      <c r="F178" s="614" t="s">
        <v>1762</v>
      </c>
      <c r="G178" s="613" t="s">
        <v>1425</v>
      </c>
      <c r="H178" s="613" t="s">
        <v>1517</v>
      </c>
      <c r="I178" s="615">
        <v>0.85499999999999998</v>
      </c>
      <c r="J178" s="615">
        <v>60</v>
      </c>
      <c r="K178" s="616">
        <v>51.3</v>
      </c>
    </row>
    <row r="179" spans="1:11" ht="14.4" customHeight="1" x14ac:dyDescent="0.3">
      <c r="A179" s="611" t="s">
        <v>556</v>
      </c>
      <c r="B179" s="612" t="s">
        <v>557</v>
      </c>
      <c r="C179" s="613" t="s">
        <v>569</v>
      </c>
      <c r="D179" s="614" t="s">
        <v>1211</v>
      </c>
      <c r="E179" s="613" t="s">
        <v>1761</v>
      </c>
      <c r="F179" s="614" t="s">
        <v>1762</v>
      </c>
      <c r="G179" s="613" t="s">
        <v>1425</v>
      </c>
      <c r="H179" s="613" t="s">
        <v>1426</v>
      </c>
      <c r="I179" s="615">
        <v>0.85499999999999998</v>
      </c>
      <c r="J179" s="615">
        <v>210</v>
      </c>
      <c r="K179" s="616">
        <v>179.5</v>
      </c>
    </row>
    <row r="180" spans="1:11" ht="14.4" customHeight="1" x14ac:dyDescent="0.3">
      <c r="A180" s="611" t="s">
        <v>556</v>
      </c>
      <c r="B180" s="612" t="s">
        <v>557</v>
      </c>
      <c r="C180" s="613" t="s">
        <v>569</v>
      </c>
      <c r="D180" s="614" t="s">
        <v>1211</v>
      </c>
      <c r="E180" s="613" t="s">
        <v>1761</v>
      </c>
      <c r="F180" s="614" t="s">
        <v>1762</v>
      </c>
      <c r="G180" s="613" t="s">
        <v>1518</v>
      </c>
      <c r="H180" s="613" t="s">
        <v>1519</v>
      </c>
      <c r="I180" s="615">
        <v>1.5166666666666666</v>
      </c>
      <c r="J180" s="615">
        <v>90</v>
      </c>
      <c r="K180" s="616">
        <v>136.30000000000001</v>
      </c>
    </row>
    <row r="181" spans="1:11" ht="14.4" customHeight="1" x14ac:dyDescent="0.3">
      <c r="A181" s="611" t="s">
        <v>556</v>
      </c>
      <c r="B181" s="612" t="s">
        <v>557</v>
      </c>
      <c r="C181" s="613" t="s">
        <v>569</v>
      </c>
      <c r="D181" s="614" t="s">
        <v>1211</v>
      </c>
      <c r="E181" s="613" t="s">
        <v>1761</v>
      </c>
      <c r="F181" s="614" t="s">
        <v>1762</v>
      </c>
      <c r="G181" s="613" t="s">
        <v>1296</v>
      </c>
      <c r="H181" s="613" t="s">
        <v>1297</v>
      </c>
      <c r="I181" s="615">
        <v>0.3</v>
      </c>
      <c r="J181" s="615">
        <v>50400</v>
      </c>
      <c r="K181" s="616">
        <v>14966.639999999998</v>
      </c>
    </row>
    <row r="182" spans="1:11" ht="14.4" customHeight="1" x14ac:dyDescent="0.3">
      <c r="A182" s="611" t="s">
        <v>556</v>
      </c>
      <c r="B182" s="612" t="s">
        <v>557</v>
      </c>
      <c r="C182" s="613" t="s">
        <v>569</v>
      </c>
      <c r="D182" s="614" t="s">
        <v>1211</v>
      </c>
      <c r="E182" s="613" t="s">
        <v>1761</v>
      </c>
      <c r="F182" s="614" t="s">
        <v>1762</v>
      </c>
      <c r="G182" s="613" t="s">
        <v>1298</v>
      </c>
      <c r="H182" s="613" t="s">
        <v>1299</v>
      </c>
      <c r="I182" s="615">
        <v>17.631666666666664</v>
      </c>
      <c r="J182" s="615">
        <v>60</v>
      </c>
      <c r="K182" s="616">
        <v>1058.04</v>
      </c>
    </row>
    <row r="183" spans="1:11" ht="14.4" customHeight="1" x14ac:dyDescent="0.3">
      <c r="A183" s="611" t="s">
        <v>556</v>
      </c>
      <c r="B183" s="612" t="s">
        <v>557</v>
      </c>
      <c r="C183" s="613" t="s">
        <v>569</v>
      </c>
      <c r="D183" s="614" t="s">
        <v>1211</v>
      </c>
      <c r="E183" s="613" t="s">
        <v>1761</v>
      </c>
      <c r="F183" s="614" t="s">
        <v>1762</v>
      </c>
      <c r="G183" s="613" t="s">
        <v>1520</v>
      </c>
      <c r="H183" s="613" t="s">
        <v>1521</v>
      </c>
      <c r="I183" s="615">
        <v>2.92</v>
      </c>
      <c r="J183" s="615">
        <v>50</v>
      </c>
      <c r="K183" s="616">
        <v>146</v>
      </c>
    </row>
    <row r="184" spans="1:11" ht="14.4" customHeight="1" x14ac:dyDescent="0.3">
      <c r="A184" s="611" t="s">
        <v>556</v>
      </c>
      <c r="B184" s="612" t="s">
        <v>557</v>
      </c>
      <c r="C184" s="613" t="s">
        <v>569</v>
      </c>
      <c r="D184" s="614" t="s">
        <v>1211</v>
      </c>
      <c r="E184" s="613" t="s">
        <v>1761</v>
      </c>
      <c r="F184" s="614" t="s">
        <v>1762</v>
      </c>
      <c r="G184" s="613" t="s">
        <v>1522</v>
      </c>
      <c r="H184" s="613" t="s">
        <v>1523</v>
      </c>
      <c r="I184" s="615">
        <v>0.36</v>
      </c>
      <c r="J184" s="615">
        <v>1000</v>
      </c>
      <c r="K184" s="616">
        <v>362.25</v>
      </c>
    </row>
    <row r="185" spans="1:11" ht="14.4" customHeight="1" x14ac:dyDescent="0.3">
      <c r="A185" s="611" t="s">
        <v>556</v>
      </c>
      <c r="B185" s="612" t="s">
        <v>557</v>
      </c>
      <c r="C185" s="613" t="s">
        <v>569</v>
      </c>
      <c r="D185" s="614" t="s">
        <v>1211</v>
      </c>
      <c r="E185" s="613" t="s">
        <v>1761</v>
      </c>
      <c r="F185" s="614" t="s">
        <v>1762</v>
      </c>
      <c r="G185" s="613" t="s">
        <v>1524</v>
      </c>
      <c r="H185" s="613" t="s">
        <v>1525</v>
      </c>
      <c r="I185" s="615">
        <v>67.52</v>
      </c>
      <c r="J185" s="615">
        <v>200</v>
      </c>
      <c r="K185" s="616">
        <v>13503.630000000001</v>
      </c>
    </row>
    <row r="186" spans="1:11" ht="14.4" customHeight="1" x14ac:dyDescent="0.3">
      <c r="A186" s="611" t="s">
        <v>556</v>
      </c>
      <c r="B186" s="612" t="s">
        <v>557</v>
      </c>
      <c r="C186" s="613" t="s">
        <v>569</v>
      </c>
      <c r="D186" s="614" t="s">
        <v>1211</v>
      </c>
      <c r="E186" s="613" t="s">
        <v>1761</v>
      </c>
      <c r="F186" s="614" t="s">
        <v>1762</v>
      </c>
      <c r="G186" s="613" t="s">
        <v>1526</v>
      </c>
      <c r="H186" s="613" t="s">
        <v>1527</v>
      </c>
      <c r="I186" s="615">
        <v>61.754999999999995</v>
      </c>
      <c r="J186" s="615">
        <v>15</v>
      </c>
      <c r="K186" s="616">
        <v>926.32999999999993</v>
      </c>
    </row>
    <row r="187" spans="1:11" ht="14.4" customHeight="1" x14ac:dyDescent="0.3">
      <c r="A187" s="611" t="s">
        <v>556</v>
      </c>
      <c r="B187" s="612" t="s">
        <v>557</v>
      </c>
      <c r="C187" s="613" t="s">
        <v>569</v>
      </c>
      <c r="D187" s="614" t="s">
        <v>1211</v>
      </c>
      <c r="E187" s="613" t="s">
        <v>1761</v>
      </c>
      <c r="F187" s="614" t="s">
        <v>1762</v>
      </c>
      <c r="G187" s="613" t="s">
        <v>1528</v>
      </c>
      <c r="H187" s="613" t="s">
        <v>1529</v>
      </c>
      <c r="I187" s="615">
        <v>55.06</v>
      </c>
      <c r="J187" s="615">
        <v>48</v>
      </c>
      <c r="K187" s="616">
        <v>2642.71</v>
      </c>
    </row>
    <row r="188" spans="1:11" ht="14.4" customHeight="1" x14ac:dyDescent="0.3">
      <c r="A188" s="611" t="s">
        <v>556</v>
      </c>
      <c r="B188" s="612" t="s">
        <v>557</v>
      </c>
      <c r="C188" s="613" t="s">
        <v>569</v>
      </c>
      <c r="D188" s="614" t="s">
        <v>1211</v>
      </c>
      <c r="E188" s="613" t="s">
        <v>1761</v>
      </c>
      <c r="F188" s="614" t="s">
        <v>1762</v>
      </c>
      <c r="G188" s="613" t="s">
        <v>1530</v>
      </c>
      <c r="H188" s="613" t="s">
        <v>1531</v>
      </c>
      <c r="I188" s="615">
        <v>85.15</v>
      </c>
      <c r="J188" s="615">
        <v>1</v>
      </c>
      <c r="K188" s="616">
        <v>85.15</v>
      </c>
    </row>
    <row r="189" spans="1:11" ht="14.4" customHeight="1" x14ac:dyDescent="0.3">
      <c r="A189" s="611" t="s">
        <v>556</v>
      </c>
      <c r="B189" s="612" t="s">
        <v>557</v>
      </c>
      <c r="C189" s="613" t="s">
        <v>569</v>
      </c>
      <c r="D189" s="614" t="s">
        <v>1211</v>
      </c>
      <c r="E189" s="613" t="s">
        <v>1761</v>
      </c>
      <c r="F189" s="614" t="s">
        <v>1762</v>
      </c>
      <c r="G189" s="613" t="s">
        <v>1532</v>
      </c>
      <c r="H189" s="613" t="s">
        <v>1533</v>
      </c>
      <c r="I189" s="615">
        <v>114.77999999999999</v>
      </c>
      <c r="J189" s="615">
        <v>5</v>
      </c>
      <c r="K189" s="616">
        <v>573.88</v>
      </c>
    </row>
    <row r="190" spans="1:11" ht="14.4" customHeight="1" x14ac:dyDescent="0.3">
      <c r="A190" s="611" t="s">
        <v>556</v>
      </c>
      <c r="B190" s="612" t="s">
        <v>557</v>
      </c>
      <c r="C190" s="613" t="s">
        <v>569</v>
      </c>
      <c r="D190" s="614" t="s">
        <v>1211</v>
      </c>
      <c r="E190" s="613" t="s">
        <v>1761</v>
      </c>
      <c r="F190" s="614" t="s">
        <v>1762</v>
      </c>
      <c r="G190" s="613" t="s">
        <v>1534</v>
      </c>
      <c r="H190" s="613" t="s">
        <v>1535</v>
      </c>
      <c r="I190" s="615">
        <v>23.23</v>
      </c>
      <c r="J190" s="615">
        <v>200</v>
      </c>
      <c r="K190" s="616">
        <v>4646</v>
      </c>
    </row>
    <row r="191" spans="1:11" ht="14.4" customHeight="1" x14ac:dyDescent="0.3">
      <c r="A191" s="611" t="s">
        <v>556</v>
      </c>
      <c r="B191" s="612" t="s">
        <v>557</v>
      </c>
      <c r="C191" s="613" t="s">
        <v>569</v>
      </c>
      <c r="D191" s="614" t="s">
        <v>1211</v>
      </c>
      <c r="E191" s="613" t="s">
        <v>1761</v>
      </c>
      <c r="F191" s="614" t="s">
        <v>1762</v>
      </c>
      <c r="G191" s="613" t="s">
        <v>1536</v>
      </c>
      <c r="H191" s="613" t="s">
        <v>1537</v>
      </c>
      <c r="I191" s="615">
        <v>1.01</v>
      </c>
      <c r="J191" s="615">
        <v>650</v>
      </c>
      <c r="K191" s="616">
        <v>653.30999999999995</v>
      </c>
    </row>
    <row r="192" spans="1:11" ht="14.4" customHeight="1" x14ac:dyDescent="0.3">
      <c r="A192" s="611" t="s">
        <v>556</v>
      </c>
      <c r="B192" s="612" t="s">
        <v>557</v>
      </c>
      <c r="C192" s="613" t="s">
        <v>569</v>
      </c>
      <c r="D192" s="614" t="s">
        <v>1211</v>
      </c>
      <c r="E192" s="613" t="s">
        <v>1763</v>
      </c>
      <c r="F192" s="614" t="s">
        <v>1764</v>
      </c>
      <c r="G192" s="613" t="s">
        <v>1427</v>
      </c>
      <c r="H192" s="613" t="s">
        <v>1428</v>
      </c>
      <c r="I192" s="615">
        <v>11.635000000000002</v>
      </c>
      <c r="J192" s="615">
        <v>120</v>
      </c>
      <c r="K192" s="616">
        <v>1396.4</v>
      </c>
    </row>
    <row r="193" spans="1:11" ht="14.4" customHeight="1" x14ac:dyDescent="0.3">
      <c r="A193" s="611" t="s">
        <v>556</v>
      </c>
      <c r="B193" s="612" t="s">
        <v>557</v>
      </c>
      <c r="C193" s="613" t="s">
        <v>569</v>
      </c>
      <c r="D193" s="614" t="s">
        <v>1211</v>
      </c>
      <c r="E193" s="613" t="s">
        <v>1763</v>
      </c>
      <c r="F193" s="614" t="s">
        <v>1764</v>
      </c>
      <c r="G193" s="613" t="s">
        <v>1429</v>
      </c>
      <c r="H193" s="613" t="s">
        <v>1430</v>
      </c>
      <c r="I193" s="615">
        <v>16.394285714285715</v>
      </c>
      <c r="J193" s="615">
        <v>7480</v>
      </c>
      <c r="K193" s="616">
        <v>122631.79999999999</v>
      </c>
    </row>
    <row r="194" spans="1:11" ht="14.4" customHeight="1" x14ac:dyDescent="0.3">
      <c r="A194" s="611" t="s">
        <v>556</v>
      </c>
      <c r="B194" s="612" t="s">
        <v>557</v>
      </c>
      <c r="C194" s="613" t="s">
        <v>569</v>
      </c>
      <c r="D194" s="614" t="s">
        <v>1211</v>
      </c>
      <c r="E194" s="613" t="s">
        <v>1763</v>
      </c>
      <c r="F194" s="614" t="s">
        <v>1764</v>
      </c>
      <c r="G194" s="613" t="s">
        <v>1538</v>
      </c>
      <c r="H194" s="613" t="s">
        <v>1539</v>
      </c>
      <c r="I194" s="615">
        <v>260.12600000000003</v>
      </c>
      <c r="J194" s="615">
        <v>34</v>
      </c>
      <c r="K194" s="616">
        <v>8843.9000000000015</v>
      </c>
    </row>
    <row r="195" spans="1:11" ht="14.4" customHeight="1" x14ac:dyDescent="0.3">
      <c r="A195" s="611" t="s">
        <v>556</v>
      </c>
      <c r="B195" s="612" t="s">
        <v>557</v>
      </c>
      <c r="C195" s="613" t="s">
        <v>569</v>
      </c>
      <c r="D195" s="614" t="s">
        <v>1211</v>
      </c>
      <c r="E195" s="613" t="s">
        <v>1763</v>
      </c>
      <c r="F195" s="614" t="s">
        <v>1764</v>
      </c>
      <c r="G195" s="613" t="s">
        <v>1540</v>
      </c>
      <c r="H195" s="613" t="s">
        <v>1541</v>
      </c>
      <c r="I195" s="615">
        <v>58.36999999999999</v>
      </c>
      <c r="J195" s="615">
        <v>400</v>
      </c>
      <c r="K195" s="616">
        <v>23348</v>
      </c>
    </row>
    <row r="196" spans="1:11" ht="14.4" customHeight="1" x14ac:dyDescent="0.3">
      <c r="A196" s="611" t="s">
        <v>556</v>
      </c>
      <c r="B196" s="612" t="s">
        <v>557</v>
      </c>
      <c r="C196" s="613" t="s">
        <v>569</v>
      </c>
      <c r="D196" s="614" t="s">
        <v>1211</v>
      </c>
      <c r="E196" s="613" t="s">
        <v>1763</v>
      </c>
      <c r="F196" s="614" t="s">
        <v>1764</v>
      </c>
      <c r="G196" s="613" t="s">
        <v>1542</v>
      </c>
      <c r="H196" s="613" t="s">
        <v>1543</v>
      </c>
      <c r="I196" s="615">
        <v>5.21</v>
      </c>
      <c r="J196" s="615">
        <v>280</v>
      </c>
      <c r="K196" s="616">
        <v>1458.3999999999999</v>
      </c>
    </row>
    <row r="197" spans="1:11" ht="14.4" customHeight="1" x14ac:dyDescent="0.3">
      <c r="A197" s="611" t="s">
        <v>556</v>
      </c>
      <c r="B197" s="612" t="s">
        <v>557</v>
      </c>
      <c r="C197" s="613" t="s">
        <v>569</v>
      </c>
      <c r="D197" s="614" t="s">
        <v>1211</v>
      </c>
      <c r="E197" s="613" t="s">
        <v>1763</v>
      </c>
      <c r="F197" s="614" t="s">
        <v>1764</v>
      </c>
      <c r="G197" s="613" t="s">
        <v>1304</v>
      </c>
      <c r="H197" s="613" t="s">
        <v>1305</v>
      </c>
      <c r="I197" s="615">
        <v>15.922857142857142</v>
      </c>
      <c r="J197" s="615">
        <v>1000</v>
      </c>
      <c r="K197" s="616">
        <v>15923</v>
      </c>
    </row>
    <row r="198" spans="1:11" ht="14.4" customHeight="1" x14ac:dyDescent="0.3">
      <c r="A198" s="611" t="s">
        <v>556</v>
      </c>
      <c r="B198" s="612" t="s">
        <v>557</v>
      </c>
      <c r="C198" s="613" t="s">
        <v>569</v>
      </c>
      <c r="D198" s="614" t="s">
        <v>1211</v>
      </c>
      <c r="E198" s="613" t="s">
        <v>1763</v>
      </c>
      <c r="F198" s="614" t="s">
        <v>1764</v>
      </c>
      <c r="G198" s="613" t="s">
        <v>1544</v>
      </c>
      <c r="H198" s="613" t="s">
        <v>1545</v>
      </c>
      <c r="I198" s="615">
        <v>11.14</v>
      </c>
      <c r="J198" s="615">
        <v>150</v>
      </c>
      <c r="K198" s="616">
        <v>1671</v>
      </c>
    </row>
    <row r="199" spans="1:11" ht="14.4" customHeight="1" x14ac:dyDescent="0.3">
      <c r="A199" s="611" t="s">
        <v>556</v>
      </c>
      <c r="B199" s="612" t="s">
        <v>557</v>
      </c>
      <c r="C199" s="613" t="s">
        <v>569</v>
      </c>
      <c r="D199" s="614" t="s">
        <v>1211</v>
      </c>
      <c r="E199" s="613" t="s">
        <v>1763</v>
      </c>
      <c r="F199" s="614" t="s">
        <v>1764</v>
      </c>
      <c r="G199" s="613" t="s">
        <v>1306</v>
      </c>
      <c r="H199" s="613" t="s">
        <v>1307</v>
      </c>
      <c r="I199" s="615">
        <v>2.4074999999999998</v>
      </c>
      <c r="J199" s="615">
        <v>1050</v>
      </c>
      <c r="K199" s="616">
        <v>2528.5</v>
      </c>
    </row>
    <row r="200" spans="1:11" ht="14.4" customHeight="1" x14ac:dyDescent="0.3">
      <c r="A200" s="611" t="s">
        <v>556</v>
      </c>
      <c r="B200" s="612" t="s">
        <v>557</v>
      </c>
      <c r="C200" s="613" t="s">
        <v>569</v>
      </c>
      <c r="D200" s="614" t="s">
        <v>1211</v>
      </c>
      <c r="E200" s="613" t="s">
        <v>1763</v>
      </c>
      <c r="F200" s="614" t="s">
        <v>1764</v>
      </c>
      <c r="G200" s="613" t="s">
        <v>1308</v>
      </c>
      <c r="H200" s="613" t="s">
        <v>1309</v>
      </c>
      <c r="I200" s="615">
        <v>30.035000000000004</v>
      </c>
      <c r="J200" s="615">
        <v>1700</v>
      </c>
      <c r="K200" s="616">
        <v>50808.5</v>
      </c>
    </row>
    <row r="201" spans="1:11" ht="14.4" customHeight="1" x14ac:dyDescent="0.3">
      <c r="A201" s="611" t="s">
        <v>556</v>
      </c>
      <c r="B201" s="612" t="s">
        <v>557</v>
      </c>
      <c r="C201" s="613" t="s">
        <v>569</v>
      </c>
      <c r="D201" s="614" t="s">
        <v>1211</v>
      </c>
      <c r="E201" s="613" t="s">
        <v>1763</v>
      </c>
      <c r="F201" s="614" t="s">
        <v>1764</v>
      </c>
      <c r="G201" s="613" t="s">
        <v>1310</v>
      </c>
      <c r="H201" s="613" t="s">
        <v>1311</v>
      </c>
      <c r="I201" s="615">
        <v>2.7509090909090905</v>
      </c>
      <c r="J201" s="615">
        <v>6900</v>
      </c>
      <c r="K201" s="616">
        <v>18982</v>
      </c>
    </row>
    <row r="202" spans="1:11" ht="14.4" customHeight="1" x14ac:dyDescent="0.3">
      <c r="A202" s="611" t="s">
        <v>556</v>
      </c>
      <c r="B202" s="612" t="s">
        <v>557</v>
      </c>
      <c r="C202" s="613" t="s">
        <v>569</v>
      </c>
      <c r="D202" s="614" t="s">
        <v>1211</v>
      </c>
      <c r="E202" s="613" t="s">
        <v>1763</v>
      </c>
      <c r="F202" s="614" t="s">
        <v>1764</v>
      </c>
      <c r="G202" s="613" t="s">
        <v>1546</v>
      </c>
      <c r="H202" s="613" t="s">
        <v>1547</v>
      </c>
      <c r="I202" s="615">
        <v>7.4288888888888884</v>
      </c>
      <c r="J202" s="615">
        <v>1600</v>
      </c>
      <c r="K202" s="616">
        <v>11887</v>
      </c>
    </row>
    <row r="203" spans="1:11" ht="14.4" customHeight="1" x14ac:dyDescent="0.3">
      <c r="A203" s="611" t="s">
        <v>556</v>
      </c>
      <c r="B203" s="612" t="s">
        <v>557</v>
      </c>
      <c r="C203" s="613" t="s">
        <v>569</v>
      </c>
      <c r="D203" s="614" t="s">
        <v>1211</v>
      </c>
      <c r="E203" s="613" t="s">
        <v>1763</v>
      </c>
      <c r="F203" s="614" t="s">
        <v>1764</v>
      </c>
      <c r="G203" s="613" t="s">
        <v>1312</v>
      </c>
      <c r="H203" s="613" t="s">
        <v>1313</v>
      </c>
      <c r="I203" s="615">
        <v>4.18</v>
      </c>
      <c r="J203" s="615">
        <v>100</v>
      </c>
      <c r="K203" s="616">
        <v>418</v>
      </c>
    </row>
    <row r="204" spans="1:11" ht="14.4" customHeight="1" x14ac:dyDescent="0.3">
      <c r="A204" s="611" t="s">
        <v>556</v>
      </c>
      <c r="B204" s="612" t="s">
        <v>557</v>
      </c>
      <c r="C204" s="613" t="s">
        <v>569</v>
      </c>
      <c r="D204" s="614" t="s">
        <v>1211</v>
      </c>
      <c r="E204" s="613" t="s">
        <v>1763</v>
      </c>
      <c r="F204" s="614" t="s">
        <v>1764</v>
      </c>
      <c r="G204" s="613" t="s">
        <v>1314</v>
      </c>
      <c r="H204" s="613" t="s">
        <v>1315</v>
      </c>
      <c r="I204" s="615">
        <v>1.0045454545454544</v>
      </c>
      <c r="J204" s="615">
        <v>3300</v>
      </c>
      <c r="K204" s="616">
        <v>3346</v>
      </c>
    </row>
    <row r="205" spans="1:11" ht="14.4" customHeight="1" x14ac:dyDescent="0.3">
      <c r="A205" s="611" t="s">
        <v>556</v>
      </c>
      <c r="B205" s="612" t="s">
        <v>557</v>
      </c>
      <c r="C205" s="613" t="s">
        <v>569</v>
      </c>
      <c r="D205" s="614" t="s">
        <v>1211</v>
      </c>
      <c r="E205" s="613" t="s">
        <v>1763</v>
      </c>
      <c r="F205" s="614" t="s">
        <v>1764</v>
      </c>
      <c r="G205" s="613" t="s">
        <v>1316</v>
      </c>
      <c r="H205" s="613" t="s">
        <v>1317</v>
      </c>
      <c r="I205" s="615">
        <v>1.5306666666666666</v>
      </c>
      <c r="J205" s="615">
        <v>18200</v>
      </c>
      <c r="K205" s="616">
        <v>28276</v>
      </c>
    </row>
    <row r="206" spans="1:11" ht="14.4" customHeight="1" x14ac:dyDescent="0.3">
      <c r="A206" s="611" t="s">
        <v>556</v>
      </c>
      <c r="B206" s="612" t="s">
        <v>557</v>
      </c>
      <c r="C206" s="613" t="s">
        <v>569</v>
      </c>
      <c r="D206" s="614" t="s">
        <v>1211</v>
      </c>
      <c r="E206" s="613" t="s">
        <v>1763</v>
      </c>
      <c r="F206" s="614" t="s">
        <v>1764</v>
      </c>
      <c r="G206" s="613" t="s">
        <v>1318</v>
      </c>
      <c r="H206" s="613" t="s">
        <v>1319</v>
      </c>
      <c r="I206" s="615">
        <v>0.44499999999999995</v>
      </c>
      <c r="J206" s="615">
        <v>11600</v>
      </c>
      <c r="K206" s="616">
        <v>5134</v>
      </c>
    </row>
    <row r="207" spans="1:11" ht="14.4" customHeight="1" x14ac:dyDescent="0.3">
      <c r="A207" s="611" t="s">
        <v>556</v>
      </c>
      <c r="B207" s="612" t="s">
        <v>557</v>
      </c>
      <c r="C207" s="613" t="s">
        <v>569</v>
      </c>
      <c r="D207" s="614" t="s">
        <v>1211</v>
      </c>
      <c r="E207" s="613" t="s">
        <v>1763</v>
      </c>
      <c r="F207" s="614" t="s">
        <v>1764</v>
      </c>
      <c r="G207" s="613" t="s">
        <v>1320</v>
      </c>
      <c r="H207" s="613" t="s">
        <v>1321</v>
      </c>
      <c r="I207" s="615">
        <v>0.63</v>
      </c>
      <c r="J207" s="615">
        <v>6500</v>
      </c>
      <c r="K207" s="616">
        <v>4047</v>
      </c>
    </row>
    <row r="208" spans="1:11" ht="14.4" customHeight="1" x14ac:dyDescent="0.3">
      <c r="A208" s="611" t="s">
        <v>556</v>
      </c>
      <c r="B208" s="612" t="s">
        <v>557</v>
      </c>
      <c r="C208" s="613" t="s">
        <v>569</v>
      </c>
      <c r="D208" s="614" t="s">
        <v>1211</v>
      </c>
      <c r="E208" s="613" t="s">
        <v>1763</v>
      </c>
      <c r="F208" s="614" t="s">
        <v>1764</v>
      </c>
      <c r="G208" s="613" t="s">
        <v>1548</v>
      </c>
      <c r="H208" s="613" t="s">
        <v>1549</v>
      </c>
      <c r="I208" s="615">
        <v>7064.28</v>
      </c>
      <c r="J208" s="615">
        <v>3</v>
      </c>
      <c r="K208" s="616">
        <v>21192.84</v>
      </c>
    </row>
    <row r="209" spans="1:11" ht="14.4" customHeight="1" x14ac:dyDescent="0.3">
      <c r="A209" s="611" t="s">
        <v>556</v>
      </c>
      <c r="B209" s="612" t="s">
        <v>557</v>
      </c>
      <c r="C209" s="613" t="s">
        <v>569</v>
      </c>
      <c r="D209" s="614" t="s">
        <v>1211</v>
      </c>
      <c r="E209" s="613" t="s">
        <v>1763</v>
      </c>
      <c r="F209" s="614" t="s">
        <v>1764</v>
      </c>
      <c r="G209" s="613" t="s">
        <v>1322</v>
      </c>
      <c r="H209" s="613" t="s">
        <v>1323</v>
      </c>
      <c r="I209" s="615">
        <v>3.2171428571428571</v>
      </c>
      <c r="J209" s="615">
        <v>1150</v>
      </c>
      <c r="K209" s="616">
        <v>3700.25</v>
      </c>
    </row>
    <row r="210" spans="1:11" ht="14.4" customHeight="1" x14ac:dyDescent="0.3">
      <c r="A210" s="611" t="s">
        <v>556</v>
      </c>
      <c r="B210" s="612" t="s">
        <v>557</v>
      </c>
      <c r="C210" s="613" t="s">
        <v>569</v>
      </c>
      <c r="D210" s="614" t="s">
        <v>1211</v>
      </c>
      <c r="E210" s="613" t="s">
        <v>1763</v>
      </c>
      <c r="F210" s="614" t="s">
        <v>1764</v>
      </c>
      <c r="G210" s="613" t="s">
        <v>1550</v>
      </c>
      <c r="H210" s="613" t="s">
        <v>1551</v>
      </c>
      <c r="I210" s="615">
        <v>81.89</v>
      </c>
      <c r="J210" s="615">
        <v>90</v>
      </c>
      <c r="K210" s="616">
        <v>7369.9</v>
      </c>
    </row>
    <row r="211" spans="1:11" ht="14.4" customHeight="1" x14ac:dyDescent="0.3">
      <c r="A211" s="611" t="s">
        <v>556</v>
      </c>
      <c r="B211" s="612" t="s">
        <v>557</v>
      </c>
      <c r="C211" s="613" t="s">
        <v>569</v>
      </c>
      <c r="D211" s="614" t="s">
        <v>1211</v>
      </c>
      <c r="E211" s="613" t="s">
        <v>1763</v>
      </c>
      <c r="F211" s="614" t="s">
        <v>1764</v>
      </c>
      <c r="G211" s="613" t="s">
        <v>1552</v>
      </c>
      <c r="H211" s="613" t="s">
        <v>1553</v>
      </c>
      <c r="I211" s="615">
        <v>80.58</v>
      </c>
      <c r="J211" s="615">
        <v>20</v>
      </c>
      <c r="K211" s="616">
        <v>1611.6</v>
      </c>
    </row>
    <row r="212" spans="1:11" ht="14.4" customHeight="1" x14ac:dyDescent="0.3">
      <c r="A212" s="611" t="s">
        <v>556</v>
      </c>
      <c r="B212" s="612" t="s">
        <v>557</v>
      </c>
      <c r="C212" s="613" t="s">
        <v>569</v>
      </c>
      <c r="D212" s="614" t="s">
        <v>1211</v>
      </c>
      <c r="E212" s="613" t="s">
        <v>1763</v>
      </c>
      <c r="F212" s="614" t="s">
        <v>1764</v>
      </c>
      <c r="G212" s="613" t="s">
        <v>1554</v>
      </c>
      <c r="H212" s="613" t="s">
        <v>1555</v>
      </c>
      <c r="I212" s="615">
        <v>29.708000000000006</v>
      </c>
      <c r="J212" s="615">
        <v>700</v>
      </c>
      <c r="K212" s="616">
        <v>20708</v>
      </c>
    </row>
    <row r="213" spans="1:11" ht="14.4" customHeight="1" x14ac:dyDescent="0.3">
      <c r="A213" s="611" t="s">
        <v>556</v>
      </c>
      <c r="B213" s="612" t="s">
        <v>557</v>
      </c>
      <c r="C213" s="613" t="s">
        <v>569</v>
      </c>
      <c r="D213" s="614" t="s">
        <v>1211</v>
      </c>
      <c r="E213" s="613" t="s">
        <v>1763</v>
      </c>
      <c r="F213" s="614" t="s">
        <v>1764</v>
      </c>
      <c r="G213" s="613" t="s">
        <v>1327</v>
      </c>
      <c r="H213" s="613" t="s">
        <v>1328</v>
      </c>
      <c r="I213" s="615">
        <v>32.67</v>
      </c>
      <c r="J213" s="615">
        <v>100</v>
      </c>
      <c r="K213" s="616">
        <v>3267</v>
      </c>
    </row>
    <row r="214" spans="1:11" ht="14.4" customHeight="1" x14ac:dyDescent="0.3">
      <c r="A214" s="611" t="s">
        <v>556</v>
      </c>
      <c r="B214" s="612" t="s">
        <v>557</v>
      </c>
      <c r="C214" s="613" t="s">
        <v>569</v>
      </c>
      <c r="D214" s="614" t="s">
        <v>1211</v>
      </c>
      <c r="E214" s="613" t="s">
        <v>1763</v>
      </c>
      <c r="F214" s="614" t="s">
        <v>1764</v>
      </c>
      <c r="G214" s="613" t="s">
        <v>1327</v>
      </c>
      <c r="H214" s="613" t="s">
        <v>1432</v>
      </c>
      <c r="I214" s="615">
        <v>32.67</v>
      </c>
      <c r="J214" s="615">
        <v>300</v>
      </c>
      <c r="K214" s="616">
        <v>9801</v>
      </c>
    </row>
    <row r="215" spans="1:11" ht="14.4" customHeight="1" x14ac:dyDescent="0.3">
      <c r="A215" s="611" t="s">
        <v>556</v>
      </c>
      <c r="B215" s="612" t="s">
        <v>557</v>
      </c>
      <c r="C215" s="613" t="s">
        <v>569</v>
      </c>
      <c r="D215" s="614" t="s">
        <v>1211</v>
      </c>
      <c r="E215" s="613" t="s">
        <v>1763</v>
      </c>
      <c r="F215" s="614" t="s">
        <v>1764</v>
      </c>
      <c r="G215" s="613" t="s">
        <v>1556</v>
      </c>
      <c r="H215" s="613" t="s">
        <v>1557</v>
      </c>
      <c r="I215" s="615">
        <v>108.3</v>
      </c>
      <c r="J215" s="615">
        <v>120</v>
      </c>
      <c r="K215" s="616">
        <v>12995.4</v>
      </c>
    </row>
    <row r="216" spans="1:11" ht="14.4" customHeight="1" x14ac:dyDescent="0.3">
      <c r="A216" s="611" t="s">
        <v>556</v>
      </c>
      <c r="B216" s="612" t="s">
        <v>557</v>
      </c>
      <c r="C216" s="613" t="s">
        <v>569</v>
      </c>
      <c r="D216" s="614" t="s">
        <v>1211</v>
      </c>
      <c r="E216" s="613" t="s">
        <v>1763</v>
      </c>
      <c r="F216" s="614" t="s">
        <v>1764</v>
      </c>
      <c r="G216" s="613" t="s">
        <v>1558</v>
      </c>
      <c r="H216" s="613" t="s">
        <v>1559</v>
      </c>
      <c r="I216" s="615">
        <v>2.67</v>
      </c>
      <c r="J216" s="615">
        <v>200</v>
      </c>
      <c r="K216" s="616">
        <v>534.83000000000004</v>
      </c>
    </row>
    <row r="217" spans="1:11" ht="14.4" customHeight="1" x14ac:dyDescent="0.3">
      <c r="A217" s="611" t="s">
        <v>556</v>
      </c>
      <c r="B217" s="612" t="s">
        <v>557</v>
      </c>
      <c r="C217" s="613" t="s">
        <v>569</v>
      </c>
      <c r="D217" s="614" t="s">
        <v>1211</v>
      </c>
      <c r="E217" s="613" t="s">
        <v>1763</v>
      </c>
      <c r="F217" s="614" t="s">
        <v>1764</v>
      </c>
      <c r="G217" s="613" t="s">
        <v>1329</v>
      </c>
      <c r="H217" s="613" t="s">
        <v>1330</v>
      </c>
      <c r="I217" s="615">
        <v>26.016666666666669</v>
      </c>
      <c r="J217" s="615">
        <v>2480</v>
      </c>
      <c r="K217" s="616">
        <v>64526.6</v>
      </c>
    </row>
    <row r="218" spans="1:11" ht="14.4" customHeight="1" x14ac:dyDescent="0.3">
      <c r="A218" s="611" t="s">
        <v>556</v>
      </c>
      <c r="B218" s="612" t="s">
        <v>557</v>
      </c>
      <c r="C218" s="613" t="s">
        <v>569</v>
      </c>
      <c r="D218" s="614" t="s">
        <v>1211</v>
      </c>
      <c r="E218" s="613" t="s">
        <v>1763</v>
      </c>
      <c r="F218" s="614" t="s">
        <v>1764</v>
      </c>
      <c r="G218" s="613" t="s">
        <v>1433</v>
      </c>
      <c r="H218" s="613" t="s">
        <v>1434</v>
      </c>
      <c r="I218" s="615">
        <v>14.299999999999999</v>
      </c>
      <c r="J218" s="615">
        <v>260</v>
      </c>
      <c r="K218" s="616">
        <v>3718.4500000000003</v>
      </c>
    </row>
    <row r="219" spans="1:11" ht="14.4" customHeight="1" x14ac:dyDescent="0.3">
      <c r="A219" s="611" t="s">
        <v>556</v>
      </c>
      <c r="B219" s="612" t="s">
        <v>557</v>
      </c>
      <c r="C219" s="613" t="s">
        <v>569</v>
      </c>
      <c r="D219" s="614" t="s">
        <v>1211</v>
      </c>
      <c r="E219" s="613" t="s">
        <v>1763</v>
      </c>
      <c r="F219" s="614" t="s">
        <v>1764</v>
      </c>
      <c r="G219" s="613" t="s">
        <v>1331</v>
      </c>
      <c r="H219" s="613" t="s">
        <v>1332</v>
      </c>
      <c r="I219" s="615">
        <v>9.15</v>
      </c>
      <c r="J219" s="615">
        <v>3000</v>
      </c>
      <c r="K219" s="616">
        <v>27440.240000000002</v>
      </c>
    </row>
    <row r="220" spans="1:11" ht="14.4" customHeight="1" x14ac:dyDescent="0.3">
      <c r="A220" s="611" t="s">
        <v>556</v>
      </c>
      <c r="B220" s="612" t="s">
        <v>557</v>
      </c>
      <c r="C220" s="613" t="s">
        <v>569</v>
      </c>
      <c r="D220" s="614" t="s">
        <v>1211</v>
      </c>
      <c r="E220" s="613" t="s">
        <v>1763</v>
      </c>
      <c r="F220" s="614" t="s">
        <v>1764</v>
      </c>
      <c r="G220" s="613" t="s">
        <v>1333</v>
      </c>
      <c r="H220" s="613" t="s">
        <v>1334</v>
      </c>
      <c r="I220" s="615">
        <v>5.4099999999999993</v>
      </c>
      <c r="J220" s="615">
        <v>3100</v>
      </c>
      <c r="K220" s="616">
        <v>16770.12</v>
      </c>
    </row>
    <row r="221" spans="1:11" ht="14.4" customHeight="1" x14ac:dyDescent="0.3">
      <c r="A221" s="611" t="s">
        <v>556</v>
      </c>
      <c r="B221" s="612" t="s">
        <v>557</v>
      </c>
      <c r="C221" s="613" t="s">
        <v>569</v>
      </c>
      <c r="D221" s="614" t="s">
        <v>1211</v>
      </c>
      <c r="E221" s="613" t="s">
        <v>1763</v>
      </c>
      <c r="F221" s="614" t="s">
        <v>1764</v>
      </c>
      <c r="G221" s="613" t="s">
        <v>1335</v>
      </c>
      <c r="H221" s="613" t="s">
        <v>1336</v>
      </c>
      <c r="I221" s="615">
        <v>1149.5</v>
      </c>
      <c r="J221" s="615">
        <v>2</v>
      </c>
      <c r="K221" s="616">
        <v>2299</v>
      </c>
    </row>
    <row r="222" spans="1:11" ht="14.4" customHeight="1" x14ac:dyDescent="0.3">
      <c r="A222" s="611" t="s">
        <v>556</v>
      </c>
      <c r="B222" s="612" t="s">
        <v>557</v>
      </c>
      <c r="C222" s="613" t="s">
        <v>569</v>
      </c>
      <c r="D222" s="614" t="s">
        <v>1211</v>
      </c>
      <c r="E222" s="613" t="s">
        <v>1763</v>
      </c>
      <c r="F222" s="614" t="s">
        <v>1764</v>
      </c>
      <c r="G222" s="613" t="s">
        <v>1560</v>
      </c>
      <c r="H222" s="613" t="s">
        <v>1561</v>
      </c>
      <c r="I222" s="615">
        <v>2.6349999999999998</v>
      </c>
      <c r="J222" s="615">
        <v>100</v>
      </c>
      <c r="K222" s="616">
        <v>263.51</v>
      </c>
    </row>
    <row r="223" spans="1:11" ht="14.4" customHeight="1" x14ac:dyDescent="0.3">
      <c r="A223" s="611" t="s">
        <v>556</v>
      </c>
      <c r="B223" s="612" t="s">
        <v>557</v>
      </c>
      <c r="C223" s="613" t="s">
        <v>569</v>
      </c>
      <c r="D223" s="614" t="s">
        <v>1211</v>
      </c>
      <c r="E223" s="613" t="s">
        <v>1763</v>
      </c>
      <c r="F223" s="614" t="s">
        <v>1764</v>
      </c>
      <c r="G223" s="613" t="s">
        <v>1562</v>
      </c>
      <c r="H223" s="613" t="s">
        <v>1563</v>
      </c>
      <c r="I223" s="615">
        <v>18.796666666666667</v>
      </c>
      <c r="J223" s="615">
        <v>70</v>
      </c>
      <c r="K223" s="616">
        <v>1248.1000000000001</v>
      </c>
    </row>
    <row r="224" spans="1:11" ht="14.4" customHeight="1" x14ac:dyDescent="0.3">
      <c r="A224" s="611" t="s">
        <v>556</v>
      </c>
      <c r="B224" s="612" t="s">
        <v>557</v>
      </c>
      <c r="C224" s="613" t="s">
        <v>569</v>
      </c>
      <c r="D224" s="614" t="s">
        <v>1211</v>
      </c>
      <c r="E224" s="613" t="s">
        <v>1763</v>
      </c>
      <c r="F224" s="614" t="s">
        <v>1764</v>
      </c>
      <c r="G224" s="613" t="s">
        <v>1435</v>
      </c>
      <c r="H224" s="613" t="s">
        <v>1436</v>
      </c>
      <c r="I224" s="615">
        <v>26.02</v>
      </c>
      <c r="J224" s="615">
        <v>120</v>
      </c>
      <c r="K224" s="616">
        <v>3121.8</v>
      </c>
    </row>
    <row r="225" spans="1:11" ht="14.4" customHeight="1" x14ac:dyDescent="0.3">
      <c r="A225" s="611" t="s">
        <v>556</v>
      </c>
      <c r="B225" s="612" t="s">
        <v>557</v>
      </c>
      <c r="C225" s="613" t="s">
        <v>569</v>
      </c>
      <c r="D225" s="614" t="s">
        <v>1211</v>
      </c>
      <c r="E225" s="613" t="s">
        <v>1763</v>
      </c>
      <c r="F225" s="614" t="s">
        <v>1764</v>
      </c>
      <c r="G225" s="613" t="s">
        <v>1564</v>
      </c>
      <c r="H225" s="613" t="s">
        <v>1565</v>
      </c>
      <c r="I225" s="615">
        <v>135.69999999999999</v>
      </c>
      <c r="J225" s="615">
        <v>39</v>
      </c>
      <c r="K225" s="616">
        <v>4899</v>
      </c>
    </row>
    <row r="226" spans="1:11" ht="14.4" customHeight="1" x14ac:dyDescent="0.3">
      <c r="A226" s="611" t="s">
        <v>556</v>
      </c>
      <c r="B226" s="612" t="s">
        <v>557</v>
      </c>
      <c r="C226" s="613" t="s">
        <v>569</v>
      </c>
      <c r="D226" s="614" t="s">
        <v>1211</v>
      </c>
      <c r="E226" s="613" t="s">
        <v>1763</v>
      </c>
      <c r="F226" s="614" t="s">
        <v>1764</v>
      </c>
      <c r="G226" s="613" t="s">
        <v>1566</v>
      </c>
      <c r="H226" s="613" t="s">
        <v>1567</v>
      </c>
      <c r="I226" s="615">
        <v>7893.31</v>
      </c>
      <c r="J226" s="615">
        <v>3</v>
      </c>
      <c r="K226" s="616">
        <v>23679.93</v>
      </c>
    </row>
    <row r="227" spans="1:11" ht="14.4" customHeight="1" x14ac:dyDescent="0.3">
      <c r="A227" s="611" t="s">
        <v>556</v>
      </c>
      <c r="B227" s="612" t="s">
        <v>557</v>
      </c>
      <c r="C227" s="613" t="s">
        <v>569</v>
      </c>
      <c r="D227" s="614" t="s">
        <v>1211</v>
      </c>
      <c r="E227" s="613" t="s">
        <v>1763</v>
      </c>
      <c r="F227" s="614" t="s">
        <v>1764</v>
      </c>
      <c r="G227" s="613" t="s">
        <v>1437</v>
      </c>
      <c r="H227" s="613" t="s">
        <v>1438</v>
      </c>
      <c r="I227" s="615">
        <v>2.3719999999999999</v>
      </c>
      <c r="J227" s="615">
        <v>370</v>
      </c>
      <c r="K227" s="616">
        <v>877.1</v>
      </c>
    </row>
    <row r="228" spans="1:11" ht="14.4" customHeight="1" x14ac:dyDescent="0.3">
      <c r="A228" s="611" t="s">
        <v>556</v>
      </c>
      <c r="B228" s="612" t="s">
        <v>557</v>
      </c>
      <c r="C228" s="613" t="s">
        <v>569</v>
      </c>
      <c r="D228" s="614" t="s">
        <v>1211</v>
      </c>
      <c r="E228" s="613" t="s">
        <v>1763</v>
      </c>
      <c r="F228" s="614" t="s">
        <v>1764</v>
      </c>
      <c r="G228" s="613" t="s">
        <v>1568</v>
      </c>
      <c r="H228" s="613" t="s">
        <v>1569</v>
      </c>
      <c r="I228" s="615">
        <v>1.76</v>
      </c>
      <c r="J228" s="615">
        <v>50</v>
      </c>
      <c r="K228" s="616">
        <v>88</v>
      </c>
    </row>
    <row r="229" spans="1:11" ht="14.4" customHeight="1" x14ac:dyDescent="0.3">
      <c r="A229" s="611" t="s">
        <v>556</v>
      </c>
      <c r="B229" s="612" t="s">
        <v>557</v>
      </c>
      <c r="C229" s="613" t="s">
        <v>569</v>
      </c>
      <c r="D229" s="614" t="s">
        <v>1211</v>
      </c>
      <c r="E229" s="613" t="s">
        <v>1763</v>
      </c>
      <c r="F229" s="614" t="s">
        <v>1764</v>
      </c>
      <c r="G229" s="613" t="s">
        <v>1570</v>
      </c>
      <c r="H229" s="613" t="s">
        <v>1571</v>
      </c>
      <c r="I229" s="615">
        <v>2</v>
      </c>
      <c r="J229" s="615">
        <v>135</v>
      </c>
      <c r="K229" s="616">
        <v>270</v>
      </c>
    </row>
    <row r="230" spans="1:11" ht="14.4" customHeight="1" x14ac:dyDescent="0.3">
      <c r="A230" s="611" t="s">
        <v>556</v>
      </c>
      <c r="B230" s="612" t="s">
        <v>557</v>
      </c>
      <c r="C230" s="613" t="s">
        <v>569</v>
      </c>
      <c r="D230" s="614" t="s">
        <v>1211</v>
      </c>
      <c r="E230" s="613" t="s">
        <v>1763</v>
      </c>
      <c r="F230" s="614" t="s">
        <v>1764</v>
      </c>
      <c r="G230" s="613" t="s">
        <v>1572</v>
      </c>
      <c r="H230" s="613" t="s">
        <v>1573</v>
      </c>
      <c r="I230" s="615">
        <v>3.145</v>
      </c>
      <c r="J230" s="615">
        <v>70</v>
      </c>
      <c r="K230" s="616">
        <v>220</v>
      </c>
    </row>
    <row r="231" spans="1:11" ht="14.4" customHeight="1" x14ac:dyDescent="0.3">
      <c r="A231" s="611" t="s">
        <v>556</v>
      </c>
      <c r="B231" s="612" t="s">
        <v>557</v>
      </c>
      <c r="C231" s="613" t="s">
        <v>569</v>
      </c>
      <c r="D231" s="614" t="s">
        <v>1211</v>
      </c>
      <c r="E231" s="613" t="s">
        <v>1763</v>
      </c>
      <c r="F231" s="614" t="s">
        <v>1764</v>
      </c>
      <c r="G231" s="613" t="s">
        <v>1341</v>
      </c>
      <c r="H231" s="613" t="s">
        <v>1342</v>
      </c>
      <c r="I231" s="615">
        <v>2.8525</v>
      </c>
      <c r="J231" s="615">
        <v>600</v>
      </c>
      <c r="K231" s="616">
        <v>1711</v>
      </c>
    </row>
    <row r="232" spans="1:11" ht="14.4" customHeight="1" x14ac:dyDescent="0.3">
      <c r="A232" s="611" t="s">
        <v>556</v>
      </c>
      <c r="B232" s="612" t="s">
        <v>557</v>
      </c>
      <c r="C232" s="613" t="s">
        <v>569</v>
      </c>
      <c r="D232" s="614" t="s">
        <v>1211</v>
      </c>
      <c r="E232" s="613" t="s">
        <v>1763</v>
      </c>
      <c r="F232" s="614" t="s">
        <v>1764</v>
      </c>
      <c r="G232" s="613" t="s">
        <v>1343</v>
      </c>
      <c r="H232" s="613" t="s">
        <v>1344</v>
      </c>
      <c r="I232" s="615">
        <v>58.788571428571423</v>
      </c>
      <c r="J232" s="615">
        <v>108</v>
      </c>
      <c r="K232" s="616">
        <v>6348.78</v>
      </c>
    </row>
    <row r="233" spans="1:11" ht="14.4" customHeight="1" x14ac:dyDescent="0.3">
      <c r="A233" s="611" t="s">
        <v>556</v>
      </c>
      <c r="B233" s="612" t="s">
        <v>557</v>
      </c>
      <c r="C233" s="613" t="s">
        <v>569</v>
      </c>
      <c r="D233" s="614" t="s">
        <v>1211</v>
      </c>
      <c r="E233" s="613" t="s">
        <v>1763</v>
      </c>
      <c r="F233" s="614" t="s">
        <v>1764</v>
      </c>
      <c r="G233" s="613" t="s">
        <v>1345</v>
      </c>
      <c r="H233" s="613" t="s">
        <v>1346</v>
      </c>
      <c r="I233" s="615">
        <v>2.0516666666666667</v>
      </c>
      <c r="J233" s="615">
        <v>130</v>
      </c>
      <c r="K233" s="616">
        <v>266.60000000000002</v>
      </c>
    </row>
    <row r="234" spans="1:11" ht="14.4" customHeight="1" x14ac:dyDescent="0.3">
      <c r="A234" s="611" t="s">
        <v>556</v>
      </c>
      <c r="B234" s="612" t="s">
        <v>557</v>
      </c>
      <c r="C234" s="613" t="s">
        <v>569</v>
      </c>
      <c r="D234" s="614" t="s">
        <v>1211</v>
      </c>
      <c r="E234" s="613" t="s">
        <v>1763</v>
      </c>
      <c r="F234" s="614" t="s">
        <v>1764</v>
      </c>
      <c r="G234" s="613" t="s">
        <v>1574</v>
      </c>
      <c r="H234" s="613" t="s">
        <v>1575</v>
      </c>
      <c r="I234" s="615">
        <v>484</v>
      </c>
      <c r="J234" s="615">
        <v>15</v>
      </c>
      <c r="K234" s="616">
        <v>7260</v>
      </c>
    </row>
    <row r="235" spans="1:11" ht="14.4" customHeight="1" x14ac:dyDescent="0.3">
      <c r="A235" s="611" t="s">
        <v>556</v>
      </c>
      <c r="B235" s="612" t="s">
        <v>557</v>
      </c>
      <c r="C235" s="613" t="s">
        <v>569</v>
      </c>
      <c r="D235" s="614" t="s">
        <v>1211</v>
      </c>
      <c r="E235" s="613" t="s">
        <v>1763</v>
      </c>
      <c r="F235" s="614" t="s">
        <v>1764</v>
      </c>
      <c r="G235" s="613" t="s">
        <v>1347</v>
      </c>
      <c r="H235" s="613" t="s">
        <v>1349</v>
      </c>
      <c r="I235" s="615">
        <v>2.4600000000000004</v>
      </c>
      <c r="J235" s="615">
        <v>1800</v>
      </c>
      <c r="K235" s="616">
        <v>4428.55</v>
      </c>
    </row>
    <row r="236" spans="1:11" ht="14.4" customHeight="1" x14ac:dyDescent="0.3">
      <c r="A236" s="611" t="s">
        <v>556</v>
      </c>
      <c r="B236" s="612" t="s">
        <v>557</v>
      </c>
      <c r="C236" s="613" t="s">
        <v>569</v>
      </c>
      <c r="D236" s="614" t="s">
        <v>1211</v>
      </c>
      <c r="E236" s="613" t="s">
        <v>1763</v>
      </c>
      <c r="F236" s="614" t="s">
        <v>1764</v>
      </c>
      <c r="G236" s="613" t="s">
        <v>1576</v>
      </c>
      <c r="H236" s="613" t="s">
        <v>1577</v>
      </c>
      <c r="I236" s="615">
        <v>335.17</v>
      </c>
      <c r="J236" s="615">
        <v>60</v>
      </c>
      <c r="K236" s="616">
        <v>20110.199999999997</v>
      </c>
    </row>
    <row r="237" spans="1:11" ht="14.4" customHeight="1" x14ac:dyDescent="0.3">
      <c r="A237" s="611" t="s">
        <v>556</v>
      </c>
      <c r="B237" s="612" t="s">
        <v>557</v>
      </c>
      <c r="C237" s="613" t="s">
        <v>569</v>
      </c>
      <c r="D237" s="614" t="s">
        <v>1211</v>
      </c>
      <c r="E237" s="613" t="s">
        <v>1763</v>
      </c>
      <c r="F237" s="614" t="s">
        <v>1764</v>
      </c>
      <c r="G237" s="613" t="s">
        <v>1578</v>
      </c>
      <c r="H237" s="613" t="s">
        <v>1579</v>
      </c>
      <c r="I237" s="615">
        <v>636.37</v>
      </c>
      <c r="J237" s="615">
        <v>3</v>
      </c>
      <c r="K237" s="616">
        <v>1909.11</v>
      </c>
    </row>
    <row r="238" spans="1:11" ht="14.4" customHeight="1" x14ac:dyDescent="0.3">
      <c r="A238" s="611" t="s">
        <v>556</v>
      </c>
      <c r="B238" s="612" t="s">
        <v>557</v>
      </c>
      <c r="C238" s="613" t="s">
        <v>569</v>
      </c>
      <c r="D238" s="614" t="s">
        <v>1211</v>
      </c>
      <c r="E238" s="613" t="s">
        <v>1763</v>
      </c>
      <c r="F238" s="614" t="s">
        <v>1764</v>
      </c>
      <c r="G238" s="613" t="s">
        <v>1350</v>
      </c>
      <c r="H238" s="613" t="s">
        <v>1351</v>
      </c>
      <c r="I238" s="615">
        <v>4.95</v>
      </c>
      <c r="J238" s="615">
        <v>1500</v>
      </c>
      <c r="K238" s="616">
        <v>7422</v>
      </c>
    </row>
    <row r="239" spans="1:11" ht="14.4" customHeight="1" x14ac:dyDescent="0.3">
      <c r="A239" s="611" t="s">
        <v>556</v>
      </c>
      <c r="B239" s="612" t="s">
        <v>557</v>
      </c>
      <c r="C239" s="613" t="s">
        <v>569</v>
      </c>
      <c r="D239" s="614" t="s">
        <v>1211</v>
      </c>
      <c r="E239" s="613" t="s">
        <v>1763</v>
      </c>
      <c r="F239" s="614" t="s">
        <v>1764</v>
      </c>
      <c r="G239" s="613" t="s">
        <v>1350</v>
      </c>
      <c r="H239" s="613" t="s">
        <v>1352</v>
      </c>
      <c r="I239" s="615">
        <v>4.95</v>
      </c>
      <c r="J239" s="615">
        <v>100</v>
      </c>
      <c r="K239" s="616">
        <v>494.5</v>
      </c>
    </row>
    <row r="240" spans="1:11" ht="14.4" customHeight="1" x14ac:dyDescent="0.3">
      <c r="A240" s="611" t="s">
        <v>556</v>
      </c>
      <c r="B240" s="612" t="s">
        <v>557</v>
      </c>
      <c r="C240" s="613" t="s">
        <v>569</v>
      </c>
      <c r="D240" s="614" t="s">
        <v>1211</v>
      </c>
      <c r="E240" s="613" t="s">
        <v>1763</v>
      </c>
      <c r="F240" s="614" t="s">
        <v>1764</v>
      </c>
      <c r="G240" s="613" t="s">
        <v>1580</v>
      </c>
      <c r="H240" s="613" t="s">
        <v>1581</v>
      </c>
      <c r="I240" s="615">
        <v>5.4200000000000008</v>
      </c>
      <c r="J240" s="615">
        <v>3000</v>
      </c>
      <c r="K240" s="616">
        <v>16256.269999999999</v>
      </c>
    </row>
    <row r="241" spans="1:11" ht="14.4" customHeight="1" x14ac:dyDescent="0.3">
      <c r="A241" s="611" t="s">
        <v>556</v>
      </c>
      <c r="B241" s="612" t="s">
        <v>557</v>
      </c>
      <c r="C241" s="613" t="s">
        <v>569</v>
      </c>
      <c r="D241" s="614" t="s">
        <v>1211</v>
      </c>
      <c r="E241" s="613" t="s">
        <v>1763</v>
      </c>
      <c r="F241" s="614" t="s">
        <v>1764</v>
      </c>
      <c r="G241" s="613" t="s">
        <v>1353</v>
      </c>
      <c r="H241" s="613" t="s">
        <v>1354</v>
      </c>
      <c r="I241" s="615">
        <v>12.105555555555556</v>
      </c>
      <c r="J241" s="615">
        <v>1058</v>
      </c>
      <c r="K241" s="616">
        <v>12806.8</v>
      </c>
    </row>
    <row r="242" spans="1:11" ht="14.4" customHeight="1" x14ac:dyDescent="0.3">
      <c r="A242" s="611" t="s">
        <v>556</v>
      </c>
      <c r="B242" s="612" t="s">
        <v>557</v>
      </c>
      <c r="C242" s="613" t="s">
        <v>569</v>
      </c>
      <c r="D242" s="614" t="s">
        <v>1211</v>
      </c>
      <c r="E242" s="613" t="s">
        <v>1763</v>
      </c>
      <c r="F242" s="614" t="s">
        <v>1764</v>
      </c>
      <c r="G242" s="613" t="s">
        <v>1582</v>
      </c>
      <c r="H242" s="613" t="s">
        <v>1583</v>
      </c>
      <c r="I242" s="615">
        <v>1.536</v>
      </c>
      <c r="J242" s="615">
        <v>1200</v>
      </c>
      <c r="K242" s="616">
        <v>1850.25</v>
      </c>
    </row>
    <row r="243" spans="1:11" ht="14.4" customHeight="1" x14ac:dyDescent="0.3">
      <c r="A243" s="611" t="s">
        <v>556</v>
      </c>
      <c r="B243" s="612" t="s">
        <v>557</v>
      </c>
      <c r="C243" s="613" t="s">
        <v>569</v>
      </c>
      <c r="D243" s="614" t="s">
        <v>1211</v>
      </c>
      <c r="E243" s="613" t="s">
        <v>1763</v>
      </c>
      <c r="F243" s="614" t="s">
        <v>1764</v>
      </c>
      <c r="G243" s="613" t="s">
        <v>1359</v>
      </c>
      <c r="H243" s="613" t="s">
        <v>1360</v>
      </c>
      <c r="I243" s="615">
        <v>21.06583333333333</v>
      </c>
      <c r="J243" s="615">
        <v>1650</v>
      </c>
      <c r="K243" s="616">
        <v>34977.5</v>
      </c>
    </row>
    <row r="244" spans="1:11" ht="14.4" customHeight="1" x14ac:dyDescent="0.3">
      <c r="A244" s="611" t="s">
        <v>556</v>
      </c>
      <c r="B244" s="612" t="s">
        <v>557</v>
      </c>
      <c r="C244" s="613" t="s">
        <v>569</v>
      </c>
      <c r="D244" s="614" t="s">
        <v>1211</v>
      </c>
      <c r="E244" s="613" t="s">
        <v>1763</v>
      </c>
      <c r="F244" s="614" t="s">
        <v>1764</v>
      </c>
      <c r="G244" s="613" t="s">
        <v>1361</v>
      </c>
      <c r="H244" s="613" t="s">
        <v>1362</v>
      </c>
      <c r="I244" s="615">
        <v>2.9366666666666661</v>
      </c>
      <c r="J244" s="615">
        <v>2200</v>
      </c>
      <c r="K244" s="616">
        <v>6427.4599999999991</v>
      </c>
    </row>
    <row r="245" spans="1:11" ht="14.4" customHeight="1" x14ac:dyDescent="0.3">
      <c r="A245" s="611" t="s">
        <v>556</v>
      </c>
      <c r="B245" s="612" t="s">
        <v>557</v>
      </c>
      <c r="C245" s="613" t="s">
        <v>569</v>
      </c>
      <c r="D245" s="614" t="s">
        <v>1211</v>
      </c>
      <c r="E245" s="613" t="s">
        <v>1763</v>
      </c>
      <c r="F245" s="614" t="s">
        <v>1764</v>
      </c>
      <c r="G245" s="613" t="s">
        <v>1442</v>
      </c>
      <c r="H245" s="613" t="s">
        <v>1443</v>
      </c>
      <c r="I245" s="615">
        <v>1.2928571428571429</v>
      </c>
      <c r="J245" s="615">
        <v>4000</v>
      </c>
      <c r="K245" s="616">
        <v>5175.47</v>
      </c>
    </row>
    <row r="246" spans="1:11" ht="14.4" customHeight="1" x14ac:dyDescent="0.3">
      <c r="A246" s="611" t="s">
        <v>556</v>
      </c>
      <c r="B246" s="612" t="s">
        <v>557</v>
      </c>
      <c r="C246" s="613" t="s">
        <v>569</v>
      </c>
      <c r="D246" s="614" t="s">
        <v>1211</v>
      </c>
      <c r="E246" s="613" t="s">
        <v>1763</v>
      </c>
      <c r="F246" s="614" t="s">
        <v>1764</v>
      </c>
      <c r="G246" s="613" t="s">
        <v>1444</v>
      </c>
      <c r="H246" s="613" t="s">
        <v>1445</v>
      </c>
      <c r="I246" s="615">
        <v>0.27</v>
      </c>
      <c r="J246" s="615">
        <v>2500</v>
      </c>
      <c r="K246" s="616">
        <v>665.5</v>
      </c>
    </row>
    <row r="247" spans="1:11" ht="14.4" customHeight="1" x14ac:dyDescent="0.3">
      <c r="A247" s="611" t="s">
        <v>556</v>
      </c>
      <c r="B247" s="612" t="s">
        <v>557</v>
      </c>
      <c r="C247" s="613" t="s">
        <v>569</v>
      </c>
      <c r="D247" s="614" t="s">
        <v>1211</v>
      </c>
      <c r="E247" s="613" t="s">
        <v>1763</v>
      </c>
      <c r="F247" s="614" t="s">
        <v>1764</v>
      </c>
      <c r="G247" s="613" t="s">
        <v>1584</v>
      </c>
      <c r="H247" s="613" t="s">
        <v>1585</v>
      </c>
      <c r="I247" s="615">
        <v>18.149999999999999</v>
      </c>
      <c r="J247" s="615">
        <v>1100</v>
      </c>
      <c r="K247" s="616">
        <v>19965</v>
      </c>
    </row>
    <row r="248" spans="1:11" ht="14.4" customHeight="1" x14ac:dyDescent="0.3">
      <c r="A248" s="611" t="s">
        <v>556</v>
      </c>
      <c r="B248" s="612" t="s">
        <v>557</v>
      </c>
      <c r="C248" s="613" t="s">
        <v>569</v>
      </c>
      <c r="D248" s="614" t="s">
        <v>1211</v>
      </c>
      <c r="E248" s="613" t="s">
        <v>1763</v>
      </c>
      <c r="F248" s="614" t="s">
        <v>1764</v>
      </c>
      <c r="G248" s="613" t="s">
        <v>1363</v>
      </c>
      <c r="H248" s="613" t="s">
        <v>1364</v>
      </c>
      <c r="I248" s="615">
        <v>0.47</v>
      </c>
      <c r="J248" s="615">
        <v>200</v>
      </c>
      <c r="K248" s="616">
        <v>94</v>
      </c>
    </row>
    <row r="249" spans="1:11" ht="14.4" customHeight="1" x14ac:dyDescent="0.3">
      <c r="A249" s="611" t="s">
        <v>556</v>
      </c>
      <c r="B249" s="612" t="s">
        <v>557</v>
      </c>
      <c r="C249" s="613" t="s">
        <v>569</v>
      </c>
      <c r="D249" s="614" t="s">
        <v>1211</v>
      </c>
      <c r="E249" s="613" t="s">
        <v>1763</v>
      </c>
      <c r="F249" s="614" t="s">
        <v>1764</v>
      </c>
      <c r="G249" s="613" t="s">
        <v>1586</v>
      </c>
      <c r="H249" s="613" t="s">
        <v>1587</v>
      </c>
      <c r="I249" s="615">
        <v>0.47384615384615369</v>
      </c>
      <c r="J249" s="615">
        <v>6600</v>
      </c>
      <c r="K249" s="616">
        <v>3130</v>
      </c>
    </row>
    <row r="250" spans="1:11" ht="14.4" customHeight="1" x14ac:dyDescent="0.3">
      <c r="A250" s="611" t="s">
        <v>556</v>
      </c>
      <c r="B250" s="612" t="s">
        <v>557</v>
      </c>
      <c r="C250" s="613" t="s">
        <v>569</v>
      </c>
      <c r="D250" s="614" t="s">
        <v>1211</v>
      </c>
      <c r="E250" s="613" t="s">
        <v>1763</v>
      </c>
      <c r="F250" s="614" t="s">
        <v>1764</v>
      </c>
      <c r="G250" s="613" t="s">
        <v>1588</v>
      </c>
      <c r="H250" s="613" t="s">
        <v>1589</v>
      </c>
      <c r="I250" s="615">
        <v>630</v>
      </c>
      <c r="J250" s="615">
        <v>40</v>
      </c>
      <c r="K250" s="616">
        <v>25200.18</v>
      </c>
    </row>
    <row r="251" spans="1:11" ht="14.4" customHeight="1" x14ac:dyDescent="0.3">
      <c r="A251" s="611" t="s">
        <v>556</v>
      </c>
      <c r="B251" s="612" t="s">
        <v>557</v>
      </c>
      <c r="C251" s="613" t="s">
        <v>569</v>
      </c>
      <c r="D251" s="614" t="s">
        <v>1211</v>
      </c>
      <c r="E251" s="613" t="s">
        <v>1763</v>
      </c>
      <c r="F251" s="614" t="s">
        <v>1764</v>
      </c>
      <c r="G251" s="613" t="s">
        <v>1588</v>
      </c>
      <c r="H251" s="613" t="s">
        <v>1590</v>
      </c>
      <c r="I251" s="615">
        <v>630.005</v>
      </c>
      <c r="J251" s="615">
        <v>60</v>
      </c>
      <c r="K251" s="616">
        <v>37800.239999999998</v>
      </c>
    </row>
    <row r="252" spans="1:11" ht="14.4" customHeight="1" x14ac:dyDescent="0.3">
      <c r="A252" s="611" t="s">
        <v>556</v>
      </c>
      <c r="B252" s="612" t="s">
        <v>557</v>
      </c>
      <c r="C252" s="613" t="s">
        <v>569</v>
      </c>
      <c r="D252" s="614" t="s">
        <v>1211</v>
      </c>
      <c r="E252" s="613" t="s">
        <v>1763</v>
      </c>
      <c r="F252" s="614" t="s">
        <v>1764</v>
      </c>
      <c r="G252" s="613" t="s">
        <v>1591</v>
      </c>
      <c r="H252" s="613" t="s">
        <v>1592</v>
      </c>
      <c r="I252" s="615">
        <v>4.0271428571428576</v>
      </c>
      <c r="J252" s="615">
        <v>1700</v>
      </c>
      <c r="K252" s="616">
        <v>6848</v>
      </c>
    </row>
    <row r="253" spans="1:11" ht="14.4" customHeight="1" x14ac:dyDescent="0.3">
      <c r="A253" s="611" t="s">
        <v>556</v>
      </c>
      <c r="B253" s="612" t="s">
        <v>557</v>
      </c>
      <c r="C253" s="613" t="s">
        <v>569</v>
      </c>
      <c r="D253" s="614" t="s">
        <v>1211</v>
      </c>
      <c r="E253" s="613" t="s">
        <v>1763</v>
      </c>
      <c r="F253" s="614" t="s">
        <v>1764</v>
      </c>
      <c r="G253" s="613" t="s">
        <v>1593</v>
      </c>
      <c r="H253" s="613" t="s">
        <v>1594</v>
      </c>
      <c r="I253" s="615">
        <v>5083.5559999999996</v>
      </c>
      <c r="J253" s="615">
        <v>12</v>
      </c>
      <c r="K253" s="616">
        <v>61099.97</v>
      </c>
    </row>
    <row r="254" spans="1:11" ht="14.4" customHeight="1" x14ac:dyDescent="0.3">
      <c r="A254" s="611" t="s">
        <v>556</v>
      </c>
      <c r="B254" s="612" t="s">
        <v>557</v>
      </c>
      <c r="C254" s="613" t="s">
        <v>569</v>
      </c>
      <c r="D254" s="614" t="s">
        <v>1211</v>
      </c>
      <c r="E254" s="613" t="s">
        <v>1763</v>
      </c>
      <c r="F254" s="614" t="s">
        <v>1764</v>
      </c>
      <c r="G254" s="613" t="s">
        <v>1595</v>
      </c>
      <c r="H254" s="613" t="s">
        <v>1596</v>
      </c>
      <c r="I254" s="615">
        <v>400.15</v>
      </c>
      <c r="J254" s="615">
        <v>10</v>
      </c>
      <c r="K254" s="616">
        <v>4001.47</v>
      </c>
    </row>
    <row r="255" spans="1:11" ht="14.4" customHeight="1" x14ac:dyDescent="0.3">
      <c r="A255" s="611" t="s">
        <v>556</v>
      </c>
      <c r="B255" s="612" t="s">
        <v>557</v>
      </c>
      <c r="C255" s="613" t="s">
        <v>569</v>
      </c>
      <c r="D255" s="614" t="s">
        <v>1211</v>
      </c>
      <c r="E255" s="613" t="s">
        <v>1763</v>
      </c>
      <c r="F255" s="614" t="s">
        <v>1764</v>
      </c>
      <c r="G255" s="613" t="s">
        <v>1597</v>
      </c>
      <c r="H255" s="613" t="s">
        <v>1598</v>
      </c>
      <c r="I255" s="615">
        <v>27.83</v>
      </c>
      <c r="J255" s="615">
        <v>20</v>
      </c>
      <c r="K255" s="616">
        <v>556.6</v>
      </c>
    </row>
    <row r="256" spans="1:11" ht="14.4" customHeight="1" x14ac:dyDescent="0.3">
      <c r="A256" s="611" t="s">
        <v>556</v>
      </c>
      <c r="B256" s="612" t="s">
        <v>557</v>
      </c>
      <c r="C256" s="613" t="s">
        <v>569</v>
      </c>
      <c r="D256" s="614" t="s">
        <v>1211</v>
      </c>
      <c r="E256" s="613" t="s">
        <v>1763</v>
      </c>
      <c r="F256" s="614" t="s">
        <v>1764</v>
      </c>
      <c r="G256" s="613" t="s">
        <v>1599</v>
      </c>
      <c r="H256" s="613" t="s">
        <v>1600</v>
      </c>
      <c r="I256" s="615">
        <v>35.995000000000005</v>
      </c>
      <c r="J256" s="615">
        <v>100</v>
      </c>
      <c r="K256" s="616">
        <v>3599.25</v>
      </c>
    </row>
    <row r="257" spans="1:11" ht="14.4" customHeight="1" x14ac:dyDescent="0.3">
      <c r="A257" s="611" t="s">
        <v>556</v>
      </c>
      <c r="B257" s="612" t="s">
        <v>557</v>
      </c>
      <c r="C257" s="613" t="s">
        <v>569</v>
      </c>
      <c r="D257" s="614" t="s">
        <v>1211</v>
      </c>
      <c r="E257" s="613" t="s">
        <v>1763</v>
      </c>
      <c r="F257" s="614" t="s">
        <v>1764</v>
      </c>
      <c r="G257" s="613" t="s">
        <v>1601</v>
      </c>
      <c r="H257" s="613" t="s">
        <v>1602</v>
      </c>
      <c r="I257" s="615">
        <v>9.5</v>
      </c>
      <c r="J257" s="615">
        <v>3</v>
      </c>
      <c r="K257" s="616">
        <v>28.49</v>
      </c>
    </row>
    <row r="258" spans="1:11" ht="14.4" customHeight="1" x14ac:dyDescent="0.3">
      <c r="A258" s="611" t="s">
        <v>556</v>
      </c>
      <c r="B258" s="612" t="s">
        <v>557</v>
      </c>
      <c r="C258" s="613" t="s">
        <v>569</v>
      </c>
      <c r="D258" s="614" t="s">
        <v>1211</v>
      </c>
      <c r="E258" s="613" t="s">
        <v>1763</v>
      </c>
      <c r="F258" s="614" t="s">
        <v>1764</v>
      </c>
      <c r="G258" s="613" t="s">
        <v>1603</v>
      </c>
      <c r="H258" s="613" t="s">
        <v>1604</v>
      </c>
      <c r="I258" s="615">
        <v>356.34</v>
      </c>
      <c r="J258" s="615">
        <v>60</v>
      </c>
      <c r="K258" s="616">
        <v>21380.699999999997</v>
      </c>
    </row>
    <row r="259" spans="1:11" ht="14.4" customHeight="1" x14ac:dyDescent="0.3">
      <c r="A259" s="611" t="s">
        <v>556</v>
      </c>
      <c r="B259" s="612" t="s">
        <v>557</v>
      </c>
      <c r="C259" s="613" t="s">
        <v>569</v>
      </c>
      <c r="D259" s="614" t="s">
        <v>1211</v>
      </c>
      <c r="E259" s="613" t="s">
        <v>1763</v>
      </c>
      <c r="F259" s="614" t="s">
        <v>1764</v>
      </c>
      <c r="G259" s="613" t="s">
        <v>1603</v>
      </c>
      <c r="H259" s="613" t="s">
        <v>1605</v>
      </c>
      <c r="I259" s="615">
        <v>356.34000000000003</v>
      </c>
      <c r="J259" s="615">
        <v>280</v>
      </c>
      <c r="K259" s="616">
        <v>99776.599999999991</v>
      </c>
    </row>
    <row r="260" spans="1:11" ht="14.4" customHeight="1" x14ac:dyDescent="0.3">
      <c r="A260" s="611" t="s">
        <v>556</v>
      </c>
      <c r="B260" s="612" t="s">
        <v>557</v>
      </c>
      <c r="C260" s="613" t="s">
        <v>569</v>
      </c>
      <c r="D260" s="614" t="s">
        <v>1211</v>
      </c>
      <c r="E260" s="613" t="s">
        <v>1763</v>
      </c>
      <c r="F260" s="614" t="s">
        <v>1764</v>
      </c>
      <c r="G260" s="613" t="s">
        <v>1606</v>
      </c>
      <c r="H260" s="613" t="s">
        <v>1607</v>
      </c>
      <c r="I260" s="615">
        <v>1310.67</v>
      </c>
      <c r="J260" s="615">
        <v>160</v>
      </c>
      <c r="K260" s="616">
        <v>209707.40000000002</v>
      </c>
    </row>
    <row r="261" spans="1:11" ht="14.4" customHeight="1" x14ac:dyDescent="0.3">
      <c r="A261" s="611" t="s">
        <v>556</v>
      </c>
      <c r="B261" s="612" t="s">
        <v>557</v>
      </c>
      <c r="C261" s="613" t="s">
        <v>569</v>
      </c>
      <c r="D261" s="614" t="s">
        <v>1211</v>
      </c>
      <c r="E261" s="613" t="s">
        <v>1763</v>
      </c>
      <c r="F261" s="614" t="s">
        <v>1764</v>
      </c>
      <c r="G261" s="613" t="s">
        <v>1608</v>
      </c>
      <c r="H261" s="613" t="s">
        <v>1609</v>
      </c>
      <c r="I261" s="615">
        <v>557.56999999999994</v>
      </c>
      <c r="J261" s="615">
        <v>160</v>
      </c>
      <c r="K261" s="616">
        <v>89210.999999999985</v>
      </c>
    </row>
    <row r="262" spans="1:11" ht="14.4" customHeight="1" x14ac:dyDescent="0.3">
      <c r="A262" s="611" t="s">
        <v>556</v>
      </c>
      <c r="B262" s="612" t="s">
        <v>557</v>
      </c>
      <c r="C262" s="613" t="s">
        <v>569</v>
      </c>
      <c r="D262" s="614" t="s">
        <v>1211</v>
      </c>
      <c r="E262" s="613" t="s">
        <v>1763</v>
      </c>
      <c r="F262" s="614" t="s">
        <v>1764</v>
      </c>
      <c r="G262" s="613" t="s">
        <v>1446</v>
      </c>
      <c r="H262" s="613" t="s">
        <v>1448</v>
      </c>
      <c r="I262" s="615">
        <v>12.1</v>
      </c>
      <c r="J262" s="615">
        <v>30</v>
      </c>
      <c r="K262" s="616">
        <v>363</v>
      </c>
    </row>
    <row r="263" spans="1:11" ht="14.4" customHeight="1" x14ac:dyDescent="0.3">
      <c r="A263" s="611" t="s">
        <v>556</v>
      </c>
      <c r="B263" s="612" t="s">
        <v>557</v>
      </c>
      <c r="C263" s="613" t="s">
        <v>569</v>
      </c>
      <c r="D263" s="614" t="s">
        <v>1211</v>
      </c>
      <c r="E263" s="613" t="s">
        <v>1763</v>
      </c>
      <c r="F263" s="614" t="s">
        <v>1764</v>
      </c>
      <c r="G263" s="613" t="s">
        <v>1610</v>
      </c>
      <c r="H263" s="613" t="s">
        <v>1611</v>
      </c>
      <c r="I263" s="615">
        <v>9.59</v>
      </c>
      <c r="J263" s="615">
        <v>200</v>
      </c>
      <c r="K263" s="616">
        <v>1918</v>
      </c>
    </row>
    <row r="264" spans="1:11" ht="14.4" customHeight="1" x14ac:dyDescent="0.3">
      <c r="A264" s="611" t="s">
        <v>556</v>
      </c>
      <c r="B264" s="612" t="s">
        <v>557</v>
      </c>
      <c r="C264" s="613" t="s">
        <v>569</v>
      </c>
      <c r="D264" s="614" t="s">
        <v>1211</v>
      </c>
      <c r="E264" s="613" t="s">
        <v>1763</v>
      </c>
      <c r="F264" s="614" t="s">
        <v>1764</v>
      </c>
      <c r="G264" s="613" t="s">
        <v>1612</v>
      </c>
      <c r="H264" s="613" t="s">
        <v>1613</v>
      </c>
      <c r="I264" s="615">
        <v>417.21</v>
      </c>
      <c r="J264" s="615">
        <v>10</v>
      </c>
      <c r="K264" s="616">
        <v>4172.12</v>
      </c>
    </row>
    <row r="265" spans="1:11" ht="14.4" customHeight="1" x14ac:dyDescent="0.3">
      <c r="A265" s="611" t="s">
        <v>556</v>
      </c>
      <c r="B265" s="612" t="s">
        <v>557</v>
      </c>
      <c r="C265" s="613" t="s">
        <v>569</v>
      </c>
      <c r="D265" s="614" t="s">
        <v>1211</v>
      </c>
      <c r="E265" s="613" t="s">
        <v>1763</v>
      </c>
      <c r="F265" s="614" t="s">
        <v>1764</v>
      </c>
      <c r="G265" s="613" t="s">
        <v>1367</v>
      </c>
      <c r="H265" s="613" t="s">
        <v>1368</v>
      </c>
      <c r="I265" s="615">
        <v>9.2000000000000011</v>
      </c>
      <c r="J265" s="615">
        <v>450</v>
      </c>
      <c r="K265" s="616">
        <v>4140</v>
      </c>
    </row>
    <row r="266" spans="1:11" ht="14.4" customHeight="1" x14ac:dyDescent="0.3">
      <c r="A266" s="611" t="s">
        <v>556</v>
      </c>
      <c r="B266" s="612" t="s">
        <v>557</v>
      </c>
      <c r="C266" s="613" t="s">
        <v>569</v>
      </c>
      <c r="D266" s="614" t="s">
        <v>1211</v>
      </c>
      <c r="E266" s="613" t="s">
        <v>1763</v>
      </c>
      <c r="F266" s="614" t="s">
        <v>1764</v>
      </c>
      <c r="G266" s="613" t="s">
        <v>1369</v>
      </c>
      <c r="H266" s="613" t="s">
        <v>1370</v>
      </c>
      <c r="I266" s="615">
        <v>172.5</v>
      </c>
      <c r="J266" s="615">
        <v>3</v>
      </c>
      <c r="K266" s="616">
        <v>517.5</v>
      </c>
    </row>
    <row r="267" spans="1:11" ht="14.4" customHeight="1" x14ac:dyDescent="0.3">
      <c r="A267" s="611" t="s">
        <v>556</v>
      </c>
      <c r="B267" s="612" t="s">
        <v>557</v>
      </c>
      <c r="C267" s="613" t="s">
        <v>569</v>
      </c>
      <c r="D267" s="614" t="s">
        <v>1211</v>
      </c>
      <c r="E267" s="613" t="s">
        <v>1763</v>
      </c>
      <c r="F267" s="614" t="s">
        <v>1764</v>
      </c>
      <c r="G267" s="613" t="s">
        <v>1453</v>
      </c>
      <c r="H267" s="613" t="s">
        <v>1454</v>
      </c>
      <c r="I267" s="615">
        <v>10.640000000000002</v>
      </c>
      <c r="J267" s="615">
        <v>1608</v>
      </c>
      <c r="K267" s="616">
        <v>17104.5</v>
      </c>
    </row>
    <row r="268" spans="1:11" ht="14.4" customHeight="1" x14ac:dyDescent="0.3">
      <c r="A268" s="611" t="s">
        <v>556</v>
      </c>
      <c r="B268" s="612" t="s">
        <v>557</v>
      </c>
      <c r="C268" s="613" t="s">
        <v>569</v>
      </c>
      <c r="D268" s="614" t="s">
        <v>1211</v>
      </c>
      <c r="E268" s="613" t="s">
        <v>1763</v>
      </c>
      <c r="F268" s="614" t="s">
        <v>1764</v>
      </c>
      <c r="G268" s="613" t="s">
        <v>1614</v>
      </c>
      <c r="H268" s="613" t="s">
        <v>1615</v>
      </c>
      <c r="I268" s="615">
        <v>150.04</v>
      </c>
      <c r="J268" s="615">
        <v>100</v>
      </c>
      <c r="K268" s="616">
        <v>15121.56</v>
      </c>
    </row>
    <row r="269" spans="1:11" ht="14.4" customHeight="1" x14ac:dyDescent="0.3">
      <c r="A269" s="611" t="s">
        <v>556</v>
      </c>
      <c r="B269" s="612" t="s">
        <v>557</v>
      </c>
      <c r="C269" s="613" t="s">
        <v>569</v>
      </c>
      <c r="D269" s="614" t="s">
        <v>1211</v>
      </c>
      <c r="E269" s="613" t="s">
        <v>1763</v>
      </c>
      <c r="F269" s="614" t="s">
        <v>1764</v>
      </c>
      <c r="G269" s="613" t="s">
        <v>1616</v>
      </c>
      <c r="H269" s="613" t="s">
        <v>1617</v>
      </c>
      <c r="I269" s="615">
        <v>15.729999999999999</v>
      </c>
      <c r="J269" s="615">
        <v>180</v>
      </c>
      <c r="K269" s="616">
        <v>2831.3999999999996</v>
      </c>
    </row>
    <row r="270" spans="1:11" ht="14.4" customHeight="1" x14ac:dyDescent="0.3">
      <c r="A270" s="611" t="s">
        <v>556</v>
      </c>
      <c r="B270" s="612" t="s">
        <v>557</v>
      </c>
      <c r="C270" s="613" t="s">
        <v>569</v>
      </c>
      <c r="D270" s="614" t="s">
        <v>1211</v>
      </c>
      <c r="E270" s="613" t="s">
        <v>1763</v>
      </c>
      <c r="F270" s="614" t="s">
        <v>1764</v>
      </c>
      <c r="G270" s="613" t="s">
        <v>1618</v>
      </c>
      <c r="H270" s="613" t="s">
        <v>1619</v>
      </c>
      <c r="I270" s="615">
        <v>24.2</v>
      </c>
      <c r="J270" s="615">
        <v>100</v>
      </c>
      <c r="K270" s="616">
        <v>2420</v>
      </c>
    </row>
    <row r="271" spans="1:11" ht="14.4" customHeight="1" x14ac:dyDescent="0.3">
      <c r="A271" s="611" t="s">
        <v>556</v>
      </c>
      <c r="B271" s="612" t="s">
        <v>557</v>
      </c>
      <c r="C271" s="613" t="s">
        <v>569</v>
      </c>
      <c r="D271" s="614" t="s">
        <v>1211</v>
      </c>
      <c r="E271" s="613" t="s">
        <v>1763</v>
      </c>
      <c r="F271" s="614" t="s">
        <v>1764</v>
      </c>
      <c r="G271" s="613" t="s">
        <v>1620</v>
      </c>
      <c r="H271" s="613" t="s">
        <v>1621</v>
      </c>
      <c r="I271" s="615">
        <v>106.48</v>
      </c>
      <c r="J271" s="615">
        <v>20</v>
      </c>
      <c r="K271" s="616">
        <v>2129.6</v>
      </c>
    </row>
    <row r="272" spans="1:11" ht="14.4" customHeight="1" x14ac:dyDescent="0.3">
      <c r="A272" s="611" t="s">
        <v>556</v>
      </c>
      <c r="B272" s="612" t="s">
        <v>557</v>
      </c>
      <c r="C272" s="613" t="s">
        <v>569</v>
      </c>
      <c r="D272" s="614" t="s">
        <v>1211</v>
      </c>
      <c r="E272" s="613" t="s">
        <v>1763</v>
      </c>
      <c r="F272" s="614" t="s">
        <v>1764</v>
      </c>
      <c r="G272" s="613" t="s">
        <v>1622</v>
      </c>
      <c r="H272" s="613" t="s">
        <v>1623</v>
      </c>
      <c r="I272" s="615">
        <v>9.5</v>
      </c>
      <c r="J272" s="615">
        <v>10</v>
      </c>
      <c r="K272" s="616">
        <v>94.96</v>
      </c>
    </row>
    <row r="273" spans="1:11" ht="14.4" customHeight="1" x14ac:dyDescent="0.3">
      <c r="A273" s="611" t="s">
        <v>556</v>
      </c>
      <c r="B273" s="612" t="s">
        <v>557</v>
      </c>
      <c r="C273" s="613" t="s">
        <v>569</v>
      </c>
      <c r="D273" s="614" t="s">
        <v>1211</v>
      </c>
      <c r="E273" s="613" t="s">
        <v>1763</v>
      </c>
      <c r="F273" s="614" t="s">
        <v>1764</v>
      </c>
      <c r="G273" s="613" t="s">
        <v>1624</v>
      </c>
      <c r="H273" s="613" t="s">
        <v>1625</v>
      </c>
      <c r="I273" s="615">
        <v>756.65000000000009</v>
      </c>
      <c r="J273" s="615">
        <v>4</v>
      </c>
      <c r="K273" s="616">
        <v>2999.6000000000004</v>
      </c>
    </row>
    <row r="274" spans="1:11" ht="14.4" customHeight="1" x14ac:dyDescent="0.3">
      <c r="A274" s="611" t="s">
        <v>556</v>
      </c>
      <c r="B274" s="612" t="s">
        <v>557</v>
      </c>
      <c r="C274" s="613" t="s">
        <v>569</v>
      </c>
      <c r="D274" s="614" t="s">
        <v>1211</v>
      </c>
      <c r="E274" s="613" t="s">
        <v>1763</v>
      </c>
      <c r="F274" s="614" t="s">
        <v>1764</v>
      </c>
      <c r="G274" s="613" t="s">
        <v>1371</v>
      </c>
      <c r="H274" s="613" t="s">
        <v>1372</v>
      </c>
      <c r="I274" s="615">
        <v>403.78</v>
      </c>
      <c r="J274" s="615">
        <v>60</v>
      </c>
      <c r="K274" s="616">
        <v>24226.68</v>
      </c>
    </row>
    <row r="275" spans="1:11" ht="14.4" customHeight="1" x14ac:dyDescent="0.3">
      <c r="A275" s="611" t="s">
        <v>556</v>
      </c>
      <c r="B275" s="612" t="s">
        <v>557</v>
      </c>
      <c r="C275" s="613" t="s">
        <v>569</v>
      </c>
      <c r="D275" s="614" t="s">
        <v>1211</v>
      </c>
      <c r="E275" s="613" t="s">
        <v>1763</v>
      </c>
      <c r="F275" s="614" t="s">
        <v>1764</v>
      </c>
      <c r="G275" s="613" t="s">
        <v>1626</v>
      </c>
      <c r="H275" s="613" t="s">
        <v>1627</v>
      </c>
      <c r="I275" s="615">
        <v>59.29</v>
      </c>
      <c r="J275" s="615">
        <v>10</v>
      </c>
      <c r="K275" s="616">
        <v>592.9</v>
      </c>
    </row>
    <row r="276" spans="1:11" ht="14.4" customHeight="1" x14ac:dyDescent="0.3">
      <c r="A276" s="611" t="s">
        <v>556</v>
      </c>
      <c r="B276" s="612" t="s">
        <v>557</v>
      </c>
      <c r="C276" s="613" t="s">
        <v>569</v>
      </c>
      <c r="D276" s="614" t="s">
        <v>1211</v>
      </c>
      <c r="E276" s="613" t="s">
        <v>1763</v>
      </c>
      <c r="F276" s="614" t="s">
        <v>1764</v>
      </c>
      <c r="G276" s="613" t="s">
        <v>1373</v>
      </c>
      <c r="H276" s="613" t="s">
        <v>1374</v>
      </c>
      <c r="I276" s="615">
        <v>17.059999999999999</v>
      </c>
      <c r="J276" s="615">
        <v>20</v>
      </c>
      <c r="K276" s="616">
        <v>341.21000000000004</v>
      </c>
    </row>
    <row r="277" spans="1:11" ht="14.4" customHeight="1" x14ac:dyDescent="0.3">
      <c r="A277" s="611" t="s">
        <v>556</v>
      </c>
      <c r="B277" s="612" t="s">
        <v>557</v>
      </c>
      <c r="C277" s="613" t="s">
        <v>569</v>
      </c>
      <c r="D277" s="614" t="s">
        <v>1211</v>
      </c>
      <c r="E277" s="613" t="s">
        <v>1763</v>
      </c>
      <c r="F277" s="614" t="s">
        <v>1764</v>
      </c>
      <c r="G277" s="613" t="s">
        <v>1628</v>
      </c>
      <c r="H277" s="613" t="s">
        <v>1629</v>
      </c>
      <c r="I277" s="615">
        <v>165.01</v>
      </c>
      <c r="J277" s="615">
        <v>60</v>
      </c>
      <c r="K277" s="616">
        <v>9900.5</v>
      </c>
    </row>
    <row r="278" spans="1:11" ht="14.4" customHeight="1" x14ac:dyDescent="0.3">
      <c r="A278" s="611" t="s">
        <v>556</v>
      </c>
      <c r="B278" s="612" t="s">
        <v>557</v>
      </c>
      <c r="C278" s="613" t="s">
        <v>569</v>
      </c>
      <c r="D278" s="614" t="s">
        <v>1211</v>
      </c>
      <c r="E278" s="613" t="s">
        <v>1763</v>
      </c>
      <c r="F278" s="614" t="s">
        <v>1764</v>
      </c>
      <c r="G278" s="613" t="s">
        <v>1630</v>
      </c>
      <c r="H278" s="613" t="s">
        <v>1631</v>
      </c>
      <c r="I278" s="615">
        <v>492.82</v>
      </c>
      <c r="J278" s="615">
        <v>60</v>
      </c>
      <c r="K278" s="616">
        <v>29569.279999999999</v>
      </c>
    </row>
    <row r="279" spans="1:11" ht="14.4" customHeight="1" x14ac:dyDescent="0.3">
      <c r="A279" s="611" t="s">
        <v>556</v>
      </c>
      <c r="B279" s="612" t="s">
        <v>557</v>
      </c>
      <c r="C279" s="613" t="s">
        <v>569</v>
      </c>
      <c r="D279" s="614" t="s">
        <v>1211</v>
      </c>
      <c r="E279" s="613" t="s">
        <v>1763</v>
      </c>
      <c r="F279" s="614" t="s">
        <v>1764</v>
      </c>
      <c r="G279" s="613" t="s">
        <v>1632</v>
      </c>
      <c r="H279" s="613" t="s">
        <v>1633</v>
      </c>
      <c r="I279" s="615">
        <v>62.92</v>
      </c>
      <c r="J279" s="615">
        <v>10</v>
      </c>
      <c r="K279" s="616">
        <v>629.20000000000005</v>
      </c>
    </row>
    <row r="280" spans="1:11" ht="14.4" customHeight="1" x14ac:dyDescent="0.3">
      <c r="A280" s="611" t="s">
        <v>556</v>
      </c>
      <c r="B280" s="612" t="s">
        <v>557</v>
      </c>
      <c r="C280" s="613" t="s">
        <v>569</v>
      </c>
      <c r="D280" s="614" t="s">
        <v>1211</v>
      </c>
      <c r="E280" s="613" t="s">
        <v>1763</v>
      </c>
      <c r="F280" s="614" t="s">
        <v>1764</v>
      </c>
      <c r="G280" s="613" t="s">
        <v>1634</v>
      </c>
      <c r="H280" s="613" t="s">
        <v>1635</v>
      </c>
      <c r="I280" s="615">
        <v>39.93</v>
      </c>
      <c r="J280" s="615">
        <v>200</v>
      </c>
      <c r="K280" s="616">
        <v>7986</v>
      </c>
    </row>
    <row r="281" spans="1:11" ht="14.4" customHeight="1" x14ac:dyDescent="0.3">
      <c r="A281" s="611" t="s">
        <v>556</v>
      </c>
      <c r="B281" s="612" t="s">
        <v>557</v>
      </c>
      <c r="C281" s="613" t="s">
        <v>569</v>
      </c>
      <c r="D281" s="614" t="s">
        <v>1211</v>
      </c>
      <c r="E281" s="613" t="s">
        <v>1763</v>
      </c>
      <c r="F281" s="614" t="s">
        <v>1764</v>
      </c>
      <c r="G281" s="613" t="s">
        <v>1636</v>
      </c>
      <c r="H281" s="613" t="s">
        <v>1637</v>
      </c>
      <c r="I281" s="615">
        <v>431.87000000000006</v>
      </c>
      <c r="J281" s="615">
        <v>70</v>
      </c>
      <c r="K281" s="616">
        <v>30230.97</v>
      </c>
    </row>
    <row r="282" spans="1:11" ht="14.4" customHeight="1" x14ac:dyDescent="0.3">
      <c r="A282" s="611" t="s">
        <v>556</v>
      </c>
      <c r="B282" s="612" t="s">
        <v>557</v>
      </c>
      <c r="C282" s="613" t="s">
        <v>569</v>
      </c>
      <c r="D282" s="614" t="s">
        <v>1211</v>
      </c>
      <c r="E282" s="613" t="s">
        <v>1763</v>
      </c>
      <c r="F282" s="614" t="s">
        <v>1764</v>
      </c>
      <c r="G282" s="613" t="s">
        <v>1638</v>
      </c>
      <c r="H282" s="613" t="s">
        <v>1639</v>
      </c>
      <c r="I282" s="615">
        <v>302.5</v>
      </c>
      <c r="J282" s="615">
        <v>10</v>
      </c>
      <c r="K282" s="616">
        <v>3025</v>
      </c>
    </row>
    <row r="283" spans="1:11" ht="14.4" customHeight="1" x14ac:dyDescent="0.3">
      <c r="A283" s="611" t="s">
        <v>556</v>
      </c>
      <c r="B283" s="612" t="s">
        <v>557</v>
      </c>
      <c r="C283" s="613" t="s">
        <v>569</v>
      </c>
      <c r="D283" s="614" t="s">
        <v>1211</v>
      </c>
      <c r="E283" s="613" t="s">
        <v>1763</v>
      </c>
      <c r="F283" s="614" t="s">
        <v>1764</v>
      </c>
      <c r="G283" s="613" t="s">
        <v>1640</v>
      </c>
      <c r="H283" s="613" t="s">
        <v>1641</v>
      </c>
      <c r="I283" s="615">
        <v>183.62</v>
      </c>
      <c r="J283" s="615">
        <v>40</v>
      </c>
      <c r="K283" s="616">
        <v>6910.3099999999995</v>
      </c>
    </row>
    <row r="284" spans="1:11" ht="14.4" customHeight="1" x14ac:dyDescent="0.3">
      <c r="A284" s="611" t="s">
        <v>556</v>
      </c>
      <c r="B284" s="612" t="s">
        <v>557</v>
      </c>
      <c r="C284" s="613" t="s">
        <v>569</v>
      </c>
      <c r="D284" s="614" t="s">
        <v>1211</v>
      </c>
      <c r="E284" s="613" t="s">
        <v>1763</v>
      </c>
      <c r="F284" s="614" t="s">
        <v>1764</v>
      </c>
      <c r="G284" s="613" t="s">
        <v>1642</v>
      </c>
      <c r="H284" s="613" t="s">
        <v>1643</v>
      </c>
      <c r="I284" s="615">
        <v>2.0699999999999998</v>
      </c>
      <c r="J284" s="615">
        <v>1440</v>
      </c>
      <c r="K284" s="616">
        <v>2980.7999999999997</v>
      </c>
    </row>
    <row r="285" spans="1:11" ht="14.4" customHeight="1" x14ac:dyDescent="0.3">
      <c r="A285" s="611" t="s">
        <v>556</v>
      </c>
      <c r="B285" s="612" t="s">
        <v>557</v>
      </c>
      <c r="C285" s="613" t="s">
        <v>569</v>
      </c>
      <c r="D285" s="614" t="s">
        <v>1211</v>
      </c>
      <c r="E285" s="613" t="s">
        <v>1763</v>
      </c>
      <c r="F285" s="614" t="s">
        <v>1764</v>
      </c>
      <c r="G285" s="613" t="s">
        <v>1644</v>
      </c>
      <c r="H285" s="613" t="s">
        <v>1645</v>
      </c>
      <c r="I285" s="615">
        <v>117.13</v>
      </c>
      <c r="J285" s="615">
        <v>30</v>
      </c>
      <c r="K285" s="616">
        <v>3513.84</v>
      </c>
    </row>
    <row r="286" spans="1:11" ht="14.4" customHeight="1" x14ac:dyDescent="0.3">
      <c r="A286" s="611" t="s">
        <v>556</v>
      </c>
      <c r="B286" s="612" t="s">
        <v>557</v>
      </c>
      <c r="C286" s="613" t="s">
        <v>569</v>
      </c>
      <c r="D286" s="614" t="s">
        <v>1211</v>
      </c>
      <c r="E286" s="613" t="s">
        <v>1763</v>
      </c>
      <c r="F286" s="614" t="s">
        <v>1764</v>
      </c>
      <c r="G286" s="613" t="s">
        <v>1455</v>
      </c>
      <c r="H286" s="613" t="s">
        <v>1456</v>
      </c>
      <c r="I286" s="615">
        <v>5</v>
      </c>
      <c r="J286" s="615">
        <v>300</v>
      </c>
      <c r="K286" s="616">
        <v>1500.1799999999998</v>
      </c>
    </row>
    <row r="287" spans="1:11" ht="14.4" customHeight="1" x14ac:dyDescent="0.3">
      <c r="A287" s="611" t="s">
        <v>556</v>
      </c>
      <c r="B287" s="612" t="s">
        <v>557</v>
      </c>
      <c r="C287" s="613" t="s">
        <v>569</v>
      </c>
      <c r="D287" s="614" t="s">
        <v>1211</v>
      </c>
      <c r="E287" s="613" t="s">
        <v>1763</v>
      </c>
      <c r="F287" s="614" t="s">
        <v>1764</v>
      </c>
      <c r="G287" s="613" t="s">
        <v>1646</v>
      </c>
      <c r="H287" s="613" t="s">
        <v>1647</v>
      </c>
      <c r="I287" s="615">
        <v>193.6</v>
      </c>
      <c r="J287" s="615">
        <v>1</v>
      </c>
      <c r="K287" s="616">
        <v>193.6</v>
      </c>
    </row>
    <row r="288" spans="1:11" ht="14.4" customHeight="1" x14ac:dyDescent="0.3">
      <c r="A288" s="611" t="s">
        <v>556</v>
      </c>
      <c r="B288" s="612" t="s">
        <v>557</v>
      </c>
      <c r="C288" s="613" t="s">
        <v>569</v>
      </c>
      <c r="D288" s="614" t="s">
        <v>1211</v>
      </c>
      <c r="E288" s="613" t="s">
        <v>1763</v>
      </c>
      <c r="F288" s="614" t="s">
        <v>1764</v>
      </c>
      <c r="G288" s="613" t="s">
        <v>1457</v>
      </c>
      <c r="H288" s="613" t="s">
        <v>1458</v>
      </c>
      <c r="I288" s="615">
        <v>5.84</v>
      </c>
      <c r="J288" s="615">
        <v>150</v>
      </c>
      <c r="K288" s="616">
        <v>876.04</v>
      </c>
    </row>
    <row r="289" spans="1:11" ht="14.4" customHeight="1" x14ac:dyDescent="0.3">
      <c r="A289" s="611" t="s">
        <v>556</v>
      </c>
      <c r="B289" s="612" t="s">
        <v>557</v>
      </c>
      <c r="C289" s="613" t="s">
        <v>569</v>
      </c>
      <c r="D289" s="614" t="s">
        <v>1211</v>
      </c>
      <c r="E289" s="613" t="s">
        <v>1763</v>
      </c>
      <c r="F289" s="614" t="s">
        <v>1764</v>
      </c>
      <c r="G289" s="613" t="s">
        <v>1648</v>
      </c>
      <c r="H289" s="613" t="s">
        <v>1649</v>
      </c>
      <c r="I289" s="615">
        <v>2.0699999999999998</v>
      </c>
      <c r="J289" s="615">
        <v>1840</v>
      </c>
      <c r="K289" s="616">
        <v>3808.7999999999997</v>
      </c>
    </row>
    <row r="290" spans="1:11" ht="14.4" customHeight="1" x14ac:dyDescent="0.3">
      <c r="A290" s="611" t="s">
        <v>556</v>
      </c>
      <c r="B290" s="612" t="s">
        <v>557</v>
      </c>
      <c r="C290" s="613" t="s">
        <v>569</v>
      </c>
      <c r="D290" s="614" t="s">
        <v>1211</v>
      </c>
      <c r="E290" s="613" t="s">
        <v>1763</v>
      </c>
      <c r="F290" s="614" t="s">
        <v>1764</v>
      </c>
      <c r="G290" s="613" t="s">
        <v>1650</v>
      </c>
      <c r="H290" s="613" t="s">
        <v>1651</v>
      </c>
      <c r="I290" s="615">
        <v>2.0699999999999998</v>
      </c>
      <c r="J290" s="615">
        <v>280</v>
      </c>
      <c r="K290" s="616">
        <v>579.6</v>
      </c>
    </row>
    <row r="291" spans="1:11" ht="14.4" customHeight="1" x14ac:dyDescent="0.3">
      <c r="A291" s="611" t="s">
        <v>556</v>
      </c>
      <c r="B291" s="612" t="s">
        <v>557</v>
      </c>
      <c r="C291" s="613" t="s">
        <v>569</v>
      </c>
      <c r="D291" s="614" t="s">
        <v>1211</v>
      </c>
      <c r="E291" s="613" t="s">
        <v>1763</v>
      </c>
      <c r="F291" s="614" t="s">
        <v>1764</v>
      </c>
      <c r="G291" s="613" t="s">
        <v>1652</v>
      </c>
      <c r="H291" s="613" t="s">
        <v>1653</v>
      </c>
      <c r="I291" s="615">
        <v>204.49</v>
      </c>
      <c r="J291" s="615">
        <v>20</v>
      </c>
      <c r="K291" s="616">
        <v>4089.8</v>
      </c>
    </row>
    <row r="292" spans="1:11" ht="14.4" customHeight="1" x14ac:dyDescent="0.3">
      <c r="A292" s="611" t="s">
        <v>556</v>
      </c>
      <c r="B292" s="612" t="s">
        <v>557</v>
      </c>
      <c r="C292" s="613" t="s">
        <v>569</v>
      </c>
      <c r="D292" s="614" t="s">
        <v>1211</v>
      </c>
      <c r="E292" s="613" t="s">
        <v>1763</v>
      </c>
      <c r="F292" s="614" t="s">
        <v>1764</v>
      </c>
      <c r="G292" s="613" t="s">
        <v>1379</v>
      </c>
      <c r="H292" s="613" t="s">
        <v>1380</v>
      </c>
      <c r="I292" s="615">
        <v>105.94</v>
      </c>
      <c r="J292" s="615">
        <v>11</v>
      </c>
      <c r="K292" s="616">
        <v>1165.3399999999999</v>
      </c>
    </row>
    <row r="293" spans="1:11" ht="14.4" customHeight="1" x14ac:dyDescent="0.3">
      <c r="A293" s="611" t="s">
        <v>556</v>
      </c>
      <c r="B293" s="612" t="s">
        <v>557</v>
      </c>
      <c r="C293" s="613" t="s">
        <v>569</v>
      </c>
      <c r="D293" s="614" t="s">
        <v>1211</v>
      </c>
      <c r="E293" s="613" t="s">
        <v>1763</v>
      </c>
      <c r="F293" s="614" t="s">
        <v>1764</v>
      </c>
      <c r="G293" s="613" t="s">
        <v>1654</v>
      </c>
      <c r="H293" s="613" t="s">
        <v>1655</v>
      </c>
      <c r="I293" s="615">
        <v>431.87</v>
      </c>
      <c r="J293" s="615">
        <v>30</v>
      </c>
      <c r="K293" s="616">
        <v>12956.130000000001</v>
      </c>
    </row>
    <row r="294" spans="1:11" ht="14.4" customHeight="1" x14ac:dyDescent="0.3">
      <c r="A294" s="611" t="s">
        <v>556</v>
      </c>
      <c r="B294" s="612" t="s">
        <v>557</v>
      </c>
      <c r="C294" s="613" t="s">
        <v>569</v>
      </c>
      <c r="D294" s="614" t="s">
        <v>1211</v>
      </c>
      <c r="E294" s="613" t="s">
        <v>1763</v>
      </c>
      <c r="F294" s="614" t="s">
        <v>1764</v>
      </c>
      <c r="G294" s="613" t="s">
        <v>1656</v>
      </c>
      <c r="H294" s="613" t="s">
        <v>1657</v>
      </c>
      <c r="I294" s="615">
        <v>27.83</v>
      </c>
      <c r="J294" s="615">
        <v>10</v>
      </c>
      <c r="K294" s="616">
        <v>278.3</v>
      </c>
    </row>
    <row r="295" spans="1:11" ht="14.4" customHeight="1" x14ac:dyDescent="0.3">
      <c r="A295" s="611" t="s">
        <v>556</v>
      </c>
      <c r="B295" s="612" t="s">
        <v>557</v>
      </c>
      <c r="C295" s="613" t="s">
        <v>569</v>
      </c>
      <c r="D295" s="614" t="s">
        <v>1211</v>
      </c>
      <c r="E295" s="613" t="s">
        <v>1763</v>
      </c>
      <c r="F295" s="614" t="s">
        <v>1764</v>
      </c>
      <c r="G295" s="613" t="s">
        <v>1658</v>
      </c>
      <c r="H295" s="613" t="s">
        <v>1659</v>
      </c>
      <c r="I295" s="615">
        <v>12.053333333333333</v>
      </c>
      <c r="J295" s="615">
        <v>600</v>
      </c>
      <c r="K295" s="616">
        <v>7232.6</v>
      </c>
    </row>
    <row r="296" spans="1:11" ht="14.4" customHeight="1" x14ac:dyDescent="0.3">
      <c r="A296" s="611" t="s">
        <v>556</v>
      </c>
      <c r="B296" s="612" t="s">
        <v>557</v>
      </c>
      <c r="C296" s="613" t="s">
        <v>569</v>
      </c>
      <c r="D296" s="614" t="s">
        <v>1211</v>
      </c>
      <c r="E296" s="613" t="s">
        <v>1763</v>
      </c>
      <c r="F296" s="614" t="s">
        <v>1764</v>
      </c>
      <c r="G296" s="613" t="s">
        <v>1660</v>
      </c>
      <c r="H296" s="613" t="s">
        <v>1661</v>
      </c>
      <c r="I296" s="615">
        <v>66.209999999999994</v>
      </c>
      <c r="J296" s="615">
        <v>135</v>
      </c>
      <c r="K296" s="616">
        <v>8938.3499999999985</v>
      </c>
    </row>
    <row r="297" spans="1:11" ht="14.4" customHeight="1" x14ac:dyDescent="0.3">
      <c r="A297" s="611" t="s">
        <v>556</v>
      </c>
      <c r="B297" s="612" t="s">
        <v>557</v>
      </c>
      <c r="C297" s="613" t="s">
        <v>569</v>
      </c>
      <c r="D297" s="614" t="s">
        <v>1211</v>
      </c>
      <c r="E297" s="613" t="s">
        <v>1763</v>
      </c>
      <c r="F297" s="614" t="s">
        <v>1764</v>
      </c>
      <c r="G297" s="613" t="s">
        <v>1463</v>
      </c>
      <c r="H297" s="613" t="s">
        <v>1464</v>
      </c>
      <c r="I297" s="615">
        <v>20.29</v>
      </c>
      <c r="J297" s="615">
        <v>384</v>
      </c>
      <c r="K297" s="616">
        <v>7791.98</v>
      </c>
    </row>
    <row r="298" spans="1:11" ht="14.4" customHeight="1" x14ac:dyDescent="0.3">
      <c r="A298" s="611" t="s">
        <v>556</v>
      </c>
      <c r="B298" s="612" t="s">
        <v>557</v>
      </c>
      <c r="C298" s="613" t="s">
        <v>569</v>
      </c>
      <c r="D298" s="614" t="s">
        <v>1211</v>
      </c>
      <c r="E298" s="613" t="s">
        <v>1763</v>
      </c>
      <c r="F298" s="614" t="s">
        <v>1764</v>
      </c>
      <c r="G298" s="613" t="s">
        <v>1662</v>
      </c>
      <c r="H298" s="613" t="s">
        <v>1663</v>
      </c>
      <c r="I298" s="615">
        <v>27.83</v>
      </c>
      <c r="J298" s="615">
        <v>10</v>
      </c>
      <c r="K298" s="616">
        <v>278.3</v>
      </c>
    </row>
    <row r="299" spans="1:11" ht="14.4" customHeight="1" x14ac:dyDescent="0.3">
      <c r="A299" s="611" t="s">
        <v>556</v>
      </c>
      <c r="B299" s="612" t="s">
        <v>557</v>
      </c>
      <c r="C299" s="613" t="s">
        <v>569</v>
      </c>
      <c r="D299" s="614" t="s">
        <v>1211</v>
      </c>
      <c r="E299" s="613" t="s">
        <v>1763</v>
      </c>
      <c r="F299" s="614" t="s">
        <v>1764</v>
      </c>
      <c r="G299" s="613" t="s">
        <v>1662</v>
      </c>
      <c r="H299" s="613" t="s">
        <v>1664</v>
      </c>
      <c r="I299" s="615">
        <v>27.83</v>
      </c>
      <c r="J299" s="615">
        <v>30</v>
      </c>
      <c r="K299" s="616">
        <v>834.90000000000009</v>
      </c>
    </row>
    <row r="300" spans="1:11" ht="14.4" customHeight="1" x14ac:dyDescent="0.3">
      <c r="A300" s="611" t="s">
        <v>556</v>
      </c>
      <c r="B300" s="612" t="s">
        <v>557</v>
      </c>
      <c r="C300" s="613" t="s">
        <v>569</v>
      </c>
      <c r="D300" s="614" t="s">
        <v>1211</v>
      </c>
      <c r="E300" s="613" t="s">
        <v>1763</v>
      </c>
      <c r="F300" s="614" t="s">
        <v>1764</v>
      </c>
      <c r="G300" s="613" t="s">
        <v>1665</v>
      </c>
      <c r="H300" s="613" t="s">
        <v>1666</v>
      </c>
      <c r="I300" s="615">
        <v>27.83</v>
      </c>
      <c r="J300" s="615">
        <v>20</v>
      </c>
      <c r="K300" s="616">
        <v>556.6</v>
      </c>
    </row>
    <row r="301" spans="1:11" ht="14.4" customHeight="1" x14ac:dyDescent="0.3">
      <c r="A301" s="611" t="s">
        <v>556</v>
      </c>
      <c r="B301" s="612" t="s">
        <v>557</v>
      </c>
      <c r="C301" s="613" t="s">
        <v>569</v>
      </c>
      <c r="D301" s="614" t="s">
        <v>1211</v>
      </c>
      <c r="E301" s="613" t="s">
        <v>1763</v>
      </c>
      <c r="F301" s="614" t="s">
        <v>1764</v>
      </c>
      <c r="G301" s="613" t="s">
        <v>1665</v>
      </c>
      <c r="H301" s="613" t="s">
        <v>1667</v>
      </c>
      <c r="I301" s="615">
        <v>27.83</v>
      </c>
      <c r="J301" s="615">
        <v>40</v>
      </c>
      <c r="K301" s="616">
        <v>1113.2</v>
      </c>
    </row>
    <row r="302" spans="1:11" ht="14.4" customHeight="1" x14ac:dyDescent="0.3">
      <c r="A302" s="611" t="s">
        <v>556</v>
      </c>
      <c r="B302" s="612" t="s">
        <v>557</v>
      </c>
      <c r="C302" s="613" t="s">
        <v>569</v>
      </c>
      <c r="D302" s="614" t="s">
        <v>1211</v>
      </c>
      <c r="E302" s="613" t="s">
        <v>1763</v>
      </c>
      <c r="F302" s="614" t="s">
        <v>1764</v>
      </c>
      <c r="G302" s="613" t="s">
        <v>1469</v>
      </c>
      <c r="H302" s="613" t="s">
        <v>1470</v>
      </c>
      <c r="I302" s="615">
        <v>18.399999999999999</v>
      </c>
      <c r="J302" s="615">
        <v>350</v>
      </c>
      <c r="K302" s="616">
        <v>6441.4</v>
      </c>
    </row>
    <row r="303" spans="1:11" ht="14.4" customHeight="1" x14ac:dyDescent="0.3">
      <c r="A303" s="611" t="s">
        <v>556</v>
      </c>
      <c r="B303" s="612" t="s">
        <v>557</v>
      </c>
      <c r="C303" s="613" t="s">
        <v>569</v>
      </c>
      <c r="D303" s="614" t="s">
        <v>1211</v>
      </c>
      <c r="E303" s="613" t="s">
        <v>1763</v>
      </c>
      <c r="F303" s="614" t="s">
        <v>1764</v>
      </c>
      <c r="G303" s="613" t="s">
        <v>1668</v>
      </c>
      <c r="H303" s="613" t="s">
        <v>1669</v>
      </c>
      <c r="I303" s="615">
        <v>378.73</v>
      </c>
      <c r="J303" s="615">
        <v>10</v>
      </c>
      <c r="K303" s="616">
        <v>3787.3</v>
      </c>
    </row>
    <row r="304" spans="1:11" ht="14.4" customHeight="1" x14ac:dyDescent="0.3">
      <c r="A304" s="611" t="s">
        <v>556</v>
      </c>
      <c r="B304" s="612" t="s">
        <v>557</v>
      </c>
      <c r="C304" s="613" t="s">
        <v>569</v>
      </c>
      <c r="D304" s="614" t="s">
        <v>1211</v>
      </c>
      <c r="E304" s="613" t="s">
        <v>1763</v>
      </c>
      <c r="F304" s="614" t="s">
        <v>1764</v>
      </c>
      <c r="G304" s="613" t="s">
        <v>1670</v>
      </c>
      <c r="H304" s="613" t="s">
        <v>1671</v>
      </c>
      <c r="I304" s="615">
        <v>211.75</v>
      </c>
      <c r="J304" s="615">
        <v>72</v>
      </c>
      <c r="K304" s="616">
        <v>15246</v>
      </c>
    </row>
    <row r="305" spans="1:11" ht="14.4" customHeight="1" x14ac:dyDescent="0.3">
      <c r="A305" s="611" t="s">
        <v>556</v>
      </c>
      <c r="B305" s="612" t="s">
        <v>557</v>
      </c>
      <c r="C305" s="613" t="s">
        <v>569</v>
      </c>
      <c r="D305" s="614" t="s">
        <v>1211</v>
      </c>
      <c r="E305" s="613" t="s">
        <v>1763</v>
      </c>
      <c r="F305" s="614" t="s">
        <v>1764</v>
      </c>
      <c r="G305" s="613" t="s">
        <v>1672</v>
      </c>
      <c r="H305" s="613" t="s">
        <v>1673</v>
      </c>
      <c r="I305" s="615">
        <v>21.78</v>
      </c>
      <c r="J305" s="615">
        <v>10</v>
      </c>
      <c r="K305" s="616">
        <v>217.85</v>
      </c>
    </row>
    <row r="306" spans="1:11" ht="14.4" customHeight="1" x14ac:dyDescent="0.3">
      <c r="A306" s="611" t="s">
        <v>556</v>
      </c>
      <c r="B306" s="612" t="s">
        <v>557</v>
      </c>
      <c r="C306" s="613" t="s">
        <v>569</v>
      </c>
      <c r="D306" s="614" t="s">
        <v>1211</v>
      </c>
      <c r="E306" s="613" t="s">
        <v>1763</v>
      </c>
      <c r="F306" s="614" t="s">
        <v>1764</v>
      </c>
      <c r="G306" s="613" t="s">
        <v>1674</v>
      </c>
      <c r="H306" s="613" t="s">
        <v>1675</v>
      </c>
      <c r="I306" s="615">
        <v>229.9</v>
      </c>
      <c r="J306" s="615">
        <v>10</v>
      </c>
      <c r="K306" s="616">
        <v>2299</v>
      </c>
    </row>
    <row r="307" spans="1:11" ht="14.4" customHeight="1" x14ac:dyDescent="0.3">
      <c r="A307" s="611" t="s">
        <v>556</v>
      </c>
      <c r="B307" s="612" t="s">
        <v>557</v>
      </c>
      <c r="C307" s="613" t="s">
        <v>569</v>
      </c>
      <c r="D307" s="614" t="s">
        <v>1211</v>
      </c>
      <c r="E307" s="613" t="s">
        <v>1763</v>
      </c>
      <c r="F307" s="614" t="s">
        <v>1764</v>
      </c>
      <c r="G307" s="613" t="s">
        <v>1676</v>
      </c>
      <c r="H307" s="613" t="s">
        <v>1677</v>
      </c>
      <c r="I307" s="615">
        <v>442.26</v>
      </c>
      <c r="J307" s="615">
        <v>3</v>
      </c>
      <c r="K307" s="616">
        <v>1326.77</v>
      </c>
    </row>
    <row r="308" spans="1:11" ht="14.4" customHeight="1" x14ac:dyDescent="0.3">
      <c r="A308" s="611" t="s">
        <v>556</v>
      </c>
      <c r="B308" s="612" t="s">
        <v>557</v>
      </c>
      <c r="C308" s="613" t="s">
        <v>569</v>
      </c>
      <c r="D308" s="614" t="s">
        <v>1211</v>
      </c>
      <c r="E308" s="613" t="s">
        <v>1763</v>
      </c>
      <c r="F308" s="614" t="s">
        <v>1764</v>
      </c>
      <c r="G308" s="613" t="s">
        <v>1678</v>
      </c>
      <c r="H308" s="613" t="s">
        <v>1679</v>
      </c>
      <c r="I308" s="615">
        <v>2585.5</v>
      </c>
      <c r="J308" s="615">
        <v>1</v>
      </c>
      <c r="K308" s="616">
        <v>2585.5</v>
      </c>
    </row>
    <row r="309" spans="1:11" ht="14.4" customHeight="1" x14ac:dyDescent="0.3">
      <c r="A309" s="611" t="s">
        <v>556</v>
      </c>
      <c r="B309" s="612" t="s">
        <v>557</v>
      </c>
      <c r="C309" s="613" t="s">
        <v>569</v>
      </c>
      <c r="D309" s="614" t="s">
        <v>1211</v>
      </c>
      <c r="E309" s="613" t="s">
        <v>1763</v>
      </c>
      <c r="F309" s="614" t="s">
        <v>1764</v>
      </c>
      <c r="G309" s="613" t="s">
        <v>1383</v>
      </c>
      <c r="H309" s="613" t="s">
        <v>1384</v>
      </c>
      <c r="I309" s="615">
        <v>350.9</v>
      </c>
      <c r="J309" s="615">
        <v>10</v>
      </c>
      <c r="K309" s="616">
        <v>3509</v>
      </c>
    </row>
    <row r="310" spans="1:11" ht="14.4" customHeight="1" x14ac:dyDescent="0.3">
      <c r="A310" s="611" t="s">
        <v>556</v>
      </c>
      <c r="B310" s="612" t="s">
        <v>557</v>
      </c>
      <c r="C310" s="613" t="s">
        <v>569</v>
      </c>
      <c r="D310" s="614" t="s">
        <v>1211</v>
      </c>
      <c r="E310" s="613" t="s">
        <v>1763</v>
      </c>
      <c r="F310" s="614" t="s">
        <v>1764</v>
      </c>
      <c r="G310" s="613" t="s">
        <v>1680</v>
      </c>
      <c r="H310" s="613" t="s">
        <v>1681</v>
      </c>
      <c r="I310" s="615">
        <v>32.19</v>
      </c>
      <c r="J310" s="615">
        <v>50</v>
      </c>
      <c r="K310" s="616">
        <v>1609.3</v>
      </c>
    </row>
    <row r="311" spans="1:11" ht="14.4" customHeight="1" x14ac:dyDescent="0.3">
      <c r="A311" s="611" t="s">
        <v>556</v>
      </c>
      <c r="B311" s="612" t="s">
        <v>557</v>
      </c>
      <c r="C311" s="613" t="s">
        <v>569</v>
      </c>
      <c r="D311" s="614" t="s">
        <v>1211</v>
      </c>
      <c r="E311" s="613" t="s">
        <v>1763</v>
      </c>
      <c r="F311" s="614" t="s">
        <v>1764</v>
      </c>
      <c r="G311" s="613" t="s">
        <v>1682</v>
      </c>
      <c r="H311" s="613" t="s">
        <v>1683</v>
      </c>
      <c r="I311" s="615">
        <v>83.49</v>
      </c>
      <c r="J311" s="615">
        <v>60</v>
      </c>
      <c r="K311" s="616">
        <v>5009.3999999999996</v>
      </c>
    </row>
    <row r="312" spans="1:11" ht="14.4" customHeight="1" x14ac:dyDescent="0.3">
      <c r="A312" s="611" t="s">
        <v>556</v>
      </c>
      <c r="B312" s="612" t="s">
        <v>557</v>
      </c>
      <c r="C312" s="613" t="s">
        <v>569</v>
      </c>
      <c r="D312" s="614" t="s">
        <v>1211</v>
      </c>
      <c r="E312" s="613" t="s">
        <v>1763</v>
      </c>
      <c r="F312" s="614" t="s">
        <v>1764</v>
      </c>
      <c r="G312" s="613" t="s">
        <v>1684</v>
      </c>
      <c r="H312" s="613" t="s">
        <v>1685</v>
      </c>
      <c r="I312" s="615">
        <v>204.49</v>
      </c>
      <c r="J312" s="615">
        <v>10</v>
      </c>
      <c r="K312" s="616">
        <v>2044.9</v>
      </c>
    </row>
    <row r="313" spans="1:11" ht="14.4" customHeight="1" x14ac:dyDescent="0.3">
      <c r="A313" s="611" t="s">
        <v>556</v>
      </c>
      <c r="B313" s="612" t="s">
        <v>557</v>
      </c>
      <c r="C313" s="613" t="s">
        <v>569</v>
      </c>
      <c r="D313" s="614" t="s">
        <v>1211</v>
      </c>
      <c r="E313" s="613" t="s">
        <v>1763</v>
      </c>
      <c r="F313" s="614" t="s">
        <v>1764</v>
      </c>
      <c r="G313" s="613" t="s">
        <v>1686</v>
      </c>
      <c r="H313" s="613" t="s">
        <v>1687</v>
      </c>
      <c r="I313" s="615">
        <v>1249.6600000000001</v>
      </c>
      <c r="J313" s="615">
        <v>12</v>
      </c>
      <c r="K313" s="616">
        <v>14995.97</v>
      </c>
    </row>
    <row r="314" spans="1:11" ht="14.4" customHeight="1" x14ac:dyDescent="0.3">
      <c r="A314" s="611" t="s">
        <v>556</v>
      </c>
      <c r="B314" s="612" t="s">
        <v>557</v>
      </c>
      <c r="C314" s="613" t="s">
        <v>569</v>
      </c>
      <c r="D314" s="614" t="s">
        <v>1211</v>
      </c>
      <c r="E314" s="613" t="s">
        <v>1763</v>
      </c>
      <c r="F314" s="614" t="s">
        <v>1764</v>
      </c>
      <c r="G314" s="613" t="s">
        <v>1688</v>
      </c>
      <c r="H314" s="613" t="s">
        <v>1689</v>
      </c>
      <c r="I314" s="615">
        <v>268.33</v>
      </c>
      <c r="J314" s="615">
        <v>10</v>
      </c>
      <c r="K314" s="616">
        <v>2683.3</v>
      </c>
    </row>
    <row r="315" spans="1:11" ht="14.4" customHeight="1" x14ac:dyDescent="0.3">
      <c r="A315" s="611" t="s">
        <v>556</v>
      </c>
      <c r="B315" s="612" t="s">
        <v>557</v>
      </c>
      <c r="C315" s="613" t="s">
        <v>569</v>
      </c>
      <c r="D315" s="614" t="s">
        <v>1211</v>
      </c>
      <c r="E315" s="613" t="s">
        <v>1763</v>
      </c>
      <c r="F315" s="614" t="s">
        <v>1764</v>
      </c>
      <c r="G315" s="613" t="s">
        <v>1385</v>
      </c>
      <c r="H315" s="613" t="s">
        <v>1386</v>
      </c>
      <c r="I315" s="615">
        <v>14.31</v>
      </c>
      <c r="J315" s="615">
        <v>10</v>
      </c>
      <c r="K315" s="616">
        <v>143.06</v>
      </c>
    </row>
    <row r="316" spans="1:11" ht="14.4" customHeight="1" x14ac:dyDescent="0.3">
      <c r="A316" s="611" t="s">
        <v>556</v>
      </c>
      <c r="B316" s="612" t="s">
        <v>557</v>
      </c>
      <c r="C316" s="613" t="s">
        <v>569</v>
      </c>
      <c r="D316" s="614" t="s">
        <v>1211</v>
      </c>
      <c r="E316" s="613" t="s">
        <v>1763</v>
      </c>
      <c r="F316" s="614" t="s">
        <v>1764</v>
      </c>
      <c r="G316" s="613" t="s">
        <v>1477</v>
      </c>
      <c r="H316" s="613" t="s">
        <v>1478</v>
      </c>
      <c r="I316" s="615">
        <v>294</v>
      </c>
      <c r="J316" s="615">
        <v>4</v>
      </c>
      <c r="K316" s="616">
        <v>1176.02</v>
      </c>
    </row>
    <row r="317" spans="1:11" ht="14.4" customHeight="1" x14ac:dyDescent="0.3">
      <c r="A317" s="611" t="s">
        <v>556</v>
      </c>
      <c r="B317" s="612" t="s">
        <v>557</v>
      </c>
      <c r="C317" s="613" t="s">
        <v>569</v>
      </c>
      <c r="D317" s="614" t="s">
        <v>1211</v>
      </c>
      <c r="E317" s="613" t="s">
        <v>1763</v>
      </c>
      <c r="F317" s="614" t="s">
        <v>1764</v>
      </c>
      <c r="G317" s="613" t="s">
        <v>1690</v>
      </c>
      <c r="H317" s="613" t="s">
        <v>1691</v>
      </c>
      <c r="I317" s="615">
        <v>229.9</v>
      </c>
      <c r="J317" s="615">
        <v>10</v>
      </c>
      <c r="K317" s="616">
        <v>2299</v>
      </c>
    </row>
    <row r="318" spans="1:11" ht="14.4" customHeight="1" x14ac:dyDescent="0.3">
      <c r="A318" s="611" t="s">
        <v>556</v>
      </c>
      <c r="B318" s="612" t="s">
        <v>557</v>
      </c>
      <c r="C318" s="613" t="s">
        <v>569</v>
      </c>
      <c r="D318" s="614" t="s">
        <v>1211</v>
      </c>
      <c r="E318" s="613" t="s">
        <v>1763</v>
      </c>
      <c r="F318" s="614" t="s">
        <v>1764</v>
      </c>
      <c r="G318" s="613" t="s">
        <v>1481</v>
      </c>
      <c r="H318" s="613" t="s">
        <v>1482</v>
      </c>
      <c r="I318" s="615">
        <v>97.89</v>
      </c>
      <c r="J318" s="615">
        <v>20</v>
      </c>
      <c r="K318" s="616">
        <v>1957.8</v>
      </c>
    </row>
    <row r="319" spans="1:11" ht="14.4" customHeight="1" x14ac:dyDescent="0.3">
      <c r="A319" s="611" t="s">
        <v>556</v>
      </c>
      <c r="B319" s="612" t="s">
        <v>557</v>
      </c>
      <c r="C319" s="613" t="s">
        <v>569</v>
      </c>
      <c r="D319" s="614" t="s">
        <v>1211</v>
      </c>
      <c r="E319" s="613" t="s">
        <v>1763</v>
      </c>
      <c r="F319" s="614" t="s">
        <v>1764</v>
      </c>
      <c r="G319" s="613" t="s">
        <v>1692</v>
      </c>
      <c r="H319" s="613" t="s">
        <v>1693</v>
      </c>
      <c r="I319" s="615">
        <v>373.6466666666667</v>
      </c>
      <c r="J319" s="615">
        <v>8</v>
      </c>
      <c r="K319" s="616">
        <v>2989.18</v>
      </c>
    </row>
    <row r="320" spans="1:11" ht="14.4" customHeight="1" x14ac:dyDescent="0.3">
      <c r="A320" s="611" t="s">
        <v>556</v>
      </c>
      <c r="B320" s="612" t="s">
        <v>557</v>
      </c>
      <c r="C320" s="613" t="s">
        <v>569</v>
      </c>
      <c r="D320" s="614" t="s">
        <v>1211</v>
      </c>
      <c r="E320" s="613" t="s">
        <v>1763</v>
      </c>
      <c r="F320" s="614" t="s">
        <v>1764</v>
      </c>
      <c r="G320" s="613" t="s">
        <v>1387</v>
      </c>
      <c r="H320" s="613" t="s">
        <v>1388</v>
      </c>
      <c r="I320" s="615">
        <v>134.86000000000001</v>
      </c>
      <c r="J320" s="615">
        <v>10</v>
      </c>
      <c r="K320" s="616">
        <v>1348.61</v>
      </c>
    </row>
    <row r="321" spans="1:11" ht="14.4" customHeight="1" x14ac:dyDescent="0.3">
      <c r="A321" s="611" t="s">
        <v>556</v>
      </c>
      <c r="B321" s="612" t="s">
        <v>557</v>
      </c>
      <c r="C321" s="613" t="s">
        <v>569</v>
      </c>
      <c r="D321" s="614" t="s">
        <v>1211</v>
      </c>
      <c r="E321" s="613" t="s">
        <v>1763</v>
      </c>
      <c r="F321" s="614" t="s">
        <v>1764</v>
      </c>
      <c r="G321" s="613" t="s">
        <v>1694</v>
      </c>
      <c r="H321" s="613" t="s">
        <v>1695</v>
      </c>
      <c r="I321" s="615">
        <v>254.1</v>
      </c>
      <c r="J321" s="615">
        <v>30</v>
      </c>
      <c r="K321" s="616">
        <v>7623</v>
      </c>
    </row>
    <row r="322" spans="1:11" ht="14.4" customHeight="1" x14ac:dyDescent="0.3">
      <c r="A322" s="611" t="s">
        <v>556</v>
      </c>
      <c r="B322" s="612" t="s">
        <v>557</v>
      </c>
      <c r="C322" s="613" t="s">
        <v>569</v>
      </c>
      <c r="D322" s="614" t="s">
        <v>1211</v>
      </c>
      <c r="E322" s="613" t="s">
        <v>1763</v>
      </c>
      <c r="F322" s="614" t="s">
        <v>1764</v>
      </c>
      <c r="G322" s="613" t="s">
        <v>1696</v>
      </c>
      <c r="H322" s="613" t="s">
        <v>1697</v>
      </c>
      <c r="I322" s="615">
        <v>181.5</v>
      </c>
      <c r="J322" s="615">
        <v>20</v>
      </c>
      <c r="K322" s="616">
        <v>3630</v>
      </c>
    </row>
    <row r="323" spans="1:11" ht="14.4" customHeight="1" x14ac:dyDescent="0.3">
      <c r="A323" s="611" t="s">
        <v>556</v>
      </c>
      <c r="B323" s="612" t="s">
        <v>557</v>
      </c>
      <c r="C323" s="613" t="s">
        <v>569</v>
      </c>
      <c r="D323" s="614" t="s">
        <v>1211</v>
      </c>
      <c r="E323" s="613" t="s">
        <v>1763</v>
      </c>
      <c r="F323" s="614" t="s">
        <v>1764</v>
      </c>
      <c r="G323" s="613" t="s">
        <v>1483</v>
      </c>
      <c r="H323" s="613" t="s">
        <v>1484</v>
      </c>
      <c r="I323" s="615">
        <v>18.399999999999999</v>
      </c>
      <c r="J323" s="615">
        <v>1050</v>
      </c>
      <c r="K323" s="616">
        <v>19323.5</v>
      </c>
    </row>
    <row r="324" spans="1:11" ht="14.4" customHeight="1" x14ac:dyDescent="0.3">
      <c r="A324" s="611" t="s">
        <v>556</v>
      </c>
      <c r="B324" s="612" t="s">
        <v>557</v>
      </c>
      <c r="C324" s="613" t="s">
        <v>569</v>
      </c>
      <c r="D324" s="614" t="s">
        <v>1211</v>
      </c>
      <c r="E324" s="613" t="s">
        <v>1763</v>
      </c>
      <c r="F324" s="614" t="s">
        <v>1764</v>
      </c>
      <c r="G324" s="613" t="s">
        <v>1698</v>
      </c>
      <c r="H324" s="613" t="s">
        <v>1699</v>
      </c>
      <c r="I324" s="615">
        <v>2356.96</v>
      </c>
      <c r="J324" s="615">
        <v>10</v>
      </c>
      <c r="K324" s="616">
        <v>23569.59</v>
      </c>
    </row>
    <row r="325" spans="1:11" ht="14.4" customHeight="1" x14ac:dyDescent="0.3">
      <c r="A325" s="611" t="s">
        <v>556</v>
      </c>
      <c r="B325" s="612" t="s">
        <v>557</v>
      </c>
      <c r="C325" s="613" t="s">
        <v>569</v>
      </c>
      <c r="D325" s="614" t="s">
        <v>1211</v>
      </c>
      <c r="E325" s="613" t="s">
        <v>1763</v>
      </c>
      <c r="F325" s="614" t="s">
        <v>1764</v>
      </c>
      <c r="G325" s="613" t="s">
        <v>1700</v>
      </c>
      <c r="H325" s="613" t="s">
        <v>1701</v>
      </c>
      <c r="I325" s="615">
        <v>370.5</v>
      </c>
      <c r="J325" s="615">
        <v>10</v>
      </c>
      <c r="K325" s="616">
        <v>3705.02</v>
      </c>
    </row>
    <row r="326" spans="1:11" ht="14.4" customHeight="1" x14ac:dyDescent="0.3">
      <c r="A326" s="611" t="s">
        <v>556</v>
      </c>
      <c r="B326" s="612" t="s">
        <v>557</v>
      </c>
      <c r="C326" s="613" t="s">
        <v>569</v>
      </c>
      <c r="D326" s="614" t="s">
        <v>1211</v>
      </c>
      <c r="E326" s="613" t="s">
        <v>1763</v>
      </c>
      <c r="F326" s="614" t="s">
        <v>1764</v>
      </c>
      <c r="G326" s="613" t="s">
        <v>1702</v>
      </c>
      <c r="H326" s="613" t="s">
        <v>1703</v>
      </c>
      <c r="I326" s="615">
        <v>356.59</v>
      </c>
      <c r="J326" s="615">
        <v>10</v>
      </c>
      <c r="K326" s="616">
        <v>3565.87</v>
      </c>
    </row>
    <row r="327" spans="1:11" ht="14.4" customHeight="1" x14ac:dyDescent="0.3">
      <c r="A327" s="611" t="s">
        <v>556</v>
      </c>
      <c r="B327" s="612" t="s">
        <v>557</v>
      </c>
      <c r="C327" s="613" t="s">
        <v>569</v>
      </c>
      <c r="D327" s="614" t="s">
        <v>1211</v>
      </c>
      <c r="E327" s="613" t="s">
        <v>1763</v>
      </c>
      <c r="F327" s="614" t="s">
        <v>1764</v>
      </c>
      <c r="G327" s="613" t="s">
        <v>1704</v>
      </c>
      <c r="H327" s="613" t="s">
        <v>1705</v>
      </c>
      <c r="I327" s="615">
        <v>392.04</v>
      </c>
      <c r="J327" s="615">
        <v>10</v>
      </c>
      <c r="K327" s="616">
        <v>3920.4</v>
      </c>
    </row>
    <row r="328" spans="1:11" ht="14.4" customHeight="1" x14ac:dyDescent="0.3">
      <c r="A328" s="611" t="s">
        <v>556</v>
      </c>
      <c r="B328" s="612" t="s">
        <v>557</v>
      </c>
      <c r="C328" s="613" t="s">
        <v>569</v>
      </c>
      <c r="D328" s="614" t="s">
        <v>1211</v>
      </c>
      <c r="E328" s="613" t="s">
        <v>1763</v>
      </c>
      <c r="F328" s="614" t="s">
        <v>1764</v>
      </c>
      <c r="G328" s="613" t="s">
        <v>1706</v>
      </c>
      <c r="H328" s="613" t="s">
        <v>1707</v>
      </c>
      <c r="I328" s="615">
        <v>392.04</v>
      </c>
      <c r="J328" s="615">
        <v>10</v>
      </c>
      <c r="K328" s="616">
        <v>3920.4</v>
      </c>
    </row>
    <row r="329" spans="1:11" ht="14.4" customHeight="1" x14ac:dyDescent="0.3">
      <c r="A329" s="611" t="s">
        <v>556</v>
      </c>
      <c r="B329" s="612" t="s">
        <v>557</v>
      </c>
      <c r="C329" s="613" t="s">
        <v>569</v>
      </c>
      <c r="D329" s="614" t="s">
        <v>1211</v>
      </c>
      <c r="E329" s="613" t="s">
        <v>1763</v>
      </c>
      <c r="F329" s="614" t="s">
        <v>1764</v>
      </c>
      <c r="G329" s="613" t="s">
        <v>1708</v>
      </c>
      <c r="H329" s="613" t="s">
        <v>1709</v>
      </c>
      <c r="I329" s="615">
        <v>356.59</v>
      </c>
      <c r="J329" s="615">
        <v>10</v>
      </c>
      <c r="K329" s="616">
        <v>3565.87</v>
      </c>
    </row>
    <row r="330" spans="1:11" ht="14.4" customHeight="1" x14ac:dyDescent="0.3">
      <c r="A330" s="611" t="s">
        <v>556</v>
      </c>
      <c r="B330" s="612" t="s">
        <v>557</v>
      </c>
      <c r="C330" s="613" t="s">
        <v>569</v>
      </c>
      <c r="D330" s="614" t="s">
        <v>1211</v>
      </c>
      <c r="E330" s="613" t="s">
        <v>1771</v>
      </c>
      <c r="F330" s="614" t="s">
        <v>1772</v>
      </c>
      <c r="G330" s="613" t="s">
        <v>1710</v>
      </c>
      <c r="H330" s="613" t="s">
        <v>1711</v>
      </c>
      <c r="I330" s="615">
        <v>24.2</v>
      </c>
      <c r="J330" s="615">
        <v>54</v>
      </c>
      <c r="K330" s="616">
        <v>1306.8</v>
      </c>
    </row>
    <row r="331" spans="1:11" ht="14.4" customHeight="1" x14ac:dyDescent="0.3">
      <c r="A331" s="611" t="s">
        <v>556</v>
      </c>
      <c r="B331" s="612" t="s">
        <v>557</v>
      </c>
      <c r="C331" s="613" t="s">
        <v>569</v>
      </c>
      <c r="D331" s="614" t="s">
        <v>1211</v>
      </c>
      <c r="E331" s="613" t="s">
        <v>1771</v>
      </c>
      <c r="F331" s="614" t="s">
        <v>1772</v>
      </c>
      <c r="G331" s="613" t="s">
        <v>1485</v>
      </c>
      <c r="H331" s="613" t="s">
        <v>1486</v>
      </c>
      <c r="I331" s="615">
        <v>4.66</v>
      </c>
      <c r="J331" s="615">
        <v>450</v>
      </c>
      <c r="K331" s="616">
        <v>2107.17</v>
      </c>
    </row>
    <row r="332" spans="1:11" ht="14.4" customHeight="1" x14ac:dyDescent="0.3">
      <c r="A332" s="611" t="s">
        <v>556</v>
      </c>
      <c r="B332" s="612" t="s">
        <v>557</v>
      </c>
      <c r="C332" s="613" t="s">
        <v>569</v>
      </c>
      <c r="D332" s="614" t="s">
        <v>1211</v>
      </c>
      <c r="E332" s="613" t="s">
        <v>1775</v>
      </c>
      <c r="F332" s="614" t="s">
        <v>1776</v>
      </c>
      <c r="G332" s="613" t="s">
        <v>1712</v>
      </c>
      <c r="H332" s="613" t="s">
        <v>1713</v>
      </c>
      <c r="I332" s="615">
        <v>123.75</v>
      </c>
      <c r="J332" s="615">
        <v>4</v>
      </c>
      <c r="K332" s="616">
        <v>495</v>
      </c>
    </row>
    <row r="333" spans="1:11" ht="14.4" customHeight="1" x14ac:dyDescent="0.3">
      <c r="A333" s="611" t="s">
        <v>556</v>
      </c>
      <c r="B333" s="612" t="s">
        <v>557</v>
      </c>
      <c r="C333" s="613" t="s">
        <v>569</v>
      </c>
      <c r="D333" s="614" t="s">
        <v>1211</v>
      </c>
      <c r="E333" s="613" t="s">
        <v>1777</v>
      </c>
      <c r="F333" s="614" t="s">
        <v>1778</v>
      </c>
      <c r="G333" s="613" t="s">
        <v>1714</v>
      </c>
      <c r="H333" s="613" t="s">
        <v>1715</v>
      </c>
      <c r="I333" s="615">
        <v>629.20000000000005</v>
      </c>
      <c r="J333" s="615">
        <v>20</v>
      </c>
      <c r="K333" s="616">
        <v>12584</v>
      </c>
    </row>
    <row r="334" spans="1:11" ht="14.4" customHeight="1" x14ac:dyDescent="0.3">
      <c r="A334" s="611" t="s">
        <v>556</v>
      </c>
      <c r="B334" s="612" t="s">
        <v>557</v>
      </c>
      <c r="C334" s="613" t="s">
        <v>569</v>
      </c>
      <c r="D334" s="614" t="s">
        <v>1211</v>
      </c>
      <c r="E334" s="613" t="s">
        <v>1777</v>
      </c>
      <c r="F334" s="614" t="s">
        <v>1778</v>
      </c>
      <c r="G334" s="613" t="s">
        <v>1716</v>
      </c>
      <c r="H334" s="613" t="s">
        <v>1717</v>
      </c>
      <c r="I334" s="615">
        <v>899.64</v>
      </c>
      <c r="J334" s="615">
        <v>30</v>
      </c>
      <c r="K334" s="616">
        <v>26989.06</v>
      </c>
    </row>
    <row r="335" spans="1:11" ht="14.4" customHeight="1" x14ac:dyDescent="0.3">
      <c r="A335" s="611" t="s">
        <v>556</v>
      </c>
      <c r="B335" s="612" t="s">
        <v>557</v>
      </c>
      <c r="C335" s="613" t="s">
        <v>569</v>
      </c>
      <c r="D335" s="614" t="s">
        <v>1211</v>
      </c>
      <c r="E335" s="613" t="s">
        <v>1777</v>
      </c>
      <c r="F335" s="614" t="s">
        <v>1778</v>
      </c>
      <c r="G335" s="613" t="s">
        <v>1718</v>
      </c>
      <c r="H335" s="613" t="s">
        <v>1719</v>
      </c>
      <c r="I335" s="615">
        <v>411.4</v>
      </c>
      <c r="J335" s="615">
        <v>60</v>
      </c>
      <c r="K335" s="616">
        <v>24684</v>
      </c>
    </row>
    <row r="336" spans="1:11" ht="14.4" customHeight="1" x14ac:dyDescent="0.3">
      <c r="A336" s="611" t="s">
        <v>556</v>
      </c>
      <c r="B336" s="612" t="s">
        <v>557</v>
      </c>
      <c r="C336" s="613" t="s">
        <v>569</v>
      </c>
      <c r="D336" s="614" t="s">
        <v>1211</v>
      </c>
      <c r="E336" s="613" t="s">
        <v>1777</v>
      </c>
      <c r="F336" s="614" t="s">
        <v>1778</v>
      </c>
      <c r="G336" s="613" t="s">
        <v>1720</v>
      </c>
      <c r="H336" s="613" t="s">
        <v>1721</v>
      </c>
      <c r="I336" s="615">
        <v>411.4</v>
      </c>
      <c r="J336" s="615">
        <v>10</v>
      </c>
      <c r="K336" s="616">
        <v>4114</v>
      </c>
    </row>
    <row r="337" spans="1:11" ht="14.4" customHeight="1" x14ac:dyDescent="0.3">
      <c r="A337" s="611" t="s">
        <v>556</v>
      </c>
      <c r="B337" s="612" t="s">
        <v>557</v>
      </c>
      <c r="C337" s="613" t="s">
        <v>569</v>
      </c>
      <c r="D337" s="614" t="s">
        <v>1211</v>
      </c>
      <c r="E337" s="613" t="s">
        <v>1773</v>
      </c>
      <c r="F337" s="614" t="s">
        <v>1774</v>
      </c>
      <c r="G337" s="613" t="s">
        <v>1722</v>
      </c>
      <c r="H337" s="613" t="s">
        <v>1723</v>
      </c>
      <c r="I337" s="615">
        <v>24.18</v>
      </c>
      <c r="J337" s="615">
        <v>300</v>
      </c>
      <c r="K337" s="616">
        <v>7252.74</v>
      </c>
    </row>
    <row r="338" spans="1:11" ht="14.4" customHeight="1" x14ac:dyDescent="0.3">
      <c r="A338" s="611" t="s">
        <v>556</v>
      </c>
      <c r="B338" s="612" t="s">
        <v>557</v>
      </c>
      <c r="C338" s="613" t="s">
        <v>569</v>
      </c>
      <c r="D338" s="614" t="s">
        <v>1211</v>
      </c>
      <c r="E338" s="613" t="s">
        <v>1773</v>
      </c>
      <c r="F338" s="614" t="s">
        <v>1774</v>
      </c>
      <c r="G338" s="613" t="s">
        <v>1722</v>
      </c>
      <c r="H338" s="613" t="s">
        <v>1724</v>
      </c>
      <c r="I338" s="615">
        <v>24.18</v>
      </c>
      <c r="J338" s="615">
        <v>500</v>
      </c>
      <c r="K338" s="616">
        <v>12087.91</v>
      </c>
    </row>
    <row r="339" spans="1:11" ht="14.4" customHeight="1" x14ac:dyDescent="0.3">
      <c r="A339" s="611" t="s">
        <v>556</v>
      </c>
      <c r="B339" s="612" t="s">
        <v>557</v>
      </c>
      <c r="C339" s="613" t="s">
        <v>569</v>
      </c>
      <c r="D339" s="614" t="s">
        <v>1211</v>
      </c>
      <c r="E339" s="613" t="s">
        <v>1773</v>
      </c>
      <c r="F339" s="614" t="s">
        <v>1774</v>
      </c>
      <c r="G339" s="613" t="s">
        <v>1487</v>
      </c>
      <c r="H339" s="613" t="s">
        <v>1488</v>
      </c>
      <c r="I339" s="615">
        <v>6.9583333333333321</v>
      </c>
      <c r="J339" s="615">
        <v>140</v>
      </c>
      <c r="K339" s="616">
        <v>972.30000000000007</v>
      </c>
    </row>
    <row r="340" spans="1:11" ht="14.4" customHeight="1" x14ac:dyDescent="0.3">
      <c r="A340" s="611" t="s">
        <v>556</v>
      </c>
      <c r="B340" s="612" t="s">
        <v>557</v>
      </c>
      <c r="C340" s="613" t="s">
        <v>569</v>
      </c>
      <c r="D340" s="614" t="s">
        <v>1211</v>
      </c>
      <c r="E340" s="613" t="s">
        <v>1773</v>
      </c>
      <c r="F340" s="614" t="s">
        <v>1774</v>
      </c>
      <c r="G340" s="613" t="s">
        <v>1489</v>
      </c>
      <c r="H340" s="613" t="s">
        <v>1725</v>
      </c>
      <c r="I340" s="615">
        <v>210.54</v>
      </c>
      <c r="J340" s="615">
        <v>20</v>
      </c>
      <c r="K340" s="616">
        <v>4210.8</v>
      </c>
    </row>
    <row r="341" spans="1:11" ht="14.4" customHeight="1" x14ac:dyDescent="0.3">
      <c r="A341" s="611" t="s">
        <v>556</v>
      </c>
      <c r="B341" s="612" t="s">
        <v>557</v>
      </c>
      <c r="C341" s="613" t="s">
        <v>569</v>
      </c>
      <c r="D341" s="614" t="s">
        <v>1211</v>
      </c>
      <c r="E341" s="613" t="s">
        <v>1779</v>
      </c>
      <c r="F341" s="614" t="s">
        <v>1780</v>
      </c>
      <c r="G341" s="613" t="s">
        <v>1726</v>
      </c>
      <c r="H341" s="613" t="s">
        <v>1727</v>
      </c>
      <c r="I341" s="615">
        <v>55.570000000000007</v>
      </c>
      <c r="J341" s="615">
        <v>72</v>
      </c>
      <c r="K341" s="616">
        <v>4001.33</v>
      </c>
    </row>
    <row r="342" spans="1:11" ht="14.4" customHeight="1" x14ac:dyDescent="0.3">
      <c r="A342" s="611" t="s">
        <v>556</v>
      </c>
      <c r="B342" s="612" t="s">
        <v>557</v>
      </c>
      <c r="C342" s="613" t="s">
        <v>569</v>
      </c>
      <c r="D342" s="614" t="s">
        <v>1211</v>
      </c>
      <c r="E342" s="613" t="s">
        <v>1765</v>
      </c>
      <c r="F342" s="614" t="s">
        <v>1766</v>
      </c>
      <c r="G342" s="613" t="s">
        <v>1393</v>
      </c>
      <c r="H342" s="613" t="s">
        <v>1394</v>
      </c>
      <c r="I342" s="615">
        <v>0.30249999999999999</v>
      </c>
      <c r="J342" s="615">
        <v>1500</v>
      </c>
      <c r="K342" s="616">
        <v>452</v>
      </c>
    </row>
    <row r="343" spans="1:11" ht="14.4" customHeight="1" x14ac:dyDescent="0.3">
      <c r="A343" s="611" t="s">
        <v>556</v>
      </c>
      <c r="B343" s="612" t="s">
        <v>557</v>
      </c>
      <c r="C343" s="613" t="s">
        <v>569</v>
      </c>
      <c r="D343" s="614" t="s">
        <v>1211</v>
      </c>
      <c r="E343" s="613" t="s">
        <v>1765</v>
      </c>
      <c r="F343" s="614" t="s">
        <v>1766</v>
      </c>
      <c r="G343" s="613" t="s">
        <v>1393</v>
      </c>
      <c r="H343" s="613" t="s">
        <v>1395</v>
      </c>
      <c r="I343" s="615">
        <v>0.30249999999999999</v>
      </c>
      <c r="J343" s="615">
        <v>1400</v>
      </c>
      <c r="K343" s="616">
        <v>421</v>
      </c>
    </row>
    <row r="344" spans="1:11" ht="14.4" customHeight="1" x14ac:dyDescent="0.3">
      <c r="A344" s="611" t="s">
        <v>556</v>
      </c>
      <c r="B344" s="612" t="s">
        <v>557</v>
      </c>
      <c r="C344" s="613" t="s">
        <v>569</v>
      </c>
      <c r="D344" s="614" t="s">
        <v>1211</v>
      </c>
      <c r="E344" s="613" t="s">
        <v>1765</v>
      </c>
      <c r="F344" s="614" t="s">
        <v>1766</v>
      </c>
      <c r="G344" s="613" t="s">
        <v>1728</v>
      </c>
      <c r="H344" s="613" t="s">
        <v>1729</v>
      </c>
      <c r="I344" s="615">
        <v>0.3</v>
      </c>
      <c r="J344" s="615">
        <v>100</v>
      </c>
      <c r="K344" s="616">
        <v>30</v>
      </c>
    </row>
    <row r="345" spans="1:11" ht="14.4" customHeight="1" x14ac:dyDescent="0.3">
      <c r="A345" s="611" t="s">
        <v>556</v>
      </c>
      <c r="B345" s="612" t="s">
        <v>557</v>
      </c>
      <c r="C345" s="613" t="s">
        <v>569</v>
      </c>
      <c r="D345" s="614" t="s">
        <v>1211</v>
      </c>
      <c r="E345" s="613" t="s">
        <v>1765</v>
      </c>
      <c r="F345" s="614" t="s">
        <v>1766</v>
      </c>
      <c r="G345" s="613" t="s">
        <v>1728</v>
      </c>
      <c r="H345" s="613" t="s">
        <v>1730</v>
      </c>
      <c r="I345" s="615">
        <v>0.3</v>
      </c>
      <c r="J345" s="615">
        <v>200</v>
      </c>
      <c r="K345" s="616">
        <v>60</v>
      </c>
    </row>
    <row r="346" spans="1:11" ht="14.4" customHeight="1" x14ac:dyDescent="0.3">
      <c r="A346" s="611" t="s">
        <v>556</v>
      </c>
      <c r="B346" s="612" t="s">
        <v>557</v>
      </c>
      <c r="C346" s="613" t="s">
        <v>569</v>
      </c>
      <c r="D346" s="614" t="s">
        <v>1211</v>
      </c>
      <c r="E346" s="613" t="s">
        <v>1765</v>
      </c>
      <c r="F346" s="614" t="s">
        <v>1766</v>
      </c>
      <c r="G346" s="613" t="s">
        <v>1731</v>
      </c>
      <c r="H346" s="613" t="s">
        <v>1732</v>
      </c>
      <c r="I346" s="615">
        <v>0.47285714285714281</v>
      </c>
      <c r="J346" s="615">
        <v>1200</v>
      </c>
      <c r="K346" s="616">
        <v>568.41</v>
      </c>
    </row>
    <row r="347" spans="1:11" ht="14.4" customHeight="1" x14ac:dyDescent="0.3">
      <c r="A347" s="611" t="s">
        <v>556</v>
      </c>
      <c r="B347" s="612" t="s">
        <v>557</v>
      </c>
      <c r="C347" s="613" t="s">
        <v>569</v>
      </c>
      <c r="D347" s="614" t="s">
        <v>1211</v>
      </c>
      <c r="E347" s="613" t="s">
        <v>1765</v>
      </c>
      <c r="F347" s="614" t="s">
        <v>1766</v>
      </c>
      <c r="G347" s="613" t="s">
        <v>1396</v>
      </c>
      <c r="H347" s="613" t="s">
        <v>1397</v>
      </c>
      <c r="I347" s="615">
        <v>0.4</v>
      </c>
      <c r="J347" s="615">
        <v>8000</v>
      </c>
      <c r="K347" s="616">
        <v>3031</v>
      </c>
    </row>
    <row r="348" spans="1:11" ht="14.4" customHeight="1" x14ac:dyDescent="0.3">
      <c r="A348" s="611" t="s">
        <v>556</v>
      </c>
      <c r="B348" s="612" t="s">
        <v>557</v>
      </c>
      <c r="C348" s="613" t="s">
        <v>569</v>
      </c>
      <c r="D348" s="614" t="s">
        <v>1211</v>
      </c>
      <c r="E348" s="613" t="s">
        <v>1767</v>
      </c>
      <c r="F348" s="614" t="s">
        <v>1768</v>
      </c>
      <c r="G348" s="613" t="s">
        <v>1733</v>
      </c>
      <c r="H348" s="613" t="s">
        <v>1734</v>
      </c>
      <c r="I348" s="615">
        <v>11.01</v>
      </c>
      <c r="J348" s="615">
        <v>80</v>
      </c>
      <c r="K348" s="616">
        <v>880.8</v>
      </c>
    </row>
    <row r="349" spans="1:11" ht="14.4" customHeight="1" x14ac:dyDescent="0.3">
      <c r="A349" s="611" t="s">
        <v>556</v>
      </c>
      <c r="B349" s="612" t="s">
        <v>557</v>
      </c>
      <c r="C349" s="613" t="s">
        <v>569</v>
      </c>
      <c r="D349" s="614" t="s">
        <v>1211</v>
      </c>
      <c r="E349" s="613" t="s">
        <v>1767</v>
      </c>
      <c r="F349" s="614" t="s">
        <v>1768</v>
      </c>
      <c r="G349" s="613" t="s">
        <v>1497</v>
      </c>
      <c r="H349" s="613" t="s">
        <v>1498</v>
      </c>
      <c r="I349" s="615">
        <v>11.01</v>
      </c>
      <c r="J349" s="615">
        <v>480</v>
      </c>
      <c r="K349" s="616">
        <v>5284.8</v>
      </c>
    </row>
    <row r="350" spans="1:11" ht="14.4" customHeight="1" x14ac:dyDescent="0.3">
      <c r="A350" s="611" t="s">
        <v>556</v>
      </c>
      <c r="B350" s="612" t="s">
        <v>557</v>
      </c>
      <c r="C350" s="613" t="s">
        <v>569</v>
      </c>
      <c r="D350" s="614" t="s">
        <v>1211</v>
      </c>
      <c r="E350" s="613" t="s">
        <v>1767</v>
      </c>
      <c r="F350" s="614" t="s">
        <v>1768</v>
      </c>
      <c r="G350" s="613" t="s">
        <v>1499</v>
      </c>
      <c r="H350" s="613" t="s">
        <v>1500</v>
      </c>
      <c r="I350" s="615">
        <v>11.012</v>
      </c>
      <c r="J350" s="615">
        <v>200</v>
      </c>
      <c r="K350" s="616">
        <v>2202.4</v>
      </c>
    </row>
    <row r="351" spans="1:11" ht="14.4" customHeight="1" x14ac:dyDescent="0.3">
      <c r="A351" s="611" t="s">
        <v>556</v>
      </c>
      <c r="B351" s="612" t="s">
        <v>557</v>
      </c>
      <c r="C351" s="613" t="s">
        <v>569</v>
      </c>
      <c r="D351" s="614" t="s">
        <v>1211</v>
      </c>
      <c r="E351" s="613" t="s">
        <v>1767</v>
      </c>
      <c r="F351" s="614" t="s">
        <v>1768</v>
      </c>
      <c r="G351" s="613" t="s">
        <v>1406</v>
      </c>
      <c r="H351" s="613" t="s">
        <v>1407</v>
      </c>
      <c r="I351" s="615">
        <v>0.77200000000000002</v>
      </c>
      <c r="J351" s="615">
        <v>22000</v>
      </c>
      <c r="K351" s="616">
        <v>16990</v>
      </c>
    </row>
    <row r="352" spans="1:11" ht="14.4" customHeight="1" x14ac:dyDescent="0.3">
      <c r="A352" s="611" t="s">
        <v>556</v>
      </c>
      <c r="B352" s="612" t="s">
        <v>557</v>
      </c>
      <c r="C352" s="613" t="s">
        <v>569</v>
      </c>
      <c r="D352" s="614" t="s">
        <v>1211</v>
      </c>
      <c r="E352" s="613" t="s">
        <v>1767</v>
      </c>
      <c r="F352" s="614" t="s">
        <v>1768</v>
      </c>
      <c r="G352" s="613" t="s">
        <v>1408</v>
      </c>
      <c r="H352" s="613" t="s">
        <v>1409</v>
      </c>
      <c r="I352" s="615">
        <v>0.71</v>
      </c>
      <c r="J352" s="615">
        <v>15200</v>
      </c>
      <c r="K352" s="616">
        <v>10792</v>
      </c>
    </row>
    <row r="353" spans="1:11" ht="14.4" customHeight="1" x14ac:dyDescent="0.3">
      <c r="A353" s="611" t="s">
        <v>556</v>
      </c>
      <c r="B353" s="612" t="s">
        <v>557</v>
      </c>
      <c r="C353" s="613" t="s">
        <v>569</v>
      </c>
      <c r="D353" s="614" t="s">
        <v>1211</v>
      </c>
      <c r="E353" s="613" t="s">
        <v>1767</v>
      </c>
      <c r="F353" s="614" t="s">
        <v>1768</v>
      </c>
      <c r="G353" s="613" t="s">
        <v>1408</v>
      </c>
      <c r="H353" s="613" t="s">
        <v>1410</v>
      </c>
      <c r="I353" s="615">
        <v>0.71</v>
      </c>
      <c r="J353" s="615">
        <v>34400</v>
      </c>
      <c r="K353" s="616">
        <v>24424</v>
      </c>
    </row>
    <row r="354" spans="1:11" ht="14.4" customHeight="1" x14ac:dyDescent="0.3">
      <c r="A354" s="611" t="s">
        <v>556</v>
      </c>
      <c r="B354" s="612" t="s">
        <v>557</v>
      </c>
      <c r="C354" s="613" t="s">
        <v>569</v>
      </c>
      <c r="D354" s="614" t="s">
        <v>1211</v>
      </c>
      <c r="E354" s="613" t="s">
        <v>1769</v>
      </c>
      <c r="F354" s="614" t="s">
        <v>1770</v>
      </c>
      <c r="G354" s="613" t="s">
        <v>1735</v>
      </c>
      <c r="H354" s="613" t="s">
        <v>1736</v>
      </c>
      <c r="I354" s="615">
        <v>139.44181818181821</v>
      </c>
      <c r="J354" s="615">
        <v>112</v>
      </c>
      <c r="K354" s="616">
        <v>15617.460000000003</v>
      </c>
    </row>
    <row r="355" spans="1:11" ht="14.4" customHeight="1" x14ac:dyDescent="0.3">
      <c r="A355" s="611" t="s">
        <v>556</v>
      </c>
      <c r="B355" s="612" t="s">
        <v>557</v>
      </c>
      <c r="C355" s="613" t="s">
        <v>569</v>
      </c>
      <c r="D355" s="614" t="s">
        <v>1211</v>
      </c>
      <c r="E355" s="613" t="s">
        <v>1769</v>
      </c>
      <c r="F355" s="614" t="s">
        <v>1770</v>
      </c>
      <c r="G355" s="613" t="s">
        <v>1737</v>
      </c>
      <c r="H355" s="613" t="s">
        <v>1738</v>
      </c>
      <c r="I355" s="615">
        <v>11.650000000000002</v>
      </c>
      <c r="J355" s="615">
        <v>90</v>
      </c>
      <c r="K355" s="616">
        <v>1048.71</v>
      </c>
    </row>
    <row r="356" spans="1:11" ht="14.4" customHeight="1" x14ac:dyDescent="0.3">
      <c r="A356" s="611" t="s">
        <v>556</v>
      </c>
      <c r="B356" s="612" t="s">
        <v>557</v>
      </c>
      <c r="C356" s="613" t="s">
        <v>569</v>
      </c>
      <c r="D356" s="614" t="s">
        <v>1211</v>
      </c>
      <c r="E356" s="613" t="s">
        <v>1769</v>
      </c>
      <c r="F356" s="614" t="s">
        <v>1770</v>
      </c>
      <c r="G356" s="613" t="s">
        <v>1503</v>
      </c>
      <c r="H356" s="613" t="s">
        <v>1504</v>
      </c>
      <c r="I356" s="615">
        <v>152.46</v>
      </c>
      <c r="J356" s="615">
        <v>4</v>
      </c>
      <c r="K356" s="616">
        <v>609.84</v>
      </c>
    </row>
    <row r="357" spans="1:11" ht="14.4" customHeight="1" x14ac:dyDescent="0.3">
      <c r="A357" s="611" t="s">
        <v>556</v>
      </c>
      <c r="B357" s="612" t="s">
        <v>557</v>
      </c>
      <c r="C357" s="613" t="s">
        <v>569</v>
      </c>
      <c r="D357" s="614" t="s">
        <v>1211</v>
      </c>
      <c r="E357" s="613" t="s">
        <v>1769</v>
      </c>
      <c r="F357" s="614" t="s">
        <v>1770</v>
      </c>
      <c r="G357" s="613" t="s">
        <v>1739</v>
      </c>
      <c r="H357" s="613" t="s">
        <v>1740</v>
      </c>
      <c r="I357" s="615">
        <v>2746.7</v>
      </c>
      <c r="J357" s="615">
        <v>5</v>
      </c>
      <c r="K357" s="616">
        <v>13733.5</v>
      </c>
    </row>
    <row r="358" spans="1:11" ht="14.4" customHeight="1" x14ac:dyDescent="0.3">
      <c r="A358" s="611" t="s">
        <v>556</v>
      </c>
      <c r="B358" s="612" t="s">
        <v>557</v>
      </c>
      <c r="C358" s="613" t="s">
        <v>569</v>
      </c>
      <c r="D358" s="614" t="s">
        <v>1211</v>
      </c>
      <c r="E358" s="613" t="s">
        <v>1769</v>
      </c>
      <c r="F358" s="614" t="s">
        <v>1770</v>
      </c>
      <c r="G358" s="613" t="s">
        <v>1741</v>
      </c>
      <c r="H358" s="613" t="s">
        <v>1742</v>
      </c>
      <c r="I358" s="615">
        <v>6352.5</v>
      </c>
      <c r="J358" s="615">
        <v>11</v>
      </c>
      <c r="K358" s="616">
        <v>69877.5</v>
      </c>
    </row>
    <row r="359" spans="1:11" ht="14.4" customHeight="1" x14ac:dyDescent="0.3">
      <c r="A359" s="611" t="s">
        <v>556</v>
      </c>
      <c r="B359" s="612" t="s">
        <v>557</v>
      </c>
      <c r="C359" s="613" t="s">
        <v>569</v>
      </c>
      <c r="D359" s="614" t="s">
        <v>1211</v>
      </c>
      <c r="E359" s="613" t="s">
        <v>1769</v>
      </c>
      <c r="F359" s="614" t="s">
        <v>1770</v>
      </c>
      <c r="G359" s="613" t="s">
        <v>1743</v>
      </c>
      <c r="H359" s="613" t="s">
        <v>1744</v>
      </c>
      <c r="I359" s="615">
        <v>8470</v>
      </c>
      <c r="J359" s="615">
        <v>11</v>
      </c>
      <c r="K359" s="616">
        <v>93170</v>
      </c>
    </row>
    <row r="360" spans="1:11" ht="14.4" customHeight="1" x14ac:dyDescent="0.3">
      <c r="A360" s="611" t="s">
        <v>556</v>
      </c>
      <c r="B360" s="612" t="s">
        <v>557</v>
      </c>
      <c r="C360" s="613" t="s">
        <v>569</v>
      </c>
      <c r="D360" s="614" t="s">
        <v>1211</v>
      </c>
      <c r="E360" s="613" t="s">
        <v>1769</v>
      </c>
      <c r="F360" s="614" t="s">
        <v>1770</v>
      </c>
      <c r="G360" s="613" t="s">
        <v>1745</v>
      </c>
      <c r="H360" s="613" t="s">
        <v>1746</v>
      </c>
      <c r="I360" s="615">
        <v>363</v>
      </c>
      <c r="J360" s="615">
        <v>13</v>
      </c>
      <c r="K360" s="616">
        <v>4719</v>
      </c>
    </row>
    <row r="361" spans="1:11" ht="14.4" customHeight="1" x14ac:dyDescent="0.3">
      <c r="A361" s="611" t="s">
        <v>556</v>
      </c>
      <c r="B361" s="612" t="s">
        <v>557</v>
      </c>
      <c r="C361" s="613" t="s">
        <v>569</v>
      </c>
      <c r="D361" s="614" t="s">
        <v>1211</v>
      </c>
      <c r="E361" s="613" t="s">
        <v>1769</v>
      </c>
      <c r="F361" s="614" t="s">
        <v>1770</v>
      </c>
      <c r="G361" s="613" t="s">
        <v>1411</v>
      </c>
      <c r="H361" s="613" t="s">
        <v>1412</v>
      </c>
      <c r="I361" s="615">
        <v>4433.8940000000002</v>
      </c>
      <c r="J361" s="615">
        <v>20</v>
      </c>
      <c r="K361" s="616">
        <v>88663.16</v>
      </c>
    </row>
    <row r="362" spans="1:11" ht="14.4" customHeight="1" x14ac:dyDescent="0.3">
      <c r="A362" s="611" t="s">
        <v>556</v>
      </c>
      <c r="B362" s="612" t="s">
        <v>557</v>
      </c>
      <c r="C362" s="613" t="s">
        <v>569</v>
      </c>
      <c r="D362" s="614" t="s">
        <v>1211</v>
      </c>
      <c r="E362" s="613" t="s">
        <v>1769</v>
      </c>
      <c r="F362" s="614" t="s">
        <v>1770</v>
      </c>
      <c r="G362" s="613" t="s">
        <v>1747</v>
      </c>
      <c r="H362" s="613" t="s">
        <v>1748</v>
      </c>
      <c r="I362" s="615">
        <v>786.5</v>
      </c>
      <c r="J362" s="615">
        <v>3</v>
      </c>
      <c r="K362" s="616">
        <v>2359.5</v>
      </c>
    </row>
    <row r="363" spans="1:11" ht="14.4" customHeight="1" x14ac:dyDescent="0.3">
      <c r="A363" s="611" t="s">
        <v>556</v>
      </c>
      <c r="B363" s="612" t="s">
        <v>557</v>
      </c>
      <c r="C363" s="613" t="s">
        <v>569</v>
      </c>
      <c r="D363" s="614" t="s">
        <v>1211</v>
      </c>
      <c r="E363" s="613" t="s">
        <v>1769</v>
      </c>
      <c r="F363" s="614" t="s">
        <v>1770</v>
      </c>
      <c r="G363" s="613" t="s">
        <v>1749</v>
      </c>
      <c r="H363" s="613" t="s">
        <v>1750</v>
      </c>
      <c r="I363" s="615">
        <v>3630</v>
      </c>
      <c r="J363" s="615">
        <v>4</v>
      </c>
      <c r="K363" s="616">
        <v>14520</v>
      </c>
    </row>
    <row r="364" spans="1:11" ht="14.4" customHeight="1" x14ac:dyDescent="0.3">
      <c r="A364" s="611" t="s">
        <v>556</v>
      </c>
      <c r="B364" s="612" t="s">
        <v>557</v>
      </c>
      <c r="C364" s="613" t="s">
        <v>569</v>
      </c>
      <c r="D364" s="614" t="s">
        <v>1211</v>
      </c>
      <c r="E364" s="613" t="s">
        <v>1769</v>
      </c>
      <c r="F364" s="614" t="s">
        <v>1770</v>
      </c>
      <c r="G364" s="613" t="s">
        <v>1751</v>
      </c>
      <c r="H364" s="613" t="s">
        <v>1752</v>
      </c>
      <c r="I364" s="615">
        <v>3630</v>
      </c>
      <c r="J364" s="615">
        <v>3</v>
      </c>
      <c r="K364" s="616">
        <v>10890</v>
      </c>
    </row>
    <row r="365" spans="1:11" ht="14.4" customHeight="1" x14ac:dyDescent="0.3">
      <c r="A365" s="611" t="s">
        <v>556</v>
      </c>
      <c r="B365" s="612" t="s">
        <v>557</v>
      </c>
      <c r="C365" s="613" t="s">
        <v>569</v>
      </c>
      <c r="D365" s="614" t="s">
        <v>1211</v>
      </c>
      <c r="E365" s="613" t="s">
        <v>1769</v>
      </c>
      <c r="F365" s="614" t="s">
        <v>1770</v>
      </c>
      <c r="G365" s="613" t="s">
        <v>1753</v>
      </c>
      <c r="H365" s="613" t="s">
        <v>1754</v>
      </c>
      <c r="I365" s="615">
        <v>1548.8</v>
      </c>
      <c r="J365" s="615">
        <v>5</v>
      </c>
      <c r="K365" s="616">
        <v>7744</v>
      </c>
    </row>
    <row r="366" spans="1:11" ht="14.4" customHeight="1" x14ac:dyDescent="0.3">
      <c r="A366" s="611" t="s">
        <v>556</v>
      </c>
      <c r="B366" s="612" t="s">
        <v>557</v>
      </c>
      <c r="C366" s="613" t="s">
        <v>569</v>
      </c>
      <c r="D366" s="614" t="s">
        <v>1211</v>
      </c>
      <c r="E366" s="613" t="s">
        <v>1769</v>
      </c>
      <c r="F366" s="614" t="s">
        <v>1770</v>
      </c>
      <c r="G366" s="613" t="s">
        <v>1755</v>
      </c>
      <c r="H366" s="613" t="s">
        <v>1756</v>
      </c>
      <c r="I366" s="615">
        <v>847</v>
      </c>
      <c r="J366" s="615">
        <v>12</v>
      </c>
      <c r="K366" s="616">
        <v>10164</v>
      </c>
    </row>
    <row r="367" spans="1:11" ht="14.4" customHeight="1" x14ac:dyDescent="0.3">
      <c r="A367" s="611" t="s">
        <v>556</v>
      </c>
      <c r="B367" s="612" t="s">
        <v>557</v>
      </c>
      <c r="C367" s="613" t="s">
        <v>569</v>
      </c>
      <c r="D367" s="614" t="s">
        <v>1211</v>
      </c>
      <c r="E367" s="613" t="s">
        <v>1769</v>
      </c>
      <c r="F367" s="614" t="s">
        <v>1770</v>
      </c>
      <c r="G367" s="613" t="s">
        <v>1757</v>
      </c>
      <c r="H367" s="613" t="s">
        <v>1758</v>
      </c>
      <c r="I367" s="615">
        <v>3630</v>
      </c>
      <c r="J367" s="615">
        <v>2</v>
      </c>
      <c r="K367" s="616">
        <v>7260</v>
      </c>
    </row>
    <row r="368" spans="1:11" ht="14.4" customHeight="1" x14ac:dyDescent="0.3">
      <c r="A368" s="611" t="s">
        <v>556</v>
      </c>
      <c r="B368" s="612" t="s">
        <v>557</v>
      </c>
      <c r="C368" s="613" t="s">
        <v>569</v>
      </c>
      <c r="D368" s="614" t="s">
        <v>1211</v>
      </c>
      <c r="E368" s="613" t="s">
        <v>1769</v>
      </c>
      <c r="F368" s="614" t="s">
        <v>1770</v>
      </c>
      <c r="G368" s="613" t="s">
        <v>1759</v>
      </c>
      <c r="H368" s="613" t="s">
        <v>1760</v>
      </c>
      <c r="I368" s="615">
        <v>1682</v>
      </c>
      <c r="J368" s="615">
        <v>1</v>
      </c>
      <c r="K368" s="616">
        <v>1682</v>
      </c>
    </row>
    <row r="369" spans="1:11" ht="14.4" customHeight="1" thickBot="1" x14ac:dyDescent="0.35">
      <c r="A369" s="617" t="s">
        <v>556</v>
      </c>
      <c r="B369" s="618" t="s">
        <v>557</v>
      </c>
      <c r="C369" s="619" t="s">
        <v>569</v>
      </c>
      <c r="D369" s="620" t="s">
        <v>1211</v>
      </c>
      <c r="E369" s="619" t="s">
        <v>1769</v>
      </c>
      <c r="F369" s="620" t="s">
        <v>1770</v>
      </c>
      <c r="G369" s="619" t="s">
        <v>1413</v>
      </c>
      <c r="H369" s="619" t="s">
        <v>1414</v>
      </c>
      <c r="I369" s="621">
        <v>110.42</v>
      </c>
      <c r="J369" s="621">
        <v>2</v>
      </c>
      <c r="K369" s="622">
        <v>220.84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</row>
    <row r="2" spans="1:34" ht="15" thickBot="1" x14ac:dyDescent="0.35">
      <c r="A2" s="361" t="s">
        <v>305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</row>
    <row r="3" spans="1:34" x14ac:dyDescent="0.3">
      <c r="A3" s="380" t="s">
        <v>246</v>
      </c>
      <c r="B3" s="507" t="s">
        <v>227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408</v>
      </c>
      <c r="I3" s="383">
        <v>409</v>
      </c>
      <c r="J3" s="383">
        <v>410</v>
      </c>
      <c r="K3" s="383">
        <v>415</v>
      </c>
      <c r="L3" s="383">
        <v>416</v>
      </c>
      <c r="M3" s="383">
        <v>418</v>
      </c>
      <c r="N3" s="383">
        <v>419</v>
      </c>
      <c r="O3" s="383">
        <v>420</v>
      </c>
      <c r="P3" s="383">
        <v>421</v>
      </c>
      <c r="Q3" s="383">
        <v>522</v>
      </c>
      <c r="R3" s="383">
        <v>523</v>
      </c>
      <c r="S3" s="383">
        <v>524</v>
      </c>
      <c r="T3" s="383">
        <v>525</v>
      </c>
      <c r="U3" s="383">
        <v>526</v>
      </c>
      <c r="V3" s="383">
        <v>527</v>
      </c>
      <c r="W3" s="383">
        <v>528</v>
      </c>
      <c r="X3" s="383">
        <v>629</v>
      </c>
      <c r="Y3" s="383">
        <v>630</v>
      </c>
      <c r="Z3" s="383">
        <v>636</v>
      </c>
      <c r="AA3" s="383">
        <v>637</v>
      </c>
      <c r="AB3" s="383">
        <v>640</v>
      </c>
      <c r="AC3" s="383">
        <v>642</v>
      </c>
      <c r="AD3" s="383">
        <v>743</v>
      </c>
      <c r="AE3" s="364">
        <v>745</v>
      </c>
      <c r="AF3" s="364">
        <v>746</v>
      </c>
      <c r="AG3" s="674">
        <v>930</v>
      </c>
      <c r="AH3" s="690"/>
    </row>
    <row r="4" spans="1:34" ht="36.6" outlineLevel="1" thickBot="1" x14ac:dyDescent="0.35">
      <c r="A4" s="381">
        <v>2014</v>
      </c>
      <c r="B4" s="508"/>
      <c r="C4" s="365" t="s">
        <v>228</v>
      </c>
      <c r="D4" s="366" t="s">
        <v>229</v>
      </c>
      <c r="E4" s="366" t="s">
        <v>230</v>
      </c>
      <c r="F4" s="384" t="s">
        <v>258</v>
      </c>
      <c r="G4" s="384" t="s">
        <v>259</v>
      </c>
      <c r="H4" s="384" t="s">
        <v>260</v>
      </c>
      <c r="I4" s="384" t="s">
        <v>261</v>
      </c>
      <c r="J4" s="384" t="s">
        <v>262</v>
      </c>
      <c r="K4" s="384" t="s">
        <v>263</v>
      </c>
      <c r="L4" s="384" t="s">
        <v>264</v>
      </c>
      <c r="M4" s="384" t="s">
        <v>265</v>
      </c>
      <c r="N4" s="384" t="s">
        <v>266</v>
      </c>
      <c r="O4" s="384" t="s">
        <v>267</v>
      </c>
      <c r="P4" s="384" t="s">
        <v>268</v>
      </c>
      <c r="Q4" s="384" t="s">
        <v>269</v>
      </c>
      <c r="R4" s="384" t="s">
        <v>270</v>
      </c>
      <c r="S4" s="384" t="s">
        <v>271</v>
      </c>
      <c r="T4" s="384" t="s">
        <v>272</v>
      </c>
      <c r="U4" s="384" t="s">
        <v>273</v>
      </c>
      <c r="V4" s="384" t="s">
        <v>274</v>
      </c>
      <c r="W4" s="384" t="s">
        <v>283</v>
      </c>
      <c r="X4" s="384" t="s">
        <v>275</v>
      </c>
      <c r="Y4" s="384" t="s">
        <v>284</v>
      </c>
      <c r="Z4" s="384" t="s">
        <v>276</v>
      </c>
      <c r="AA4" s="384" t="s">
        <v>277</v>
      </c>
      <c r="AB4" s="384" t="s">
        <v>278</v>
      </c>
      <c r="AC4" s="384" t="s">
        <v>279</v>
      </c>
      <c r="AD4" s="384" t="s">
        <v>280</v>
      </c>
      <c r="AE4" s="366" t="s">
        <v>281</v>
      </c>
      <c r="AF4" s="366" t="s">
        <v>282</v>
      </c>
      <c r="AG4" s="675" t="s">
        <v>248</v>
      </c>
      <c r="AH4" s="690"/>
    </row>
    <row r="5" spans="1:34" x14ac:dyDescent="0.3">
      <c r="A5" s="367" t="s">
        <v>231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676"/>
      <c r="AH5" s="690"/>
    </row>
    <row r="6" spans="1:34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65.599999999999994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8.6999999999999993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50.4</v>
      </c>
      <c r="G6" s="408">
        <f xml:space="preserve">
TRUNC(IF($A$4&lt;=12,SUMIFS('ON Data'!L:L,'ON Data'!$D:$D,$A$4,'ON Data'!$E:$E,1),SUMIFS('ON Data'!L:L,'ON Data'!$E:$E,1)/'ON Data'!$D$3),1)</f>
        <v>1.5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0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4</v>
      </c>
      <c r="AD6" s="408">
        <f xml:space="preserve">
TRUNC(IF($A$4&lt;=12,SUMIFS('ON Data'!AI:AI,'ON Data'!$D:$D,$A$4,'ON Data'!$E:$E,1),SUMIFS('ON Data'!AI:AI,'ON Data'!$E:$E,1)/'ON Data'!$D$3),1)</f>
        <v>0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677">
        <f xml:space="preserve">
TRUNC(IF($A$4&lt;=12,SUMIFS('ON Data'!AM:AM,'ON Data'!$D:$D,$A$4,'ON Data'!$E:$E,1),SUMIFS('ON Data'!AM:AM,'ON Data'!$E:$E,1)/'ON Data'!$D$3),1)</f>
        <v>1</v>
      </c>
      <c r="AH6" s="690"/>
    </row>
    <row r="7" spans="1:34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677"/>
      <c r="AH7" s="690"/>
    </row>
    <row r="8" spans="1:34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677"/>
      <c r="AH8" s="690"/>
    </row>
    <row r="9" spans="1:34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678"/>
      <c r="AH9" s="690"/>
    </row>
    <row r="10" spans="1:34" x14ac:dyDescent="0.3">
      <c r="A10" s="370" t="s">
        <v>232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679"/>
      <c r="AH10" s="690"/>
    </row>
    <row r="11" spans="1:34" x14ac:dyDescent="0.3">
      <c r="A11" s="371" t="s">
        <v>233</v>
      </c>
      <c r="B11" s="388">
        <f xml:space="preserve">
IF($A$4&lt;=12,SUMIFS('ON Data'!F:F,'ON Data'!$D:$D,$A$4,'ON Data'!$E:$E,2),SUMIFS('ON Data'!F:F,'ON Data'!$E:$E,2))</f>
        <v>103029.27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14920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77178.76999999999</v>
      </c>
      <c r="G11" s="390">
        <f xml:space="preserve">
IF($A$4&lt;=12,SUMIFS('ON Data'!L:L,'ON Data'!$D:$D,$A$4,'ON Data'!$E:$E,2),SUMIFS('ON Data'!L:L,'ON Data'!$E:$E,2))</f>
        <v>2362.5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0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6864</v>
      </c>
      <c r="AD11" s="390">
        <f xml:space="preserve">
IF($A$4&lt;=12,SUMIFS('ON Data'!AI:AI,'ON Data'!$D:$D,$A$4,'ON Data'!$E:$E,2),SUMIFS('ON Data'!AI:AI,'ON Data'!$E:$E,2))</f>
        <v>0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680">
        <f xml:space="preserve">
IF($A$4&lt;=12,SUMIFS('ON Data'!AM:AM,'ON Data'!$D:$D,$A$4,'ON Data'!$E:$E,2),SUMIFS('ON Data'!AM:AM,'ON Data'!$E:$E,2))</f>
        <v>1704</v>
      </c>
      <c r="AH11" s="690"/>
    </row>
    <row r="12" spans="1:34" x14ac:dyDescent="0.3">
      <c r="A12" s="371" t="s">
        <v>234</v>
      </c>
      <c r="B12" s="388">
        <f xml:space="preserve">
IF($A$4&lt;=12,SUMIFS('ON Data'!F:F,'ON Data'!$D:$D,$A$4,'ON Data'!$E:$E,3),SUMIFS('ON Data'!F:F,'ON Data'!$E:$E,3))</f>
        <v>3580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194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3202</v>
      </c>
      <c r="G12" s="390">
        <f xml:space="preserve">
IF($A$4&lt;=12,SUMIFS('ON Data'!L:L,'ON Data'!$D:$D,$A$4,'ON Data'!$E:$E,3),SUMIFS('ON Data'!L:L,'ON Data'!$E:$E,3))</f>
        <v>184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680">
        <f xml:space="preserve">
IF($A$4&lt;=12,SUMIFS('ON Data'!AM:AM,'ON Data'!$D:$D,$A$4,'ON Data'!$E:$E,3),SUMIFS('ON Data'!AM:AM,'ON Data'!$E:$E,3))</f>
        <v>0</v>
      </c>
      <c r="AH12" s="690"/>
    </row>
    <row r="13" spans="1:34" x14ac:dyDescent="0.3">
      <c r="A13" s="371" t="s">
        <v>241</v>
      </c>
      <c r="B13" s="388">
        <f xml:space="preserve">
IF($A$4&lt;=12,SUMIFS('ON Data'!F:F,'ON Data'!$D:$D,$A$4,'ON Data'!$E:$E,4),SUMIFS('ON Data'!F:F,'ON Data'!$E:$E,4))</f>
        <v>3985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2598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1278</v>
      </c>
      <c r="G13" s="390">
        <f xml:space="preserve">
IF($A$4&lt;=12,SUMIFS('ON Data'!L:L,'ON Data'!$D:$D,$A$4,'ON Data'!$E:$E,4),SUMIFS('ON Data'!L:L,'ON Data'!$E:$E,4))</f>
        <v>87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0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22</v>
      </c>
      <c r="AD13" s="390">
        <f xml:space="preserve">
IF($A$4&lt;=12,SUMIFS('ON Data'!AI:AI,'ON Data'!$D:$D,$A$4,'ON Data'!$E:$E,4),SUMIFS('ON Data'!AI:AI,'ON Data'!$E:$E,4))</f>
        <v>0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680">
        <f xml:space="preserve">
IF($A$4&lt;=12,SUMIFS('ON Data'!AM:AM,'ON Data'!$D:$D,$A$4,'ON Data'!$E:$E,4),SUMIFS('ON Data'!AM:AM,'ON Data'!$E:$E,4))</f>
        <v>0</v>
      </c>
      <c r="AH13" s="690"/>
    </row>
    <row r="14" spans="1:34" ht="15" thickBot="1" x14ac:dyDescent="0.35">
      <c r="A14" s="372" t="s">
        <v>235</v>
      </c>
      <c r="B14" s="391">
        <f xml:space="preserve">
IF($A$4&lt;=12,SUMIFS('ON Data'!F:F,'ON Data'!$D:$D,$A$4,'ON Data'!$E:$E,5),SUMIFS('ON Data'!F:F,'ON Data'!$E:$E,5))</f>
        <v>375</v>
      </c>
      <c r="C14" s="392">
        <f xml:space="preserve">
IF($A$4&lt;=12,SUMIFS('ON Data'!G:G,'ON Data'!$D:$D,$A$4,'ON Data'!$E:$E,5),SUMIFS('ON Data'!G:G,'ON Data'!$E:$E,5))</f>
        <v>375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681">
        <f xml:space="preserve">
IF($A$4&lt;=12,SUMIFS('ON Data'!AM:AM,'ON Data'!$D:$D,$A$4,'ON Data'!$E:$E,5),SUMIFS('ON Data'!AM:AM,'ON Data'!$E:$E,5))</f>
        <v>0</v>
      </c>
      <c r="AH14" s="690"/>
    </row>
    <row r="15" spans="1:34" x14ac:dyDescent="0.3">
      <c r="A15" s="271" t="s">
        <v>245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682"/>
      <c r="AH15" s="690"/>
    </row>
    <row r="16" spans="1:34" x14ac:dyDescent="0.3">
      <c r="A16" s="373" t="s">
        <v>236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680">
        <f xml:space="preserve">
IF($A$4&lt;=12,SUMIFS('ON Data'!AM:AM,'ON Data'!$D:$D,$A$4,'ON Data'!$E:$E,7),SUMIFS('ON Data'!AM:AM,'ON Data'!$E:$E,7))</f>
        <v>0</v>
      </c>
      <c r="AH16" s="690"/>
    </row>
    <row r="17" spans="1:34" x14ac:dyDescent="0.3">
      <c r="A17" s="373" t="s">
        <v>237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680">
        <f xml:space="preserve">
IF($A$4&lt;=12,SUMIFS('ON Data'!AM:AM,'ON Data'!$D:$D,$A$4,'ON Data'!$E:$E,8),SUMIFS('ON Data'!AM:AM,'ON Data'!$E:$E,8))</f>
        <v>0</v>
      </c>
      <c r="AH17" s="690"/>
    </row>
    <row r="18" spans="1:34" x14ac:dyDescent="0.3">
      <c r="A18" s="373" t="s">
        <v>238</v>
      </c>
      <c r="B18" s="388">
        <f xml:space="preserve">
B19-B16-B17</f>
        <v>2190269</v>
      </c>
      <c r="C18" s="389">
        <f t="shared" ref="C18" si="0" xml:space="preserve">
C19-C16-C17</f>
        <v>0</v>
      </c>
      <c r="D18" s="390">
        <f t="shared" ref="D18:AG18" si="1" xml:space="preserve">
D19-D16-D17</f>
        <v>799858</v>
      </c>
      <c r="E18" s="390">
        <f t="shared" si="1"/>
        <v>0</v>
      </c>
      <c r="F18" s="390">
        <f t="shared" si="1"/>
        <v>1277017</v>
      </c>
      <c r="G18" s="390">
        <f t="shared" si="1"/>
        <v>28792</v>
      </c>
      <c r="H18" s="390">
        <f t="shared" si="1"/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0</v>
      </c>
      <c r="AA18" s="390">
        <f t="shared" si="1"/>
        <v>0</v>
      </c>
      <c r="AB18" s="390">
        <f t="shared" si="1"/>
        <v>0</v>
      </c>
      <c r="AC18" s="390">
        <f t="shared" si="1"/>
        <v>60832</v>
      </c>
      <c r="AD18" s="390">
        <f t="shared" si="1"/>
        <v>0</v>
      </c>
      <c r="AE18" s="390">
        <f t="shared" si="1"/>
        <v>0</v>
      </c>
      <c r="AF18" s="390">
        <f t="shared" si="1"/>
        <v>0</v>
      </c>
      <c r="AG18" s="680">
        <f t="shared" si="1"/>
        <v>23770</v>
      </c>
      <c r="AH18" s="690"/>
    </row>
    <row r="19" spans="1:34" ht="15" thickBot="1" x14ac:dyDescent="0.35">
      <c r="A19" s="374" t="s">
        <v>239</v>
      </c>
      <c r="B19" s="397">
        <f xml:space="preserve">
IF($A$4&lt;=12,SUMIFS('ON Data'!F:F,'ON Data'!$D:$D,$A$4,'ON Data'!$E:$E,9),SUMIFS('ON Data'!F:F,'ON Data'!$E:$E,9))</f>
        <v>2190269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799858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1277017</v>
      </c>
      <c r="G19" s="399">
        <f xml:space="preserve">
IF($A$4&lt;=12,SUMIFS('ON Data'!L:L,'ON Data'!$D:$D,$A$4,'ON Data'!$E:$E,9),SUMIFS('ON Data'!L:L,'ON Data'!$E:$E,9))</f>
        <v>28792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0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60832</v>
      </c>
      <c r="AD19" s="399">
        <f xml:space="preserve">
IF($A$4&lt;=12,SUMIFS('ON Data'!AI:AI,'ON Data'!$D:$D,$A$4,'ON Data'!$E:$E,9),SUMIFS('ON Data'!AI:AI,'ON Data'!$E:$E,9))</f>
        <v>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683">
        <f xml:space="preserve">
IF($A$4&lt;=12,SUMIFS('ON Data'!AM:AM,'ON Data'!$D:$D,$A$4,'ON Data'!$E:$E,9),SUMIFS('ON Data'!AM:AM,'ON Data'!$E:$E,9))</f>
        <v>23770</v>
      </c>
      <c r="AH19" s="690"/>
    </row>
    <row r="20" spans="1:34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28225672</v>
      </c>
      <c r="C20" s="401">
        <f xml:space="preserve">
IF($A$4&lt;=12,SUMIFS('ON Data'!G:G,'ON Data'!$D:$D,$A$4,'ON Data'!$E:$E,6),SUMIFS('ON Data'!G:G,'ON Data'!$E:$E,6))</f>
        <v>98580</v>
      </c>
      <c r="D20" s="402">
        <f xml:space="preserve">
IF($A$4&lt;=12,SUMIFS('ON Data'!H:H,'ON Data'!$D:$D,$A$4,'ON Data'!$E:$E,6),SUMIFS('ON Data'!H:H,'ON Data'!$E:$E,6))</f>
        <v>8141021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18567879</v>
      </c>
      <c r="G20" s="402">
        <f xml:space="preserve">
IF($A$4&lt;=12,SUMIFS('ON Data'!L:L,'ON Data'!$D:$D,$A$4,'ON Data'!$E:$E,6),SUMIFS('ON Data'!L:L,'ON Data'!$E:$E,6))</f>
        <v>450265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0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705895</v>
      </c>
      <c r="AD20" s="402">
        <f xml:space="preserve">
IF($A$4&lt;=12,SUMIFS('ON Data'!AI:AI,'ON Data'!$D:$D,$A$4,'ON Data'!$E:$E,6),SUMIFS('ON Data'!AI:AI,'ON Data'!$E:$E,6))</f>
        <v>0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684">
        <f xml:space="preserve">
IF($A$4&lt;=12,SUMIFS('ON Data'!AM:AM,'ON Data'!$D:$D,$A$4,'ON Data'!$E:$E,6),SUMIFS('ON Data'!AM:AM,'ON Data'!$E:$E,6))</f>
        <v>262032</v>
      </c>
      <c r="AH20" s="690"/>
    </row>
    <row r="21" spans="1:34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680">
        <f xml:space="preserve">
IF($A$4&lt;=12,SUMIFS('ON Data'!AM:AM,'ON Data'!$D:$D,$A$4,'ON Data'!$E:$E,12),SUMIFS('ON Data'!AM:AM,'ON Data'!$E:$E,12))</f>
        <v>0</v>
      </c>
      <c r="AH21" s="690"/>
    </row>
    <row r="22" spans="1:34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A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 t="str">
        <f t="shared" si="2"/>
        <v/>
      </c>
      <c r="N22" s="447" t="str">
        <f t="shared" si="2"/>
        <v/>
      </c>
      <c r="O22" s="447" t="str">
        <f t="shared" si="2"/>
        <v/>
      </c>
      <c r="P22" s="447" t="str">
        <f t="shared" si="2"/>
        <v/>
      </c>
      <c r="Q22" s="447" t="str">
        <f t="shared" si="2"/>
        <v/>
      </c>
      <c r="R22" s="447" t="str">
        <f t="shared" si="2"/>
        <v/>
      </c>
      <c r="S22" s="447" t="str">
        <f t="shared" si="2"/>
        <v/>
      </c>
      <c r="T22" s="447" t="str">
        <f t="shared" si="2"/>
        <v/>
      </c>
      <c r="U22" s="447" t="str">
        <f t="shared" si="2"/>
        <v/>
      </c>
      <c r="V22" s="447" t="str">
        <f t="shared" si="2"/>
        <v/>
      </c>
      <c r="W22" s="447" t="str">
        <f t="shared" si="2"/>
        <v/>
      </c>
      <c r="X22" s="447" t="str">
        <f t="shared" si="2"/>
        <v/>
      </c>
      <c r="Y22" s="447" t="str">
        <f t="shared" si="2"/>
        <v/>
      </c>
      <c r="Z22" s="447" t="str">
        <f t="shared" si="2"/>
        <v/>
      </c>
      <c r="AA22" s="447" t="str">
        <f t="shared" si="2"/>
        <v/>
      </c>
      <c r="AB22" s="447" t="str">
        <f t="shared" si="2"/>
        <v/>
      </c>
      <c r="AC22" s="447" t="str">
        <f t="shared" si="2"/>
        <v/>
      </c>
      <c r="AD22" s="447" t="str">
        <f t="shared" si="2"/>
        <v/>
      </c>
      <c r="AE22" s="447" t="str">
        <f t="shared" si="2"/>
        <v/>
      </c>
      <c r="AF22" s="447" t="str">
        <f t="shared" si="2"/>
        <v/>
      </c>
      <c r="AG22" s="685" t="str">
        <f t="shared" si="2"/>
        <v/>
      </c>
      <c r="AH22" s="690"/>
    </row>
    <row r="23" spans="1:34" ht="15" hidden="1" outlineLevel="1" thickBot="1" x14ac:dyDescent="0.35">
      <c r="A23" s="376" t="s">
        <v>56</v>
      </c>
      <c r="B23" s="391">
        <f xml:space="preserve">
IF(B21="","",B20-B21)</f>
        <v>28225672</v>
      </c>
      <c r="C23" s="392">
        <f t="shared" ref="C23:AG23" si="3" xml:space="preserve">
IF(C21="","",C20-C21)</f>
        <v>98580</v>
      </c>
      <c r="D23" s="393">
        <f t="shared" si="3"/>
        <v>8141021</v>
      </c>
      <c r="E23" s="393">
        <f t="shared" si="3"/>
        <v>0</v>
      </c>
      <c r="F23" s="393">
        <f t="shared" si="3"/>
        <v>18567879</v>
      </c>
      <c r="G23" s="393">
        <f t="shared" si="3"/>
        <v>450265</v>
      </c>
      <c r="H23" s="393">
        <f t="shared" si="3"/>
        <v>0</v>
      </c>
      <c r="I23" s="393">
        <f t="shared" si="3"/>
        <v>0</v>
      </c>
      <c r="J23" s="393">
        <f t="shared" si="3"/>
        <v>0</v>
      </c>
      <c r="K23" s="393">
        <f t="shared" si="3"/>
        <v>0</v>
      </c>
      <c r="L23" s="393">
        <f t="shared" si="3"/>
        <v>0</v>
      </c>
      <c r="M23" s="393">
        <f t="shared" si="3"/>
        <v>0</v>
      </c>
      <c r="N23" s="393">
        <f t="shared" si="3"/>
        <v>0</v>
      </c>
      <c r="O23" s="393">
        <f t="shared" si="3"/>
        <v>0</v>
      </c>
      <c r="P23" s="393">
        <f t="shared" si="3"/>
        <v>0</v>
      </c>
      <c r="Q23" s="393">
        <f t="shared" si="3"/>
        <v>0</v>
      </c>
      <c r="R23" s="393">
        <f t="shared" si="3"/>
        <v>0</v>
      </c>
      <c r="S23" s="393">
        <f t="shared" si="3"/>
        <v>0</v>
      </c>
      <c r="T23" s="393">
        <f t="shared" si="3"/>
        <v>0</v>
      </c>
      <c r="U23" s="393">
        <f t="shared" si="3"/>
        <v>0</v>
      </c>
      <c r="V23" s="393">
        <f t="shared" si="3"/>
        <v>0</v>
      </c>
      <c r="W23" s="393">
        <f t="shared" si="3"/>
        <v>0</v>
      </c>
      <c r="X23" s="393">
        <f t="shared" si="3"/>
        <v>0</v>
      </c>
      <c r="Y23" s="393">
        <f t="shared" si="3"/>
        <v>0</v>
      </c>
      <c r="Z23" s="393">
        <f t="shared" si="3"/>
        <v>0</v>
      </c>
      <c r="AA23" s="393">
        <f t="shared" si="3"/>
        <v>0</v>
      </c>
      <c r="AB23" s="393">
        <f t="shared" si="3"/>
        <v>0</v>
      </c>
      <c r="AC23" s="393">
        <f t="shared" si="3"/>
        <v>705895</v>
      </c>
      <c r="AD23" s="393">
        <f t="shared" si="3"/>
        <v>0</v>
      </c>
      <c r="AE23" s="393">
        <f t="shared" si="3"/>
        <v>0</v>
      </c>
      <c r="AF23" s="393">
        <f t="shared" si="3"/>
        <v>0</v>
      </c>
      <c r="AG23" s="681">
        <f t="shared" si="3"/>
        <v>262032</v>
      </c>
      <c r="AH23" s="690"/>
    </row>
    <row r="24" spans="1:34" x14ac:dyDescent="0.3">
      <c r="A24" s="370" t="s">
        <v>240</v>
      </c>
      <c r="B24" s="417" t="s">
        <v>3</v>
      </c>
      <c r="C24" s="691" t="s">
        <v>251</v>
      </c>
      <c r="D24" s="665"/>
      <c r="E24" s="666"/>
      <c r="F24" s="666" t="s">
        <v>252</v>
      </c>
      <c r="G24" s="666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6"/>
      <c r="U24" s="666"/>
      <c r="V24" s="666"/>
      <c r="W24" s="666"/>
      <c r="X24" s="666"/>
      <c r="Y24" s="666"/>
      <c r="Z24" s="666"/>
      <c r="AA24" s="666"/>
      <c r="AB24" s="666"/>
      <c r="AC24" s="666"/>
      <c r="AD24" s="666"/>
      <c r="AE24" s="666"/>
      <c r="AF24" s="666"/>
      <c r="AG24" s="686" t="s">
        <v>253</v>
      </c>
      <c r="AH24" s="690"/>
    </row>
    <row r="25" spans="1:34" x14ac:dyDescent="0.3">
      <c r="A25" s="371" t="s">
        <v>81</v>
      </c>
      <c r="B25" s="388">
        <f xml:space="preserve">
SUM(C25:AG25)</f>
        <v>47323</v>
      </c>
      <c r="C25" s="692">
        <f xml:space="preserve">
IF($A$4&lt;=12,SUMIFS('ON Data'!H:H,'ON Data'!$D:$D,$A$4,'ON Data'!$E:$E,10),SUMIFS('ON Data'!H:H,'ON Data'!$E:$E,10))</f>
        <v>14400</v>
      </c>
      <c r="D25" s="667"/>
      <c r="E25" s="668"/>
      <c r="F25" s="668">
        <f xml:space="preserve">
IF($A$4&lt;=12,SUMIFS('ON Data'!K:K,'ON Data'!$D:$D,$A$4,'ON Data'!$E:$E,10),SUMIFS('ON Data'!K:K,'ON Data'!$E:$E,10))</f>
        <v>32923</v>
      </c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87">
        <f xml:space="preserve">
IF($A$4&lt;=12,SUMIFS('ON Data'!AM:AM,'ON Data'!$D:$D,$A$4,'ON Data'!$E:$E,10),SUMIFS('ON Data'!AM:AM,'ON Data'!$E:$E,10))</f>
        <v>0</v>
      </c>
      <c r="AH25" s="690"/>
    </row>
    <row r="26" spans="1:34" x14ac:dyDescent="0.3">
      <c r="A26" s="377" t="s">
        <v>250</v>
      </c>
      <c r="B26" s="397">
        <f xml:space="preserve">
SUM(C26:AG26)</f>
        <v>49168.166666666672</v>
      </c>
      <c r="C26" s="692">
        <f xml:space="preserve">
IF($A$4&lt;=12,SUMIFS('ON Data'!H:H,'ON Data'!$D:$D,$A$4,'ON Data'!$E:$E,11),SUMIFS('ON Data'!H:H,'ON Data'!$E:$E,11))</f>
        <v>30834.833333333339</v>
      </c>
      <c r="D26" s="667"/>
      <c r="E26" s="668"/>
      <c r="F26" s="669">
        <f xml:space="preserve">
IF($A$4&lt;=12,SUMIFS('ON Data'!K:K,'ON Data'!$D:$D,$A$4,'ON Data'!$E:$E,11),SUMIFS('ON Data'!K:K,'ON Data'!$E:$E,11))</f>
        <v>18333.333333333332</v>
      </c>
      <c r="G26" s="669"/>
      <c r="H26" s="669"/>
      <c r="I26" s="669"/>
      <c r="J26" s="669"/>
      <c r="K26" s="669"/>
      <c r="L26" s="669"/>
      <c r="M26" s="669"/>
      <c r="N26" s="669"/>
      <c r="O26" s="669"/>
      <c r="P26" s="669"/>
      <c r="Q26" s="669"/>
      <c r="R26" s="669"/>
      <c r="S26" s="669"/>
      <c r="T26" s="669"/>
      <c r="U26" s="669"/>
      <c r="V26" s="669"/>
      <c r="W26" s="669"/>
      <c r="X26" s="669"/>
      <c r="Y26" s="669"/>
      <c r="Z26" s="669"/>
      <c r="AA26" s="669"/>
      <c r="AB26" s="669"/>
      <c r="AC26" s="669"/>
      <c r="AD26" s="669"/>
      <c r="AE26" s="669"/>
      <c r="AF26" s="669"/>
      <c r="AG26" s="687">
        <f xml:space="preserve">
IF($A$4&lt;=12,SUMIFS('ON Data'!AM:AM,'ON Data'!$D:$D,$A$4,'ON Data'!$E:$E,11),SUMIFS('ON Data'!AM:AM,'ON Data'!$E:$E,11))</f>
        <v>0</v>
      </c>
      <c r="AH26" s="690"/>
    </row>
    <row r="27" spans="1:34" x14ac:dyDescent="0.3">
      <c r="A27" s="377" t="s">
        <v>83</v>
      </c>
      <c r="B27" s="418">
        <f xml:space="preserve">
IF(B26=0,0,B25/B26)</f>
        <v>0.96247233135260268</v>
      </c>
      <c r="C27" s="693">
        <f xml:space="preserve">
IF(C26=0,0,C25/C26)</f>
        <v>0.46700430789853459</v>
      </c>
      <c r="D27" s="670"/>
      <c r="E27" s="671"/>
      <c r="F27" s="671">
        <f xml:space="preserve">
IF(F26=0,0,F25/F26)</f>
        <v>1.7958000000000001</v>
      </c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88">
        <f xml:space="preserve">
IF(AG26=0,0,AG25/AG26)</f>
        <v>0</v>
      </c>
      <c r="AH27" s="690"/>
    </row>
    <row r="28" spans="1:34" ht="15" thickBot="1" x14ac:dyDescent="0.35">
      <c r="A28" s="377" t="s">
        <v>249</v>
      </c>
      <c r="B28" s="397">
        <f xml:space="preserve">
SUM(C28:AG28)</f>
        <v>1845.1666666666715</v>
      </c>
      <c r="C28" s="694">
        <f xml:space="preserve">
C26-C25</f>
        <v>16434.833333333339</v>
      </c>
      <c r="D28" s="672"/>
      <c r="E28" s="673"/>
      <c r="F28" s="673">
        <f xml:space="preserve">
F26-F25</f>
        <v>-14589.666666666668</v>
      </c>
      <c r="G28" s="673"/>
      <c r="H28" s="673"/>
      <c r="I28" s="673"/>
      <c r="J28" s="673"/>
      <c r="K28" s="673"/>
      <c r="L28" s="673"/>
      <c r="M28" s="673"/>
      <c r="N28" s="673"/>
      <c r="O28" s="673"/>
      <c r="P28" s="673"/>
      <c r="Q28" s="673"/>
      <c r="R28" s="673"/>
      <c r="S28" s="673"/>
      <c r="T28" s="673"/>
      <c r="U28" s="673"/>
      <c r="V28" s="673"/>
      <c r="W28" s="673"/>
      <c r="X28" s="673"/>
      <c r="Y28" s="673"/>
      <c r="Z28" s="673"/>
      <c r="AA28" s="673"/>
      <c r="AB28" s="673"/>
      <c r="AC28" s="673"/>
      <c r="AD28" s="673"/>
      <c r="AE28" s="673"/>
      <c r="AF28" s="673"/>
      <c r="AG28" s="689">
        <f xml:space="preserve">
AG26-AG25</f>
        <v>0</v>
      </c>
      <c r="AH28" s="690"/>
    </row>
    <row r="29" spans="1:34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8"/>
      <c r="AF29" s="378"/>
      <c r="AG29" s="378"/>
    </row>
    <row r="30" spans="1:34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59"/>
    </row>
    <row r="31" spans="1:34" x14ac:dyDescent="0.3">
      <c r="A31" s="211" t="s">
        <v>247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59"/>
    </row>
    <row r="32" spans="1:34" ht="14.4" customHeight="1" x14ac:dyDescent="0.3">
      <c r="A32" s="414" t="s">
        <v>244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</row>
    <row r="33" spans="1:1" x14ac:dyDescent="0.3">
      <c r="A33" s="416" t="s">
        <v>254</v>
      </c>
    </row>
    <row r="34" spans="1:1" x14ac:dyDescent="0.3">
      <c r="A34" s="416" t="s">
        <v>255</v>
      </c>
    </row>
    <row r="35" spans="1:1" x14ac:dyDescent="0.3">
      <c r="A35" s="416" t="s">
        <v>256</v>
      </c>
    </row>
    <row r="36" spans="1:1" x14ac:dyDescent="0.3">
      <c r="A36" s="416" t="s">
        <v>257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1" priority="4" operator="greaterThan">
      <formula>1</formula>
    </cfRule>
  </conditionalFormatting>
  <conditionalFormatting sqref="C28 AG28 F28">
    <cfRule type="cellIs" dxfId="20" priority="3" operator="lessThan">
      <formula>0</formula>
    </cfRule>
  </conditionalFormatting>
  <conditionalFormatting sqref="B22:AG22">
    <cfRule type="cellIs" dxfId="19" priority="2" operator="greaterThan">
      <formula>1</formula>
    </cfRule>
  </conditionalFormatting>
  <conditionalFormatting sqref="B23:AG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95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0" x14ac:dyDescent="0.3">
      <c r="A1" s="357" t="s">
        <v>1782</v>
      </c>
    </row>
    <row r="2" spans="1:40" x14ac:dyDescent="0.3">
      <c r="A2" s="361" t="s">
        <v>305</v>
      </c>
    </row>
    <row r="3" spans="1:40" x14ac:dyDescent="0.3">
      <c r="A3" s="357" t="s">
        <v>214</v>
      </c>
      <c r="B3" s="382">
        <v>2014</v>
      </c>
      <c r="D3" s="358">
        <f>MAX(D5:D1048576)</f>
        <v>11</v>
      </c>
      <c r="F3" s="358">
        <f>SUMIF($E5:$E1048576,"&lt;10",F5:F1048576)</f>
        <v>30527632.77</v>
      </c>
      <c r="G3" s="358">
        <f t="shared" ref="G3:AN3" si="0">SUMIF($E5:$E1048576,"&lt;10",G5:G1048576)</f>
        <v>98955</v>
      </c>
      <c r="H3" s="358">
        <f t="shared" si="0"/>
        <v>8958687.5</v>
      </c>
      <c r="I3" s="358">
        <f t="shared" si="0"/>
        <v>0</v>
      </c>
      <c r="J3" s="358">
        <f t="shared" si="0"/>
        <v>0</v>
      </c>
      <c r="K3" s="358">
        <f t="shared" si="0"/>
        <v>19927109.270000003</v>
      </c>
      <c r="L3" s="358">
        <f t="shared" si="0"/>
        <v>481707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0</v>
      </c>
      <c r="AF3" s="358">
        <f t="shared" si="0"/>
        <v>0</v>
      </c>
      <c r="AG3" s="358">
        <f t="shared" si="0"/>
        <v>0</v>
      </c>
      <c r="AH3" s="358">
        <f t="shared" si="0"/>
        <v>773657</v>
      </c>
      <c r="AI3" s="358">
        <f t="shared" si="0"/>
        <v>0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287517</v>
      </c>
      <c r="AN3" s="358">
        <f t="shared" si="0"/>
        <v>0</v>
      </c>
    </row>
    <row r="4" spans="1:40" x14ac:dyDescent="0.3">
      <c r="A4" s="357" t="s">
        <v>215</v>
      </c>
      <c r="B4" s="382">
        <v>1</v>
      </c>
      <c r="C4" s="359" t="s">
        <v>5</v>
      </c>
      <c r="D4" s="360" t="s">
        <v>55</v>
      </c>
      <c r="E4" s="360" t="s">
        <v>209</v>
      </c>
      <c r="F4" s="360" t="s">
        <v>3</v>
      </c>
      <c r="G4" s="360" t="s">
        <v>210</v>
      </c>
      <c r="H4" s="360" t="s">
        <v>211</v>
      </c>
      <c r="I4" s="360" t="s">
        <v>212</v>
      </c>
      <c r="J4" s="360" t="s">
        <v>213</v>
      </c>
      <c r="K4" s="360">
        <v>305</v>
      </c>
      <c r="L4" s="360">
        <v>306</v>
      </c>
      <c r="M4" s="360">
        <v>408</v>
      </c>
      <c r="N4" s="360">
        <v>409</v>
      </c>
      <c r="O4" s="360">
        <v>410</v>
      </c>
      <c r="P4" s="360">
        <v>415</v>
      </c>
      <c r="Q4" s="360">
        <v>416</v>
      </c>
      <c r="R4" s="360">
        <v>418</v>
      </c>
      <c r="S4" s="360">
        <v>419</v>
      </c>
      <c r="T4" s="360">
        <v>420</v>
      </c>
      <c r="U4" s="360">
        <v>421</v>
      </c>
      <c r="V4" s="360">
        <v>522</v>
      </c>
      <c r="W4" s="360">
        <v>523</v>
      </c>
      <c r="X4" s="360">
        <v>524</v>
      </c>
      <c r="Y4" s="360">
        <v>525</v>
      </c>
      <c r="Z4" s="360">
        <v>526</v>
      </c>
      <c r="AA4" s="360">
        <v>527</v>
      </c>
      <c r="AB4" s="360">
        <v>528</v>
      </c>
      <c r="AC4" s="360">
        <v>629</v>
      </c>
      <c r="AD4" s="360">
        <v>630</v>
      </c>
      <c r="AE4" s="360">
        <v>636</v>
      </c>
      <c r="AF4" s="360">
        <v>637</v>
      </c>
      <c r="AG4" s="360">
        <v>640</v>
      </c>
      <c r="AH4" s="360">
        <v>642</v>
      </c>
      <c r="AI4" s="360">
        <v>743</v>
      </c>
      <c r="AJ4" s="360">
        <v>745</v>
      </c>
      <c r="AK4" s="360">
        <v>746</v>
      </c>
      <c r="AL4" s="360">
        <v>747</v>
      </c>
      <c r="AM4" s="360">
        <v>930</v>
      </c>
      <c r="AN4" s="360">
        <v>940</v>
      </c>
    </row>
    <row r="5" spans="1:40" x14ac:dyDescent="0.3">
      <c r="A5" s="357" t="s">
        <v>216</v>
      </c>
      <c r="B5" s="382">
        <v>2</v>
      </c>
      <c r="C5" s="357">
        <v>9</v>
      </c>
      <c r="D5" s="357">
        <v>1</v>
      </c>
      <c r="E5" s="357">
        <v>1</v>
      </c>
      <c r="F5" s="357">
        <v>67.25</v>
      </c>
      <c r="G5" s="357">
        <v>0</v>
      </c>
      <c r="H5" s="357">
        <v>8.5</v>
      </c>
      <c r="I5" s="357">
        <v>0</v>
      </c>
      <c r="J5" s="357">
        <v>0</v>
      </c>
      <c r="K5" s="357">
        <v>52.25</v>
      </c>
      <c r="L5" s="357">
        <v>1.5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0</v>
      </c>
      <c r="AF5" s="357">
        <v>0</v>
      </c>
      <c r="AG5" s="357">
        <v>0</v>
      </c>
      <c r="AH5" s="357">
        <v>4</v>
      </c>
      <c r="AI5" s="357">
        <v>0</v>
      </c>
      <c r="AJ5" s="357">
        <v>0</v>
      </c>
      <c r="AK5" s="357">
        <v>0</v>
      </c>
      <c r="AL5" s="357">
        <v>0</v>
      </c>
      <c r="AM5" s="357">
        <v>1</v>
      </c>
      <c r="AN5" s="357">
        <v>0</v>
      </c>
    </row>
    <row r="6" spans="1:40" x14ac:dyDescent="0.3">
      <c r="A6" s="357" t="s">
        <v>217</v>
      </c>
      <c r="B6" s="382">
        <v>3</v>
      </c>
      <c r="C6" s="357">
        <v>9</v>
      </c>
      <c r="D6" s="357">
        <v>1</v>
      </c>
      <c r="E6" s="357">
        <v>2</v>
      </c>
      <c r="F6" s="357">
        <v>11056.63</v>
      </c>
      <c r="G6" s="357">
        <v>0</v>
      </c>
      <c r="H6" s="357">
        <v>1516</v>
      </c>
      <c r="I6" s="357">
        <v>0</v>
      </c>
      <c r="J6" s="357">
        <v>0</v>
      </c>
      <c r="K6" s="357">
        <v>8401.8799999999992</v>
      </c>
      <c r="L6" s="357">
        <v>258.75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0</v>
      </c>
      <c r="AF6" s="357">
        <v>0</v>
      </c>
      <c r="AG6" s="357">
        <v>0</v>
      </c>
      <c r="AH6" s="357">
        <v>704</v>
      </c>
      <c r="AI6" s="357">
        <v>0</v>
      </c>
      <c r="AJ6" s="357">
        <v>0</v>
      </c>
      <c r="AK6" s="357">
        <v>0</v>
      </c>
      <c r="AL6" s="357">
        <v>0</v>
      </c>
      <c r="AM6" s="357">
        <v>176</v>
      </c>
      <c r="AN6" s="357">
        <v>0</v>
      </c>
    </row>
    <row r="7" spans="1:40" x14ac:dyDescent="0.3">
      <c r="A7" s="357" t="s">
        <v>218</v>
      </c>
      <c r="B7" s="382">
        <v>4</v>
      </c>
      <c r="C7" s="357">
        <v>9</v>
      </c>
      <c r="D7" s="357">
        <v>1</v>
      </c>
      <c r="E7" s="357">
        <v>3</v>
      </c>
      <c r="F7" s="357">
        <v>36</v>
      </c>
      <c r="G7" s="357">
        <v>0</v>
      </c>
      <c r="H7" s="357">
        <v>36</v>
      </c>
      <c r="I7" s="357">
        <v>0</v>
      </c>
      <c r="J7" s="357">
        <v>0</v>
      </c>
      <c r="K7" s="357">
        <v>0</v>
      </c>
      <c r="L7" s="357">
        <v>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</row>
    <row r="8" spans="1:40" x14ac:dyDescent="0.3">
      <c r="A8" s="357" t="s">
        <v>219</v>
      </c>
      <c r="B8" s="382">
        <v>5</v>
      </c>
      <c r="C8" s="357">
        <v>9</v>
      </c>
      <c r="D8" s="357">
        <v>1</v>
      </c>
      <c r="E8" s="357">
        <v>4</v>
      </c>
      <c r="F8" s="357">
        <v>226</v>
      </c>
      <c r="G8" s="357">
        <v>0</v>
      </c>
      <c r="H8" s="357">
        <v>216</v>
      </c>
      <c r="I8" s="357">
        <v>0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10</v>
      </c>
      <c r="AI8" s="357">
        <v>0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</row>
    <row r="9" spans="1:40" x14ac:dyDescent="0.3">
      <c r="A9" s="357" t="s">
        <v>220</v>
      </c>
      <c r="B9" s="382">
        <v>6</v>
      </c>
      <c r="C9" s="357">
        <v>9</v>
      </c>
      <c r="D9" s="357">
        <v>1</v>
      </c>
      <c r="E9" s="357">
        <v>5</v>
      </c>
      <c r="F9" s="357">
        <v>36</v>
      </c>
      <c r="G9" s="357">
        <v>36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</row>
    <row r="10" spans="1:40" x14ac:dyDescent="0.3">
      <c r="A10" s="357" t="s">
        <v>221</v>
      </c>
      <c r="B10" s="382">
        <v>7</v>
      </c>
      <c r="C10" s="357">
        <v>9</v>
      </c>
      <c r="D10" s="357">
        <v>1</v>
      </c>
      <c r="E10" s="357">
        <v>6</v>
      </c>
      <c r="F10" s="357">
        <v>2323475</v>
      </c>
      <c r="G10" s="357">
        <v>9120</v>
      </c>
      <c r="H10" s="357">
        <v>654787</v>
      </c>
      <c r="I10" s="357">
        <v>0</v>
      </c>
      <c r="J10" s="357">
        <v>0</v>
      </c>
      <c r="K10" s="357">
        <v>1541608</v>
      </c>
      <c r="L10" s="357">
        <v>35093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60921</v>
      </c>
      <c r="AI10" s="357">
        <v>0</v>
      </c>
      <c r="AJ10" s="357">
        <v>0</v>
      </c>
      <c r="AK10" s="357">
        <v>0</v>
      </c>
      <c r="AL10" s="357">
        <v>0</v>
      </c>
      <c r="AM10" s="357">
        <v>21946</v>
      </c>
      <c r="AN10" s="357">
        <v>0</v>
      </c>
    </row>
    <row r="11" spans="1:40" x14ac:dyDescent="0.3">
      <c r="A11" s="357" t="s">
        <v>222</v>
      </c>
      <c r="B11" s="382">
        <v>8</v>
      </c>
      <c r="C11" s="357">
        <v>9</v>
      </c>
      <c r="D11" s="357">
        <v>1</v>
      </c>
      <c r="E11" s="357">
        <v>10</v>
      </c>
      <c r="F11" s="357">
        <v>3931</v>
      </c>
      <c r="G11" s="357">
        <v>0</v>
      </c>
      <c r="H11" s="357">
        <v>0</v>
      </c>
      <c r="I11" s="357">
        <v>0</v>
      </c>
      <c r="J11" s="357">
        <v>0</v>
      </c>
      <c r="K11" s="357">
        <v>3931</v>
      </c>
      <c r="L11" s="357">
        <v>0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</row>
    <row r="12" spans="1:40" x14ac:dyDescent="0.3">
      <c r="A12" s="357" t="s">
        <v>223</v>
      </c>
      <c r="B12" s="382">
        <v>9</v>
      </c>
      <c r="C12" s="357">
        <v>9</v>
      </c>
      <c r="D12" s="357">
        <v>1</v>
      </c>
      <c r="E12" s="357">
        <v>11</v>
      </c>
      <c r="F12" s="357">
        <v>4469.833333333333</v>
      </c>
      <c r="G12" s="357">
        <v>0</v>
      </c>
      <c r="H12" s="357">
        <v>2803.1666666666665</v>
      </c>
      <c r="I12" s="357">
        <v>0</v>
      </c>
      <c r="J12" s="357">
        <v>0</v>
      </c>
      <c r="K12" s="357">
        <v>1666.6666666666667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</row>
    <row r="13" spans="1:40" x14ac:dyDescent="0.3">
      <c r="A13" s="357" t="s">
        <v>224</v>
      </c>
      <c r="B13" s="382">
        <v>10</v>
      </c>
      <c r="C13" s="357">
        <v>9</v>
      </c>
      <c r="D13" s="357">
        <v>2</v>
      </c>
      <c r="E13" s="357">
        <v>1</v>
      </c>
      <c r="F13" s="357">
        <v>66.75</v>
      </c>
      <c r="G13" s="357">
        <v>0</v>
      </c>
      <c r="H13" s="357">
        <v>8.5</v>
      </c>
      <c r="I13" s="357">
        <v>0</v>
      </c>
      <c r="J13" s="357">
        <v>0</v>
      </c>
      <c r="K13" s="357">
        <v>51.75</v>
      </c>
      <c r="L13" s="357">
        <v>1.5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4</v>
      </c>
      <c r="AI13" s="357">
        <v>0</v>
      </c>
      <c r="AJ13" s="357">
        <v>0</v>
      </c>
      <c r="AK13" s="357">
        <v>0</v>
      </c>
      <c r="AL13" s="357">
        <v>0</v>
      </c>
      <c r="AM13" s="357">
        <v>1</v>
      </c>
      <c r="AN13" s="357">
        <v>0</v>
      </c>
    </row>
    <row r="14" spans="1:40" x14ac:dyDescent="0.3">
      <c r="A14" s="357" t="s">
        <v>225</v>
      </c>
      <c r="B14" s="382">
        <v>11</v>
      </c>
      <c r="C14" s="357">
        <v>9</v>
      </c>
      <c r="D14" s="357">
        <v>2</v>
      </c>
      <c r="E14" s="357">
        <v>2</v>
      </c>
      <c r="F14" s="357">
        <v>8716.75</v>
      </c>
      <c r="G14" s="357">
        <v>0</v>
      </c>
      <c r="H14" s="357">
        <v>1344</v>
      </c>
      <c r="I14" s="357">
        <v>0</v>
      </c>
      <c r="J14" s="357">
        <v>0</v>
      </c>
      <c r="K14" s="357">
        <v>6421</v>
      </c>
      <c r="L14" s="357">
        <v>183.75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0</v>
      </c>
      <c r="AF14" s="357">
        <v>0</v>
      </c>
      <c r="AG14" s="357">
        <v>0</v>
      </c>
      <c r="AH14" s="357">
        <v>608</v>
      </c>
      <c r="AI14" s="357">
        <v>0</v>
      </c>
      <c r="AJ14" s="357">
        <v>0</v>
      </c>
      <c r="AK14" s="357">
        <v>0</v>
      </c>
      <c r="AL14" s="357">
        <v>0</v>
      </c>
      <c r="AM14" s="357">
        <v>160</v>
      </c>
      <c r="AN14" s="357">
        <v>0</v>
      </c>
    </row>
    <row r="15" spans="1:40" x14ac:dyDescent="0.3">
      <c r="A15" s="357" t="s">
        <v>226</v>
      </c>
      <c r="B15" s="382">
        <v>12</v>
      </c>
      <c r="C15" s="357">
        <v>9</v>
      </c>
      <c r="D15" s="357">
        <v>2</v>
      </c>
      <c r="E15" s="357">
        <v>3</v>
      </c>
      <c r="F15" s="357">
        <v>48</v>
      </c>
      <c r="G15" s="357">
        <v>0</v>
      </c>
      <c r="H15" s="357">
        <v>36</v>
      </c>
      <c r="I15" s="357">
        <v>0</v>
      </c>
      <c r="J15" s="357">
        <v>0</v>
      </c>
      <c r="K15" s="357">
        <v>12</v>
      </c>
      <c r="L15" s="357">
        <v>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0</v>
      </c>
      <c r="AF15" s="357">
        <v>0</v>
      </c>
      <c r="AG15" s="357">
        <v>0</v>
      </c>
      <c r="AH15" s="357">
        <v>0</v>
      </c>
      <c r="AI15" s="357">
        <v>0</v>
      </c>
      <c r="AJ15" s="357">
        <v>0</v>
      </c>
      <c r="AK15" s="357">
        <v>0</v>
      </c>
      <c r="AL15" s="357">
        <v>0</v>
      </c>
      <c r="AM15" s="357">
        <v>0</v>
      </c>
      <c r="AN15" s="357">
        <v>0</v>
      </c>
    </row>
    <row r="16" spans="1:40" x14ac:dyDescent="0.3">
      <c r="A16" s="357" t="s">
        <v>214</v>
      </c>
      <c r="B16" s="382">
        <v>2014</v>
      </c>
      <c r="C16" s="357">
        <v>9</v>
      </c>
      <c r="D16" s="357">
        <v>2</v>
      </c>
      <c r="E16" s="357">
        <v>4</v>
      </c>
      <c r="F16" s="357">
        <v>216</v>
      </c>
      <c r="G16" s="357">
        <v>0</v>
      </c>
      <c r="H16" s="357">
        <v>216</v>
      </c>
      <c r="I16" s="357">
        <v>0</v>
      </c>
      <c r="J16" s="357">
        <v>0</v>
      </c>
      <c r="K16" s="357">
        <v>0</v>
      </c>
      <c r="L16" s="357">
        <v>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</row>
    <row r="17" spans="3:40" x14ac:dyDescent="0.3">
      <c r="C17" s="357">
        <v>9</v>
      </c>
      <c r="D17" s="357">
        <v>2</v>
      </c>
      <c r="E17" s="357">
        <v>5</v>
      </c>
      <c r="F17" s="357">
        <v>12</v>
      </c>
      <c r="G17" s="357">
        <v>12</v>
      </c>
      <c r="H17" s="357">
        <v>0</v>
      </c>
      <c r="I17" s="357">
        <v>0</v>
      </c>
      <c r="J17" s="357">
        <v>0</v>
      </c>
      <c r="K17" s="357">
        <v>0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0</v>
      </c>
      <c r="AF17" s="357">
        <v>0</v>
      </c>
      <c r="AG17" s="357">
        <v>0</v>
      </c>
      <c r="AH17" s="357">
        <v>0</v>
      </c>
      <c r="AI17" s="357">
        <v>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</row>
    <row r="18" spans="3:40" x14ac:dyDescent="0.3">
      <c r="C18" s="357">
        <v>9</v>
      </c>
      <c r="D18" s="357">
        <v>2</v>
      </c>
      <c r="E18" s="357">
        <v>6</v>
      </c>
      <c r="F18" s="357">
        <v>2274692</v>
      </c>
      <c r="G18" s="357">
        <v>3000</v>
      </c>
      <c r="H18" s="357">
        <v>645143</v>
      </c>
      <c r="I18" s="357">
        <v>0</v>
      </c>
      <c r="J18" s="357">
        <v>0</v>
      </c>
      <c r="K18" s="357">
        <v>1513411</v>
      </c>
      <c r="L18" s="357">
        <v>33962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57616</v>
      </c>
      <c r="AI18" s="357">
        <v>0</v>
      </c>
      <c r="AJ18" s="357">
        <v>0</v>
      </c>
      <c r="AK18" s="357">
        <v>0</v>
      </c>
      <c r="AL18" s="357">
        <v>0</v>
      </c>
      <c r="AM18" s="357">
        <v>21560</v>
      </c>
      <c r="AN18" s="357">
        <v>0</v>
      </c>
    </row>
    <row r="19" spans="3:40" x14ac:dyDescent="0.3">
      <c r="C19" s="357">
        <v>9</v>
      </c>
      <c r="D19" s="357">
        <v>2</v>
      </c>
      <c r="E19" s="357">
        <v>10</v>
      </c>
      <c r="F19" s="357">
        <v>1000</v>
      </c>
      <c r="G19" s="357">
        <v>0</v>
      </c>
      <c r="H19" s="357">
        <v>0</v>
      </c>
      <c r="I19" s="357">
        <v>0</v>
      </c>
      <c r="J19" s="357">
        <v>0</v>
      </c>
      <c r="K19" s="357">
        <v>1000</v>
      </c>
      <c r="L19" s="357">
        <v>0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0</v>
      </c>
      <c r="AF19" s="357">
        <v>0</v>
      </c>
      <c r="AG19" s="357">
        <v>0</v>
      </c>
      <c r="AH19" s="357">
        <v>0</v>
      </c>
      <c r="AI19" s="357">
        <v>0</v>
      </c>
      <c r="AJ19" s="357">
        <v>0</v>
      </c>
      <c r="AK19" s="357">
        <v>0</v>
      </c>
      <c r="AL19" s="357">
        <v>0</v>
      </c>
      <c r="AM19" s="357">
        <v>0</v>
      </c>
      <c r="AN19" s="357">
        <v>0</v>
      </c>
    </row>
    <row r="20" spans="3:40" x14ac:dyDescent="0.3">
      <c r="C20" s="357">
        <v>9</v>
      </c>
      <c r="D20" s="357">
        <v>2</v>
      </c>
      <c r="E20" s="357">
        <v>11</v>
      </c>
      <c r="F20" s="357">
        <v>4469.833333333333</v>
      </c>
      <c r="G20" s="357">
        <v>0</v>
      </c>
      <c r="H20" s="357">
        <v>2803.1666666666665</v>
      </c>
      <c r="I20" s="357">
        <v>0</v>
      </c>
      <c r="J20" s="357">
        <v>0</v>
      </c>
      <c r="K20" s="357">
        <v>1666.6666666666667</v>
      </c>
      <c r="L20" s="357">
        <v>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</row>
    <row r="21" spans="3:40" x14ac:dyDescent="0.3">
      <c r="C21" s="357">
        <v>9</v>
      </c>
      <c r="D21" s="357">
        <v>3</v>
      </c>
      <c r="E21" s="357">
        <v>1</v>
      </c>
      <c r="F21" s="357">
        <v>65.25</v>
      </c>
      <c r="G21" s="357">
        <v>0</v>
      </c>
      <c r="H21" s="357">
        <v>8.5</v>
      </c>
      <c r="I21" s="357">
        <v>0</v>
      </c>
      <c r="J21" s="357">
        <v>0</v>
      </c>
      <c r="K21" s="357">
        <v>50.25</v>
      </c>
      <c r="L21" s="357">
        <v>1.5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4</v>
      </c>
      <c r="AI21" s="357">
        <v>0</v>
      </c>
      <c r="AJ21" s="357">
        <v>0</v>
      </c>
      <c r="AK21" s="357">
        <v>0</v>
      </c>
      <c r="AL21" s="357">
        <v>0</v>
      </c>
      <c r="AM21" s="357">
        <v>1</v>
      </c>
      <c r="AN21" s="357">
        <v>0</v>
      </c>
    </row>
    <row r="22" spans="3:40" x14ac:dyDescent="0.3">
      <c r="C22" s="357">
        <v>9</v>
      </c>
      <c r="D22" s="357">
        <v>3</v>
      </c>
      <c r="E22" s="357">
        <v>2</v>
      </c>
      <c r="F22" s="357">
        <v>9549.25</v>
      </c>
      <c r="G22" s="357">
        <v>0</v>
      </c>
      <c r="H22" s="357">
        <v>1404</v>
      </c>
      <c r="I22" s="357">
        <v>0</v>
      </c>
      <c r="J22" s="357">
        <v>0</v>
      </c>
      <c r="K22" s="357">
        <v>7189</v>
      </c>
      <c r="L22" s="357">
        <v>236.25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0</v>
      </c>
      <c r="AF22" s="357">
        <v>0</v>
      </c>
      <c r="AG22" s="357">
        <v>0</v>
      </c>
      <c r="AH22" s="357">
        <v>560</v>
      </c>
      <c r="AI22" s="357">
        <v>0</v>
      </c>
      <c r="AJ22" s="357">
        <v>0</v>
      </c>
      <c r="AK22" s="357">
        <v>0</v>
      </c>
      <c r="AL22" s="357">
        <v>0</v>
      </c>
      <c r="AM22" s="357">
        <v>160</v>
      </c>
      <c r="AN22" s="357">
        <v>0</v>
      </c>
    </row>
    <row r="23" spans="3:40" x14ac:dyDescent="0.3">
      <c r="C23" s="357">
        <v>9</v>
      </c>
      <c r="D23" s="357">
        <v>3</v>
      </c>
      <c r="E23" s="357">
        <v>3</v>
      </c>
      <c r="F23" s="357">
        <v>332</v>
      </c>
      <c r="G23" s="357">
        <v>0</v>
      </c>
      <c r="H23" s="357">
        <v>36</v>
      </c>
      <c r="I23" s="357">
        <v>0</v>
      </c>
      <c r="J23" s="357">
        <v>0</v>
      </c>
      <c r="K23" s="357">
        <v>276</v>
      </c>
      <c r="L23" s="357">
        <v>20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0</v>
      </c>
      <c r="AF23" s="357">
        <v>0</v>
      </c>
      <c r="AG23" s="357">
        <v>0</v>
      </c>
      <c r="AH23" s="357">
        <v>0</v>
      </c>
      <c r="AI23" s="357">
        <v>0</v>
      </c>
      <c r="AJ23" s="357">
        <v>0</v>
      </c>
      <c r="AK23" s="357">
        <v>0</v>
      </c>
      <c r="AL23" s="357">
        <v>0</v>
      </c>
      <c r="AM23" s="357">
        <v>0</v>
      </c>
      <c r="AN23" s="357">
        <v>0</v>
      </c>
    </row>
    <row r="24" spans="3:40" x14ac:dyDescent="0.3">
      <c r="C24" s="357">
        <v>9</v>
      </c>
      <c r="D24" s="357">
        <v>3</v>
      </c>
      <c r="E24" s="357">
        <v>4</v>
      </c>
      <c r="F24" s="357">
        <v>220</v>
      </c>
      <c r="G24" s="357">
        <v>0</v>
      </c>
      <c r="H24" s="357">
        <v>220</v>
      </c>
      <c r="I24" s="357">
        <v>0</v>
      </c>
      <c r="J24" s="357">
        <v>0</v>
      </c>
      <c r="K24" s="357">
        <v>0</v>
      </c>
      <c r="L24" s="357">
        <v>0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0</v>
      </c>
      <c r="AJ24" s="357">
        <v>0</v>
      </c>
      <c r="AK24" s="357">
        <v>0</v>
      </c>
      <c r="AL24" s="357">
        <v>0</v>
      </c>
      <c r="AM24" s="357">
        <v>0</v>
      </c>
      <c r="AN24" s="357">
        <v>0</v>
      </c>
    </row>
    <row r="25" spans="3:40" x14ac:dyDescent="0.3">
      <c r="C25" s="357">
        <v>9</v>
      </c>
      <c r="D25" s="357">
        <v>3</v>
      </c>
      <c r="E25" s="357">
        <v>5</v>
      </c>
      <c r="F25" s="357">
        <v>36</v>
      </c>
      <c r="G25" s="357">
        <v>36</v>
      </c>
      <c r="H25" s="357">
        <v>0</v>
      </c>
      <c r="I25" s="357">
        <v>0</v>
      </c>
      <c r="J25" s="357">
        <v>0</v>
      </c>
      <c r="K25" s="357">
        <v>0</v>
      </c>
      <c r="L25" s="357">
        <v>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0</v>
      </c>
      <c r="AF25" s="357">
        <v>0</v>
      </c>
      <c r="AG25" s="357">
        <v>0</v>
      </c>
      <c r="AH25" s="357">
        <v>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</row>
    <row r="26" spans="3:40" x14ac:dyDescent="0.3">
      <c r="C26" s="357">
        <v>9</v>
      </c>
      <c r="D26" s="357">
        <v>3</v>
      </c>
      <c r="E26" s="357">
        <v>6</v>
      </c>
      <c r="F26" s="357">
        <v>2318289</v>
      </c>
      <c r="G26" s="357">
        <v>9120</v>
      </c>
      <c r="H26" s="357">
        <v>686053</v>
      </c>
      <c r="I26" s="357">
        <v>0</v>
      </c>
      <c r="J26" s="357">
        <v>0</v>
      </c>
      <c r="K26" s="357">
        <v>1503994</v>
      </c>
      <c r="L26" s="357">
        <v>37688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0</v>
      </c>
      <c r="AG26" s="357">
        <v>0</v>
      </c>
      <c r="AH26" s="357">
        <v>59577</v>
      </c>
      <c r="AI26" s="357">
        <v>0</v>
      </c>
      <c r="AJ26" s="357">
        <v>0</v>
      </c>
      <c r="AK26" s="357">
        <v>0</v>
      </c>
      <c r="AL26" s="357">
        <v>0</v>
      </c>
      <c r="AM26" s="357">
        <v>21857</v>
      </c>
      <c r="AN26" s="357">
        <v>0</v>
      </c>
    </row>
    <row r="27" spans="3:40" x14ac:dyDescent="0.3">
      <c r="C27" s="357">
        <v>9</v>
      </c>
      <c r="D27" s="357">
        <v>3</v>
      </c>
      <c r="E27" s="357">
        <v>9</v>
      </c>
      <c r="F27" s="357">
        <v>46040</v>
      </c>
      <c r="G27" s="357">
        <v>0</v>
      </c>
      <c r="H27" s="357">
        <v>28000</v>
      </c>
      <c r="I27" s="357">
        <v>0</v>
      </c>
      <c r="J27" s="357">
        <v>0</v>
      </c>
      <c r="K27" s="357">
        <v>18040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0</v>
      </c>
      <c r="AF27" s="357">
        <v>0</v>
      </c>
      <c r="AG27" s="357">
        <v>0</v>
      </c>
      <c r="AH27" s="357">
        <v>0</v>
      </c>
      <c r="AI27" s="357">
        <v>0</v>
      </c>
      <c r="AJ27" s="357">
        <v>0</v>
      </c>
      <c r="AK27" s="357">
        <v>0</v>
      </c>
      <c r="AL27" s="357">
        <v>0</v>
      </c>
      <c r="AM27" s="357">
        <v>0</v>
      </c>
      <c r="AN27" s="357">
        <v>0</v>
      </c>
    </row>
    <row r="28" spans="3:40" x14ac:dyDescent="0.3">
      <c r="C28" s="357">
        <v>9</v>
      </c>
      <c r="D28" s="357">
        <v>3</v>
      </c>
      <c r="E28" s="357">
        <v>10</v>
      </c>
      <c r="F28" s="357">
        <v>8232</v>
      </c>
      <c r="G28" s="357">
        <v>0</v>
      </c>
      <c r="H28" s="357">
        <v>0</v>
      </c>
      <c r="I28" s="357">
        <v>0</v>
      </c>
      <c r="J28" s="357">
        <v>0</v>
      </c>
      <c r="K28" s="357">
        <v>8232</v>
      </c>
      <c r="L28" s="357">
        <v>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0</v>
      </c>
      <c r="AJ28" s="357">
        <v>0</v>
      </c>
      <c r="AK28" s="357">
        <v>0</v>
      </c>
      <c r="AL28" s="357">
        <v>0</v>
      </c>
      <c r="AM28" s="357">
        <v>0</v>
      </c>
      <c r="AN28" s="357">
        <v>0</v>
      </c>
    </row>
    <row r="29" spans="3:40" x14ac:dyDescent="0.3">
      <c r="C29" s="357">
        <v>9</v>
      </c>
      <c r="D29" s="357">
        <v>3</v>
      </c>
      <c r="E29" s="357">
        <v>11</v>
      </c>
      <c r="F29" s="357">
        <v>4469.833333333333</v>
      </c>
      <c r="G29" s="357">
        <v>0</v>
      </c>
      <c r="H29" s="357">
        <v>2803.1666666666665</v>
      </c>
      <c r="I29" s="357">
        <v>0</v>
      </c>
      <c r="J29" s="357">
        <v>0</v>
      </c>
      <c r="K29" s="357">
        <v>1666.6666666666667</v>
      </c>
      <c r="L29" s="357">
        <v>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</row>
    <row r="30" spans="3:40" x14ac:dyDescent="0.3">
      <c r="C30" s="357">
        <v>9</v>
      </c>
      <c r="D30" s="357">
        <v>4</v>
      </c>
      <c r="E30" s="357">
        <v>1</v>
      </c>
      <c r="F30" s="357">
        <v>64.25</v>
      </c>
      <c r="G30" s="357">
        <v>0</v>
      </c>
      <c r="H30" s="357">
        <v>8.5</v>
      </c>
      <c r="I30" s="357">
        <v>0</v>
      </c>
      <c r="J30" s="357">
        <v>0</v>
      </c>
      <c r="K30" s="357">
        <v>49.25</v>
      </c>
      <c r="L30" s="357">
        <v>1.5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0</v>
      </c>
      <c r="AF30" s="357">
        <v>0</v>
      </c>
      <c r="AG30" s="357">
        <v>0</v>
      </c>
      <c r="AH30" s="357">
        <v>4</v>
      </c>
      <c r="AI30" s="357">
        <v>0</v>
      </c>
      <c r="AJ30" s="357">
        <v>0</v>
      </c>
      <c r="AK30" s="357">
        <v>0</v>
      </c>
      <c r="AL30" s="357">
        <v>0</v>
      </c>
      <c r="AM30" s="357">
        <v>1</v>
      </c>
      <c r="AN30" s="357">
        <v>0</v>
      </c>
    </row>
    <row r="31" spans="3:40" x14ac:dyDescent="0.3">
      <c r="C31" s="357">
        <v>9</v>
      </c>
      <c r="D31" s="357">
        <v>4</v>
      </c>
      <c r="E31" s="357">
        <v>2</v>
      </c>
      <c r="F31" s="357">
        <v>10008.75</v>
      </c>
      <c r="G31" s="357">
        <v>0</v>
      </c>
      <c r="H31" s="357">
        <v>1360</v>
      </c>
      <c r="I31" s="357">
        <v>0</v>
      </c>
      <c r="J31" s="357">
        <v>0</v>
      </c>
      <c r="K31" s="357">
        <v>7545.25</v>
      </c>
      <c r="L31" s="357">
        <v>247.5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0</v>
      </c>
      <c r="AF31" s="357">
        <v>0</v>
      </c>
      <c r="AG31" s="357">
        <v>0</v>
      </c>
      <c r="AH31" s="357">
        <v>688</v>
      </c>
      <c r="AI31" s="357">
        <v>0</v>
      </c>
      <c r="AJ31" s="357">
        <v>0</v>
      </c>
      <c r="AK31" s="357">
        <v>0</v>
      </c>
      <c r="AL31" s="357">
        <v>0</v>
      </c>
      <c r="AM31" s="357">
        <v>168</v>
      </c>
      <c r="AN31" s="357">
        <v>0</v>
      </c>
    </row>
    <row r="32" spans="3:40" x14ac:dyDescent="0.3">
      <c r="C32" s="357">
        <v>9</v>
      </c>
      <c r="D32" s="357">
        <v>4</v>
      </c>
      <c r="E32" s="357">
        <v>3</v>
      </c>
      <c r="F32" s="357">
        <v>152</v>
      </c>
      <c r="G32" s="357">
        <v>0</v>
      </c>
      <c r="H32" s="357">
        <v>12</v>
      </c>
      <c r="I32" s="357">
        <v>0</v>
      </c>
      <c r="J32" s="357">
        <v>0</v>
      </c>
      <c r="K32" s="357">
        <v>122</v>
      </c>
      <c r="L32" s="357">
        <v>18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0</v>
      </c>
      <c r="AJ32" s="357">
        <v>0</v>
      </c>
      <c r="AK32" s="357">
        <v>0</v>
      </c>
      <c r="AL32" s="357">
        <v>0</v>
      </c>
      <c r="AM32" s="357">
        <v>0</v>
      </c>
      <c r="AN32" s="357">
        <v>0</v>
      </c>
    </row>
    <row r="33" spans="3:40" x14ac:dyDescent="0.3">
      <c r="C33" s="357">
        <v>9</v>
      </c>
      <c r="D33" s="357">
        <v>4</v>
      </c>
      <c r="E33" s="357">
        <v>4</v>
      </c>
      <c r="F33" s="357">
        <v>230</v>
      </c>
      <c r="G33" s="357">
        <v>0</v>
      </c>
      <c r="H33" s="357">
        <v>218</v>
      </c>
      <c r="I33" s="357">
        <v>0</v>
      </c>
      <c r="J33" s="357">
        <v>0</v>
      </c>
      <c r="K33" s="357">
        <v>0</v>
      </c>
      <c r="L33" s="357">
        <v>0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0</v>
      </c>
      <c r="AF33" s="357">
        <v>0</v>
      </c>
      <c r="AG33" s="357">
        <v>0</v>
      </c>
      <c r="AH33" s="357">
        <v>12</v>
      </c>
      <c r="AI33" s="357">
        <v>0</v>
      </c>
      <c r="AJ33" s="357">
        <v>0</v>
      </c>
      <c r="AK33" s="357">
        <v>0</v>
      </c>
      <c r="AL33" s="357">
        <v>0</v>
      </c>
      <c r="AM33" s="357">
        <v>0</v>
      </c>
      <c r="AN33" s="357">
        <v>0</v>
      </c>
    </row>
    <row r="34" spans="3:40" x14ac:dyDescent="0.3">
      <c r="C34" s="357">
        <v>9</v>
      </c>
      <c r="D34" s="357">
        <v>4</v>
      </c>
      <c r="E34" s="357">
        <v>5</v>
      </c>
      <c r="F34" s="357">
        <v>39</v>
      </c>
      <c r="G34" s="357">
        <v>39</v>
      </c>
      <c r="H34" s="357">
        <v>0</v>
      </c>
      <c r="I34" s="357">
        <v>0</v>
      </c>
      <c r="J34" s="357">
        <v>0</v>
      </c>
      <c r="K34" s="357">
        <v>0</v>
      </c>
      <c r="L34" s="357">
        <v>0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0</v>
      </c>
      <c r="AG34" s="357">
        <v>0</v>
      </c>
      <c r="AH34" s="357">
        <v>0</v>
      </c>
      <c r="AI34" s="357">
        <v>0</v>
      </c>
      <c r="AJ34" s="357">
        <v>0</v>
      </c>
      <c r="AK34" s="357">
        <v>0</v>
      </c>
      <c r="AL34" s="357">
        <v>0</v>
      </c>
      <c r="AM34" s="357">
        <v>0</v>
      </c>
      <c r="AN34" s="357">
        <v>0</v>
      </c>
    </row>
    <row r="35" spans="3:40" x14ac:dyDescent="0.3">
      <c r="C35" s="357">
        <v>9</v>
      </c>
      <c r="D35" s="357">
        <v>4</v>
      </c>
      <c r="E35" s="357">
        <v>6</v>
      </c>
      <c r="F35" s="357">
        <v>2237013</v>
      </c>
      <c r="G35" s="357">
        <v>13620</v>
      </c>
      <c r="H35" s="357">
        <v>644227</v>
      </c>
      <c r="I35" s="357">
        <v>0</v>
      </c>
      <c r="J35" s="357">
        <v>0</v>
      </c>
      <c r="K35" s="357">
        <v>1461232</v>
      </c>
      <c r="L35" s="357">
        <v>37023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0</v>
      </c>
      <c r="AF35" s="357">
        <v>0</v>
      </c>
      <c r="AG35" s="357">
        <v>0</v>
      </c>
      <c r="AH35" s="357">
        <v>59268</v>
      </c>
      <c r="AI35" s="357">
        <v>0</v>
      </c>
      <c r="AJ35" s="357">
        <v>0</v>
      </c>
      <c r="AK35" s="357">
        <v>0</v>
      </c>
      <c r="AL35" s="357">
        <v>0</v>
      </c>
      <c r="AM35" s="357">
        <v>21643</v>
      </c>
      <c r="AN35" s="357">
        <v>0</v>
      </c>
    </row>
    <row r="36" spans="3:40" x14ac:dyDescent="0.3">
      <c r="C36" s="357">
        <v>9</v>
      </c>
      <c r="D36" s="357">
        <v>4</v>
      </c>
      <c r="E36" s="357">
        <v>9</v>
      </c>
      <c r="F36" s="357">
        <v>8996</v>
      </c>
      <c r="G36" s="357">
        <v>0</v>
      </c>
      <c r="H36" s="357">
        <v>0</v>
      </c>
      <c r="I36" s="357">
        <v>0</v>
      </c>
      <c r="J36" s="357">
        <v>0</v>
      </c>
      <c r="K36" s="357">
        <v>8996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</row>
    <row r="37" spans="3:40" x14ac:dyDescent="0.3">
      <c r="C37" s="357">
        <v>9</v>
      </c>
      <c r="D37" s="357">
        <v>4</v>
      </c>
      <c r="E37" s="357">
        <v>10</v>
      </c>
      <c r="F37" s="357">
        <v>13600</v>
      </c>
      <c r="G37" s="357">
        <v>0</v>
      </c>
      <c r="H37" s="357">
        <v>13600</v>
      </c>
      <c r="I37" s="357">
        <v>0</v>
      </c>
      <c r="J37" s="357">
        <v>0</v>
      </c>
      <c r="K37" s="357">
        <v>0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0</v>
      </c>
      <c r="AG37" s="357">
        <v>0</v>
      </c>
      <c r="AH37" s="357">
        <v>0</v>
      </c>
      <c r="AI37" s="357">
        <v>0</v>
      </c>
      <c r="AJ37" s="357">
        <v>0</v>
      </c>
      <c r="AK37" s="357">
        <v>0</v>
      </c>
      <c r="AL37" s="357">
        <v>0</v>
      </c>
      <c r="AM37" s="357">
        <v>0</v>
      </c>
      <c r="AN37" s="357">
        <v>0</v>
      </c>
    </row>
    <row r="38" spans="3:40" x14ac:dyDescent="0.3">
      <c r="C38" s="357">
        <v>9</v>
      </c>
      <c r="D38" s="357">
        <v>4</v>
      </c>
      <c r="E38" s="357">
        <v>11</v>
      </c>
      <c r="F38" s="357">
        <v>4469.833333333333</v>
      </c>
      <c r="G38" s="357">
        <v>0</v>
      </c>
      <c r="H38" s="357">
        <v>2803.1666666666665</v>
      </c>
      <c r="I38" s="357">
        <v>0</v>
      </c>
      <c r="J38" s="357">
        <v>0</v>
      </c>
      <c r="K38" s="357">
        <v>1666.6666666666667</v>
      </c>
      <c r="L38" s="357">
        <v>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0</v>
      </c>
      <c r="AF38" s="357">
        <v>0</v>
      </c>
      <c r="AG38" s="357">
        <v>0</v>
      </c>
      <c r="AH38" s="357">
        <v>0</v>
      </c>
      <c r="AI38" s="357">
        <v>0</v>
      </c>
      <c r="AJ38" s="357">
        <v>0</v>
      </c>
      <c r="AK38" s="357">
        <v>0</v>
      </c>
      <c r="AL38" s="357">
        <v>0</v>
      </c>
      <c r="AM38" s="357">
        <v>0</v>
      </c>
      <c r="AN38" s="357">
        <v>0</v>
      </c>
    </row>
    <row r="39" spans="3:40" x14ac:dyDescent="0.3">
      <c r="C39" s="357">
        <v>9</v>
      </c>
      <c r="D39" s="357">
        <v>5</v>
      </c>
      <c r="E39" s="357">
        <v>1</v>
      </c>
      <c r="F39" s="357">
        <v>64</v>
      </c>
      <c r="G39" s="357">
        <v>0</v>
      </c>
      <c r="H39" s="357">
        <v>8.5</v>
      </c>
      <c r="I39" s="357">
        <v>0</v>
      </c>
      <c r="J39" s="357">
        <v>0</v>
      </c>
      <c r="K39" s="357">
        <v>49</v>
      </c>
      <c r="L39" s="357">
        <v>1.5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4</v>
      </c>
      <c r="AI39" s="357">
        <v>0</v>
      </c>
      <c r="AJ39" s="357">
        <v>0</v>
      </c>
      <c r="AK39" s="357">
        <v>0</v>
      </c>
      <c r="AL39" s="357">
        <v>0</v>
      </c>
      <c r="AM39" s="357">
        <v>1</v>
      </c>
      <c r="AN39" s="357">
        <v>0</v>
      </c>
    </row>
    <row r="40" spans="3:40" x14ac:dyDescent="0.3">
      <c r="C40" s="357">
        <v>9</v>
      </c>
      <c r="D40" s="357">
        <v>5</v>
      </c>
      <c r="E40" s="357">
        <v>2</v>
      </c>
      <c r="F40" s="357">
        <v>9780.5</v>
      </c>
      <c r="G40" s="357">
        <v>0</v>
      </c>
      <c r="H40" s="357">
        <v>1240</v>
      </c>
      <c r="I40" s="357">
        <v>0</v>
      </c>
      <c r="J40" s="357">
        <v>0</v>
      </c>
      <c r="K40" s="357">
        <v>7479.75</v>
      </c>
      <c r="L40" s="357">
        <v>228.75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656</v>
      </c>
      <c r="AI40" s="357">
        <v>0</v>
      </c>
      <c r="AJ40" s="357">
        <v>0</v>
      </c>
      <c r="AK40" s="357">
        <v>0</v>
      </c>
      <c r="AL40" s="357">
        <v>0</v>
      </c>
      <c r="AM40" s="357">
        <v>176</v>
      </c>
      <c r="AN40" s="357">
        <v>0</v>
      </c>
    </row>
    <row r="41" spans="3:40" x14ac:dyDescent="0.3">
      <c r="C41" s="357">
        <v>9</v>
      </c>
      <c r="D41" s="357">
        <v>5</v>
      </c>
      <c r="E41" s="357">
        <v>3</v>
      </c>
      <c r="F41" s="357">
        <v>357</v>
      </c>
      <c r="G41" s="357">
        <v>0</v>
      </c>
      <c r="H41" s="357">
        <v>12</v>
      </c>
      <c r="I41" s="357">
        <v>0</v>
      </c>
      <c r="J41" s="357">
        <v>0</v>
      </c>
      <c r="K41" s="357">
        <v>325</v>
      </c>
      <c r="L41" s="357">
        <v>20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0</v>
      </c>
      <c r="AF41" s="357">
        <v>0</v>
      </c>
      <c r="AG41" s="357">
        <v>0</v>
      </c>
      <c r="AH41" s="357">
        <v>0</v>
      </c>
      <c r="AI41" s="357">
        <v>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</row>
    <row r="42" spans="3:40" x14ac:dyDescent="0.3">
      <c r="C42" s="357">
        <v>9</v>
      </c>
      <c r="D42" s="357">
        <v>5</v>
      </c>
      <c r="E42" s="357">
        <v>4</v>
      </c>
      <c r="F42" s="357">
        <v>272</v>
      </c>
      <c r="G42" s="357">
        <v>0</v>
      </c>
      <c r="H42" s="357">
        <v>272</v>
      </c>
      <c r="I42" s="357">
        <v>0</v>
      </c>
      <c r="J42" s="357">
        <v>0</v>
      </c>
      <c r="K42" s="357">
        <v>0</v>
      </c>
      <c r="L42" s="357">
        <v>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0</v>
      </c>
      <c r="AG42" s="357">
        <v>0</v>
      </c>
      <c r="AH42" s="357">
        <v>0</v>
      </c>
      <c r="AI42" s="357">
        <v>0</v>
      </c>
      <c r="AJ42" s="357">
        <v>0</v>
      </c>
      <c r="AK42" s="357">
        <v>0</v>
      </c>
      <c r="AL42" s="357">
        <v>0</v>
      </c>
      <c r="AM42" s="357">
        <v>0</v>
      </c>
      <c r="AN42" s="357">
        <v>0</v>
      </c>
    </row>
    <row r="43" spans="3:40" x14ac:dyDescent="0.3">
      <c r="C43" s="357">
        <v>9</v>
      </c>
      <c r="D43" s="357">
        <v>5</v>
      </c>
      <c r="E43" s="357">
        <v>5</v>
      </c>
      <c r="F43" s="357">
        <v>60</v>
      </c>
      <c r="G43" s="357">
        <v>60</v>
      </c>
      <c r="H43" s="357">
        <v>0</v>
      </c>
      <c r="I43" s="357">
        <v>0</v>
      </c>
      <c r="J43" s="357">
        <v>0</v>
      </c>
      <c r="K43" s="357">
        <v>0</v>
      </c>
      <c r="L43" s="357">
        <v>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0</v>
      </c>
      <c r="AF43" s="357">
        <v>0</v>
      </c>
      <c r="AG43" s="357">
        <v>0</v>
      </c>
      <c r="AH43" s="357">
        <v>0</v>
      </c>
      <c r="AI43" s="357">
        <v>0</v>
      </c>
      <c r="AJ43" s="357">
        <v>0</v>
      </c>
      <c r="AK43" s="357">
        <v>0</v>
      </c>
      <c r="AL43" s="357">
        <v>0</v>
      </c>
      <c r="AM43" s="357">
        <v>0</v>
      </c>
      <c r="AN43" s="357">
        <v>0</v>
      </c>
    </row>
    <row r="44" spans="3:40" x14ac:dyDescent="0.3">
      <c r="C44" s="357">
        <v>9</v>
      </c>
      <c r="D44" s="357">
        <v>5</v>
      </c>
      <c r="E44" s="357">
        <v>6</v>
      </c>
      <c r="F44" s="357">
        <v>2386496</v>
      </c>
      <c r="G44" s="357">
        <v>15120</v>
      </c>
      <c r="H44" s="357">
        <v>678325</v>
      </c>
      <c r="I44" s="357">
        <v>0</v>
      </c>
      <c r="J44" s="357">
        <v>0</v>
      </c>
      <c r="K44" s="357">
        <v>1573245</v>
      </c>
      <c r="L44" s="357">
        <v>39340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58906</v>
      </c>
      <c r="AI44" s="357">
        <v>0</v>
      </c>
      <c r="AJ44" s="357">
        <v>0</v>
      </c>
      <c r="AK44" s="357">
        <v>0</v>
      </c>
      <c r="AL44" s="357">
        <v>0</v>
      </c>
      <c r="AM44" s="357">
        <v>21560</v>
      </c>
      <c r="AN44" s="357">
        <v>0</v>
      </c>
    </row>
    <row r="45" spans="3:40" x14ac:dyDescent="0.3">
      <c r="C45" s="357">
        <v>9</v>
      </c>
      <c r="D45" s="357">
        <v>5</v>
      </c>
      <c r="E45" s="357">
        <v>10</v>
      </c>
      <c r="F45" s="357">
        <v>6510</v>
      </c>
      <c r="G45" s="357">
        <v>0</v>
      </c>
      <c r="H45" s="357">
        <v>800</v>
      </c>
      <c r="I45" s="357">
        <v>0</v>
      </c>
      <c r="J45" s="357">
        <v>0</v>
      </c>
      <c r="K45" s="357">
        <v>5710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0</v>
      </c>
      <c r="AG45" s="357">
        <v>0</v>
      </c>
      <c r="AH45" s="357">
        <v>0</v>
      </c>
      <c r="AI45" s="357">
        <v>0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</row>
    <row r="46" spans="3:40" x14ac:dyDescent="0.3">
      <c r="C46" s="357">
        <v>9</v>
      </c>
      <c r="D46" s="357">
        <v>5</v>
      </c>
      <c r="E46" s="357">
        <v>11</v>
      </c>
      <c r="F46" s="357">
        <v>4469.833333333333</v>
      </c>
      <c r="G46" s="357">
        <v>0</v>
      </c>
      <c r="H46" s="357">
        <v>2803.1666666666665</v>
      </c>
      <c r="I46" s="357">
        <v>0</v>
      </c>
      <c r="J46" s="357">
        <v>0</v>
      </c>
      <c r="K46" s="357">
        <v>1666.6666666666667</v>
      </c>
      <c r="L46" s="357">
        <v>0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0</v>
      </c>
      <c r="AG46" s="357">
        <v>0</v>
      </c>
      <c r="AH46" s="357">
        <v>0</v>
      </c>
      <c r="AI46" s="357">
        <v>0</v>
      </c>
      <c r="AJ46" s="357">
        <v>0</v>
      </c>
      <c r="AK46" s="357">
        <v>0</v>
      </c>
      <c r="AL46" s="357">
        <v>0</v>
      </c>
      <c r="AM46" s="357">
        <v>0</v>
      </c>
      <c r="AN46" s="357">
        <v>0</v>
      </c>
    </row>
    <row r="47" spans="3:40" x14ac:dyDescent="0.3">
      <c r="C47" s="357">
        <v>9</v>
      </c>
      <c r="D47" s="357">
        <v>6</v>
      </c>
      <c r="E47" s="357">
        <v>1</v>
      </c>
      <c r="F47" s="357">
        <v>64.5</v>
      </c>
      <c r="G47" s="357">
        <v>0</v>
      </c>
      <c r="H47" s="357">
        <v>8.5</v>
      </c>
      <c r="I47" s="357">
        <v>0</v>
      </c>
      <c r="J47" s="357">
        <v>0</v>
      </c>
      <c r="K47" s="357">
        <v>49.5</v>
      </c>
      <c r="L47" s="357">
        <v>1.5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0</v>
      </c>
      <c r="AF47" s="357">
        <v>0</v>
      </c>
      <c r="AG47" s="357">
        <v>0</v>
      </c>
      <c r="AH47" s="357">
        <v>4</v>
      </c>
      <c r="AI47" s="357">
        <v>0</v>
      </c>
      <c r="AJ47" s="357">
        <v>0</v>
      </c>
      <c r="AK47" s="357">
        <v>0</v>
      </c>
      <c r="AL47" s="357">
        <v>0</v>
      </c>
      <c r="AM47" s="357">
        <v>1</v>
      </c>
      <c r="AN47" s="357">
        <v>0</v>
      </c>
    </row>
    <row r="48" spans="3:40" x14ac:dyDescent="0.3">
      <c r="C48" s="357">
        <v>9</v>
      </c>
      <c r="D48" s="357">
        <v>6</v>
      </c>
      <c r="E48" s="357">
        <v>2</v>
      </c>
      <c r="F48" s="357">
        <v>8587.6299999999992</v>
      </c>
      <c r="G48" s="357">
        <v>0</v>
      </c>
      <c r="H48" s="357">
        <v>1308</v>
      </c>
      <c r="I48" s="357">
        <v>0</v>
      </c>
      <c r="J48" s="357">
        <v>0</v>
      </c>
      <c r="K48" s="357">
        <v>6333.13</v>
      </c>
      <c r="L48" s="357">
        <v>202.5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0</v>
      </c>
      <c r="AF48" s="357">
        <v>0</v>
      </c>
      <c r="AG48" s="357">
        <v>0</v>
      </c>
      <c r="AH48" s="357">
        <v>624</v>
      </c>
      <c r="AI48" s="357">
        <v>0</v>
      </c>
      <c r="AJ48" s="357">
        <v>0</v>
      </c>
      <c r="AK48" s="357">
        <v>0</v>
      </c>
      <c r="AL48" s="357">
        <v>0</v>
      </c>
      <c r="AM48" s="357">
        <v>120</v>
      </c>
      <c r="AN48" s="357">
        <v>0</v>
      </c>
    </row>
    <row r="49" spans="3:40" x14ac:dyDescent="0.3">
      <c r="C49" s="357">
        <v>9</v>
      </c>
      <c r="D49" s="357">
        <v>6</v>
      </c>
      <c r="E49" s="357">
        <v>3</v>
      </c>
      <c r="F49" s="357">
        <v>491</v>
      </c>
      <c r="G49" s="357">
        <v>0</v>
      </c>
      <c r="H49" s="357">
        <v>12</v>
      </c>
      <c r="I49" s="357">
        <v>0</v>
      </c>
      <c r="J49" s="357">
        <v>0</v>
      </c>
      <c r="K49" s="357">
        <v>455</v>
      </c>
      <c r="L49" s="357">
        <v>24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</row>
    <row r="50" spans="3:40" x14ac:dyDescent="0.3">
      <c r="C50" s="357">
        <v>9</v>
      </c>
      <c r="D50" s="357">
        <v>6</v>
      </c>
      <c r="E50" s="357">
        <v>4</v>
      </c>
      <c r="F50" s="357">
        <v>714</v>
      </c>
      <c r="G50" s="357">
        <v>0</v>
      </c>
      <c r="H50" s="357">
        <v>233</v>
      </c>
      <c r="I50" s="357">
        <v>0</v>
      </c>
      <c r="J50" s="357">
        <v>0</v>
      </c>
      <c r="K50" s="357">
        <v>451</v>
      </c>
      <c r="L50" s="357">
        <v>30</v>
      </c>
      <c r="M50" s="357">
        <v>0</v>
      </c>
      <c r="N50" s="357">
        <v>0</v>
      </c>
      <c r="O50" s="357">
        <v>0</v>
      </c>
      <c r="P50" s="357">
        <v>0</v>
      </c>
      <c r="Q50" s="357">
        <v>0</v>
      </c>
      <c r="R50" s="357">
        <v>0</v>
      </c>
      <c r="S50" s="357">
        <v>0</v>
      </c>
      <c r="T50" s="357">
        <v>0</v>
      </c>
      <c r="U50" s="357">
        <v>0</v>
      </c>
      <c r="V50" s="357">
        <v>0</v>
      </c>
      <c r="W50" s="357">
        <v>0</v>
      </c>
      <c r="X50" s="357">
        <v>0</v>
      </c>
      <c r="Y50" s="357">
        <v>0</v>
      </c>
      <c r="Z50" s="357">
        <v>0</v>
      </c>
      <c r="AA50" s="357">
        <v>0</v>
      </c>
      <c r="AB50" s="357">
        <v>0</v>
      </c>
      <c r="AC50" s="357">
        <v>0</v>
      </c>
      <c r="AD50" s="357">
        <v>0</v>
      </c>
      <c r="AE50" s="357">
        <v>0</v>
      </c>
      <c r="AF50" s="357">
        <v>0</v>
      </c>
      <c r="AG50" s="357">
        <v>0</v>
      </c>
      <c r="AH50" s="357">
        <v>0</v>
      </c>
      <c r="AI50" s="357">
        <v>0</v>
      </c>
      <c r="AJ50" s="357">
        <v>0</v>
      </c>
      <c r="AK50" s="357">
        <v>0</v>
      </c>
      <c r="AL50" s="357">
        <v>0</v>
      </c>
      <c r="AM50" s="357">
        <v>0</v>
      </c>
      <c r="AN50" s="357">
        <v>0</v>
      </c>
    </row>
    <row r="51" spans="3:40" x14ac:dyDescent="0.3">
      <c r="C51" s="357">
        <v>9</v>
      </c>
      <c r="D51" s="357">
        <v>6</v>
      </c>
      <c r="E51" s="357">
        <v>5</v>
      </c>
      <c r="F51" s="357">
        <v>24</v>
      </c>
      <c r="G51" s="357">
        <v>24</v>
      </c>
      <c r="H51" s="357">
        <v>0</v>
      </c>
      <c r="I51" s="357">
        <v>0</v>
      </c>
      <c r="J51" s="357">
        <v>0</v>
      </c>
      <c r="K51" s="357">
        <v>0</v>
      </c>
      <c r="L51" s="357">
        <v>0</v>
      </c>
      <c r="M51" s="357">
        <v>0</v>
      </c>
      <c r="N51" s="357">
        <v>0</v>
      </c>
      <c r="O51" s="357">
        <v>0</v>
      </c>
      <c r="P51" s="357">
        <v>0</v>
      </c>
      <c r="Q51" s="357">
        <v>0</v>
      </c>
      <c r="R51" s="357">
        <v>0</v>
      </c>
      <c r="S51" s="357">
        <v>0</v>
      </c>
      <c r="T51" s="357">
        <v>0</v>
      </c>
      <c r="U51" s="357">
        <v>0</v>
      </c>
      <c r="V51" s="357">
        <v>0</v>
      </c>
      <c r="W51" s="357">
        <v>0</v>
      </c>
      <c r="X51" s="357">
        <v>0</v>
      </c>
      <c r="Y51" s="357">
        <v>0</v>
      </c>
      <c r="Z51" s="357">
        <v>0</v>
      </c>
      <c r="AA51" s="357">
        <v>0</v>
      </c>
      <c r="AB51" s="357">
        <v>0</v>
      </c>
      <c r="AC51" s="357">
        <v>0</v>
      </c>
      <c r="AD51" s="357">
        <v>0</v>
      </c>
      <c r="AE51" s="357">
        <v>0</v>
      </c>
      <c r="AF51" s="357">
        <v>0</v>
      </c>
      <c r="AG51" s="357">
        <v>0</v>
      </c>
      <c r="AH51" s="357">
        <v>0</v>
      </c>
      <c r="AI51" s="357">
        <v>0</v>
      </c>
      <c r="AJ51" s="357">
        <v>0</v>
      </c>
      <c r="AK51" s="357">
        <v>0</v>
      </c>
      <c r="AL51" s="357">
        <v>0</v>
      </c>
      <c r="AM51" s="357">
        <v>0</v>
      </c>
      <c r="AN51" s="357">
        <v>0</v>
      </c>
    </row>
    <row r="52" spans="3:40" x14ac:dyDescent="0.3">
      <c r="C52" s="357">
        <v>9</v>
      </c>
      <c r="D52" s="357">
        <v>6</v>
      </c>
      <c r="E52" s="357">
        <v>6</v>
      </c>
      <c r="F52" s="357">
        <v>2421874</v>
      </c>
      <c r="G52" s="357">
        <v>6120</v>
      </c>
      <c r="H52" s="357">
        <v>672729</v>
      </c>
      <c r="I52" s="357">
        <v>0</v>
      </c>
      <c r="J52" s="357">
        <v>0</v>
      </c>
      <c r="K52" s="357">
        <v>1620780</v>
      </c>
      <c r="L52" s="357">
        <v>42746</v>
      </c>
      <c r="M52" s="357">
        <v>0</v>
      </c>
      <c r="N52" s="357">
        <v>0</v>
      </c>
      <c r="O52" s="357">
        <v>0</v>
      </c>
      <c r="P52" s="357">
        <v>0</v>
      </c>
      <c r="Q52" s="357">
        <v>0</v>
      </c>
      <c r="R52" s="357">
        <v>0</v>
      </c>
      <c r="S52" s="357">
        <v>0</v>
      </c>
      <c r="T52" s="357">
        <v>0</v>
      </c>
      <c r="U52" s="357">
        <v>0</v>
      </c>
      <c r="V52" s="357">
        <v>0</v>
      </c>
      <c r="W52" s="357">
        <v>0</v>
      </c>
      <c r="X52" s="357">
        <v>0</v>
      </c>
      <c r="Y52" s="357">
        <v>0</v>
      </c>
      <c r="Z52" s="357">
        <v>0</v>
      </c>
      <c r="AA52" s="357">
        <v>0</v>
      </c>
      <c r="AB52" s="357">
        <v>0</v>
      </c>
      <c r="AC52" s="357">
        <v>0</v>
      </c>
      <c r="AD52" s="357">
        <v>0</v>
      </c>
      <c r="AE52" s="357">
        <v>0</v>
      </c>
      <c r="AF52" s="357">
        <v>0</v>
      </c>
      <c r="AG52" s="357">
        <v>0</v>
      </c>
      <c r="AH52" s="357">
        <v>57723</v>
      </c>
      <c r="AI52" s="357">
        <v>0</v>
      </c>
      <c r="AJ52" s="357">
        <v>0</v>
      </c>
      <c r="AK52" s="357">
        <v>0</v>
      </c>
      <c r="AL52" s="357">
        <v>0</v>
      </c>
      <c r="AM52" s="357">
        <v>21776</v>
      </c>
      <c r="AN52" s="357">
        <v>0</v>
      </c>
    </row>
    <row r="53" spans="3:40" x14ac:dyDescent="0.3">
      <c r="C53" s="357">
        <v>9</v>
      </c>
      <c r="D53" s="357">
        <v>6</v>
      </c>
      <c r="E53" s="357">
        <v>9</v>
      </c>
      <c r="F53" s="357">
        <v>42640</v>
      </c>
      <c r="G53" s="357">
        <v>0</v>
      </c>
      <c r="H53" s="357">
        <v>33600</v>
      </c>
      <c r="I53" s="357">
        <v>0</v>
      </c>
      <c r="J53" s="357">
        <v>0</v>
      </c>
      <c r="K53" s="357">
        <v>9040</v>
      </c>
      <c r="L53" s="357">
        <v>0</v>
      </c>
      <c r="M53" s="357">
        <v>0</v>
      </c>
      <c r="N53" s="357">
        <v>0</v>
      </c>
      <c r="O53" s="357">
        <v>0</v>
      </c>
      <c r="P53" s="357">
        <v>0</v>
      </c>
      <c r="Q53" s="357">
        <v>0</v>
      </c>
      <c r="R53" s="357">
        <v>0</v>
      </c>
      <c r="S53" s="357">
        <v>0</v>
      </c>
      <c r="T53" s="357">
        <v>0</v>
      </c>
      <c r="U53" s="357">
        <v>0</v>
      </c>
      <c r="V53" s="357">
        <v>0</v>
      </c>
      <c r="W53" s="357">
        <v>0</v>
      </c>
      <c r="X53" s="357">
        <v>0</v>
      </c>
      <c r="Y53" s="357">
        <v>0</v>
      </c>
      <c r="Z53" s="357">
        <v>0</v>
      </c>
      <c r="AA53" s="357">
        <v>0</v>
      </c>
      <c r="AB53" s="357">
        <v>0</v>
      </c>
      <c r="AC53" s="357">
        <v>0</v>
      </c>
      <c r="AD53" s="357">
        <v>0</v>
      </c>
      <c r="AE53" s="357">
        <v>0</v>
      </c>
      <c r="AF53" s="357">
        <v>0</v>
      </c>
      <c r="AG53" s="357">
        <v>0</v>
      </c>
      <c r="AH53" s="357">
        <v>0</v>
      </c>
      <c r="AI53" s="357">
        <v>0</v>
      </c>
      <c r="AJ53" s="357">
        <v>0</v>
      </c>
      <c r="AK53" s="357">
        <v>0</v>
      </c>
      <c r="AL53" s="357">
        <v>0</v>
      </c>
      <c r="AM53" s="357">
        <v>0</v>
      </c>
      <c r="AN53" s="357">
        <v>0</v>
      </c>
    </row>
    <row r="54" spans="3:40" x14ac:dyDescent="0.3">
      <c r="C54" s="357">
        <v>9</v>
      </c>
      <c r="D54" s="357">
        <v>6</v>
      </c>
      <c r="E54" s="357">
        <v>11</v>
      </c>
      <c r="F54" s="357">
        <v>4469.833333333333</v>
      </c>
      <c r="G54" s="357">
        <v>0</v>
      </c>
      <c r="H54" s="357">
        <v>2803.1666666666665</v>
      </c>
      <c r="I54" s="357">
        <v>0</v>
      </c>
      <c r="J54" s="357">
        <v>0</v>
      </c>
      <c r="K54" s="357">
        <v>1666.6666666666667</v>
      </c>
      <c r="L54" s="357">
        <v>0</v>
      </c>
      <c r="M54" s="357">
        <v>0</v>
      </c>
      <c r="N54" s="357">
        <v>0</v>
      </c>
      <c r="O54" s="357">
        <v>0</v>
      </c>
      <c r="P54" s="357">
        <v>0</v>
      </c>
      <c r="Q54" s="357">
        <v>0</v>
      </c>
      <c r="R54" s="357">
        <v>0</v>
      </c>
      <c r="S54" s="357">
        <v>0</v>
      </c>
      <c r="T54" s="357">
        <v>0</v>
      </c>
      <c r="U54" s="357">
        <v>0</v>
      </c>
      <c r="V54" s="357">
        <v>0</v>
      </c>
      <c r="W54" s="357">
        <v>0</v>
      </c>
      <c r="X54" s="357">
        <v>0</v>
      </c>
      <c r="Y54" s="357">
        <v>0</v>
      </c>
      <c r="Z54" s="357">
        <v>0</v>
      </c>
      <c r="AA54" s="357">
        <v>0</v>
      </c>
      <c r="AB54" s="357">
        <v>0</v>
      </c>
      <c r="AC54" s="357">
        <v>0</v>
      </c>
      <c r="AD54" s="357">
        <v>0</v>
      </c>
      <c r="AE54" s="357">
        <v>0</v>
      </c>
      <c r="AF54" s="357">
        <v>0</v>
      </c>
      <c r="AG54" s="357">
        <v>0</v>
      </c>
      <c r="AH54" s="357">
        <v>0</v>
      </c>
      <c r="AI54" s="357">
        <v>0</v>
      </c>
      <c r="AJ54" s="357">
        <v>0</v>
      </c>
      <c r="AK54" s="357">
        <v>0</v>
      </c>
      <c r="AL54" s="357">
        <v>0</v>
      </c>
      <c r="AM54" s="357">
        <v>0</v>
      </c>
      <c r="AN54" s="357">
        <v>0</v>
      </c>
    </row>
    <row r="55" spans="3:40" x14ac:dyDescent="0.3">
      <c r="C55" s="357">
        <v>9</v>
      </c>
      <c r="D55" s="357">
        <v>7</v>
      </c>
      <c r="E55" s="357">
        <v>1</v>
      </c>
      <c r="F55" s="357">
        <v>65.5</v>
      </c>
      <c r="G55" s="357">
        <v>0</v>
      </c>
      <c r="H55" s="357">
        <v>8.5</v>
      </c>
      <c r="I55" s="357">
        <v>0</v>
      </c>
      <c r="J55" s="357">
        <v>0</v>
      </c>
      <c r="K55" s="357">
        <v>50.5</v>
      </c>
      <c r="L55" s="357">
        <v>1.5</v>
      </c>
      <c r="M55" s="357">
        <v>0</v>
      </c>
      <c r="N55" s="357">
        <v>0</v>
      </c>
      <c r="O55" s="357">
        <v>0</v>
      </c>
      <c r="P55" s="357">
        <v>0</v>
      </c>
      <c r="Q55" s="357">
        <v>0</v>
      </c>
      <c r="R55" s="357">
        <v>0</v>
      </c>
      <c r="S55" s="357">
        <v>0</v>
      </c>
      <c r="T55" s="357">
        <v>0</v>
      </c>
      <c r="U55" s="357">
        <v>0</v>
      </c>
      <c r="V55" s="357">
        <v>0</v>
      </c>
      <c r="W55" s="357">
        <v>0</v>
      </c>
      <c r="X55" s="357">
        <v>0</v>
      </c>
      <c r="Y55" s="357">
        <v>0</v>
      </c>
      <c r="Z55" s="357">
        <v>0</v>
      </c>
      <c r="AA55" s="357">
        <v>0</v>
      </c>
      <c r="AB55" s="357">
        <v>0</v>
      </c>
      <c r="AC55" s="357">
        <v>0</v>
      </c>
      <c r="AD55" s="357">
        <v>0</v>
      </c>
      <c r="AE55" s="357">
        <v>0</v>
      </c>
      <c r="AF55" s="357">
        <v>0</v>
      </c>
      <c r="AG55" s="357">
        <v>0</v>
      </c>
      <c r="AH55" s="357">
        <v>4</v>
      </c>
      <c r="AI55" s="357">
        <v>0</v>
      </c>
      <c r="AJ55" s="357">
        <v>0</v>
      </c>
      <c r="AK55" s="357">
        <v>0</v>
      </c>
      <c r="AL55" s="357">
        <v>0</v>
      </c>
      <c r="AM55" s="357">
        <v>1</v>
      </c>
      <c r="AN55" s="357">
        <v>0</v>
      </c>
    </row>
    <row r="56" spans="3:40" x14ac:dyDescent="0.3">
      <c r="C56" s="357">
        <v>9</v>
      </c>
      <c r="D56" s="357">
        <v>7</v>
      </c>
      <c r="E56" s="357">
        <v>2</v>
      </c>
      <c r="F56" s="357">
        <v>8686.1299999999992</v>
      </c>
      <c r="G56" s="357">
        <v>0</v>
      </c>
      <c r="H56" s="357">
        <v>1080</v>
      </c>
      <c r="I56" s="357">
        <v>0</v>
      </c>
      <c r="J56" s="357">
        <v>0</v>
      </c>
      <c r="K56" s="357">
        <v>6673.88</v>
      </c>
      <c r="L56" s="357">
        <v>236.25</v>
      </c>
      <c r="M56" s="357">
        <v>0</v>
      </c>
      <c r="N56" s="357">
        <v>0</v>
      </c>
      <c r="O56" s="357">
        <v>0</v>
      </c>
      <c r="P56" s="357">
        <v>0</v>
      </c>
      <c r="Q56" s="357">
        <v>0</v>
      </c>
      <c r="R56" s="357">
        <v>0</v>
      </c>
      <c r="S56" s="357">
        <v>0</v>
      </c>
      <c r="T56" s="357">
        <v>0</v>
      </c>
      <c r="U56" s="357">
        <v>0</v>
      </c>
      <c r="V56" s="357">
        <v>0</v>
      </c>
      <c r="W56" s="357">
        <v>0</v>
      </c>
      <c r="X56" s="357">
        <v>0</v>
      </c>
      <c r="Y56" s="357">
        <v>0</v>
      </c>
      <c r="Z56" s="357">
        <v>0</v>
      </c>
      <c r="AA56" s="357">
        <v>0</v>
      </c>
      <c r="AB56" s="357">
        <v>0</v>
      </c>
      <c r="AC56" s="357">
        <v>0</v>
      </c>
      <c r="AD56" s="357">
        <v>0</v>
      </c>
      <c r="AE56" s="357">
        <v>0</v>
      </c>
      <c r="AF56" s="357">
        <v>0</v>
      </c>
      <c r="AG56" s="357">
        <v>0</v>
      </c>
      <c r="AH56" s="357">
        <v>552</v>
      </c>
      <c r="AI56" s="357">
        <v>0</v>
      </c>
      <c r="AJ56" s="357">
        <v>0</v>
      </c>
      <c r="AK56" s="357">
        <v>0</v>
      </c>
      <c r="AL56" s="357">
        <v>0</v>
      </c>
      <c r="AM56" s="357">
        <v>144</v>
      </c>
      <c r="AN56" s="357">
        <v>0</v>
      </c>
    </row>
    <row r="57" spans="3:40" x14ac:dyDescent="0.3">
      <c r="C57" s="357">
        <v>9</v>
      </c>
      <c r="D57" s="357">
        <v>7</v>
      </c>
      <c r="E57" s="357">
        <v>3</v>
      </c>
      <c r="F57" s="357">
        <v>455</v>
      </c>
      <c r="G57" s="357">
        <v>0</v>
      </c>
      <c r="H57" s="357">
        <v>11</v>
      </c>
      <c r="I57" s="357">
        <v>0</v>
      </c>
      <c r="J57" s="357">
        <v>0</v>
      </c>
      <c r="K57" s="357">
        <v>432</v>
      </c>
      <c r="L57" s="357">
        <v>12</v>
      </c>
      <c r="M57" s="357">
        <v>0</v>
      </c>
      <c r="N57" s="357">
        <v>0</v>
      </c>
      <c r="O57" s="357">
        <v>0</v>
      </c>
      <c r="P57" s="357">
        <v>0</v>
      </c>
      <c r="Q57" s="357">
        <v>0</v>
      </c>
      <c r="R57" s="357">
        <v>0</v>
      </c>
      <c r="S57" s="357">
        <v>0</v>
      </c>
      <c r="T57" s="357">
        <v>0</v>
      </c>
      <c r="U57" s="357">
        <v>0</v>
      </c>
      <c r="V57" s="357">
        <v>0</v>
      </c>
      <c r="W57" s="357">
        <v>0</v>
      </c>
      <c r="X57" s="357">
        <v>0</v>
      </c>
      <c r="Y57" s="357">
        <v>0</v>
      </c>
      <c r="Z57" s="357">
        <v>0</v>
      </c>
      <c r="AA57" s="357">
        <v>0</v>
      </c>
      <c r="AB57" s="357">
        <v>0</v>
      </c>
      <c r="AC57" s="357">
        <v>0</v>
      </c>
      <c r="AD57" s="357">
        <v>0</v>
      </c>
      <c r="AE57" s="357">
        <v>0</v>
      </c>
      <c r="AF57" s="357">
        <v>0</v>
      </c>
      <c r="AG57" s="357">
        <v>0</v>
      </c>
      <c r="AH57" s="357">
        <v>0</v>
      </c>
      <c r="AI57" s="357">
        <v>0</v>
      </c>
      <c r="AJ57" s="357">
        <v>0</v>
      </c>
      <c r="AK57" s="357">
        <v>0</v>
      </c>
      <c r="AL57" s="357">
        <v>0</v>
      </c>
      <c r="AM57" s="357">
        <v>0</v>
      </c>
      <c r="AN57" s="357">
        <v>0</v>
      </c>
    </row>
    <row r="58" spans="3:40" x14ac:dyDescent="0.3">
      <c r="C58" s="357">
        <v>9</v>
      </c>
      <c r="D58" s="357">
        <v>7</v>
      </c>
      <c r="E58" s="357">
        <v>4</v>
      </c>
      <c r="F58" s="357">
        <v>395</v>
      </c>
      <c r="G58" s="357">
        <v>0</v>
      </c>
      <c r="H58" s="357">
        <v>239</v>
      </c>
      <c r="I58" s="357">
        <v>0</v>
      </c>
      <c r="J58" s="357">
        <v>0</v>
      </c>
      <c r="K58" s="357">
        <v>136</v>
      </c>
      <c r="L58" s="357">
        <v>20</v>
      </c>
      <c r="M58" s="357">
        <v>0</v>
      </c>
      <c r="N58" s="357">
        <v>0</v>
      </c>
      <c r="O58" s="357">
        <v>0</v>
      </c>
      <c r="P58" s="357">
        <v>0</v>
      </c>
      <c r="Q58" s="357">
        <v>0</v>
      </c>
      <c r="R58" s="357">
        <v>0</v>
      </c>
      <c r="S58" s="357">
        <v>0</v>
      </c>
      <c r="T58" s="357">
        <v>0</v>
      </c>
      <c r="U58" s="357">
        <v>0</v>
      </c>
      <c r="V58" s="357">
        <v>0</v>
      </c>
      <c r="W58" s="357">
        <v>0</v>
      </c>
      <c r="X58" s="357">
        <v>0</v>
      </c>
      <c r="Y58" s="357">
        <v>0</v>
      </c>
      <c r="Z58" s="357">
        <v>0</v>
      </c>
      <c r="AA58" s="357">
        <v>0</v>
      </c>
      <c r="AB58" s="357">
        <v>0</v>
      </c>
      <c r="AC58" s="357">
        <v>0</v>
      </c>
      <c r="AD58" s="357">
        <v>0</v>
      </c>
      <c r="AE58" s="357">
        <v>0</v>
      </c>
      <c r="AF58" s="357">
        <v>0</v>
      </c>
      <c r="AG58" s="357">
        <v>0</v>
      </c>
      <c r="AH58" s="357">
        <v>0</v>
      </c>
      <c r="AI58" s="357">
        <v>0</v>
      </c>
      <c r="AJ58" s="357">
        <v>0</v>
      </c>
      <c r="AK58" s="357">
        <v>0</v>
      </c>
      <c r="AL58" s="357">
        <v>0</v>
      </c>
      <c r="AM58" s="357">
        <v>0</v>
      </c>
      <c r="AN58" s="357">
        <v>0</v>
      </c>
    </row>
    <row r="59" spans="3:40" x14ac:dyDescent="0.3">
      <c r="C59" s="357">
        <v>9</v>
      </c>
      <c r="D59" s="357">
        <v>7</v>
      </c>
      <c r="E59" s="357">
        <v>5</v>
      </c>
      <c r="F59" s="357">
        <v>24</v>
      </c>
      <c r="G59" s="357">
        <v>24</v>
      </c>
      <c r="H59" s="357">
        <v>0</v>
      </c>
      <c r="I59" s="357">
        <v>0</v>
      </c>
      <c r="J59" s="357">
        <v>0</v>
      </c>
      <c r="K59" s="357">
        <v>0</v>
      </c>
      <c r="L59" s="357">
        <v>0</v>
      </c>
      <c r="M59" s="357">
        <v>0</v>
      </c>
      <c r="N59" s="357">
        <v>0</v>
      </c>
      <c r="O59" s="357">
        <v>0</v>
      </c>
      <c r="P59" s="357">
        <v>0</v>
      </c>
      <c r="Q59" s="357">
        <v>0</v>
      </c>
      <c r="R59" s="357">
        <v>0</v>
      </c>
      <c r="S59" s="357">
        <v>0</v>
      </c>
      <c r="T59" s="357">
        <v>0</v>
      </c>
      <c r="U59" s="357">
        <v>0</v>
      </c>
      <c r="V59" s="357">
        <v>0</v>
      </c>
      <c r="W59" s="357">
        <v>0</v>
      </c>
      <c r="X59" s="357">
        <v>0</v>
      </c>
      <c r="Y59" s="357">
        <v>0</v>
      </c>
      <c r="Z59" s="357">
        <v>0</v>
      </c>
      <c r="AA59" s="357">
        <v>0</v>
      </c>
      <c r="AB59" s="357">
        <v>0</v>
      </c>
      <c r="AC59" s="357">
        <v>0</v>
      </c>
      <c r="AD59" s="357">
        <v>0</v>
      </c>
      <c r="AE59" s="357">
        <v>0</v>
      </c>
      <c r="AF59" s="357">
        <v>0</v>
      </c>
      <c r="AG59" s="357">
        <v>0</v>
      </c>
      <c r="AH59" s="357">
        <v>0</v>
      </c>
      <c r="AI59" s="357">
        <v>0</v>
      </c>
      <c r="AJ59" s="357">
        <v>0</v>
      </c>
      <c r="AK59" s="357">
        <v>0</v>
      </c>
      <c r="AL59" s="357">
        <v>0</v>
      </c>
      <c r="AM59" s="357">
        <v>0</v>
      </c>
      <c r="AN59" s="357">
        <v>0</v>
      </c>
    </row>
    <row r="60" spans="3:40" x14ac:dyDescent="0.3">
      <c r="C60" s="357">
        <v>9</v>
      </c>
      <c r="D60" s="357">
        <v>7</v>
      </c>
      <c r="E60" s="357">
        <v>6</v>
      </c>
      <c r="F60" s="357">
        <v>3377514</v>
      </c>
      <c r="G60" s="357">
        <v>6000</v>
      </c>
      <c r="H60" s="357">
        <v>1006231</v>
      </c>
      <c r="I60" s="357">
        <v>0</v>
      </c>
      <c r="J60" s="357">
        <v>0</v>
      </c>
      <c r="K60" s="357">
        <v>2190172</v>
      </c>
      <c r="L60" s="357">
        <v>52539</v>
      </c>
      <c r="M60" s="357">
        <v>0</v>
      </c>
      <c r="N60" s="357">
        <v>0</v>
      </c>
      <c r="O60" s="357">
        <v>0</v>
      </c>
      <c r="P60" s="357">
        <v>0</v>
      </c>
      <c r="Q60" s="357">
        <v>0</v>
      </c>
      <c r="R60" s="357">
        <v>0</v>
      </c>
      <c r="S60" s="357">
        <v>0</v>
      </c>
      <c r="T60" s="357">
        <v>0</v>
      </c>
      <c r="U60" s="357">
        <v>0</v>
      </c>
      <c r="V60" s="357">
        <v>0</v>
      </c>
      <c r="W60" s="357">
        <v>0</v>
      </c>
      <c r="X60" s="357">
        <v>0</v>
      </c>
      <c r="Y60" s="357">
        <v>0</v>
      </c>
      <c r="Z60" s="357">
        <v>0</v>
      </c>
      <c r="AA60" s="357">
        <v>0</v>
      </c>
      <c r="AB60" s="357">
        <v>0</v>
      </c>
      <c r="AC60" s="357">
        <v>0</v>
      </c>
      <c r="AD60" s="357">
        <v>0</v>
      </c>
      <c r="AE60" s="357">
        <v>0</v>
      </c>
      <c r="AF60" s="357">
        <v>0</v>
      </c>
      <c r="AG60" s="357">
        <v>0</v>
      </c>
      <c r="AH60" s="357">
        <v>89582</v>
      </c>
      <c r="AI60" s="357">
        <v>0</v>
      </c>
      <c r="AJ60" s="357">
        <v>0</v>
      </c>
      <c r="AK60" s="357">
        <v>0</v>
      </c>
      <c r="AL60" s="357">
        <v>0</v>
      </c>
      <c r="AM60" s="357">
        <v>32990</v>
      </c>
      <c r="AN60" s="357">
        <v>0</v>
      </c>
    </row>
    <row r="61" spans="3:40" x14ac:dyDescent="0.3">
      <c r="C61" s="357">
        <v>9</v>
      </c>
      <c r="D61" s="357">
        <v>7</v>
      </c>
      <c r="E61" s="357">
        <v>9</v>
      </c>
      <c r="F61" s="357">
        <v>967586</v>
      </c>
      <c r="G61" s="357">
        <v>0</v>
      </c>
      <c r="H61" s="357">
        <v>330752</v>
      </c>
      <c r="I61" s="357">
        <v>0</v>
      </c>
      <c r="J61" s="357">
        <v>0</v>
      </c>
      <c r="K61" s="357">
        <v>582146</v>
      </c>
      <c r="L61" s="357">
        <v>13368</v>
      </c>
      <c r="M61" s="357">
        <v>0</v>
      </c>
      <c r="N61" s="357">
        <v>0</v>
      </c>
      <c r="O61" s="357">
        <v>0</v>
      </c>
      <c r="P61" s="357">
        <v>0</v>
      </c>
      <c r="Q61" s="357">
        <v>0</v>
      </c>
      <c r="R61" s="357">
        <v>0</v>
      </c>
      <c r="S61" s="357">
        <v>0</v>
      </c>
      <c r="T61" s="357">
        <v>0</v>
      </c>
      <c r="U61" s="357">
        <v>0</v>
      </c>
      <c r="V61" s="357">
        <v>0</v>
      </c>
      <c r="W61" s="357">
        <v>0</v>
      </c>
      <c r="X61" s="357">
        <v>0</v>
      </c>
      <c r="Y61" s="357">
        <v>0</v>
      </c>
      <c r="Z61" s="357">
        <v>0</v>
      </c>
      <c r="AA61" s="357">
        <v>0</v>
      </c>
      <c r="AB61" s="357">
        <v>0</v>
      </c>
      <c r="AC61" s="357">
        <v>0</v>
      </c>
      <c r="AD61" s="357">
        <v>0</v>
      </c>
      <c r="AE61" s="357">
        <v>0</v>
      </c>
      <c r="AF61" s="357">
        <v>0</v>
      </c>
      <c r="AG61" s="357">
        <v>0</v>
      </c>
      <c r="AH61" s="357">
        <v>30144</v>
      </c>
      <c r="AI61" s="357">
        <v>0</v>
      </c>
      <c r="AJ61" s="357">
        <v>0</v>
      </c>
      <c r="AK61" s="357">
        <v>0</v>
      </c>
      <c r="AL61" s="357">
        <v>0</v>
      </c>
      <c r="AM61" s="357">
        <v>11176</v>
      </c>
      <c r="AN61" s="357">
        <v>0</v>
      </c>
    </row>
    <row r="62" spans="3:40" x14ac:dyDescent="0.3">
      <c r="C62" s="357">
        <v>9</v>
      </c>
      <c r="D62" s="357">
        <v>7</v>
      </c>
      <c r="E62" s="357">
        <v>10</v>
      </c>
      <c r="F62" s="357">
        <v>6150</v>
      </c>
      <c r="G62" s="357">
        <v>0</v>
      </c>
      <c r="H62" s="357">
        <v>0</v>
      </c>
      <c r="I62" s="357">
        <v>0</v>
      </c>
      <c r="J62" s="357">
        <v>0</v>
      </c>
      <c r="K62" s="357">
        <v>6150</v>
      </c>
      <c r="L62" s="357">
        <v>0</v>
      </c>
      <c r="M62" s="357">
        <v>0</v>
      </c>
      <c r="N62" s="357">
        <v>0</v>
      </c>
      <c r="O62" s="357">
        <v>0</v>
      </c>
      <c r="P62" s="357">
        <v>0</v>
      </c>
      <c r="Q62" s="357">
        <v>0</v>
      </c>
      <c r="R62" s="357">
        <v>0</v>
      </c>
      <c r="S62" s="357">
        <v>0</v>
      </c>
      <c r="T62" s="357">
        <v>0</v>
      </c>
      <c r="U62" s="357">
        <v>0</v>
      </c>
      <c r="V62" s="357">
        <v>0</v>
      </c>
      <c r="W62" s="357">
        <v>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57">
        <v>0</v>
      </c>
      <c r="AD62" s="357">
        <v>0</v>
      </c>
      <c r="AE62" s="357">
        <v>0</v>
      </c>
      <c r="AF62" s="357">
        <v>0</v>
      </c>
      <c r="AG62" s="357">
        <v>0</v>
      </c>
      <c r="AH62" s="357">
        <v>0</v>
      </c>
      <c r="AI62" s="357">
        <v>0</v>
      </c>
      <c r="AJ62" s="357">
        <v>0</v>
      </c>
      <c r="AK62" s="357">
        <v>0</v>
      </c>
      <c r="AL62" s="357">
        <v>0</v>
      </c>
      <c r="AM62" s="357">
        <v>0</v>
      </c>
      <c r="AN62" s="357">
        <v>0</v>
      </c>
    </row>
    <row r="63" spans="3:40" x14ac:dyDescent="0.3">
      <c r="C63" s="357">
        <v>9</v>
      </c>
      <c r="D63" s="357">
        <v>7</v>
      </c>
      <c r="E63" s="357">
        <v>11</v>
      </c>
      <c r="F63" s="357">
        <v>4469.833333333333</v>
      </c>
      <c r="G63" s="357">
        <v>0</v>
      </c>
      <c r="H63" s="357">
        <v>2803.1666666666665</v>
      </c>
      <c r="I63" s="357">
        <v>0</v>
      </c>
      <c r="J63" s="357">
        <v>0</v>
      </c>
      <c r="K63" s="357">
        <v>1666.6666666666667</v>
      </c>
      <c r="L63" s="357">
        <v>0</v>
      </c>
      <c r="M63" s="357">
        <v>0</v>
      </c>
      <c r="N63" s="357">
        <v>0</v>
      </c>
      <c r="O63" s="357">
        <v>0</v>
      </c>
      <c r="P63" s="357">
        <v>0</v>
      </c>
      <c r="Q63" s="357">
        <v>0</v>
      </c>
      <c r="R63" s="357">
        <v>0</v>
      </c>
      <c r="S63" s="357">
        <v>0</v>
      </c>
      <c r="T63" s="357">
        <v>0</v>
      </c>
      <c r="U63" s="357">
        <v>0</v>
      </c>
      <c r="V63" s="357">
        <v>0</v>
      </c>
      <c r="W63" s="357">
        <v>0</v>
      </c>
      <c r="X63" s="357">
        <v>0</v>
      </c>
      <c r="Y63" s="357">
        <v>0</v>
      </c>
      <c r="Z63" s="357">
        <v>0</v>
      </c>
      <c r="AA63" s="357">
        <v>0</v>
      </c>
      <c r="AB63" s="357">
        <v>0</v>
      </c>
      <c r="AC63" s="357">
        <v>0</v>
      </c>
      <c r="AD63" s="357">
        <v>0</v>
      </c>
      <c r="AE63" s="357">
        <v>0</v>
      </c>
      <c r="AF63" s="357">
        <v>0</v>
      </c>
      <c r="AG63" s="357">
        <v>0</v>
      </c>
      <c r="AH63" s="357">
        <v>0</v>
      </c>
      <c r="AI63" s="357">
        <v>0</v>
      </c>
      <c r="AJ63" s="357">
        <v>0</v>
      </c>
      <c r="AK63" s="357">
        <v>0</v>
      </c>
      <c r="AL63" s="357">
        <v>0</v>
      </c>
      <c r="AM63" s="357">
        <v>0</v>
      </c>
      <c r="AN63" s="357">
        <v>0</v>
      </c>
    </row>
    <row r="64" spans="3:40" x14ac:dyDescent="0.3">
      <c r="C64" s="357">
        <v>9</v>
      </c>
      <c r="D64" s="357">
        <v>8</v>
      </c>
      <c r="E64" s="357">
        <v>1</v>
      </c>
      <c r="F64" s="357">
        <v>66</v>
      </c>
      <c r="G64" s="357">
        <v>0</v>
      </c>
      <c r="H64" s="357">
        <v>8.5</v>
      </c>
      <c r="I64" s="357">
        <v>0</v>
      </c>
      <c r="J64" s="357">
        <v>0</v>
      </c>
      <c r="K64" s="357">
        <v>51</v>
      </c>
      <c r="L64" s="357">
        <v>1.5</v>
      </c>
      <c r="M64" s="357">
        <v>0</v>
      </c>
      <c r="N64" s="357">
        <v>0</v>
      </c>
      <c r="O64" s="357">
        <v>0</v>
      </c>
      <c r="P64" s="357">
        <v>0</v>
      </c>
      <c r="Q64" s="357">
        <v>0</v>
      </c>
      <c r="R64" s="357">
        <v>0</v>
      </c>
      <c r="S64" s="357">
        <v>0</v>
      </c>
      <c r="T64" s="357">
        <v>0</v>
      </c>
      <c r="U64" s="357">
        <v>0</v>
      </c>
      <c r="V64" s="357">
        <v>0</v>
      </c>
      <c r="W64" s="357">
        <v>0</v>
      </c>
      <c r="X64" s="357">
        <v>0</v>
      </c>
      <c r="Y64" s="357">
        <v>0</v>
      </c>
      <c r="Z64" s="357">
        <v>0</v>
      </c>
      <c r="AA64" s="357">
        <v>0</v>
      </c>
      <c r="AB64" s="357">
        <v>0</v>
      </c>
      <c r="AC64" s="357">
        <v>0</v>
      </c>
      <c r="AD64" s="357">
        <v>0</v>
      </c>
      <c r="AE64" s="357">
        <v>0</v>
      </c>
      <c r="AF64" s="357">
        <v>0</v>
      </c>
      <c r="AG64" s="357">
        <v>0</v>
      </c>
      <c r="AH64" s="357">
        <v>4</v>
      </c>
      <c r="AI64" s="357">
        <v>0</v>
      </c>
      <c r="AJ64" s="357">
        <v>0</v>
      </c>
      <c r="AK64" s="357">
        <v>0</v>
      </c>
      <c r="AL64" s="357">
        <v>0</v>
      </c>
      <c r="AM64" s="357">
        <v>1</v>
      </c>
      <c r="AN64" s="357">
        <v>0</v>
      </c>
    </row>
    <row r="65" spans="3:40" x14ac:dyDescent="0.3">
      <c r="C65" s="357">
        <v>9</v>
      </c>
      <c r="D65" s="357">
        <v>8</v>
      </c>
      <c r="E65" s="357">
        <v>2</v>
      </c>
      <c r="F65" s="357">
        <v>7984.75</v>
      </c>
      <c r="G65" s="357">
        <v>0</v>
      </c>
      <c r="H65" s="357">
        <v>1008</v>
      </c>
      <c r="I65" s="357">
        <v>0</v>
      </c>
      <c r="J65" s="357">
        <v>0</v>
      </c>
      <c r="K65" s="357">
        <v>6161</v>
      </c>
      <c r="L65" s="357">
        <v>183.75</v>
      </c>
      <c r="M65" s="357">
        <v>0</v>
      </c>
      <c r="N65" s="357">
        <v>0</v>
      </c>
      <c r="O65" s="357">
        <v>0</v>
      </c>
      <c r="P65" s="357">
        <v>0</v>
      </c>
      <c r="Q65" s="357">
        <v>0</v>
      </c>
      <c r="R65" s="357">
        <v>0</v>
      </c>
      <c r="S65" s="357">
        <v>0</v>
      </c>
      <c r="T65" s="357">
        <v>0</v>
      </c>
      <c r="U65" s="357">
        <v>0</v>
      </c>
      <c r="V65" s="357">
        <v>0</v>
      </c>
      <c r="W65" s="357">
        <v>0</v>
      </c>
      <c r="X65" s="357">
        <v>0</v>
      </c>
      <c r="Y65" s="357">
        <v>0</v>
      </c>
      <c r="Z65" s="357">
        <v>0</v>
      </c>
      <c r="AA65" s="357">
        <v>0</v>
      </c>
      <c r="AB65" s="357">
        <v>0</v>
      </c>
      <c r="AC65" s="357">
        <v>0</v>
      </c>
      <c r="AD65" s="357">
        <v>0</v>
      </c>
      <c r="AE65" s="357">
        <v>0</v>
      </c>
      <c r="AF65" s="357">
        <v>0</v>
      </c>
      <c r="AG65" s="357">
        <v>0</v>
      </c>
      <c r="AH65" s="357">
        <v>504</v>
      </c>
      <c r="AI65" s="357">
        <v>0</v>
      </c>
      <c r="AJ65" s="357">
        <v>0</v>
      </c>
      <c r="AK65" s="357">
        <v>0</v>
      </c>
      <c r="AL65" s="357">
        <v>0</v>
      </c>
      <c r="AM65" s="357">
        <v>128</v>
      </c>
      <c r="AN65" s="357">
        <v>0</v>
      </c>
    </row>
    <row r="66" spans="3:40" x14ac:dyDescent="0.3">
      <c r="C66" s="357">
        <v>9</v>
      </c>
      <c r="D66" s="357">
        <v>8</v>
      </c>
      <c r="E66" s="357">
        <v>3</v>
      </c>
      <c r="F66" s="357">
        <v>735</v>
      </c>
      <c r="G66" s="357">
        <v>0</v>
      </c>
      <c r="H66" s="357">
        <v>0</v>
      </c>
      <c r="I66" s="357">
        <v>0</v>
      </c>
      <c r="J66" s="357">
        <v>0</v>
      </c>
      <c r="K66" s="357">
        <v>705</v>
      </c>
      <c r="L66" s="357">
        <v>30</v>
      </c>
      <c r="M66" s="357">
        <v>0</v>
      </c>
      <c r="N66" s="357">
        <v>0</v>
      </c>
      <c r="O66" s="357">
        <v>0</v>
      </c>
      <c r="P66" s="357">
        <v>0</v>
      </c>
      <c r="Q66" s="357">
        <v>0</v>
      </c>
      <c r="R66" s="357">
        <v>0</v>
      </c>
      <c r="S66" s="357">
        <v>0</v>
      </c>
      <c r="T66" s="357">
        <v>0</v>
      </c>
      <c r="U66" s="357">
        <v>0</v>
      </c>
      <c r="V66" s="357">
        <v>0</v>
      </c>
      <c r="W66" s="357">
        <v>0</v>
      </c>
      <c r="X66" s="357">
        <v>0</v>
      </c>
      <c r="Y66" s="357">
        <v>0</v>
      </c>
      <c r="Z66" s="357">
        <v>0</v>
      </c>
      <c r="AA66" s="357">
        <v>0</v>
      </c>
      <c r="AB66" s="357">
        <v>0</v>
      </c>
      <c r="AC66" s="357">
        <v>0</v>
      </c>
      <c r="AD66" s="357">
        <v>0</v>
      </c>
      <c r="AE66" s="357">
        <v>0</v>
      </c>
      <c r="AF66" s="357">
        <v>0</v>
      </c>
      <c r="AG66" s="357">
        <v>0</v>
      </c>
      <c r="AH66" s="357">
        <v>0</v>
      </c>
      <c r="AI66" s="357">
        <v>0</v>
      </c>
      <c r="AJ66" s="357">
        <v>0</v>
      </c>
      <c r="AK66" s="357">
        <v>0</v>
      </c>
      <c r="AL66" s="357">
        <v>0</v>
      </c>
      <c r="AM66" s="357">
        <v>0</v>
      </c>
      <c r="AN66" s="357">
        <v>0</v>
      </c>
    </row>
    <row r="67" spans="3:40" x14ac:dyDescent="0.3">
      <c r="C67" s="357">
        <v>9</v>
      </c>
      <c r="D67" s="357">
        <v>8</v>
      </c>
      <c r="E67" s="357">
        <v>4</v>
      </c>
      <c r="F67" s="357">
        <v>850</v>
      </c>
      <c r="G67" s="357">
        <v>0</v>
      </c>
      <c r="H67" s="357">
        <v>230</v>
      </c>
      <c r="I67" s="357">
        <v>0</v>
      </c>
      <c r="J67" s="357">
        <v>0</v>
      </c>
      <c r="K67" s="357">
        <v>595</v>
      </c>
      <c r="L67" s="357">
        <v>25</v>
      </c>
      <c r="M67" s="357">
        <v>0</v>
      </c>
      <c r="N67" s="357">
        <v>0</v>
      </c>
      <c r="O67" s="357">
        <v>0</v>
      </c>
      <c r="P67" s="357">
        <v>0</v>
      </c>
      <c r="Q67" s="357">
        <v>0</v>
      </c>
      <c r="R67" s="357">
        <v>0</v>
      </c>
      <c r="S67" s="357">
        <v>0</v>
      </c>
      <c r="T67" s="357">
        <v>0</v>
      </c>
      <c r="U67" s="357">
        <v>0</v>
      </c>
      <c r="V67" s="357">
        <v>0</v>
      </c>
      <c r="W67" s="357">
        <v>0</v>
      </c>
      <c r="X67" s="357">
        <v>0</v>
      </c>
      <c r="Y67" s="357">
        <v>0</v>
      </c>
      <c r="Z67" s="357">
        <v>0</v>
      </c>
      <c r="AA67" s="357">
        <v>0</v>
      </c>
      <c r="AB67" s="357">
        <v>0</v>
      </c>
      <c r="AC67" s="357">
        <v>0</v>
      </c>
      <c r="AD67" s="357">
        <v>0</v>
      </c>
      <c r="AE67" s="357">
        <v>0</v>
      </c>
      <c r="AF67" s="357">
        <v>0</v>
      </c>
      <c r="AG67" s="357">
        <v>0</v>
      </c>
      <c r="AH67" s="357">
        <v>0</v>
      </c>
      <c r="AI67" s="357">
        <v>0</v>
      </c>
      <c r="AJ67" s="357">
        <v>0</v>
      </c>
      <c r="AK67" s="357">
        <v>0</v>
      </c>
      <c r="AL67" s="357">
        <v>0</v>
      </c>
      <c r="AM67" s="357">
        <v>0</v>
      </c>
      <c r="AN67" s="357">
        <v>0</v>
      </c>
    </row>
    <row r="68" spans="3:40" x14ac:dyDescent="0.3">
      <c r="C68" s="357">
        <v>9</v>
      </c>
      <c r="D68" s="357">
        <v>8</v>
      </c>
      <c r="E68" s="357">
        <v>5</v>
      </c>
      <c r="F68" s="357">
        <v>48</v>
      </c>
      <c r="G68" s="357">
        <v>48</v>
      </c>
      <c r="H68" s="357">
        <v>0</v>
      </c>
      <c r="I68" s="357">
        <v>0</v>
      </c>
      <c r="J68" s="357">
        <v>0</v>
      </c>
      <c r="K68" s="357">
        <v>0</v>
      </c>
      <c r="L68" s="357">
        <v>0</v>
      </c>
      <c r="M68" s="357">
        <v>0</v>
      </c>
      <c r="N68" s="357">
        <v>0</v>
      </c>
      <c r="O68" s="357">
        <v>0</v>
      </c>
      <c r="P68" s="357">
        <v>0</v>
      </c>
      <c r="Q68" s="357">
        <v>0</v>
      </c>
      <c r="R68" s="357">
        <v>0</v>
      </c>
      <c r="S68" s="357">
        <v>0</v>
      </c>
      <c r="T68" s="357">
        <v>0</v>
      </c>
      <c r="U68" s="357">
        <v>0</v>
      </c>
      <c r="V68" s="357">
        <v>0</v>
      </c>
      <c r="W68" s="357">
        <v>0</v>
      </c>
      <c r="X68" s="357">
        <v>0</v>
      </c>
      <c r="Y68" s="357">
        <v>0</v>
      </c>
      <c r="Z68" s="357">
        <v>0</v>
      </c>
      <c r="AA68" s="357">
        <v>0</v>
      </c>
      <c r="AB68" s="357">
        <v>0</v>
      </c>
      <c r="AC68" s="357">
        <v>0</v>
      </c>
      <c r="AD68" s="357">
        <v>0</v>
      </c>
      <c r="AE68" s="357">
        <v>0</v>
      </c>
      <c r="AF68" s="357">
        <v>0</v>
      </c>
      <c r="AG68" s="357">
        <v>0</v>
      </c>
      <c r="AH68" s="357">
        <v>0</v>
      </c>
      <c r="AI68" s="357">
        <v>0</v>
      </c>
      <c r="AJ68" s="357">
        <v>0</v>
      </c>
      <c r="AK68" s="357">
        <v>0</v>
      </c>
      <c r="AL68" s="357">
        <v>0</v>
      </c>
      <c r="AM68" s="357">
        <v>0</v>
      </c>
      <c r="AN68" s="357">
        <v>0</v>
      </c>
    </row>
    <row r="69" spans="3:40" x14ac:dyDescent="0.3">
      <c r="C69" s="357">
        <v>9</v>
      </c>
      <c r="D69" s="357">
        <v>8</v>
      </c>
      <c r="E69" s="357">
        <v>6</v>
      </c>
      <c r="F69" s="357">
        <v>2530954</v>
      </c>
      <c r="G69" s="357">
        <v>12120</v>
      </c>
      <c r="H69" s="357">
        <v>645187</v>
      </c>
      <c r="I69" s="357">
        <v>0</v>
      </c>
      <c r="J69" s="357">
        <v>0</v>
      </c>
      <c r="K69" s="357">
        <v>1751888</v>
      </c>
      <c r="L69" s="357">
        <v>42746</v>
      </c>
      <c r="M69" s="357">
        <v>0</v>
      </c>
      <c r="N69" s="357">
        <v>0</v>
      </c>
      <c r="O69" s="357">
        <v>0</v>
      </c>
      <c r="P69" s="357">
        <v>0</v>
      </c>
      <c r="Q69" s="357">
        <v>0</v>
      </c>
      <c r="R69" s="357">
        <v>0</v>
      </c>
      <c r="S69" s="357">
        <v>0</v>
      </c>
      <c r="T69" s="357">
        <v>0</v>
      </c>
      <c r="U69" s="357">
        <v>0</v>
      </c>
      <c r="V69" s="357">
        <v>0</v>
      </c>
      <c r="W69" s="357">
        <v>0</v>
      </c>
      <c r="X69" s="357">
        <v>0</v>
      </c>
      <c r="Y69" s="357">
        <v>0</v>
      </c>
      <c r="Z69" s="357">
        <v>0</v>
      </c>
      <c r="AA69" s="357">
        <v>0</v>
      </c>
      <c r="AB69" s="357">
        <v>0</v>
      </c>
      <c r="AC69" s="357">
        <v>0</v>
      </c>
      <c r="AD69" s="357">
        <v>0</v>
      </c>
      <c r="AE69" s="357">
        <v>0</v>
      </c>
      <c r="AF69" s="357">
        <v>0</v>
      </c>
      <c r="AG69" s="357">
        <v>0</v>
      </c>
      <c r="AH69" s="357">
        <v>57629</v>
      </c>
      <c r="AI69" s="357">
        <v>0</v>
      </c>
      <c r="AJ69" s="357">
        <v>0</v>
      </c>
      <c r="AK69" s="357">
        <v>0</v>
      </c>
      <c r="AL69" s="357">
        <v>0</v>
      </c>
      <c r="AM69" s="357">
        <v>21384</v>
      </c>
      <c r="AN69" s="357">
        <v>0</v>
      </c>
    </row>
    <row r="70" spans="3:40" x14ac:dyDescent="0.3">
      <c r="C70" s="357">
        <v>9</v>
      </c>
      <c r="D70" s="357">
        <v>8</v>
      </c>
      <c r="E70" s="357">
        <v>11</v>
      </c>
      <c r="F70" s="357">
        <v>4469.833333333333</v>
      </c>
      <c r="G70" s="357">
        <v>0</v>
      </c>
      <c r="H70" s="357">
        <v>2803.1666666666665</v>
      </c>
      <c r="I70" s="357">
        <v>0</v>
      </c>
      <c r="J70" s="357">
        <v>0</v>
      </c>
      <c r="K70" s="357">
        <v>1666.6666666666667</v>
      </c>
      <c r="L70" s="357">
        <v>0</v>
      </c>
      <c r="M70" s="357">
        <v>0</v>
      </c>
      <c r="N70" s="357">
        <v>0</v>
      </c>
      <c r="O70" s="357">
        <v>0</v>
      </c>
      <c r="P70" s="357">
        <v>0</v>
      </c>
      <c r="Q70" s="357">
        <v>0</v>
      </c>
      <c r="R70" s="357">
        <v>0</v>
      </c>
      <c r="S70" s="357">
        <v>0</v>
      </c>
      <c r="T70" s="357">
        <v>0</v>
      </c>
      <c r="U70" s="357">
        <v>0</v>
      </c>
      <c r="V70" s="357">
        <v>0</v>
      </c>
      <c r="W70" s="357">
        <v>0</v>
      </c>
      <c r="X70" s="357">
        <v>0</v>
      </c>
      <c r="Y70" s="357">
        <v>0</v>
      </c>
      <c r="Z70" s="357">
        <v>0</v>
      </c>
      <c r="AA70" s="357">
        <v>0</v>
      </c>
      <c r="AB70" s="357">
        <v>0</v>
      </c>
      <c r="AC70" s="357">
        <v>0</v>
      </c>
      <c r="AD70" s="357">
        <v>0</v>
      </c>
      <c r="AE70" s="357">
        <v>0</v>
      </c>
      <c r="AF70" s="357">
        <v>0</v>
      </c>
      <c r="AG70" s="357">
        <v>0</v>
      </c>
      <c r="AH70" s="357">
        <v>0</v>
      </c>
      <c r="AI70" s="357">
        <v>0</v>
      </c>
      <c r="AJ70" s="357">
        <v>0</v>
      </c>
      <c r="AK70" s="357">
        <v>0</v>
      </c>
      <c r="AL70" s="357">
        <v>0</v>
      </c>
      <c r="AM70" s="357">
        <v>0</v>
      </c>
      <c r="AN70" s="357">
        <v>0</v>
      </c>
    </row>
    <row r="71" spans="3:40" x14ac:dyDescent="0.3">
      <c r="C71" s="357">
        <v>9</v>
      </c>
      <c r="D71" s="357">
        <v>9</v>
      </c>
      <c r="E71" s="357">
        <v>1</v>
      </c>
      <c r="F71" s="357">
        <v>66</v>
      </c>
      <c r="G71" s="357">
        <v>0</v>
      </c>
      <c r="H71" s="357">
        <v>9.5</v>
      </c>
      <c r="I71" s="357">
        <v>0</v>
      </c>
      <c r="J71" s="357">
        <v>0</v>
      </c>
      <c r="K71" s="357">
        <v>50</v>
      </c>
      <c r="L71" s="357">
        <v>1.5</v>
      </c>
      <c r="M71" s="357">
        <v>0</v>
      </c>
      <c r="N71" s="357">
        <v>0</v>
      </c>
      <c r="O71" s="357">
        <v>0</v>
      </c>
      <c r="P71" s="357">
        <v>0</v>
      </c>
      <c r="Q71" s="357">
        <v>0</v>
      </c>
      <c r="R71" s="357">
        <v>0</v>
      </c>
      <c r="S71" s="357">
        <v>0</v>
      </c>
      <c r="T71" s="357">
        <v>0</v>
      </c>
      <c r="U71" s="357">
        <v>0</v>
      </c>
      <c r="V71" s="357">
        <v>0</v>
      </c>
      <c r="W71" s="357">
        <v>0</v>
      </c>
      <c r="X71" s="357">
        <v>0</v>
      </c>
      <c r="Y71" s="357">
        <v>0</v>
      </c>
      <c r="Z71" s="357">
        <v>0</v>
      </c>
      <c r="AA71" s="357">
        <v>0</v>
      </c>
      <c r="AB71" s="357">
        <v>0</v>
      </c>
      <c r="AC71" s="357">
        <v>0</v>
      </c>
      <c r="AD71" s="357">
        <v>0</v>
      </c>
      <c r="AE71" s="357">
        <v>0</v>
      </c>
      <c r="AF71" s="357">
        <v>0</v>
      </c>
      <c r="AG71" s="357">
        <v>0</v>
      </c>
      <c r="AH71" s="357">
        <v>4</v>
      </c>
      <c r="AI71" s="357">
        <v>0</v>
      </c>
      <c r="AJ71" s="357">
        <v>0</v>
      </c>
      <c r="AK71" s="357">
        <v>0</v>
      </c>
      <c r="AL71" s="357">
        <v>0</v>
      </c>
      <c r="AM71" s="357">
        <v>1</v>
      </c>
      <c r="AN71" s="357">
        <v>0</v>
      </c>
    </row>
    <row r="72" spans="3:40" x14ac:dyDescent="0.3">
      <c r="C72" s="357">
        <v>9</v>
      </c>
      <c r="D72" s="357">
        <v>9</v>
      </c>
      <c r="E72" s="357">
        <v>2</v>
      </c>
      <c r="F72" s="357">
        <v>9379.1299999999992</v>
      </c>
      <c r="G72" s="357">
        <v>0</v>
      </c>
      <c r="H72" s="357">
        <v>1580</v>
      </c>
      <c r="I72" s="357">
        <v>0</v>
      </c>
      <c r="J72" s="357">
        <v>0</v>
      </c>
      <c r="K72" s="357">
        <v>6877.38</v>
      </c>
      <c r="L72" s="357">
        <v>153.75</v>
      </c>
      <c r="M72" s="357">
        <v>0</v>
      </c>
      <c r="N72" s="357">
        <v>0</v>
      </c>
      <c r="O72" s="357">
        <v>0</v>
      </c>
      <c r="P72" s="357">
        <v>0</v>
      </c>
      <c r="Q72" s="357">
        <v>0</v>
      </c>
      <c r="R72" s="357">
        <v>0</v>
      </c>
      <c r="S72" s="357">
        <v>0</v>
      </c>
      <c r="T72" s="357">
        <v>0</v>
      </c>
      <c r="U72" s="357">
        <v>0</v>
      </c>
      <c r="V72" s="357">
        <v>0</v>
      </c>
      <c r="W72" s="357">
        <v>0</v>
      </c>
      <c r="X72" s="357">
        <v>0</v>
      </c>
      <c r="Y72" s="357">
        <v>0</v>
      </c>
      <c r="Z72" s="357">
        <v>0</v>
      </c>
      <c r="AA72" s="357">
        <v>0</v>
      </c>
      <c r="AB72" s="357">
        <v>0</v>
      </c>
      <c r="AC72" s="357">
        <v>0</v>
      </c>
      <c r="AD72" s="357">
        <v>0</v>
      </c>
      <c r="AE72" s="357">
        <v>0</v>
      </c>
      <c r="AF72" s="357">
        <v>0</v>
      </c>
      <c r="AG72" s="357">
        <v>0</v>
      </c>
      <c r="AH72" s="357">
        <v>632</v>
      </c>
      <c r="AI72" s="357">
        <v>0</v>
      </c>
      <c r="AJ72" s="357">
        <v>0</v>
      </c>
      <c r="AK72" s="357">
        <v>0</v>
      </c>
      <c r="AL72" s="357">
        <v>0</v>
      </c>
      <c r="AM72" s="357">
        <v>136</v>
      </c>
      <c r="AN72" s="357">
        <v>0</v>
      </c>
    </row>
    <row r="73" spans="3:40" x14ac:dyDescent="0.3">
      <c r="C73" s="357">
        <v>9</v>
      </c>
      <c r="D73" s="357">
        <v>9</v>
      </c>
      <c r="E73" s="357">
        <v>3</v>
      </c>
      <c r="F73" s="357">
        <v>349</v>
      </c>
      <c r="G73" s="357">
        <v>0</v>
      </c>
      <c r="H73" s="357">
        <v>12</v>
      </c>
      <c r="I73" s="357">
        <v>0</v>
      </c>
      <c r="J73" s="357">
        <v>0</v>
      </c>
      <c r="K73" s="357">
        <v>317</v>
      </c>
      <c r="L73" s="357">
        <v>20</v>
      </c>
      <c r="M73" s="357">
        <v>0</v>
      </c>
      <c r="N73" s="357">
        <v>0</v>
      </c>
      <c r="O73" s="357">
        <v>0</v>
      </c>
      <c r="P73" s="357">
        <v>0</v>
      </c>
      <c r="Q73" s="357">
        <v>0</v>
      </c>
      <c r="R73" s="357">
        <v>0</v>
      </c>
      <c r="S73" s="357">
        <v>0</v>
      </c>
      <c r="T73" s="357">
        <v>0</v>
      </c>
      <c r="U73" s="357">
        <v>0</v>
      </c>
      <c r="V73" s="357">
        <v>0</v>
      </c>
      <c r="W73" s="357">
        <v>0</v>
      </c>
      <c r="X73" s="357">
        <v>0</v>
      </c>
      <c r="Y73" s="357">
        <v>0</v>
      </c>
      <c r="Z73" s="357">
        <v>0</v>
      </c>
      <c r="AA73" s="357">
        <v>0</v>
      </c>
      <c r="AB73" s="357">
        <v>0</v>
      </c>
      <c r="AC73" s="357">
        <v>0</v>
      </c>
      <c r="AD73" s="357">
        <v>0</v>
      </c>
      <c r="AE73" s="357">
        <v>0</v>
      </c>
      <c r="AF73" s="357">
        <v>0</v>
      </c>
      <c r="AG73" s="357">
        <v>0</v>
      </c>
      <c r="AH73" s="357">
        <v>0</v>
      </c>
      <c r="AI73" s="357">
        <v>0</v>
      </c>
      <c r="AJ73" s="357">
        <v>0</v>
      </c>
      <c r="AK73" s="357">
        <v>0</v>
      </c>
      <c r="AL73" s="357">
        <v>0</v>
      </c>
      <c r="AM73" s="357">
        <v>0</v>
      </c>
      <c r="AN73" s="357">
        <v>0</v>
      </c>
    </row>
    <row r="74" spans="3:40" x14ac:dyDescent="0.3">
      <c r="C74" s="357">
        <v>9</v>
      </c>
      <c r="D74" s="357">
        <v>9</v>
      </c>
      <c r="E74" s="357">
        <v>4</v>
      </c>
      <c r="F74" s="357">
        <v>223</v>
      </c>
      <c r="G74" s="357">
        <v>0</v>
      </c>
      <c r="H74" s="357">
        <v>223</v>
      </c>
      <c r="I74" s="357">
        <v>0</v>
      </c>
      <c r="J74" s="357">
        <v>0</v>
      </c>
      <c r="K74" s="357">
        <v>0</v>
      </c>
      <c r="L74" s="357">
        <v>0</v>
      </c>
      <c r="M74" s="357">
        <v>0</v>
      </c>
      <c r="N74" s="357">
        <v>0</v>
      </c>
      <c r="O74" s="357">
        <v>0</v>
      </c>
      <c r="P74" s="357">
        <v>0</v>
      </c>
      <c r="Q74" s="357">
        <v>0</v>
      </c>
      <c r="R74" s="357">
        <v>0</v>
      </c>
      <c r="S74" s="357">
        <v>0</v>
      </c>
      <c r="T74" s="357">
        <v>0</v>
      </c>
      <c r="U74" s="357">
        <v>0</v>
      </c>
      <c r="V74" s="357">
        <v>0</v>
      </c>
      <c r="W74" s="357">
        <v>0</v>
      </c>
      <c r="X74" s="357">
        <v>0</v>
      </c>
      <c r="Y74" s="357">
        <v>0</v>
      </c>
      <c r="Z74" s="357">
        <v>0</v>
      </c>
      <c r="AA74" s="357">
        <v>0</v>
      </c>
      <c r="AB74" s="357">
        <v>0</v>
      </c>
      <c r="AC74" s="357">
        <v>0</v>
      </c>
      <c r="AD74" s="357">
        <v>0</v>
      </c>
      <c r="AE74" s="357">
        <v>0</v>
      </c>
      <c r="AF74" s="357">
        <v>0</v>
      </c>
      <c r="AG74" s="357">
        <v>0</v>
      </c>
      <c r="AH74" s="357">
        <v>0</v>
      </c>
      <c r="AI74" s="357">
        <v>0</v>
      </c>
      <c r="AJ74" s="357">
        <v>0</v>
      </c>
      <c r="AK74" s="357">
        <v>0</v>
      </c>
      <c r="AL74" s="357">
        <v>0</v>
      </c>
      <c r="AM74" s="357">
        <v>0</v>
      </c>
      <c r="AN74" s="357">
        <v>0</v>
      </c>
    </row>
    <row r="75" spans="3:40" x14ac:dyDescent="0.3">
      <c r="C75" s="357">
        <v>9</v>
      </c>
      <c r="D75" s="357">
        <v>9</v>
      </c>
      <c r="E75" s="357">
        <v>5</v>
      </c>
      <c r="F75" s="357">
        <v>36</v>
      </c>
      <c r="G75" s="357">
        <v>36</v>
      </c>
      <c r="H75" s="357">
        <v>0</v>
      </c>
      <c r="I75" s="357">
        <v>0</v>
      </c>
      <c r="J75" s="357">
        <v>0</v>
      </c>
      <c r="K75" s="357">
        <v>0</v>
      </c>
      <c r="L75" s="357">
        <v>0</v>
      </c>
      <c r="M75" s="357">
        <v>0</v>
      </c>
      <c r="N75" s="357">
        <v>0</v>
      </c>
      <c r="O75" s="357">
        <v>0</v>
      </c>
      <c r="P75" s="357">
        <v>0</v>
      </c>
      <c r="Q75" s="357">
        <v>0</v>
      </c>
      <c r="R75" s="357">
        <v>0</v>
      </c>
      <c r="S75" s="357">
        <v>0</v>
      </c>
      <c r="T75" s="357">
        <v>0</v>
      </c>
      <c r="U75" s="357">
        <v>0</v>
      </c>
      <c r="V75" s="357">
        <v>0</v>
      </c>
      <c r="W75" s="357">
        <v>0</v>
      </c>
      <c r="X75" s="357">
        <v>0</v>
      </c>
      <c r="Y75" s="357">
        <v>0</v>
      </c>
      <c r="Z75" s="357">
        <v>0</v>
      </c>
      <c r="AA75" s="357">
        <v>0</v>
      </c>
      <c r="AB75" s="357">
        <v>0</v>
      </c>
      <c r="AC75" s="357">
        <v>0</v>
      </c>
      <c r="AD75" s="357">
        <v>0</v>
      </c>
      <c r="AE75" s="357">
        <v>0</v>
      </c>
      <c r="AF75" s="357">
        <v>0</v>
      </c>
      <c r="AG75" s="357">
        <v>0</v>
      </c>
      <c r="AH75" s="357">
        <v>0</v>
      </c>
      <c r="AI75" s="357">
        <v>0</v>
      </c>
      <c r="AJ75" s="357">
        <v>0</v>
      </c>
      <c r="AK75" s="357">
        <v>0</v>
      </c>
      <c r="AL75" s="357">
        <v>0</v>
      </c>
      <c r="AM75" s="357">
        <v>0</v>
      </c>
      <c r="AN75" s="357">
        <v>0</v>
      </c>
    </row>
    <row r="76" spans="3:40" x14ac:dyDescent="0.3">
      <c r="C76" s="357">
        <v>9</v>
      </c>
      <c r="D76" s="357">
        <v>9</v>
      </c>
      <c r="E76" s="357">
        <v>6</v>
      </c>
      <c r="F76" s="357">
        <v>2419773</v>
      </c>
      <c r="G76" s="357">
        <v>9120</v>
      </c>
      <c r="H76" s="357">
        <v>722298</v>
      </c>
      <c r="I76" s="357">
        <v>0</v>
      </c>
      <c r="J76" s="357">
        <v>0</v>
      </c>
      <c r="K76" s="357">
        <v>1570211</v>
      </c>
      <c r="L76" s="357">
        <v>38746</v>
      </c>
      <c r="M76" s="357">
        <v>0</v>
      </c>
      <c r="N76" s="357">
        <v>0</v>
      </c>
      <c r="O76" s="357">
        <v>0</v>
      </c>
      <c r="P76" s="357">
        <v>0</v>
      </c>
      <c r="Q76" s="357">
        <v>0</v>
      </c>
      <c r="R76" s="357">
        <v>0</v>
      </c>
      <c r="S76" s="357">
        <v>0</v>
      </c>
      <c r="T76" s="357">
        <v>0</v>
      </c>
      <c r="U76" s="357">
        <v>0</v>
      </c>
      <c r="V76" s="357">
        <v>0</v>
      </c>
      <c r="W76" s="357">
        <v>0</v>
      </c>
      <c r="X76" s="357">
        <v>0</v>
      </c>
      <c r="Y76" s="357">
        <v>0</v>
      </c>
      <c r="Z76" s="357">
        <v>0</v>
      </c>
      <c r="AA76" s="357">
        <v>0</v>
      </c>
      <c r="AB76" s="357">
        <v>0</v>
      </c>
      <c r="AC76" s="357">
        <v>0</v>
      </c>
      <c r="AD76" s="357">
        <v>0</v>
      </c>
      <c r="AE76" s="357">
        <v>0</v>
      </c>
      <c r="AF76" s="357">
        <v>0</v>
      </c>
      <c r="AG76" s="357">
        <v>0</v>
      </c>
      <c r="AH76" s="357">
        <v>57781</v>
      </c>
      <c r="AI76" s="357">
        <v>0</v>
      </c>
      <c r="AJ76" s="357">
        <v>0</v>
      </c>
      <c r="AK76" s="357">
        <v>0</v>
      </c>
      <c r="AL76" s="357">
        <v>0</v>
      </c>
      <c r="AM76" s="357">
        <v>21617</v>
      </c>
      <c r="AN76" s="357">
        <v>0</v>
      </c>
    </row>
    <row r="77" spans="3:40" x14ac:dyDescent="0.3">
      <c r="C77" s="357">
        <v>9</v>
      </c>
      <c r="D77" s="357">
        <v>9</v>
      </c>
      <c r="E77" s="357">
        <v>9</v>
      </c>
      <c r="F77" s="357">
        <v>41360</v>
      </c>
      <c r="G77" s="357">
        <v>0</v>
      </c>
      <c r="H77" s="357">
        <v>41360</v>
      </c>
      <c r="I77" s="357">
        <v>0</v>
      </c>
      <c r="J77" s="357">
        <v>0</v>
      </c>
      <c r="K77" s="357">
        <v>0</v>
      </c>
      <c r="L77" s="357">
        <v>0</v>
      </c>
      <c r="M77" s="357">
        <v>0</v>
      </c>
      <c r="N77" s="357">
        <v>0</v>
      </c>
      <c r="O77" s="357">
        <v>0</v>
      </c>
      <c r="P77" s="357">
        <v>0</v>
      </c>
      <c r="Q77" s="357">
        <v>0</v>
      </c>
      <c r="R77" s="357">
        <v>0</v>
      </c>
      <c r="S77" s="357">
        <v>0</v>
      </c>
      <c r="T77" s="357">
        <v>0</v>
      </c>
      <c r="U77" s="357">
        <v>0</v>
      </c>
      <c r="V77" s="357">
        <v>0</v>
      </c>
      <c r="W77" s="357">
        <v>0</v>
      </c>
      <c r="X77" s="357">
        <v>0</v>
      </c>
      <c r="Y77" s="357">
        <v>0</v>
      </c>
      <c r="Z77" s="357">
        <v>0</v>
      </c>
      <c r="AA77" s="357">
        <v>0</v>
      </c>
      <c r="AB77" s="357">
        <v>0</v>
      </c>
      <c r="AC77" s="357">
        <v>0</v>
      </c>
      <c r="AD77" s="357">
        <v>0</v>
      </c>
      <c r="AE77" s="357">
        <v>0</v>
      </c>
      <c r="AF77" s="357">
        <v>0</v>
      </c>
      <c r="AG77" s="357">
        <v>0</v>
      </c>
      <c r="AH77" s="357">
        <v>0</v>
      </c>
      <c r="AI77" s="357">
        <v>0</v>
      </c>
      <c r="AJ77" s="357">
        <v>0</v>
      </c>
      <c r="AK77" s="357">
        <v>0</v>
      </c>
      <c r="AL77" s="357">
        <v>0</v>
      </c>
      <c r="AM77" s="357">
        <v>0</v>
      </c>
      <c r="AN77" s="357">
        <v>0</v>
      </c>
    </row>
    <row r="78" spans="3:40" x14ac:dyDescent="0.3">
      <c r="C78" s="357">
        <v>9</v>
      </c>
      <c r="D78" s="357">
        <v>9</v>
      </c>
      <c r="E78" s="357">
        <v>10</v>
      </c>
      <c r="F78" s="357">
        <v>4400</v>
      </c>
      <c r="G78" s="357">
        <v>0</v>
      </c>
      <c r="H78" s="357">
        <v>0</v>
      </c>
      <c r="I78" s="357">
        <v>0</v>
      </c>
      <c r="J78" s="357">
        <v>0</v>
      </c>
      <c r="K78" s="357">
        <v>4400</v>
      </c>
      <c r="L78" s="357">
        <v>0</v>
      </c>
      <c r="M78" s="357">
        <v>0</v>
      </c>
      <c r="N78" s="357">
        <v>0</v>
      </c>
      <c r="O78" s="357">
        <v>0</v>
      </c>
      <c r="P78" s="357">
        <v>0</v>
      </c>
      <c r="Q78" s="357">
        <v>0</v>
      </c>
      <c r="R78" s="357">
        <v>0</v>
      </c>
      <c r="S78" s="357">
        <v>0</v>
      </c>
      <c r="T78" s="357">
        <v>0</v>
      </c>
      <c r="U78" s="357">
        <v>0</v>
      </c>
      <c r="V78" s="357">
        <v>0</v>
      </c>
      <c r="W78" s="357">
        <v>0</v>
      </c>
      <c r="X78" s="357">
        <v>0</v>
      </c>
      <c r="Y78" s="357">
        <v>0</v>
      </c>
      <c r="Z78" s="357">
        <v>0</v>
      </c>
      <c r="AA78" s="357">
        <v>0</v>
      </c>
      <c r="AB78" s="357">
        <v>0</v>
      </c>
      <c r="AC78" s="357">
        <v>0</v>
      </c>
      <c r="AD78" s="357">
        <v>0</v>
      </c>
      <c r="AE78" s="357">
        <v>0</v>
      </c>
      <c r="AF78" s="357">
        <v>0</v>
      </c>
      <c r="AG78" s="357">
        <v>0</v>
      </c>
      <c r="AH78" s="357">
        <v>0</v>
      </c>
      <c r="AI78" s="357">
        <v>0</v>
      </c>
      <c r="AJ78" s="357">
        <v>0</v>
      </c>
      <c r="AK78" s="357">
        <v>0</v>
      </c>
      <c r="AL78" s="357">
        <v>0</v>
      </c>
      <c r="AM78" s="357">
        <v>0</v>
      </c>
      <c r="AN78" s="357">
        <v>0</v>
      </c>
    </row>
    <row r="79" spans="3:40" x14ac:dyDescent="0.3">
      <c r="C79" s="357">
        <v>9</v>
      </c>
      <c r="D79" s="357">
        <v>9</v>
      </c>
      <c r="E79" s="357">
        <v>11</v>
      </c>
      <c r="F79" s="357">
        <v>4469.833333333333</v>
      </c>
      <c r="G79" s="357">
        <v>0</v>
      </c>
      <c r="H79" s="357">
        <v>2803.1666666666665</v>
      </c>
      <c r="I79" s="357">
        <v>0</v>
      </c>
      <c r="J79" s="357">
        <v>0</v>
      </c>
      <c r="K79" s="357">
        <v>1666.6666666666667</v>
      </c>
      <c r="L79" s="357">
        <v>0</v>
      </c>
      <c r="M79" s="357">
        <v>0</v>
      </c>
      <c r="N79" s="357">
        <v>0</v>
      </c>
      <c r="O79" s="357">
        <v>0</v>
      </c>
      <c r="P79" s="357">
        <v>0</v>
      </c>
      <c r="Q79" s="357">
        <v>0</v>
      </c>
      <c r="R79" s="357">
        <v>0</v>
      </c>
      <c r="S79" s="357">
        <v>0</v>
      </c>
      <c r="T79" s="357">
        <v>0</v>
      </c>
      <c r="U79" s="357">
        <v>0</v>
      </c>
      <c r="V79" s="357">
        <v>0</v>
      </c>
      <c r="W79" s="357">
        <v>0</v>
      </c>
      <c r="X79" s="357">
        <v>0</v>
      </c>
      <c r="Y79" s="357">
        <v>0</v>
      </c>
      <c r="Z79" s="357">
        <v>0</v>
      </c>
      <c r="AA79" s="357">
        <v>0</v>
      </c>
      <c r="AB79" s="357">
        <v>0</v>
      </c>
      <c r="AC79" s="357">
        <v>0</v>
      </c>
      <c r="AD79" s="357">
        <v>0</v>
      </c>
      <c r="AE79" s="357">
        <v>0</v>
      </c>
      <c r="AF79" s="357">
        <v>0</v>
      </c>
      <c r="AG79" s="357">
        <v>0</v>
      </c>
      <c r="AH79" s="357">
        <v>0</v>
      </c>
      <c r="AI79" s="357">
        <v>0</v>
      </c>
      <c r="AJ79" s="357">
        <v>0</v>
      </c>
      <c r="AK79" s="357">
        <v>0</v>
      </c>
      <c r="AL79" s="357">
        <v>0</v>
      </c>
      <c r="AM79" s="357">
        <v>0</v>
      </c>
      <c r="AN79" s="357">
        <v>0</v>
      </c>
    </row>
    <row r="80" spans="3:40" x14ac:dyDescent="0.3">
      <c r="C80" s="357">
        <v>9</v>
      </c>
      <c r="D80" s="357">
        <v>10</v>
      </c>
      <c r="E80" s="357">
        <v>1</v>
      </c>
      <c r="F80" s="357">
        <v>67</v>
      </c>
      <c r="G80" s="357">
        <v>0</v>
      </c>
      <c r="H80" s="357">
        <v>9.5</v>
      </c>
      <c r="I80" s="357">
        <v>0</v>
      </c>
      <c r="J80" s="357">
        <v>0</v>
      </c>
      <c r="K80" s="357">
        <v>51</v>
      </c>
      <c r="L80" s="357">
        <v>1.5</v>
      </c>
      <c r="M80" s="357">
        <v>0</v>
      </c>
      <c r="N80" s="357">
        <v>0</v>
      </c>
      <c r="O80" s="357">
        <v>0</v>
      </c>
      <c r="P80" s="357">
        <v>0</v>
      </c>
      <c r="Q80" s="357">
        <v>0</v>
      </c>
      <c r="R80" s="357">
        <v>0</v>
      </c>
      <c r="S80" s="357">
        <v>0</v>
      </c>
      <c r="T80" s="357">
        <v>0</v>
      </c>
      <c r="U80" s="357">
        <v>0</v>
      </c>
      <c r="V80" s="357">
        <v>0</v>
      </c>
      <c r="W80" s="357">
        <v>0</v>
      </c>
      <c r="X80" s="357">
        <v>0</v>
      </c>
      <c r="Y80" s="357">
        <v>0</v>
      </c>
      <c r="Z80" s="357">
        <v>0</v>
      </c>
      <c r="AA80" s="357">
        <v>0</v>
      </c>
      <c r="AB80" s="357">
        <v>0</v>
      </c>
      <c r="AC80" s="357">
        <v>0</v>
      </c>
      <c r="AD80" s="357">
        <v>0</v>
      </c>
      <c r="AE80" s="357">
        <v>0</v>
      </c>
      <c r="AF80" s="357">
        <v>0</v>
      </c>
      <c r="AG80" s="357">
        <v>0</v>
      </c>
      <c r="AH80" s="357">
        <v>4</v>
      </c>
      <c r="AI80" s="357">
        <v>0</v>
      </c>
      <c r="AJ80" s="357">
        <v>0</v>
      </c>
      <c r="AK80" s="357">
        <v>0</v>
      </c>
      <c r="AL80" s="357">
        <v>0</v>
      </c>
      <c r="AM80" s="357">
        <v>1</v>
      </c>
      <c r="AN80" s="357">
        <v>0</v>
      </c>
    </row>
    <row r="81" spans="3:40" x14ac:dyDescent="0.3">
      <c r="C81" s="357">
        <v>9</v>
      </c>
      <c r="D81" s="357">
        <v>10</v>
      </c>
      <c r="E81" s="357">
        <v>2</v>
      </c>
      <c r="F81" s="357">
        <v>10343</v>
      </c>
      <c r="G81" s="357">
        <v>0</v>
      </c>
      <c r="H81" s="357">
        <v>1640</v>
      </c>
      <c r="I81" s="357">
        <v>0</v>
      </c>
      <c r="J81" s="357">
        <v>0</v>
      </c>
      <c r="K81" s="357">
        <v>7548.25</v>
      </c>
      <c r="L81" s="357">
        <v>258.75</v>
      </c>
      <c r="M81" s="357">
        <v>0</v>
      </c>
      <c r="N81" s="357">
        <v>0</v>
      </c>
      <c r="O81" s="357">
        <v>0</v>
      </c>
      <c r="P81" s="357">
        <v>0</v>
      </c>
      <c r="Q81" s="357">
        <v>0</v>
      </c>
      <c r="R81" s="357">
        <v>0</v>
      </c>
      <c r="S81" s="357">
        <v>0</v>
      </c>
      <c r="T81" s="357">
        <v>0</v>
      </c>
      <c r="U81" s="357">
        <v>0</v>
      </c>
      <c r="V81" s="357">
        <v>0</v>
      </c>
      <c r="W81" s="357">
        <v>0</v>
      </c>
      <c r="X81" s="357">
        <v>0</v>
      </c>
      <c r="Y81" s="357">
        <v>0</v>
      </c>
      <c r="Z81" s="357">
        <v>0</v>
      </c>
      <c r="AA81" s="357">
        <v>0</v>
      </c>
      <c r="AB81" s="357">
        <v>0</v>
      </c>
      <c r="AC81" s="357">
        <v>0</v>
      </c>
      <c r="AD81" s="357">
        <v>0</v>
      </c>
      <c r="AE81" s="357">
        <v>0</v>
      </c>
      <c r="AF81" s="357">
        <v>0</v>
      </c>
      <c r="AG81" s="357">
        <v>0</v>
      </c>
      <c r="AH81" s="357">
        <v>712</v>
      </c>
      <c r="AI81" s="357">
        <v>0</v>
      </c>
      <c r="AJ81" s="357">
        <v>0</v>
      </c>
      <c r="AK81" s="357">
        <v>0</v>
      </c>
      <c r="AL81" s="357">
        <v>0</v>
      </c>
      <c r="AM81" s="357">
        <v>184</v>
      </c>
      <c r="AN81" s="357">
        <v>0</v>
      </c>
    </row>
    <row r="82" spans="3:40" x14ac:dyDescent="0.3">
      <c r="C82" s="357">
        <v>9</v>
      </c>
      <c r="D82" s="357">
        <v>10</v>
      </c>
      <c r="E82" s="357">
        <v>3</v>
      </c>
      <c r="F82" s="357">
        <v>139</v>
      </c>
      <c r="G82" s="357">
        <v>0</v>
      </c>
      <c r="H82" s="357">
        <v>15</v>
      </c>
      <c r="I82" s="357">
        <v>0</v>
      </c>
      <c r="J82" s="357">
        <v>0</v>
      </c>
      <c r="K82" s="357">
        <v>114</v>
      </c>
      <c r="L82" s="357">
        <v>10</v>
      </c>
      <c r="M82" s="357">
        <v>0</v>
      </c>
      <c r="N82" s="357">
        <v>0</v>
      </c>
      <c r="O82" s="357">
        <v>0</v>
      </c>
      <c r="P82" s="357">
        <v>0</v>
      </c>
      <c r="Q82" s="357">
        <v>0</v>
      </c>
      <c r="R82" s="357">
        <v>0</v>
      </c>
      <c r="S82" s="357">
        <v>0</v>
      </c>
      <c r="T82" s="357">
        <v>0</v>
      </c>
      <c r="U82" s="357">
        <v>0</v>
      </c>
      <c r="V82" s="357">
        <v>0</v>
      </c>
      <c r="W82" s="357">
        <v>0</v>
      </c>
      <c r="X82" s="357">
        <v>0</v>
      </c>
      <c r="Y82" s="357">
        <v>0</v>
      </c>
      <c r="Z82" s="357">
        <v>0</v>
      </c>
      <c r="AA82" s="357">
        <v>0</v>
      </c>
      <c r="AB82" s="357">
        <v>0</v>
      </c>
      <c r="AC82" s="357">
        <v>0</v>
      </c>
      <c r="AD82" s="357">
        <v>0</v>
      </c>
      <c r="AE82" s="357">
        <v>0</v>
      </c>
      <c r="AF82" s="357">
        <v>0</v>
      </c>
      <c r="AG82" s="357">
        <v>0</v>
      </c>
      <c r="AH82" s="357">
        <v>0</v>
      </c>
      <c r="AI82" s="357">
        <v>0</v>
      </c>
      <c r="AJ82" s="357">
        <v>0</v>
      </c>
      <c r="AK82" s="357">
        <v>0</v>
      </c>
      <c r="AL82" s="357">
        <v>0</v>
      </c>
      <c r="AM82" s="357">
        <v>0</v>
      </c>
      <c r="AN82" s="357">
        <v>0</v>
      </c>
    </row>
    <row r="83" spans="3:40" x14ac:dyDescent="0.3">
      <c r="C83" s="357">
        <v>9</v>
      </c>
      <c r="D83" s="357">
        <v>10</v>
      </c>
      <c r="E83" s="357">
        <v>4</v>
      </c>
      <c r="F83" s="357">
        <v>249</v>
      </c>
      <c r="G83" s="357">
        <v>0</v>
      </c>
      <c r="H83" s="357">
        <v>249</v>
      </c>
      <c r="I83" s="357">
        <v>0</v>
      </c>
      <c r="J83" s="357">
        <v>0</v>
      </c>
      <c r="K83" s="357">
        <v>0</v>
      </c>
      <c r="L83" s="357">
        <v>0</v>
      </c>
      <c r="M83" s="357">
        <v>0</v>
      </c>
      <c r="N83" s="357">
        <v>0</v>
      </c>
      <c r="O83" s="357">
        <v>0</v>
      </c>
      <c r="P83" s="357">
        <v>0</v>
      </c>
      <c r="Q83" s="357">
        <v>0</v>
      </c>
      <c r="R83" s="357">
        <v>0</v>
      </c>
      <c r="S83" s="357">
        <v>0</v>
      </c>
      <c r="T83" s="357">
        <v>0</v>
      </c>
      <c r="U83" s="357">
        <v>0</v>
      </c>
      <c r="V83" s="357">
        <v>0</v>
      </c>
      <c r="W83" s="357">
        <v>0</v>
      </c>
      <c r="X83" s="357">
        <v>0</v>
      </c>
      <c r="Y83" s="357">
        <v>0</v>
      </c>
      <c r="Z83" s="357">
        <v>0</v>
      </c>
      <c r="AA83" s="357">
        <v>0</v>
      </c>
      <c r="AB83" s="357">
        <v>0</v>
      </c>
      <c r="AC83" s="357">
        <v>0</v>
      </c>
      <c r="AD83" s="357">
        <v>0</v>
      </c>
      <c r="AE83" s="357">
        <v>0</v>
      </c>
      <c r="AF83" s="357">
        <v>0</v>
      </c>
      <c r="AG83" s="357">
        <v>0</v>
      </c>
      <c r="AH83" s="357">
        <v>0</v>
      </c>
      <c r="AI83" s="357">
        <v>0</v>
      </c>
      <c r="AJ83" s="357">
        <v>0</v>
      </c>
      <c r="AK83" s="357">
        <v>0</v>
      </c>
      <c r="AL83" s="357">
        <v>0</v>
      </c>
      <c r="AM83" s="357">
        <v>0</v>
      </c>
      <c r="AN83" s="357">
        <v>0</v>
      </c>
    </row>
    <row r="84" spans="3:40" x14ac:dyDescent="0.3">
      <c r="C84" s="357">
        <v>9</v>
      </c>
      <c r="D84" s="357">
        <v>10</v>
      </c>
      <c r="E84" s="357">
        <v>5</v>
      </c>
      <c r="F84" s="357">
        <v>24</v>
      </c>
      <c r="G84" s="357">
        <v>24</v>
      </c>
      <c r="H84" s="357">
        <v>0</v>
      </c>
      <c r="I84" s="357">
        <v>0</v>
      </c>
      <c r="J84" s="357">
        <v>0</v>
      </c>
      <c r="K84" s="357">
        <v>0</v>
      </c>
      <c r="L84" s="357">
        <v>0</v>
      </c>
      <c r="M84" s="357">
        <v>0</v>
      </c>
      <c r="N84" s="357">
        <v>0</v>
      </c>
      <c r="O84" s="357">
        <v>0</v>
      </c>
      <c r="P84" s="357">
        <v>0</v>
      </c>
      <c r="Q84" s="357">
        <v>0</v>
      </c>
      <c r="R84" s="357">
        <v>0</v>
      </c>
      <c r="S84" s="357">
        <v>0</v>
      </c>
      <c r="T84" s="357">
        <v>0</v>
      </c>
      <c r="U84" s="357">
        <v>0</v>
      </c>
      <c r="V84" s="357">
        <v>0</v>
      </c>
      <c r="W84" s="357">
        <v>0</v>
      </c>
      <c r="X84" s="357">
        <v>0</v>
      </c>
      <c r="Y84" s="357">
        <v>0</v>
      </c>
      <c r="Z84" s="357">
        <v>0</v>
      </c>
      <c r="AA84" s="357">
        <v>0</v>
      </c>
      <c r="AB84" s="357">
        <v>0</v>
      </c>
      <c r="AC84" s="357">
        <v>0</v>
      </c>
      <c r="AD84" s="357">
        <v>0</v>
      </c>
      <c r="AE84" s="357">
        <v>0</v>
      </c>
      <c r="AF84" s="357">
        <v>0</v>
      </c>
      <c r="AG84" s="357">
        <v>0</v>
      </c>
      <c r="AH84" s="357">
        <v>0</v>
      </c>
      <c r="AI84" s="357">
        <v>0</v>
      </c>
      <c r="AJ84" s="357">
        <v>0</v>
      </c>
      <c r="AK84" s="357">
        <v>0</v>
      </c>
      <c r="AL84" s="357">
        <v>0</v>
      </c>
      <c r="AM84" s="357">
        <v>0</v>
      </c>
      <c r="AN84" s="357">
        <v>0</v>
      </c>
    </row>
    <row r="85" spans="3:40" x14ac:dyDescent="0.3">
      <c r="C85" s="357">
        <v>9</v>
      </c>
      <c r="D85" s="357">
        <v>10</v>
      </c>
      <c r="E85" s="357">
        <v>6</v>
      </c>
      <c r="F85" s="357">
        <v>2351772</v>
      </c>
      <c r="G85" s="357">
        <v>6120</v>
      </c>
      <c r="H85" s="357">
        <v>700731</v>
      </c>
      <c r="I85" s="357">
        <v>0</v>
      </c>
      <c r="J85" s="357">
        <v>0</v>
      </c>
      <c r="K85" s="357">
        <v>1529744</v>
      </c>
      <c r="L85" s="357">
        <v>35408</v>
      </c>
      <c r="M85" s="357">
        <v>0</v>
      </c>
      <c r="N85" s="357">
        <v>0</v>
      </c>
      <c r="O85" s="357">
        <v>0</v>
      </c>
      <c r="P85" s="357">
        <v>0</v>
      </c>
      <c r="Q85" s="357">
        <v>0</v>
      </c>
      <c r="R85" s="357">
        <v>0</v>
      </c>
      <c r="S85" s="357">
        <v>0</v>
      </c>
      <c r="T85" s="357">
        <v>0</v>
      </c>
      <c r="U85" s="357">
        <v>0</v>
      </c>
      <c r="V85" s="357">
        <v>0</v>
      </c>
      <c r="W85" s="357">
        <v>0</v>
      </c>
      <c r="X85" s="357">
        <v>0</v>
      </c>
      <c r="Y85" s="357">
        <v>0</v>
      </c>
      <c r="Z85" s="357">
        <v>0</v>
      </c>
      <c r="AA85" s="357">
        <v>0</v>
      </c>
      <c r="AB85" s="357">
        <v>0</v>
      </c>
      <c r="AC85" s="357">
        <v>0</v>
      </c>
      <c r="AD85" s="357">
        <v>0</v>
      </c>
      <c r="AE85" s="357">
        <v>0</v>
      </c>
      <c r="AF85" s="357">
        <v>0</v>
      </c>
      <c r="AG85" s="357">
        <v>0</v>
      </c>
      <c r="AH85" s="357">
        <v>58209</v>
      </c>
      <c r="AI85" s="357">
        <v>0</v>
      </c>
      <c r="AJ85" s="357">
        <v>0</v>
      </c>
      <c r="AK85" s="357">
        <v>0</v>
      </c>
      <c r="AL85" s="357">
        <v>0</v>
      </c>
      <c r="AM85" s="357">
        <v>21560</v>
      </c>
      <c r="AN85" s="357">
        <v>0</v>
      </c>
    </row>
    <row r="86" spans="3:40" x14ac:dyDescent="0.3">
      <c r="C86" s="357">
        <v>9</v>
      </c>
      <c r="D86" s="357">
        <v>10</v>
      </c>
      <c r="E86" s="357">
        <v>10</v>
      </c>
      <c r="F86" s="357">
        <v>3500</v>
      </c>
      <c r="G86" s="357">
        <v>0</v>
      </c>
      <c r="H86" s="357">
        <v>0</v>
      </c>
      <c r="I86" s="357">
        <v>0</v>
      </c>
      <c r="J86" s="357">
        <v>0</v>
      </c>
      <c r="K86" s="357">
        <v>3500</v>
      </c>
      <c r="L86" s="357">
        <v>0</v>
      </c>
      <c r="M86" s="357">
        <v>0</v>
      </c>
      <c r="N86" s="357">
        <v>0</v>
      </c>
      <c r="O86" s="357">
        <v>0</v>
      </c>
      <c r="P86" s="357">
        <v>0</v>
      </c>
      <c r="Q86" s="357">
        <v>0</v>
      </c>
      <c r="R86" s="357">
        <v>0</v>
      </c>
      <c r="S86" s="357">
        <v>0</v>
      </c>
      <c r="T86" s="357">
        <v>0</v>
      </c>
      <c r="U86" s="357">
        <v>0</v>
      </c>
      <c r="V86" s="357">
        <v>0</v>
      </c>
      <c r="W86" s="357">
        <v>0</v>
      </c>
      <c r="X86" s="357">
        <v>0</v>
      </c>
      <c r="Y86" s="357">
        <v>0</v>
      </c>
      <c r="Z86" s="357">
        <v>0</v>
      </c>
      <c r="AA86" s="357">
        <v>0</v>
      </c>
      <c r="AB86" s="357">
        <v>0</v>
      </c>
      <c r="AC86" s="357">
        <v>0</v>
      </c>
      <c r="AD86" s="357">
        <v>0</v>
      </c>
      <c r="AE86" s="357">
        <v>0</v>
      </c>
      <c r="AF86" s="357">
        <v>0</v>
      </c>
      <c r="AG86" s="357">
        <v>0</v>
      </c>
      <c r="AH86" s="357">
        <v>0</v>
      </c>
      <c r="AI86" s="357">
        <v>0</v>
      </c>
      <c r="AJ86" s="357">
        <v>0</v>
      </c>
      <c r="AK86" s="357">
        <v>0</v>
      </c>
      <c r="AL86" s="357">
        <v>0</v>
      </c>
      <c r="AM86" s="357">
        <v>0</v>
      </c>
      <c r="AN86" s="357">
        <v>0</v>
      </c>
    </row>
    <row r="87" spans="3:40" x14ac:dyDescent="0.3">
      <c r="C87" s="357">
        <v>9</v>
      </c>
      <c r="D87" s="357">
        <v>10</v>
      </c>
      <c r="E87" s="357">
        <v>11</v>
      </c>
      <c r="F87" s="357">
        <v>4469.833333333333</v>
      </c>
      <c r="G87" s="357">
        <v>0</v>
      </c>
      <c r="H87" s="357">
        <v>2803.1666666666665</v>
      </c>
      <c r="I87" s="357">
        <v>0</v>
      </c>
      <c r="J87" s="357">
        <v>0</v>
      </c>
      <c r="K87" s="357">
        <v>1666.6666666666667</v>
      </c>
      <c r="L87" s="357">
        <v>0</v>
      </c>
      <c r="M87" s="357">
        <v>0</v>
      </c>
      <c r="N87" s="357">
        <v>0</v>
      </c>
      <c r="O87" s="357">
        <v>0</v>
      </c>
      <c r="P87" s="357">
        <v>0</v>
      </c>
      <c r="Q87" s="357">
        <v>0</v>
      </c>
      <c r="R87" s="357">
        <v>0</v>
      </c>
      <c r="S87" s="357">
        <v>0</v>
      </c>
      <c r="T87" s="357">
        <v>0</v>
      </c>
      <c r="U87" s="357">
        <v>0</v>
      </c>
      <c r="V87" s="357">
        <v>0</v>
      </c>
      <c r="W87" s="357">
        <v>0</v>
      </c>
      <c r="X87" s="357">
        <v>0</v>
      </c>
      <c r="Y87" s="357">
        <v>0</v>
      </c>
      <c r="Z87" s="357">
        <v>0</v>
      </c>
      <c r="AA87" s="357">
        <v>0</v>
      </c>
      <c r="AB87" s="357">
        <v>0</v>
      </c>
      <c r="AC87" s="357">
        <v>0</v>
      </c>
      <c r="AD87" s="357">
        <v>0</v>
      </c>
      <c r="AE87" s="357">
        <v>0</v>
      </c>
      <c r="AF87" s="357">
        <v>0</v>
      </c>
      <c r="AG87" s="357">
        <v>0</v>
      </c>
      <c r="AH87" s="357">
        <v>0</v>
      </c>
      <c r="AI87" s="357">
        <v>0</v>
      </c>
      <c r="AJ87" s="357">
        <v>0</v>
      </c>
      <c r="AK87" s="357">
        <v>0</v>
      </c>
      <c r="AL87" s="357">
        <v>0</v>
      </c>
      <c r="AM87" s="357">
        <v>0</v>
      </c>
      <c r="AN87" s="357">
        <v>0</v>
      </c>
    </row>
    <row r="88" spans="3:40" x14ac:dyDescent="0.3">
      <c r="C88" s="357">
        <v>9</v>
      </c>
      <c r="D88" s="357">
        <v>11</v>
      </c>
      <c r="E88" s="357">
        <v>1</v>
      </c>
      <c r="F88" s="357">
        <v>66</v>
      </c>
      <c r="G88" s="357">
        <v>0</v>
      </c>
      <c r="H88" s="357">
        <v>9.5</v>
      </c>
      <c r="I88" s="357">
        <v>0</v>
      </c>
      <c r="J88" s="357">
        <v>0</v>
      </c>
      <c r="K88" s="357">
        <v>50</v>
      </c>
      <c r="L88" s="357">
        <v>1.5</v>
      </c>
      <c r="M88" s="357">
        <v>0</v>
      </c>
      <c r="N88" s="357">
        <v>0</v>
      </c>
      <c r="O88" s="357">
        <v>0</v>
      </c>
      <c r="P88" s="357">
        <v>0</v>
      </c>
      <c r="Q88" s="357">
        <v>0</v>
      </c>
      <c r="R88" s="357">
        <v>0</v>
      </c>
      <c r="S88" s="357">
        <v>0</v>
      </c>
      <c r="T88" s="357">
        <v>0</v>
      </c>
      <c r="U88" s="357">
        <v>0</v>
      </c>
      <c r="V88" s="357">
        <v>0</v>
      </c>
      <c r="W88" s="357">
        <v>0</v>
      </c>
      <c r="X88" s="357">
        <v>0</v>
      </c>
      <c r="Y88" s="357">
        <v>0</v>
      </c>
      <c r="Z88" s="357">
        <v>0</v>
      </c>
      <c r="AA88" s="357">
        <v>0</v>
      </c>
      <c r="AB88" s="357">
        <v>0</v>
      </c>
      <c r="AC88" s="357">
        <v>0</v>
      </c>
      <c r="AD88" s="357">
        <v>0</v>
      </c>
      <c r="AE88" s="357">
        <v>0</v>
      </c>
      <c r="AF88" s="357">
        <v>0</v>
      </c>
      <c r="AG88" s="357">
        <v>0</v>
      </c>
      <c r="AH88" s="357">
        <v>4</v>
      </c>
      <c r="AI88" s="357">
        <v>0</v>
      </c>
      <c r="AJ88" s="357">
        <v>0</v>
      </c>
      <c r="AK88" s="357">
        <v>0</v>
      </c>
      <c r="AL88" s="357">
        <v>0</v>
      </c>
      <c r="AM88" s="357">
        <v>1</v>
      </c>
      <c r="AN88" s="357">
        <v>0</v>
      </c>
    </row>
    <row r="89" spans="3:40" x14ac:dyDescent="0.3">
      <c r="C89" s="357">
        <v>9</v>
      </c>
      <c r="D89" s="357">
        <v>11</v>
      </c>
      <c r="E89" s="357">
        <v>2</v>
      </c>
      <c r="F89" s="357">
        <v>8936.75</v>
      </c>
      <c r="G89" s="357">
        <v>0</v>
      </c>
      <c r="H89" s="357">
        <v>1440</v>
      </c>
      <c r="I89" s="357">
        <v>0</v>
      </c>
      <c r="J89" s="357">
        <v>0</v>
      </c>
      <c r="K89" s="357">
        <v>6548.25</v>
      </c>
      <c r="L89" s="357">
        <v>172.5</v>
      </c>
      <c r="M89" s="357">
        <v>0</v>
      </c>
      <c r="N89" s="357">
        <v>0</v>
      </c>
      <c r="O89" s="357">
        <v>0</v>
      </c>
      <c r="P89" s="357">
        <v>0</v>
      </c>
      <c r="Q89" s="357">
        <v>0</v>
      </c>
      <c r="R89" s="357">
        <v>0</v>
      </c>
      <c r="S89" s="357">
        <v>0</v>
      </c>
      <c r="T89" s="357">
        <v>0</v>
      </c>
      <c r="U89" s="357">
        <v>0</v>
      </c>
      <c r="V89" s="357">
        <v>0</v>
      </c>
      <c r="W89" s="357">
        <v>0</v>
      </c>
      <c r="X89" s="357">
        <v>0</v>
      </c>
      <c r="Y89" s="357">
        <v>0</v>
      </c>
      <c r="Z89" s="357">
        <v>0</v>
      </c>
      <c r="AA89" s="357">
        <v>0</v>
      </c>
      <c r="AB89" s="357">
        <v>0</v>
      </c>
      <c r="AC89" s="357">
        <v>0</v>
      </c>
      <c r="AD89" s="357">
        <v>0</v>
      </c>
      <c r="AE89" s="357">
        <v>0</v>
      </c>
      <c r="AF89" s="357">
        <v>0</v>
      </c>
      <c r="AG89" s="357">
        <v>0</v>
      </c>
      <c r="AH89" s="357">
        <v>624</v>
      </c>
      <c r="AI89" s="357">
        <v>0</v>
      </c>
      <c r="AJ89" s="357">
        <v>0</v>
      </c>
      <c r="AK89" s="357">
        <v>0</v>
      </c>
      <c r="AL89" s="357">
        <v>0</v>
      </c>
      <c r="AM89" s="357">
        <v>152</v>
      </c>
      <c r="AN89" s="357">
        <v>0</v>
      </c>
    </row>
    <row r="90" spans="3:40" x14ac:dyDescent="0.3">
      <c r="C90" s="357">
        <v>9</v>
      </c>
      <c r="D90" s="357">
        <v>11</v>
      </c>
      <c r="E90" s="357">
        <v>3</v>
      </c>
      <c r="F90" s="357">
        <v>486</v>
      </c>
      <c r="G90" s="357">
        <v>0</v>
      </c>
      <c r="H90" s="357">
        <v>12</v>
      </c>
      <c r="I90" s="357">
        <v>0</v>
      </c>
      <c r="J90" s="357">
        <v>0</v>
      </c>
      <c r="K90" s="357">
        <v>444</v>
      </c>
      <c r="L90" s="357">
        <v>30</v>
      </c>
      <c r="M90" s="357">
        <v>0</v>
      </c>
      <c r="N90" s="357">
        <v>0</v>
      </c>
      <c r="O90" s="357">
        <v>0</v>
      </c>
      <c r="P90" s="357">
        <v>0</v>
      </c>
      <c r="Q90" s="357">
        <v>0</v>
      </c>
      <c r="R90" s="357">
        <v>0</v>
      </c>
      <c r="S90" s="357">
        <v>0</v>
      </c>
      <c r="T90" s="357">
        <v>0</v>
      </c>
      <c r="U90" s="357">
        <v>0</v>
      </c>
      <c r="V90" s="357">
        <v>0</v>
      </c>
      <c r="W90" s="357">
        <v>0</v>
      </c>
      <c r="X90" s="357">
        <v>0</v>
      </c>
      <c r="Y90" s="357">
        <v>0</v>
      </c>
      <c r="Z90" s="357">
        <v>0</v>
      </c>
      <c r="AA90" s="357">
        <v>0</v>
      </c>
      <c r="AB90" s="357">
        <v>0</v>
      </c>
      <c r="AC90" s="357">
        <v>0</v>
      </c>
      <c r="AD90" s="357">
        <v>0</v>
      </c>
      <c r="AE90" s="357">
        <v>0</v>
      </c>
      <c r="AF90" s="357">
        <v>0</v>
      </c>
      <c r="AG90" s="357">
        <v>0</v>
      </c>
      <c r="AH90" s="357">
        <v>0</v>
      </c>
      <c r="AI90" s="357">
        <v>0</v>
      </c>
      <c r="AJ90" s="357">
        <v>0</v>
      </c>
      <c r="AK90" s="357">
        <v>0</v>
      </c>
      <c r="AL90" s="357">
        <v>0</v>
      </c>
      <c r="AM90" s="357">
        <v>0</v>
      </c>
      <c r="AN90" s="357">
        <v>0</v>
      </c>
    </row>
    <row r="91" spans="3:40" x14ac:dyDescent="0.3">
      <c r="C91" s="357">
        <v>9</v>
      </c>
      <c r="D91" s="357">
        <v>11</v>
      </c>
      <c r="E91" s="357">
        <v>4</v>
      </c>
      <c r="F91" s="357">
        <v>390</v>
      </c>
      <c r="G91" s="357">
        <v>0</v>
      </c>
      <c r="H91" s="357">
        <v>282</v>
      </c>
      <c r="I91" s="357">
        <v>0</v>
      </c>
      <c r="J91" s="357">
        <v>0</v>
      </c>
      <c r="K91" s="357">
        <v>96</v>
      </c>
      <c r="L91" s="357">
        <v>12</v>
      </c>
      <c r="M91" s="357">
        <v>0</v>
      </c>
      <c r="N91" s="357">
        <v>0</v>
      </c>
      <c r="O91" s="357">
        <v>0</v>
      </c>
      <c r="P91" s="357">
        <v>0</v>
      </c>
      <c r="Q91" s="357">
        <v>0</v>
      </c>
      <c r="R91" s="357">
        <v>0</v>
      </c>
      <c r="S91" s="357">
        <v>0</v>
      </c>
      <c r="T91" s="357">
        <v>0</v>
      </c>
      <c r="U91" s="357">
        <v>0</v>
      </c>
      <c r="V91" s="357">
        <v>0</v>
      </c>
      <c r="W91" s="357">
        <v>0</v>
      </c>
      <c r="X91" s="357">
        <v>0</v>
      </c>
      <c r="Y91" s="357">
        <v>0</v>
      </c>
      <c r="Z91" s="357">
        <v>0</v>
      </c>
      <c r="AA91" s="357">
        <v>0</v>
      </c>
      <c r="AB91" s="357">
        <v>0</v>
      </c>
      <c r="AC91" s="357">
        <v>0</v>
      </c>
      <c r="AD91" s="357">
        <v>0</v>
      </c>
      <c r="AE91" s="357">
        <v>0</v>
      </c>
      <c r="AF91" s="357">
        <v>0</v>
      </c>
      <c r="AG91" s="357">
        <v>0</v>
      </c>
      <c r="AH91" s="357">
        <v>0</v>
      </c>
      <c r="AI91" s="357">
        <v>0</v>
      </c>
      <c r="AJ91" s="357">
        <v>0</v>
      </c>
      <c r="AK91" s="357">
        <v>0</v>
      </c>
      <c r="AL91" s="357">
        <v>0</v>
      </c>
      <c r="AM91" s="357">
        <v>0</v>
      </c>
      <c r="AN91" s="357">
        <v>0</v>
      </c>
    </row>
    <row r="92" spans="3:40" x14ac:dyDescent="0.3">
      <c r="C92" s="357">
        <v>9</v>
      </c>
      <c r="D92" s="357">
        <v>11</v>
      </c>
      <c r="E92" s="357">
        <v>5</v>
      </c>
      <c r="F92" s="357">
        <v>36</v>
      </c>
      <c r="G92" s="357">
        <v>36</v>
      </c>
      <c r="H92" s="357">
        <v>0</v>
      </c>
      <c r="I92" s="357">
        <v>0</v>
      </c>
      <c r="J92" s="357">
        <v>0</v>
      </c>
      <c r="K92" s="357">
        <v>0</v>
      </c>
      <c r="L92" s="357">
        <v>0</v>
      </c>
      <c r="M92" s="357">
        <v>0</v>
      </c>
      <c r="N92" s="357">
        <v>0</v>
      </c>
      <c r="O92" s="357">
        <v>0</v>
      </c>
      <c r="P92" s="357">
        <v>0</v>
      </c>
      <c r="Q92" s="357">
        <v>0</v>
      </c>
      <c r="R92" s="357">
        <v>0</v>
      </c>
      <c r="S92" s="357">
        <v>0</v>
      </c>
      <c r="T92" s="357">
        <v>0</v>
      </c>
      <c r="U92" s="357">
        <v>0</v>
      </c>
      <c r="V92" s="357">
        <v>0</v>
      </c>
      <c r="W92" s="357">
        <v>0</v>
      </c>
      <c r="X92" s="357">
        <v>0</v>
      </c>
      <c r="Y92" s="357">
        <v>0</v>
      </c>
      <c r="Z92" s="357">
        <v>0</v>
      </c>
      <c r="AA92" s="357">
        <v>0</v>
      </c>
      <c r="AB92" s="357">
        <v>0</v>
      </c>
      <c r="AC92" s="357">
        <v>0</v>
      </c>
      <c r="AD92" s="357">
        <v>0</v>
      </c>
      <c r="AE92" s="357">
        <v>0</v>
      </c>
      <c r="AF92" s="357">
        <v>0</v>
      </c>
      <c r="AG92" s="357">
        <v>0</v>
      </c>
      <c r="AH92" s="357">
        <v>0</v>
      </c>
      <c r="AI92" s="357">
        <v>0</v>
      </c>
      <c r="AJ92" s="357">
        <v>0</v>
      </c>
      <c r="AK92" s="357">
        <v>0</v>
      </c>
      <c r="AL92" s="357">
        <v>0</v>
      </c>
      <c r="AM92" s="357">
        <v>0</v>
      </c>
      <c r="AN92" s="357">
        <v>0</v>
      </c>
    </row>
    <row r="93" spans="3:40" x14ac:dyDescent="0.3">
      <c r="C93" s="357">
        <v>9</v>
      </c>
      <c r="D93" s="357">
        <v>11</v>
      </c>
      <c r="E93" s="357">
        <v>6</v>
      </c>
      <c r="F93" s="357">
        <v>3583820</v>
      </c>
      <c r="G93" s="357">
        <v>9120</v>
      </c>
      <c r="H93" s="357">
        <v>1085310</v>
      </c>
      <c r="I93" s="357">
        <v>0</v>
      </c>
      <c r="J93" s="357">
        <v>0</v>
      </c>
      <c r="K93" s="357">
        <v>2311594</v>
      </c>
      <c r="L93" s="357">
        <v>54974</v>
      </c>
      <c r="M93" s="357">
        <v>0</v>
      </c>
      <c r="N93" s="357">
        <v>0</v>
      </c>
      <c r="O93" s="357">
        <v>0</v>
      </c>
      <c r="P93" s="357">
        <v>0</v>
      </c>
      <c r="Q93" s="357">
        <v>0</v>
      </c>
      <c r="R93" s="357">
        <v>0</v>
      </c>
      <c r="S93" s="357">
        <v>0</v>
      </c>
      <c r="T93" s="357">
        <v>0</v>
      </c>
      <c r="U93" s="357">
        <v>0</v>
      </c>
      <c r="V93" s="357">
        <v>0</v>
      </c>
      <c r="W93" s="357">
        <v>0</v>
      </c>
      <c r="X93" s="357">
        <v>0</v>
      </c>
      <c r="Y93" s="357">
        <v>0</v>
      </c>
      <c r="Z93" s="357">
        <v>0</v>
      </c>
      <c r="AA93" s="357">
        <v>0</v>
      </c>
      <c r="AB93" s="357">
        <v>0</v>
      </c>
      <c r="AC93" s="357">
        <v>0</v>
      </c>
      <c r="AD93" s="357">
        <v>0</v>
      </c>
      <c r="AE93" s="357">
        <v>0</v>
      </c>
      <c r="AF93" s="357">
        <v>0</v>
      </c>
      <c r="AG93" s="357">
        <v>0</v>
      </c>
      <c r="AH93" s="357">
        <v>88683</v>
      </c>
      <c r="AI93" s="357">
        <v>0</v>
      </c>
      <c r="AJ93" s="357">
        <v>0</v>
      </c>
      <c r="AK93" s="357">
        <v>0</v>
      </c>
      <c r="AL93" s="357">
        <v>0</v>
      </c>
      <c r="AM93" s="357">
        <v>34139</v>
      </c>
      <c r="AN93" s="357">
        <v>0</v>
      </c>
    </row>
    <row r="94" spans="3:40" x14ac:dyDescent="0.3">
      <c r="C94" s="357">
        <v>9</v>
      </c>
      <c r="D94" s="357">
        <v>11</v>
      </c>
      <c r="E94" s="357">
        <v>9</v>
      </c>
      <c r="F94" s="357">
        <v>1083647</v>
      </c>
      <c r="G94" s="357">
        <v>0</v>
      </c>
      <c r="H94" s="357">
        <v>366146</v>
      </c>
      <c r="I94" s="357">
        <v>0</v>
      </c>
      <c r="J94" s="357">
        <v>0</v>
      </c>
      <c r="K94" s="357">
        <v>658795</v>
      </c>
      <c r="L94" s="357">
        <v>15424</v>
      </c>
      <c r="M94" s="357">
        <v>0</v>
      </c>
      <c r="N94" s="357">
        <v>0</v>
      </c>
      <c r="O94" s="357">
        <v>0</v>
      </c>
      <c r="P94" s="357">
        <v>0</v>
      </c>
      <c r="Q94" s="357">
        <v>0</v>
      </c>
      <c r="R94" s="357">
        <v>0</v>
      </c>
      <c r="S94" s="357">
        <v>0</v>
      </c>
      <c r="T94" s="357">
        <v>0</v>
      </c>
      <c r="U94" s="357">
        <v>0</v>
      </c>
      <c r="V94" s="357">
        <v>0</v>
      </c>
      <c r="W94" s="357">
        <v>0</v>
      </c>
      <c r="X94" s="357">
        <v>0</v>
      </c>
      <c r="Y94" s="357">
        <v>0</v>
      </c>
      <c r="Z94" s="357">
        <v>0</v>
      </c>
      <c r="AA94" s="357">
        <v>0</v>
      </c>
      <c r="AB94" s="357">
        <v>0</v>
      </c>
      <c r="AC94" s="357">
        <v>0</v>
      </c>
      <c r="AD94" s="357">
        <v>0</v>
      </c>
      <c r="AE94" s="357">
        <v>0</v>
      </c>
      <c r="AF94" s="357">
        <v>0</v>
      </c>
      <c r="AG94" s="357">
        <v>0</v>
      </c>
      <c r="AH94" s="357">
        <v>30688</v>
      </c>
      <c r="AI94" s="357">
        <v>0</v>
      </c>
      <c r="AJ94" s="357">
        <v>0</v>
      </c>
      <c r="AK94" s="357">
        <v>0</v>
      </c>
      <c r="AL94" s="357">
        <v>0</v>
      </c>
      <c r="AM94" s="357">
        <v>12594</v>
      </c>
      <c r="AN94" s="357">
        <v>0</v>
      </c>
    </row>
    <row r="95" spans="3:40" x14ac:dyDescent="0.3">
      <c r="C95" s="357">
        <v>9</v>
      </c>
      <c r="D95" s="357">
        <v>11</v>
      </c>
      <c r="E95" s="357">
        <v>11</v>
      </c>
      <c r="F95" s="357">
        <v>4469.833333333333</v>
      </c>
      <c r="G95" s="357">
        <v>0</v>
      </c>
      <c r="H95" s="357">
        <v>2803.1666666666665</v>
      </c>
      <c r="I95" s="357">
        <v>0</v>
      </c>
      <c r="J95" s="357">
        <v>0</v>
      </c>
      <c r="K95" s="357">
        <v>1666.6666666666667</v>
      </c>
      <c r="L95" s="357">
        <v>0</v>
      </c>
      <c r="M95" s="357">
        <v>0</v>
      </c>
      <c r="N95" s="357">
        <v>0</v>
      </c>
      <c r="O95" s="357">
        <v>0</v>
      </c>
      <c r="P95" s="357">
        <v>0</v>
      </c>
      <c r="Q95" s="357">
        <v>0</v>
      </c>
      <c r="R95" s="357">
        <v>0</v>
      </c>
      <c r="S95" s="357">
        <v>0</v>
      </c>
      <c r="T95" s="357">
        <v>0</v>
      </c>
      <c r="U95" s="357">
        <v>0</v>
      </c>
      <c r="V95" s="357">
        <v>0</v>
      </c>
      <c r="W95" s="357">
        <v>0</v>
      </c>
      <c r="X95" s="357">
        <v>0</v>
      </c>
      <c r="Y95" s="357">
        <v>0</v>
      </c>
      <c r="Z95" s="357">
        <v>0</v>
      </c>
      <c r="AA95" s="357">
        <v>0</v>
      </c>
      <c r="AB95" s="357">
        <v>0</v>
      </c>
      <c r="AC95" s="357">
        <v>0</v>
      </c>
      <c r="AD95" s="357">
        <v>0</v>
      </c>
      <c r="AE95" s="357">
        <v>0</v>
      </c>
      <c r="AF95" s="357">
        <v>0</v>
      </c>
      <c r="AG95" s="357">
        <v>0</v>
      </c>
      <c r="AH95" s="357">
        <v>0</v>
      </c>
      <c r="AI95" s="357">
        <v>0</v>
      </c>
      <c r="AJ95" s="357">
        <v>0</v>
      </c>
      <c r="AK95" s="357">
        <v>0</v>
      </c>
      <c r="AL95" s="357">
        <v>0</v>
      </c>
      <c r="AM95" s="357">
        <v>0</v>
      </c>
      <c r="AN95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66653371</v>
      </c>
      <c r="C3" s="330">
        <f t="shared" ref="C3:R3" si="0">SUBTOTAL(9,C6:C1048576)</f>
        <v>1</v>
      </c>
      <c r="D3" s="330">
        <f t="shared" si="0"/>
        <v>69224772</v>
      </c>
      <c r="E3" s="330">
        <f t="shared" si="0"/>
        <v>1.0385787089448184</v>
      </c>
      <c r="F3" s="330">
        <f t="shared" si="0"/>
        <v>66782300</v>
      </c>
      <c r="G3" s="333">
        <f>IF(B3&lt;&gt;0,F3/B3,"")</f>
        <v>1.001934320771263</v>
      </c>
      <c r="H3" s="329">
        <f t="shared" si="0"/>
        <v>905020.77999999956</v>
      </c>
      <c r="I3" s="330">
        <f t="shared" si="0"/>
        <v>1</v>
      </c>
      <c r="J3" s="330">
        <f t="shared" si="0"/>
        <v>963371.44999999972</v>
      </c>
      <c r="K3" s="330">
        <f t="shared" si="0"/>
        <v>1.064474398035369</v>
      </c>
      <c r="L3" s="330">
        <f t="shared" si="0"/>
        <v>854156.01999999979</v>
      </c>
      <c r="M3" s="331">
        <f>IF(H3&lt;&gt;0,L3/H3,"")</f>
        <v>0.94379713579615288</v>
      </c>
      <c r="N3" s="332">
        <f t="shared" si="0"/>
        <v>48111.38</v>
      </c>
      <c r="O3" s="330">
        <f t="shared" si="0"/>
        <v>1</v>
      </c>
      <c r="P3" s="330">
        <f t="shared" si="0"/>
        <v>226023.82</v>
      </c>
      <c r="Q3" s="330">
        <f t="shared" si="0"/>
        <v>4.6979284319011434</v>
      </c>
      <c r="R3" s="330">
        <f t="shared" si="0"/>
        <v>0</v>
      </c>
      <c r="S3" s="331">
        <f>IF(N3&lt;&gt;0,R3/N3,"")</f>
        <v>0</v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5"/>
      <c r="B5" s="696">
        <v>2012</v>
      </c>
      <c r="C5" s="697"/>
      <c r="D5" s="697">
        <v>2013</v>
      </c>
      <c r="E5" s="697"/>
      <c r="F5" s="697">
        <v>2014</v>
      </c>
      <c r="G5" s="698" t="s">
        <v>2</v>
      </c>
      <c r="H5" s="696">
        <v>2012</v>
      </c>
      <c r="I5" s="697"/>
      <c r="J5" s="697">
        <v>2013</v>
      </c>
      <c r="K5" s="697"/>
      <c r="L5" s="697">
        <v>2014</v>
      </c>
      <c r="M5" s="698" t="s">
        <v>2</v>
      </c>
      <c r="N5" s="696">
        <v>2012</v>
      </c>
      <c r="O5" s="697"/>
      <c r="P5" s="697">
        <v>2013</v>
      </c>
      <c r="Q5" s="697"/>
      <c r="R5" s="697">
        <v>2014</v>
      </c>
      <c r="S5" s="698" t="s">
        <v>2</v>
      </c>
    </row>
    <row r="6" spans="1:19" ht="14.4" customHeight="1" x14ac:dyDescent="0.3">
      <c r="A6" s="637" t="s">
        <v>1783</v>
      </c>
      <c r="B6" s="699"/>
      <c r="C6" s="606"/>
      <c r="D6" s="699">
        <v>0</v>
      </c>
      <c r="E6" s="606"/>
      <c r="F6" s="699"/>
      <c r="G6" s="627"/>
      <c r="H6" s="699"/>
      <c r="I6" s="606"/>
      <c r="J6" s="699"/>
      <c r="K6" s="606"/>
      <c r="L6" s="699"/>
      <c r="M6" s="627"/>
      <c r="N6" s="699"/>
      <c r="O6" s="606"/>
      <c r="P6" s="699"/>
      <c r="Q6" s="606"/>
      <c r="R6" s="699"/>
      <c r="S6" s="650"/>
    </row>
    <row r="7" spans="1:19" ht="14.4" customHeight="1" thickBot="1" x14ac:dyDescent="0.35">
      <c r="A7" s="701" t="s">
        <v>1274</v>
      </c>
      <c r="B7" s="700">
        <v>66653371</v>
      </c>
      <c r="C7" s="618">
        <v>1</v>
      </c>
      <c r="D7" s="700">
        <v>69224772</v>
      </c>
      <c r="E7" s="618">
        <v>1.0385787089448184</v>
      </c>
      <c r="F7" s="700">
        <v>66782300</v>
      </c>
      <c r="G7" s="629">
        <v>1.001934320771263</v>
      </c>
      <c r="H7" s="700">
        <v>905020.77999999956</v>
      </c>
      <c r="I7" s="618">
        <v>1</v>
      </c>
      <c r="J7" s="700">
        <v>963371.44999999972</v>
      </c>
      <c r="K7" s="618">
        <v>1.064474398035369</v>
      </c>
      <c r="L7" s="700">
        <v>854156.01999999979</v>
      </c>
      <c r="M7" s="629">
        <v>0.94379713579615288</v>
      </c>
      <c r="N7" s="700">
        <v>48111.38</v>
      </c>
      <c r="O7" s="618">
        <v>1</v>
      </c>
      <c r="P7" s="700">
        <v>226023.82</v>
      </c>
      <c r="Q7" s="618">
        <v>4.6979284319011434</v>
      </c>
      <c r="R7" s="700"/>
      <c r="S7" s="65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1976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28425.9</v>
      </c>
      <c r="G3" s="196">
        <f t="shared" si="0"/>
        <v>67606503.159999996</v>
      </c>
      <c r="H3" s="196"/>
      <c r="I3" s="196"/>
      <c r="J3" s="196">
        <f t="shared" si="0"/>
        <v>29604.579999999994</v>
      </c>
      <c r="K3" s="196">
        <f t="shared" si="0"/>
        <v>70414167.270000011</v>
      </c>
      <c r="L3" s="196"/>
      <c r="M3" s="196"/>
      <c r="N3" s="196">
        <f t="shared" si="0"/>
        <v>29001.839999999997</v>
      </c>
      <c r="O3" s="196">
        <f t="shared" si="0"/>
        <v>67636456.020000011</v>
      </c>
      <c r="P3" s="70">
        <f>IF(G3=0,0,O3/G3)</f>
        <v>1.0004430470235848</v>
      </c>
      <c r="Q3" s="197">
        <f>IF(N3=0,0,O3/N3)</f>
        <v>2332.1436164050288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108</v>
      </c>
      <c r="E4" s="518" t="s">
        <v>68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1784</v>
      </c>
      <c r="B6" s="606" t="s">
        <v>1785</v>
      </c>
      <c r="C6" s="606" t="s">
        <v>1786</v>
      </c>
      <c r="D6" s="606" t="s">
        <v>1787</v>
      </c>
      <c r="E6" s="606" t="s">
        <v>1788</v>
      </c>
      <c r="F6" s="609"/>
      <c r="G6" s="609"/>
      <c r="H6" s="609"/>
      <c r="I6" s="609"/>
      <c r="J6" s="609">
        <v>2</v>
      </c>
      <c r="K6" s="609">
        <v>0</v>
      </c>
      <c r="L6" s="609"/>
      <c r="M6" s="609">
        <v>0</v>
      </c>
      <c r="N6" s="609"/>
      <c r="O6" s="609"/>
      <c r="P6" s="627"/>
      <c r="Q6" s="610"/>
    </row>
    <row r="7" spans="1:17" ht="14.4" customHeight="1" x14ac:dyDescent="0.3">
      <c r="A7" s="611" t="s">
        <v>556</v>
      </c>
      <c r="B7" s="612" t="s">
        <v>1789</v>
      </c>
      <c r="C7" s="612" t="s">
        <v>1786</v>
      </c>
      <c r="D7" s="612" t="s">
        <v>1790</v>
      </c>
      <c r="E7" s="612" t="s">
        <v>1791</v>
      </c>
      <c r="F7" s="615">
        <v>1</v>
      </c>
      <c r="G7" s="615">
        <v>328</v>
      </c>
      <c r="H7" s="615">
        <v>1</v>
      </c>
      <c r="I7" s="615">
        <v>328</v>
      </c>
      <c r="J7" s="615"/>
      <c r="K7" s="615"/>
      <c r="L7" s="615"/>
      <c r="M7" s="615"/>
      <c r="N7" s="615"/>
      <c r="O7" s="615"/>
      <c r="P7" s="628"/>
      <c r="Q7" s="616"/>
    </row>
    <row r="8" spans="1:17" ht="14.4" customHeight="1" x14ac:dyDescent="0.3">
      <c r="A8" s="611" t="s">
        <v>556</v>
      </c>
      <c r="B8" s="612" t="s">
        <v>1789</v>
      </c>
      <c r="C8" s="612" t="s">
        <v>1786</v>
      </c>
      <c r="D8" s="612" t="s">
        <v>1792</v>
      </c>
      <c r="E8" s="612" t="s">
        <v>1793</v>
      </c>
      <c r="F8" s="615">
        <v>1</v>
      </c>
      <c r="G8" s="615">
        <v>644</v>
      </c>
      <c r="H8" s="615">
        <v>1</v>
      </c>
      <c r="I8" s="615">
        <v>644</v>
      </c>
      <c r="J8" s="615"/>
      <c r="K8" s="615"/>
      <c r="L8" s="615"/>
      <c r="M8" s="615"/>
      <c r="N8" s="615"/>
      <c r="O8" s="615"/>
      <c r="P8" s="628"/>
      <c r="Q8" s="616"/>
    </row>
    <row r="9" spans="1:17" ht="14.4" customHeight="1" x14ac:dyDescent="0.3">
      <c r="A9" s="611" t="s">
        <v>556</v>
      </c>
      <c r="B9" s="612" t="s">
        <v>1794</v>
      </c>
      <c r="C9" s="612" t="s">
        <v>1795</v>
      </c>
      <c r="D9" s="612" t="s">
        <v>1796</v>
      </c>
      <c r="E9" s="612" t="s">
        <v>1242</v>
      </c>
      <c r="F9" s="615"/>
      <c r="G9" s="615"/>
      <c r="H9" s="615"/>
      <c r="I9" s="615"/>
      <c r="J9" s="615">
        <v>4</v>
      </c>
      <c r="K9" s="615">
        <v>2128.64</v>
      </c>
      <c r="L9" s="615"/>
      <c r="M9" s="615">
        <v>532.16</v>
      </c>
      <c r="N9" s="615"/>
      <c r="O9" s="615"/>
      <c r="P9" s="628"/>
      <c r="Q9" s="616"/>
    </row>
    <row r="10" spans="1:17" ht="14.4" customHeight="1" x14ac:dyDescent="0.3">
      <c r="A10" s="611" t="s">
        <v>556</v>
      </c>
      <c r="B10" s="612" t="s">
        <v>1794</v>
      </c>
      <c r="C10" s="612" t="s">
        <v>1795</v>
      </c>
      <c r="D10" s="612" t="s">
        <v>1797</v>
      </c>
      <c r="E10" s="612" t="s">
        <v>1175</v>
      </c>
      <c r="F10" s="615"/>
      <c r="G10" s="615"/>
      <c r="H10" s="615"/>
      <c r="I10" s="615"/>
      <c r="J10" s="615">
        <v>0.8</v>
      </c>
      <c r="K10" s="615">
        <v>863.44</v>
      </c>
      <c r="L10" s="615"/>
      <c r="M10" s="615">
        <v>1079.3</v>
      </c>
      <c r="N10" s="615"/>
      <c r="O10" s="615"/>
      <c r="P10" s="628"/>
      <c r="Q10" s="616"/>
    </row>
    <row r="11" spans="1:17" ht="14.4" customHeight="1" x14ac:dyDescent="0.3">
      <c r="A11" s="611" t="s">
        <v>556</v>
      </c>
      <c r="B11" s="612" t="s">
        <v>1794</v>
      </c>
      <c r="C11" s="612" t="s">
        <v>1795</v>
      </c>
      <c r="D11" s="612" t="s">
        <v>1798</v>
      </c>
      <c r="E11" s="612" t="s">
        <v>1799</v>
      </c>
      <c r="F11" s="615">
        <v>3</v>
      </c>
      <c r="G11" s="615">
        <v>3882</v>
      </c>
      <c r="H11" s="615">
        <v>1</v>
      </c>
      <c r="I11" s="615">
        <v>1294</v>
      </c>
      <c r="J11" s="615"/>
      <c r="K11" s="615"/>
      <c r="L11" s="615"/>
      <c r="M11" s="615"/>
      <c r="N11" s="615"/>
      <c r="O11" s="615"/>
      <c r="P11" s="628"/>
      <c r="Q11" s="616"/>
    </row>
    <row r="12" spans="1:17" ht="14.4" customHeight="1" x14ac:dyDescent="0.3">
      <c r="A12" s="611" t="s">
        <v>556</v>
      </c>
      <c r="B12" s="612" t="s">
        <v>1794</v>
      </c>
      <c r="C12" s="612" t="s">
        <v>1795</v>
      </c>
      <c r="D12" s="612" t="s">
        <v>1800</v>
      </c>
      <c r="E12" s="612" t="s">
        <v>1801</v>
      </c>
      <c r="F12" s="615">
        <v>7.5</v>
      </c>
      <c r="G12" s="615">
        <v>876.89</v>
      </c>
      <c r="H12" s="615">
        <v>1</v>
      </c>
      <c r="I12" s="615">
        <v>116.91866666666667</v>
      </c>
      <c r="J12" s="615">
        <v>10.7</v>
      </c>
      <c r="K12" s="615">
        <v>1296.48</v>
      </c>
      <c r="L12" s="615">
        <v>1.4784978731653913</v>
      </c>
      <c r="M12" s="615">
        <v>121.16635514018692</v>
      </c>
      <c r="N12" s="615">
        <v>3.5000000000000004</v>
      </c>
      <c r="O12" s="615">
        <v>494.20000000000005</v>
      </c>
      <c r="P12" s="628">
        <v>0.56358266145126534</v>
      </c>
      <c r="Q12" s="616">
        <v>141.19999999999999</v>
      </c>
    </row>
    <row r="13" spans="1:17" ht="14.4" customHeight="1" x14ac:dyDescent="0.3">
      <c r="A13" s="611" t="s">
        <v>556</v>
      </c>
      <c r="B13" s="612" t="s">
        <v>1794</v>
      </c>
      <c r="C13" s="612" t="s">
        <v>1795</v>
      </c>
      <c r="D13" s="612" t="s">
        <v>1802</v>
      </c>
      <c r="E13" s="612" t="s">
        <v>741</v>
      </c>
      <c r="F13" s="615"/>
      <c r="G13" s="615"/>
      <c r="H13" s="615"/>
      <c r="I13" s="615"/>
      <c r="J13" s="615"/>
      <c r="K13" s="615"/>
      <c r="L13" s="615"/>
      <c r="M13" s="615"/>
      <c r="N13" s="615">
        <v>0.4</v>
      </c>
      <c r="O13" s="615">
        <v>100.6</v>
      </c>
      <c r="P13" s="628"/>
      <c r="Q13" s="616">
        <v>251.49999999999997</v>
      </c>
    </row>
    <row r="14" spans="1:17" ht="14.4" customHeight="1" x14ac:dyDescent="0.3">
      <c r="A14" s="611" t="s">
        <v>556</v>
      </c>
      <c r="B14" s="612" t="s">
        <v>1794</v>
      </c>
      <c r="C14" s="612" t="s">
        <v>1795</v>
      </c>
      <c r="D14" s="612" t="s">
        <v>1803</v>
      </c>
      <c r="E14" s="612" t="s">
        <v>1256</v>
      </c>
      <c r="F14" s="615"/>
      <c r="G14" s="615"/>
      <c r="H14" s="615"/>
      <c r="I14" s="615"/>
      <c r="J14" s="615">
        <v>3</v>
      </c>
      <c r="K14" s="615">
        <v>61.44</v>
      </c>
      <c r="L14" s="615"/>
      <c r="M14" s="615">
        <v>20.48</v>
      </c>
      <c r="N14" s="615">
        <v>2</v>
      </c>
      <c r="O14" s="615">
        <v>71.22</v>
      </c>
      <c r="P14" s="628"/>
      <c r="Q14" s="616">
        <v>35.61</v>
      </c>
    </row>
    <row r="15" spans="1:17" ht="14.4" customHeight="1" x14ac:dyDescent="0.3">
      <c r="A15" s="611" t="s">
        <v>556</v>
      </c>
      <c r="B15" s="612" t="s">
        <v>1794</v>
      </c>
      <c r="C15" s="612" t="s">
        <v>1795</v>
      </c>
      <c r="D15" s="612" t="s">
        <v>1804</v>
      </c>
      <c r="E15" s="612" t="s">
        <v>1805</v>
      </c>
      <c r="F15" s="615">
        <v>1.1000000000000001</v>
      </c>
      <c r="G15" s="615">
        <v>598.65</v>
      </c>
      <c r="H15" s="615">
        <v>1</v>
      </c>
      <c r="I15" s="615">
        <v>544.22727272727263</v>
      </c>
      <c r="J15" s="615">
        <v>0.4</v>
      </c>
      <c r="K15" s="615">
        <v>177.28</v>
      </c>
      <c r="L15" s="615">
        <v>0.29613296583980625</v>
      </c>
      <c r="M15" s="615">
        <v>443.2</v>
      </c>
      <c r="N15" s="615">
        <v>0.4</v>
      </c>
      <c r="O15" s="615">
        <v>177.28</v>
      </c>
      <c r="P15" s="628">
        <v>0.29613296583980625</v>
      </c>
      <c r="Q15" s="616">
        <v>443.2</v>
      </c>
    </row>
    <row r="16" spans="1:17" ht="14.4" customHeight="1" x14ac:dyDescent="0.3">
      <c r="A16" s="611" t="s">
        <v>556</v>
      </c>
      <c r="B16" s="612" t="s">
        <v>1794</v>
      </c>
      <c r="C16" s="612" t="s">
        <v>1795</v>
      </c>
      <c r="D16" s="612" t="s">
        <v>1806</v>
      </c>
      <c r="E16" s="612" t="s">
        <v>1807</v>
      </c>
      <c r="F16" s="615">
        <v>2</v>
      </c>
      <c r="G16" s="615">
        <v>229.16</v>
      </c>
      <c r="H16" s="615">
        <v>1</v>
      </c>
      <c r="I16" s="615">
        <v>114.58</v>
      </c>
      <c r="J16" s="615">
        <v>1</v>
      </c>
      <c r="K16" s="615">
        <v>114.58</v>
      </c>
      <c r="L16" s="615">
        <v>0.5</v>
      </c>
      <c r="M16" s="615">
        <v>114.58</v>
      </c>
      <c r="N16" s="615"/>
      <c r="O16" s="615"/>
      <c r="P16" s="628"/>
      <c r="Q16" s="616"/>
    </row>
    <row r="17" spans="1:17" ht="14.4" customHeight="1" x14ac:dyDescent="0.3">
      <c r="A17" s="611" t="s">
        <v>556</v>
      </c>
      <c r="B17" s="612" t="s">
        <v>1794</v>
      </c>
      <c r="C17" s="612" t="s">
        <v>1795</v>
      </c>
      <c r="D17" s="612" t="s">
        <v>1808</v>
      </c>
      <c r="E17" s="612" t="s">
        <v>1809</v>
      </c>
      <c r="F17" s="615">
        <v>7</v>
      </c>
      <c r="G17" s="615">
        <v>498.31</v>
      </c>
      <c r="H17" s="615">
        <v>1</v>
      </c>
      <c r="I17" s="615">
        <v>71.187142857142859</v>
      </c>
      <c r="J17" s="615"/>
      <c r="K17" s="615"/>
      <c r="L17" s="615"/>
      <c r="M17" s="615"/>
      <c r="N17" s="615"/>
      <c r="O17" s="615"/>
      <c r="P17" s="628"/>
      <c r="Q17" s="616"/>
    </row>
    <row r="18" spans="1:17" ht="14.4" customHeight="1" x14ac:dyDescent="0.3">
      <c r="A18" s="611" t="s">
        <v>556</v>
      </c>
      <c r="B18" s="612" t="s">
        <v>1794</v>
      </c>
      <c r="C18" s="612" t="s">
        <v>1795</v>
      </c>
      <c r="D18" s="612" t="s">
        <v>1810</v>
      </c>
      <c r="E18" s="612" t="s">
        <v>1811</v>
      </c>
      <c r="F18" s="615">
        <v>9.2999999999999989</v>
      </c>
      <c r="G18" s="615">
        <v>571.2399999999999</v>
      </c>
      <c r="H18" s="615">
        <v>1</v>
      </c>
      <c r="I18" s="615">
        <v>61.423655913978493</v>
      </c>
      <c r="J18" s="615">
        <v>13.3</v>
      </c>
      <c r="K18" s="615">
        <v>643.72</v>
      </c>
      <c r="L18" s="615">
        <v>1.126881871017436</v>
      </c>
      <c r="M18" s="615">
        <v>48.4</v>
      </c>
      <c r="N18" s="615">
        <v>5.7</v>
      </c>
      <c r="O18" s="615">
        <v>275.88</v>
      </c>
      <c r="P18" s="628">
        <v>0.48294937329318682</v>
      </c>
      <c r="Q18" s="616">
        <v>48.4</v>
      </c>
    </row>
    <row r="19" spans="1:17" ht="14.4" customHeight="1" x14ac:dyDescent="0.3">
      <c r="A19" s="611" t="s">
        <v>556</v>
      </c>
      <c r="B19" s="612" t="s">
        <v>1794</v>
      </c>
      <c r="C19" s="612" t="s">
        <v>1795</v>
      </c>
      <c r="D19" s="612" t="s">
        <v>1812</v>
      </c>
      <c r="E19" s="612" t="s">
        <v>1813</v>
      </c>
      <c r="F19" s="615"/>
      <c r="G19" s="615"/>
      <c r="H19" s="615"/>
      <c r="I19" s="615"/>
      <c r="J19" s="615">
        <v>0.4</v>
      </c>
      <c r="K19" s="615">
        <v>1451.2</v>
      </c>
      <c r="L19" s="615"/>
      <c r="M19" s="615">
        <v>3628</v>
      </c>
      <c r="N19" s="615"/>
      <c r="O19" s="615"/>
      <c r="P19" s="628"/>
      <c r="Q19" s="616"/>
    </row>
    <row r="20" spans="1:17" ht="14.4" customHeight="1" x14ac:dyDescent="0.3">
      <c r="A20" s="611" t="s">
        <v>556</v>
      </c>
      <c r="B20" s="612" t="s">
        <v>1794</v>
      </c>
      <c r="C20" s="612" t="s">
        <v>1795</v>
      </c>
      <c r="D20" s="612" t="s">
        <v>1814</v>
      </c>
      <c r="E20" s="612" t="s">
        <v>675</v>
      </c>
      <c r="F20" s="615"/>
      <c r="G20" s="615"/>
      <c r="H20" s="615"/>
      <c r="I20" s="615"/>
      <c r="J20" s="615"/>
      <c r="K20" s="615"/>
      <c r="L20" s="615"/>
      <c r="M20" s="615"/>
      <c r="N20" s="615">
        <v>1</v>
      </c>
      <c r="O20" s="615">
        <v>2211.6999999999998</v>
      </c>
      <c r="P20" s="628"/>
      <c r="Q20" s="616">
        <v>2211.6999999999998</v>
      </c>
    </row>
    <row r="21" spans="1:17" ht="14.4" customHeight="1" x14ac:dyDescent="0.3">
      <c r="A21" s="611" t="s">
        <v>556</v>
      </c>
      <c r="B21" s="612" t="s">
        <v>1794</v>
      </c>
      <c r="C21" s="612" t="s">
        <v>1815</v>
      </c>
      <c r="D21" s="612" t="s">
        <v>1816</v>
      </c>
      <c r="E21" s="612" t="s">
        <v>1817</v>
      </c>
      <c r="F21" s="615">
        <v>10</v>
      </c>
      <c r="G21" s="615">
        <v>15462.400000000001</v>
      </c>
      <c r="H21" s="615">
        <v>1</v>
      </c>
      <c r="I21" s="615">
        <v>1546.2400000000002</v>
      </c>
      <c r="J21" s="615">
        <v>5</v>
      </c>
      <c r="K21" s="615">
        <v>7934.6299999999992</v>
      </c>
      <c r="L21" s="615">
        <v>0.51315643108443698</v>
      </c>
      <c r="M21" s="615">
        <v>1586.9259999999999</v>
      </c>
      <c r="N21" s="615">
        <v>4</v>
      </c>
      <c r="O21" s="615">
        <v>6456.2</v>
      </c>
      <c r="P21" s="628">
        <v>0.41754190811258274</v>
      </c>
      <c r="Q21" s="616">
        <v>1614.05</v>
      </c>
    </row>
    <row r="22" spans="1:17" ht="14.4" customHeight="1" x14ac:dyDescent="0.3">
      <c r="A22" s="611" t="s">
        <v>556</v>
      </c>
      <c r="B22" s="612" t="s">
        <v>1794</v>
      </c>
      <c r="C22" s="612" t="s">
        <v>1815</v>
      </c>
      <c r="D22" s="612" t="s">
        <v>1816</v>
      </c>
      <c r="E22" s="612" t="s">
        <v>1818</v>
      </c>
      <c r="F22" s="615">
        <v>8</v>
      </c>
      <c r="G22" s="615">
        <v>12369.92</v>
      </c>
      <c r="H22" s="615">
        <v>1</v>
      </c>
      <c r="I22" s="615">
        <v>1546.24</v>
      </c>
      <c r="J22" s="615">
        <v>1</v>
      </c>
      <c r="K22" s="615">
        <v>1614.05</v>
      </c>
      <c r="L22" s="615">
        <v>0.13048184628518211</v>
      </c>
      <c r="M22" s="615">
        <v>1614.05</v>
      </c>
      <c r="N22" s="615">
        <v>1</v>
      </c>
      <c r="O22" s="615">
        <v>1614.05</v>
      </c>
      <c r="P22" s="628">
        <v>0.13048184628518211</v>
      </c>
      <c r="Q22" s="616">
        <v>1614.05</v>
      </c>
    </row>
    <row r="23" spans="1:17" ht="14.4" customHeight="1" x14ac:dyDescent="0.3">
      <c r="A23" s="611" t="s">
        <v>556</v>
      </c>
      <c r="B23" s="612" t="s">
        <v>1794</v>
      </c>
      <c r="C23" s="612" t="s">
        <v>1815</v>
      </c>
      <c r="D23" s="612" t="s">
        <v>1819</v>
      </c>
      <c r="E23" s="612" t="s">
        <v>1817</v>
      </c>
      <c r="F23" s="615">
        <v>3</v>
      </c>
      <c r="G23" s="615">
        <v>10958.85</v>
      </c>
      <c r="H23" s="615">
        <v>1</v>
      </c>
      <c r="I23" s="615">
        <v>3652.9500000000003</v>
      </c>
      <c r="J23" s="615"/>
      <c r="K23" s="615"/>
      <c r="L23" s="615"/>
      <c r="M23" s="615"/>
      <c r="N23" s="615"/>
      <c r="O23" s="615"/>
      <c r="P23" s="628"/>
      <c r="Q23" s="616"/>
    </row>
    <row r="24" spans="1:17" ht="14.4" customHeight="1" x14ac:dyDescent="0.3">
      <c r="A24" s="611" t="s">
        <v>556</v>
      </c>
      <c r="B24" s="612" t="s">
        <v>1794</v>
      </c>
      <c r="C24" s="612" t="s">
        <v>1815</v>
      </c>
      <c r="D24" s="612" t="s">
        <v>1819</v>
      </c>
      <c r="E24" s="612" t="s">
        <v>1820</v>
      </c>
      <c r="F24" s="615">
        <v>5</v>
      </c>
      <c r="G24" s="615">
        <v>18612.25</v>
      </c>
      <c r="H24" s="615">
        <v>1</v>
      </c>
      <c r="I24" s="615">
        <v>3722.45</v>
      </c>
      <c r="J24" s="615"/>
      <c r="K24" s="615"/>
      <c r="L24" s="615"/>
      <c r="M24" s="615"/>
      <c r="N24" s="615"/>
      <c r="O24" s="615"/>
      <c r="P24" s="628"/>
      <c r="Q24" s="616"/>
    </row>
    <row r="25" spans="1:17" ht="14.4" customHeight="1" x14ac:dyDescent="0.3">
      <c r="A25" s="611" t="s">
        <v>556</v>
      </c>
      <c r="B25" s="612" t="s">
        <v>1794</v>
      </c>
      <c r="C25" s="612" t="s">
        <v>1815</v>
      </c>
      <c r="D25" s="612" t="s">
        <v>1821</v>
      </c>
      <c r="E25" s="612" t="s">
        <v>1817</v>
      </c>
      <c r="F25" s="615">
        <v>10</v>
      </c>
      <c r="G25" s="615">
        <v>2123.15</v>
      </c>
      <c r="H25" s="615">
        <v>1</v>
      </c>
      <c r="I25" s="615">
        <v>212.315</v>
      </c>
      <c r="J25" s="615">
        <v>5</v>
      </c>
      <c r="K25" s="615">
        <v>1186.42</v>
      </c>
      <c r="L25" s="615">
        <v>0.5588017803735017</v>
      </c>
      <c r="M25" s="615">
        <v>237.28400000000002</v>
      </c>
      <c r="N25" s="615">
        <v>4</v>
      </c>
      <c r="O25" s="615">
        <v>954.72</v>
      </c>
      <c r="P25" s="628">
        <v>0.44967147869910273</v>
      </c>
      <c r="Q25" s="616">
        <v>238.68</v>
      </c>
    </row>
    <row r="26" spans="1:17" ht="14.4" customHeight="1" x14ac:dyDescent="0.3">
      <c r="A26" s="611" t="s">
        <v>556</v>
      </c>
      <c r="B26" s="612" t="s">
        <v>1794</v>
      </c>
      <c r="C26" s="612" t="s">
        <v>1815</v>
      </c>
      <c r="D26" s="612" t="s">
        <v>1821</v>
      </c>
      <c r="E26" s="612" t="s">
        <v>1822</v>
      </c>
      <c r="F26" s="615">
        <v>9</v>
      </c>
      <c r="G26" s="615">
        <v>2116.71</v>
      </c>
      <c r="H26" s="615">
        <v>1</v>
      </c>
      <c r="I26" s="615">
        <v>235.19</v>
      </c>
      <c r="J26" s="615">
        <v>1</v>
      </c>
      <c r="K26" s="615">
        <v>238.68</v>
      </c>
      <c r="L26" s="615">
        <v>0.11275989625409244</v>
      </c>
      <c r="M26" s="615">
        <v>238.68</v>
      </c>
      <c r="N26" s="615">
        <v>1</v>
      </c>
      <c r="O26" s="615">
        <v>238.68</v>
      </c>
      <c r="P26" s="628">
        <v>0.11275989625409244</v>
      </c>
      <c r="Q26" s="616">
        <v>238.68</v>
      </c>
    </row>
    <row r="27" spans="1:17" ht="14.4" customHeight="1" x14ac:dyDescent="0.3">
      <c r="A27" s="611" t="s">
        <v>556</v>
      </c>
      <c r="B27" s="612" t="s">
        <v>1794</v>
      </c>
      <c r="C27" s="612" t="s">
        <v>1786</v>
      </c>
      <c r="D27" s="612" t="s">
        <v>1823</v>
      </c>
      <c r="E27" s="612" t="s">
        <v>1824</v>
      </c>
      <c r="F27" s="615">
        <v>473</v>
      </c>
      <c r="G27" s="615">
        <v>80883</v>
      </c>
      <c r="H27" s="615">
        <v>1</v>
      </c>
      <c r="I27" s="615">
        <v>171</v>
      </c>
      <c r="J27" s="615">
        <v>618</v>
      </c>
      <c r="K27" s="615">
        <v>106914</v>
      </c>
      <c r="L27" s="615">
        <v>1.3218352434998701</v>
      </c>
      <c r="M27" s="615">
        <v>173</v>
      </c>
      <c r="N27" s="615">
        <v>740</v>
      </c>
      <c r="O27" s="615">
        <v>129655</v>
      </c>
      <c r="P27" s="628">
        <v>1.6029944487716825</v>
      </c>
      <c r="Q27" s="616">
        <v>175.20945945945945</v>
      </c>
    </row>
    <row r="28" spans="1:17" ht="14.4" customHeight="1" x14ac:dyDescent="0.3">
      <c r="A28" s="611" t="s">
        <v>556</v>
      </c>
      <c r="B28" s="612" t="s">
        <v>1794</v>
      </c>
      <c r="C28" s="612" t="s">
        <v>1786</v>
      </c>
      <c r="D28" s="612" t="s">
        <v>1825</v>
      </c>
      <c r="E28" s="612" t="s">
        <v>1826</v>
      </c>
      <c r="F28" s="615">
        <v>18</v>
      </c>
      <c r="G28" s="615">
        <v>3330</v>
      </c>
      <c r="H28" s="615">
        <v>1</v>
      </c>
      <c r="I28" s="615">
        <v>185</v>
      </c>
      <c r="J28" s="615">
        <v>6</v>
      </c>
      <c r="K28" s="615">
        <v>1110</v>
      </c>
      <c r="L28" s="615">
        <v>0.33333333333333331</v>
      </c>
      <c r="M28" s="615">
        <v>185</v>
      </c>
      <c r="N28" s="615">
        <v>5</v>
      </c>
      <c r="O28" s="615">
        <v>940</v>
      </c>
      <c r="P28" s="628">
        <v>0.2822822822822823</v>
      </c>
      <c r="Q28" s="616">
        <v>188</v>
      </c>
    </row>
    <row r="29" spans="1:17" ht="14.4" customHeight="1" x14ac:dyDescent="0.3">
      <c r="A29" s="611" t="s">
        <v>556</v>
      </c>
      <c r="B29" s="612" t="s">
        <v>1794</v>
      </c>
      <c r="C29" s="612" t="s">
        <v>1786</v>
      </c>
      <c r="D29" s="612" t="s">
        <v>1827</v>
      </c>
      <c r="E29" s="612" t="s">
        <v>1828</v>
      </c>
      <c r="F29" s="615">
        <v>30</v>
      </c>
      <c r="G29" s="615">
        <v>29340</v>
      </c>
      <c r="H29" s="615">
        <v>1</v>
      </c>
      <c r="I29" s="615">
        <v>978</v>
      </c>
      <c r="J29" s="615">
        <v>11</v>
      </c>
      <c r="K29" s="615">
        <v>10780</v>
      </c>
      <c r="L29" s="615">
        <v>0.3674164962508521</v>
      </c>
      <c r="M29" s="615">
        <v>980</v>
      </c>
      <c r="N29" s="615"/>
      <c r="O29" s="615"/>
      <c r="P29" s="628"/>
      <c r="Q29" s="616"/>
    </row>
    <row r="30" spans="1:17" ht="14.4" customHeight="1" x14ac:dyDescent="0.3">
      <c r="A30" s="611" t="s">
        <v>556</v>
      </c>
      <c r="B30" s="612" t="s">
        <v>1794</v>
      </c>
      <c r="C30" s="612" t="s">
        <v>1786</v>
      </c>
      <c r="D30" s="612" t="s">
        <v>1829</v>
      </c>
      <c r="E30" s="612" t="s">
        <v>1830</v>
      </c>
      <c r="F30" s="615">
        <v>0</v>
      </c>
      <c r="G30" s="615">
        <v>0</v>
      </c>
      <c r="H30" s="615"/>
      <c r="I30" s="615"/>
      <c r="J30" s="615">
        <v>0</v>
      </c>
      <c r="K30" s="615">
        <v>0</v>
      </c>
      <c r="L30" s="615"/>
      <c r="M30" s="615"/>
      <c r="N30" s="615">
        <v>0</v>
      </c>
      <c r="O30" s="615">
        <v>0</v>
      </c>
      <c r="P30" s="628"/>
      <c r="Q30" s="616"/>
    </row>
    <row r="31" spans="1:17" ht="14.4" customHeight="1" x14ac:dyDescent="0.3">
      <c r="A31" s="611" t="s">
        <v>556</v>
      </c>
      <c r="B31" s="612" t="s">
        <v>1794</v>
      </c>
      <c r="C31" s="612" t="s">
        <v>1786</v>
      </c>
      <c r="D31" s="612" t="s">
        <v>1831</v>
      </c>
      <c r="E31" s="612" t="s">
        <v>1832</v>
      </c>
      <c r="F31" s="615">
        <v>3640</v>
      </c>
      <c r="G31" s="615">
        <v>0</v>
      </c>
      <c r="H31" s="615"/>
      <c r="I31" s="615">
        <v>0</v>
      </c>
      <c r="J31" s="615">
        <v>3809</v>
      </c>
      <c r="K31" s="615">
        <v>0</v>
      </c>
      <c r="L31" s="615"/>
      <c r="M31" s="615">
        <v>0</v>
      </c>
      <c r="N31" s="615">
        <v>3669</v>
      </c>
      <c r="O31" s="615">
        <v>0</v>
      </c>
      <c r="P31" s="628"/>
      <c r="Q31" s="616">
        <v>0</v>
      </c>
    </row>
    <row r="32" spans="1:17" ht="14.4" customHeight="1" x14ac:dyDescent="0.3">
      <c r="A32" s="611" t="s">
        <v>556</v>
      </c>
      <c r="B32" s="612" t="s">
        <v>1794</v>
      </c>
      <c r="C32" s="612" t="s">
        <v>1786</v>
      </c>
      <c r="D32" s="612" t="s">
        <v>1833</v>
      </c>
      <c r="E32" s="612" t="s">
        <v>1834</v>
      </c>
      <c r="F32" s="615">
        <v>80</v>
      </c>
      <c r="G32" s="615">
        <v>0</v>
      </c>
      <c r="H32" s="615"/>
      <c r="I32" s="615">
        <v>0</v>
      </c>
      <c r="J32" s="615">
        <v>97</v>
      </c>
      <c r="K32" s="615">
        <v>0</v>
      </c>
      <c r="L32" s="615"/>
      <c r="M32" s="615">
        <v>0</v>
      </c>
      <c r="N32" s="615">
        <v>82</v>
      </c>
      <c r="O32" s="615">
        <v>0</v>
      </c>
      <c r="P32" s="628"/>
      <c r="Q32" s="616">
        <v>0</v>
      </c>
    </row>
    <row r="33" spans="1:17" ht="14.4" customHeight="1" x14ac:dyDescent="0.3">
      <c r="A33" s="611" t="s">
        <v>556</v>
      </c>
      <c r="B33" s="612" t="s">
        <v>1794</v>
      </c>
      <c r="C33" s="612" t="s">
        <v>1786</v>
      </c>
      <c r="D33" s="612" t="s">
        <v>1835</v>
      </c>
      <c r="E33" s="612" t="s">
        <v>1836</v>
      </c>
      <c r="F33" s="615">
        <v>1700</v>
      </c>
      <c r="G33" s="615">
        <v>0</v>
      </c>
      <c r="H33" s="615"/>
      <c r="I33" s="615">
        <v>0</v>
      </c>
      <c r="J33" s="615">
        <v>1779</v>
      </c>
      <c r="K33" s="615">
        <v>0</v>
      </c>
      <c r="L33" s="615"/>
      <c r="M33" s="615">
        <v>0</v>
      </c>
      <c r="N33" s="615">
        <v>1969</v>
      </c>
      <c r="O33" s="615">
        <v>0</v>
      </c>
      <c r="P33" s="628"/>
      <c r="Q33" s="616">
        <v>0</v>
      </c>
    </row>
    <row r="34" spans="1:17" ht="14.4" customHeight="1" x14ac:dyDescent="0.3">
      <c r="A34" s="611" t="s">
        <v>556</v>
      </c>
      <c r="B34" s="612" t="s">
        <v>1794</v>
      </c>
      <c r="C34" s="612" t="s">
        <v>1786</v>
      </c>
      <c r="D34" s="612" t="s">
        <v>1787</v>
      </c>
      <c r="E34" s="612" t="s">
        <v>1817</v>
      </c>
      <c r="F34" s="615">
        <v>31</v>
      </c>
      <c r="G34" s="615">
        <v>0</v>
      </c>
      <c r="H34" s="615"/>
      <c r="I34" s="615">
        <v>0</v>
      </c>
      <c r="J34" s="615">
        <v>47</v>
      </c>
      <c r="K34" s="615">
        <v>0</v>
      </c>
      <c r="L34" s="615"/>
      <c r="M34" s="615">
        <v>0</v>
      </c>
      <c r="N34" s="615"/>
      <c r="O34" s="615"/>
      <c r="P34" s="628"/>
      <c r="Q34" s="616"/>
    </row>
    <row r="35" spans="1:17" ht="14.4" customHeight="1" x14ac:dyDescent="0.3">
      <c r="A35" s="611" t="s">
        <v>556</v>
      </c>
      <c r="B35" s="612" t="s">
        <v>1794</v>
      </c>
      <c r="C35" s="612" t="s">
        <v>1786</v>
      </c>
      <c r="D35" s="612" t="s">
        <v>1787</v>
      </c>
      <c r="E35" s="612" t="s">
        <v>1788</v>
      </c>
      <c r="F35" s="615">
        <v>29</v>
      </c>
      <c r="G35" s="615">
        <v>0</v>
      </c>
      <c r="H35" s="615"/>
      <c r="I35" s="615">
        <v>0</v>
      </c>
      <c r="J35" s="615">
        <v>43</v>
      </c>
      <c r="K35" s="615">
        <v>0</v>
      </c>
      <c r="L35" s="615"/>
      <c r="M35" s="615">
        <v>0</v>
      </c>
      <c r="N35" s="615"/>
      <c r="O35" s="615"/>
      <c r="P35" s="628"/>
      <c r="Q35" s="616"/>
    </row>
    <row r="36" spans="1:17" ht="14.4" customHeight="1" x14ac:dyDescent="0.3">
      <c r="A36" s="611" t="s">
        <v>556</v>
      </c>
      <c r="B36" s="612" t="s">
        <v>1794</v>
      </c>
      <c r="C36" s="612" t="s">
        <v>1786</v>
      </c>
      <c r="D36" s="612" t="s">
        <v>1790</v>
      </c>
      <c r="E36" s="612" t="s">
        <v>1791</v>
      </c>
      <c r="F36" s="615">
        <v>1913</v>
      </c>
      <c r="G36" s="615">
        <v>627458</v>
      </c>
      <c r="H36" s="615">
        <v>1</v>
      </c>
      <c r="I36" s="615">
        <v>327.99686356508101</v>
      </c>
      <c r="J36" s="615">
        <v>2025</v>
      </c>
      <c r="K36" s="615">
        <v>662176</v>
      </c>
      <c r="L36" s="615">
        <v>1.0553311934822729</v>
      </c>
      <c r="M36" s="615">
        <v>327.00049382716048</v>
      </c>
      <c r="N36" s="615">
        <v>2192</v>
      </c>
      <c r="O36" s="615">
        <v>721926</v>
      </c>
      <c r="P36" s="628">
        <v>1.1505566906470235</v>
      </c>
      <c r="Q36" s="616">
        <v>329.34580291970804</v>
      </c>
    </row>
    <row r="37" spans="1:17" ht="14.4" customHeight="1" x14ac:dyDescent="0.3">
      <c r="A37" s="611" t="s">
        <v>556</v>
      </c>
      <c r="B37" s="612" t="s">
        <v>1794</v>
      </c>
      <c r="C37" s="612" t="s">
        <v>1786</v>
      </c>
      <c r="D37" s="612" t="s">
        <v>1792</v>
      </c>
      <c r="E37" s="612" t="s">
        <v>1793</v>
      </c>
      <c r="F37" s="615">
        <v>1756</v>
      </c>
      <c r="G37" s="615">
        <v>1130828</v>
      </c>
      <c r="H37" s="615">
        <v>1</v>
      </c>
      <c r="I37" s="615">
        <v>643.97949886104789</v>
      </c>
      <c r="J37" s="615">
        <v>1867</v>
      </c>
      <c r="K37" s="615">
        <v>1204198</v>
      </c>
      <c r="L37" s="615">
        <v>1.0648816619326724</v>
      </c>
      <c r="M37" s="615">
        <v>644.99089448312805</v>
      </c>
      <c r="N37" s="615">
        <v>2064</v>
      </c>
      <c r="O37" s="615">
        <v>1340988</v>
      </c>
      <c r="P37" s="628">
        <v>1.1858461233715472</v>
      </c>
      <c r="Q37" s="616">
        <v>649.70348837209303</v>
      </c>
    </row>
    <row r="38" spans="1:17" ht="14.4" customHeight="1" x14ac:dyDescent="0.3">
      <c r="A38" s="611" t="s">
        <v>556</v>
      </c>
      <c r="B38" s="612" t="s">
        <v>1794</v>
      </c>
      <c r="C38" s="612" t="s">
        <v>1786</v>
      </c>
      <c r="D38" s="612" t="s">
        <v>1837</v>
      </c>
      <c r="E38" s="612" t="s">
        <v>1838</v>
      </c>
      <c r="F38" s="615"/>
      <c r="G38" s="615"/>
      <c r="H38" s="615"/>
      <c r="I38" s="615"/>
      <c r="J38" s="615">
        <v>5</v>
      </c>
      <c r="K38" s="615">
        <v>0</v>
      </c>
      <c r="L38" s="615"/>
      <c r="M38" s="615">
        <v>0</v>
      </c>
      <c r="N38" s="615"/>
      <c r="O38" s="615"/>
      <c r="P38" s="628"/>
      <c r="Q38" s="616"/>
    </row>
    <row r="39" spans="1:17" ht="14.4" customHeight="1" x14ac:dyDescent="0.3">
      <c r="A39" s="611" t="s">
        <v>556</v>
      </c>
      <c r="B39" s="612" t="s">
        <v>1794</v>
      </c>
      <c r="C39" s="612" t="s">
        <v>1786</v>
      </c>
      <c r="D39" s="612" t="s">
        <v>1839</v>
      </c>
      <c r="E39" s="612" t="s">
        <v>1817</v>
      </c>
      <c r="F39" s="615">
        <v>1</v>
      </c>
      <c r="G39" s="615">
        <v>418</v>
      </c>
      <c r="H39" s="615">
        <v>1</v>
      </c>
      <c r="I39" s="615">
        <v>418</v>
      </c>
      <c r="J39" s="615"/>
      <c r="K39" s="615"/>
      <c r="L39" s="615"/>
      <c r="M39" s="615"/>
      <c r="N39" s="615"/>
      <c r="O39" s="615"/>
      <c r="P39" s="628"/>
      <c r="Q39" s="616"/>
    </row>
    <row r="40" spans="1:17" ht="14.4" customHeight="1" x14ac:dyDescent="0.3">
      <c r="A40" s="611" t="s">
        <v>556</v>
      </c>
      <c r="B40" s="612" t="s">
        <v>1794</v>
      </c>
      <c r="C40" s="612" t="s">
        <v>1786</v>
      </c>
      <c r="D40" s="612" t="s">
        <v>1840</v>
      </c>
      <c r="E40" s="612" t="s">
        <v>1841</v>
      </c>
      <c r="F40" s="615">
        <v>9</v>
      </c>
      <c r="G40" s="615">
        <v>0</v>
      </c>
      <c r="H40" s="615"/>
      <c r="I40" s="615">
        <v>0</v>
      </c>
      <c r="J40" s="615">
        <v>18</v>
      </c>
      <c r="K40" s="615">
        <v>0</v>
      </c>
      <c r="L40" s="615"/>
      <c r="M40" s="615">
        <v>0</v>
      </c>
      <c r="N40" s="615">
        <v>10</v>
      </c>
      <c r="O40" s="615">
        <v>0</v>
      </c>
      <c r="P40" s="628"/>
      <c r="Q40" s="616">
        <v>0</v>
      </c>
    </row>
    <row r="41" spans="1:17" ht="14.4" customHeight="1" x14ac:dyDescent="0.3">
      <c r="A41" s="611" t="s">
        <v>556</v>
      </c>
      <c r="B41" s="612" t="s">
        <v>1794</v>
      </c>
      <c r="C41" s="612" t="s">
        <v>1786</v>
      </c>
      <c r="D41" s="612" t="s">
        <v>1842</v>
      </c>
      <c r="E41" s="612" t="s">
        <v>1843</v>
      </c>
      <c r="F41" s="615">
        <v>302</v>
      </c>
      <c r="G41" s="615">
        <v>43488</v>
      </c>
      <c r="H41" s="615">
        <v>1</v>
      </c>
      <c r="I41" s="615">
        <v>144</v>
      </c>
      <c r="J41" s="615">
        <v>310</v>
      </c>
      <c r="K41" s="615">
        <v>44949</v>
      </c>
      <c r="L41" s="615">
        <v>1.0335954746136866</v>
      </c>
      <c r="M41" s="615">
        <v>144.99677419354839</v>
      </c>
      <c r="N41" s="615">
        <v>363</v>
      </c>
      <c r="O41" s="615">
        <v>53175</v>
      </c>
      <c r="P41" s="628">
        <v>1.2227511037527594</v>
      </c>
      <c r="Q41" s="616">
        <v>146.48760330578511</v>
      </c>
    </row>
    <row r="42" spans="1:17" ht="14.4" customHeight="1" x14ac:dyDescent="0.3">
      <c r="A42" s="611" t="s">
        <v>556</v>
      </c>
      <c r="B42" s="612" t="s">
        <v>1794</v>
      </c>
      <c r="C42" s="612" t="s">
        <v>1786</v>
      </c>
      <c r="D42" s="612" t="s">
        <v>1844</v>
      </c>
      <c r="E42" s="612" t="s">
        <v>1845</v>
      </c>
      <c r="F42" s="615">
        <v>8856</v>
      </c>
      <c r="G42" s="615">
        <v>8370344</v>
      </c>
      <c r="H42" s="615">
        <v>1</v>
      </c>
      <c r="I42" s="615">
        <v>945.1607949412828</v>
      </c>
      <c r="J42" s="615">
        <v>9098</v>
      </c>
      <c r="K42" s="615">
        <v>8632262</v>
      </c>
      <c r="L42" s="615">
        <v>1.0312911870766601</v>
      </c>
      <c r="M42" s="615">
        <v>948.80874917564302</v>
      </c>
      <c r="N42" s="615">
        <v>9007</v>
      </c>
      <c r="O42" s="615">
        <v>8547643</v>
      </c>
      <c r="P42" s="628">
        <v>1.0211818056701134</v>
      </c>
      <c r="Q42" s="616">
        <v>949</v>
      </c>
    </row>
    <row r="43" spans="1:17" ht="14.4" customHeight="1" x14ac:dyDescent="0.3">
      <c r="A43" s="611" t="s">
        <v>556</v>
      </c>
      <c r="B43" s="612" t="s">
        <v>1794</v>
      </c>
      <c r="C43" s="612" t="s">
        <v>1786</v>
      </c>
      <c r="D43" s="612" t="s">
        <v>1846</v>
      </c>
      <c r="E43" s="612" t="s">
        <v>1847</v>
      </c>
      <c r="F43" s="615">
        <v>1</v>
      </c>
      <c r="G43" s="615">
        <v>0</v>
      </c>
      <c r="H43" s="615"/>
      <c r="I43" s="615">
        <v>0</v>
      </c>
      <c r="J43" s="615"/>
      <c r="K43" s="615"/>
      <c r="L43" s="615"/>
      <c r="M43" s="615"/>
      <c r="N43" s="615"/>
      <c r="O43" s="615"/>
      <c r="P43" s="628"/>
      <c r="Q43" s="616"/>
    </row>
    <row r="44" spans="1:17" ht="14.4" customHeight="1" x14ac:dyDescent="0.3">
      <c r="A44" s="611" t="s">
        <v>556</v>
      </c>
      <c r="B44" s="612" t="s">
        <v>1794</v>
      </c>
      <c r="C44" s="612" t="s">
        <v>1786</v>
      </c>
      <c r="D44" s="612" t="s">
        <v>1848</v>
      </c>
      <c r="E44" s="612" t="s">
        <v>1849</v>
      </c>
      <c r="F44" s="615">
        <v>1</v>
      </c>
      <c r="G44" s="615">
        <v>102</v>
      </c>
      <c r="H44" s="615">
        <v>1</v>
      </c>
      <c r="I44" s="615">
        <v>102</v>
      </c>
      <c r="J44" s="615"/>
      <c r="K44" s="615"/>
      <c r="L44" s="615"/>
      <c r="M44" s="615"/>
      <c r="N44" s="615"/>
      <c r="O44" s="615"/>
      <c r="P44" s="628"/>
      <c r="Q44" s="616"/>
    </row>
    <row r="45" spans="1:17" ht="14.4" customHeight="1" x14ac:dyDescent="0.3">
      <c r="A45" s="611" t="s">
        <v>556</v>
      </c>
      <c r="B45" s="612" t="s">
        <v>1785</v>
      </c>
      <c r="C45" s="612" t="s">
        <v>1795</v>
      </c>
      <c r="D45" s="612" t="s">
        <v>1850</v>
      </c>
      <c r="E45" s="612" t="s">
        <v>1817</v>
      </c>
      <c r="F45" s="615"/>
      <c r="G45" s="615"/>
      <c r="H45" s="615"/>
      <c r="I45" s="615"/>
      <c r="J45" s="615">
        <v>9</v>
      </c>
      <c r="K45" s="615">
        <v>1031.22</v>
      </c>
      <c r="L45" s="615"/>
      <c r="M45" s="615">
        <v>114.58</v>
      </c>
      <c r="N45" s="615"/>
      <c r="O45" s="615"/>
      <c r="P45" s="628"/>
      <c r="Q45" s="616"/>
    </row>
    <row r="46" spans="1:17" ht="14.4" customHeight="1" x14ac:dyDescent="0.3">
      <c r="A46" s="611" t="s">
        <v>556</v>
      </c>
      <c r="B46" s="612" t="s">
        <v>1785</v>
      </c>
      <c r="C46" s="612" t="s">
        <v>1795</v>
      </c>
      <c r="D46" s="612" t="s">
        <v>1851</v>
      </c>
      <c r="E46" s="612" t="s">
        <v>1852</v>
      </c>
      <c r="F46" s="615">
        <v>32</v>
      </c>
      <c r="G46" s="615">
        <v>4370.9399999999996</v>
      </c>
      <c r="H46" s="615">
        <v>1</v>
      </c>
      <c r="I46" s="615">
        <v>136.59187499999999</v>
      </c>
      <c r="J46" s="615">
        <v>10</v>
      </c>
      <c r="K46" s="615">
        <v>833</v>
      </c>
      <c r="L46" s="615">
        <v>0.1905768553217386</v>
      </c>
      <c r="M46" s="615">
        <v>83.3</v>
      </c>
      <c r="N46" s="615">
        <v>16</v>
      </c>
      <c r="O46" s="615">
        <v>1468.15</v>
      </c>
      <c r="P46" s="628">
        <v>0.33588884770781574</v>
      </c>
      <c r="Q46" s="616">
        <v>91.759375000000006</v>
      </c>
    </row>
    <row r="47" spans="1:17" ht="14.4" customHeight="1" x14ac:dyDescent="0.3">
      <c r="A47" s="611" t="s">
        <v>556</v>
      </c>
      <c r="B47" s="612" t="s">
        <v>1785</v>
      </c>
      <c r="C47" s="612" t="s">
        <v>1795</v>
      </c>
      <c r="D47" s="612" t="s">
        <v>1796</v>
      </c>
      <c r="E47" s="612" t="s">
        <v>1242</v>
      </c>
      <c r="F47" s="615">
        <v>151</v>
      </c>
      <c r="G47" s="615">
        <v>107673.34</v>
      </c>
      <c r="H47" s="615">
        <v>1</v>
      </c>
      <c r="I47" s="615">
        <v>713.06847682119201</v>
      </c>
      <c r="J47" s="615">
        <v>119</v>
      </c>
      <c r="K47" s="615">
        <v>63299.32</v>
      </c>
      <c r="L47" s="615">
        <v>0.58788294298291477</v>
      </c>
      <c r="M47" s="615">
        <v>531.92705882352936</v>
      </c>
      <c r="N47" s="615">
        <v>174.2</v>
      </c>
      <c r="O47" s="615">
        <v>92314.62000000001</v>
      </c>
      <c r="P47" s="628">
        <v>0.85735819098766708</v>
      </c>
      <c r="Q47" s="616">
        <v>529.93467278989681</v>
      </c>
    </row>
    <row r="48" spans="1:17" ht="14.4" customHeight="1" x14ac:dyDescent="0.3">
      <c r="A48" s="611" t="s">
        <v>556</v>
      </c>
      <c r="B48" s="612" t="s">
        <v>1785</v>
      </c>
      <c r="C48" s="612" t="s">
        <v>1795</v>
      </c>
      <c r="D48" s="612" t="s">
        <v>1853</v>
      </c>
      <c r="E48" s="612" t="s">
        <v>1854</v>
      </c>
      <c r="F48" s="615">
        <v>0.9</v>
      </c>
      <c r="G48" s="615">
        <v>523.1</v>
      </c>
      <c r="H48" s="615">
        <v>1</v>
      </c>
      <c r="I48" s="615">
        <v>581.22222222222229</v>
      </c>
      <c r="J48" s="615">
        <v>1.6</v>
      </c>
      <c r="K48" s="615">
        <v>1011</v>
      </c>
      <c r="L48" s="615">
        <v>1.9327088510800994</v>
      </c>
      <c r="M48" s="615">
        <v>631.875</v>
      </c>
      <c r="N48" s="615">
        <v>1.6</v>
      </c>
      <c r="O48" s="615">
        <v>1002.9699999999999</v>
      </c>
      <c r="P48" s="628">
        <v>1.9173580577327469</v>
      </c>
      <c r="Q48" s="616">
        <v>626.85624999999993</v>
      </c>
    </row>
    <row r="49" spans="1:17" ht="14.4" customHeight="1" x14ac:dyDescent="0.3">
      <c r="A49" s="611" t="s">
        <v>556</v>
      </c>
      <c r="B49" s="612" t="s">
        <v>1785</v>
      </c>
      <c r="C49" s="612" t="s">
        <v>1795</v>
      </c>
      <c r="D49" s="612" t="s">
        <v>1797</v>
      </c>
      <c r="E49" s="612" t="s">
        <v>1817</v>
      </c>
      <c r="F49" s="615">
        <v>15.000000000000002</v>
      </c>
      <c r="G49" s="615">
        <v>16189.5</v>
      </c>
      <c r="H49" s="615">
        <v>1</v>
      </c>
      <c r="I49" s="615">
        <v>1079.3</v>
      </c>
      <c r="J49" s="615">
        <v>6.8</v>
      </c>
      <c r="K49" s="615">
        <v>7339.24</v>
      </c>
      <c r="L49" s="615">
        <v>0.45333333333333331</v>
      </c>
      <c r="M49" s="615">
        <v>1079.3</v>
      </c>
      <c r="N49" s="615">
        <v>0</v>
      </c>
      <c r="O49" s="615">
        <v>0</v>
      </c>
      <c r="P49" s="628">
        <v>0</v>
      </c>
      <c r="Q49" s="616"/>
    </row>
    <row r="50" spans="1:17" ht="14.4" customHeight="1" x14ac:dyDescent="0.3">
      <c r="A50" s="611" t="s">
        <v>556</v>
      </c>
      <c r="B50" s="612" t="s">
        <v>1785</v>
      </c>
      <c r="C50" s="612" t="s">
        <v>1795</v>
      </c>
      <c r="D50" s="612" t="s">
        <v>1797</v>
      </c>
      <c r="E50" s="612" t="s">
        <v>1175</v>
      </c>
      <c r="F50" s="615">
        <v>21.800000000000004</v>
      </c>
      <c r="G50" s="615">
        <v>29137.15</v>
      </c>
      <c r="H50" s="615">
        <v>1</v>
      </c>
      <c r="I50" s="615">
        <v>1336.5665137614676</v>
      </c>
      <c r="J50" s="615">
        <v>21.900000000000002</v>
      </c>
      <c r="K50" s="615">
        <v>23636.67</v>
      </c>
      <c r="L50" s="615">
        <v>0.81122107000856281</v>
      </c>
      <c r="M50" s="615">
        <v>1079.2999999999997</v>
      </c>
      <c r="N50" s="615">
        <v>25.299999999999997</v>
      </c>
      <c r="O50" s="615">
        <v>27306.29</v>
      </c>
      <c r="P50" s="628">
        <v>0.93716406717884215</v>
      </c>
      <c r="Q50" s="616">
        <v>1079.3000000000002</v>
      </c>
    </row>
    <row r="51" spans="1:17" ht="14.4" customHeight="1" x14ac:dyDescent="0.3">
      <c r="A51" s="611" t="s">
        <v>556</v>
      </c>
      <c r="B51" s="612" t="s">
        <v>1785</v>
      </c>
      <c r="C51" s="612" t="s">
        <v>1795</v>
      </c>
      <c r="D51" s="612" t="s">
        <v>1855</v>
      </c>
      <c r="E51" s="612" t="s">
        <v>1856</v>
      </c>
      <c r="F51" s="615"/>
      <c r="G51" s="615"/>
      <c r="H51" s="615"/>
      <c r="I51" s="615"/>
      <c r="J51" s="615">
        <v>2</v>
      </c>
      <c r="K51" s="615">
        <v>368.84</v>
      </c>
      <c r="L51" s="615"/>
      <c r="M51" s="615">
        <v>184.42</v>
      </c>
      <c r="N51" s="615"/>
      <c r="O51" s="615"/>
      <c r="P51" s="628"/>
      <c r="Q51" s="616"/>
    </row>
    <row r="52" spans="1:17" ht="14.4" customHeight="1" x14ac:dyDescent="0.3">
      <c r="A52" s="611" t="s">
        <v>556</v>
      </c>
      <c r="B52" s="612" t="s">
        <v>1785</v>
      </c>
      <c r="C52" s="612" t="s">
        <v>1795</v>
      </c>
      <c r="D52" s="612" t="s">
        <v>1857</v>
      </c>
      <c r="E52" s="612" t="s">
        <v>1817</v>
      </c>
      <c r="F52" s="615">
        <v>0.4</v>
      </c>
      <c r="G52" s="615">
        <v>1451.2</v>
      </c>
      <c r="H52" s="615">
        <v>1</v>
      </c>
      <c r="I52" s="615">
        <v>3628</v>
      </c>
      <c r="J52" s="615"/>
      <c r="K52" s="615"/>
      <c r="L52" s="615"/>
      <c r="M52" s="615"/>
      <c r="N52" s="615"/>
      <c r="O52" s="615"/>
      <c r="P52" s="628"/>
      <c r="Q52" s="616"/>
    </row>
    <row r="53" spans="1:17" ht="14.4" customHeight="1" x14ac:dyDescent="0.3">
      <c r="A53" s="611" t="s">
        <v>556</v>
      </c>
      <c r="B53" s="612" t="s">
        <v>1785</v>
      </c>
      <c r="C53" s="612" t="s">
        <v>1795</v>
      </c>
      <c r="D53" s="612" t="s">
        <v>1798</v>
      </c>
      <c r="E53" s="612" t="s">
        <v>1858</v>
      </c>
      <c r="F53" s="615">
        <v>25</v>
      </c>
      <c r="G53" s="615">
        <v>32186.440000000002</v>
      </c>
      <c r="H53" s="615">
        <v>1</v>
      </c>
      <c r="I53" s="615">
        <v>1287.4576000000002</v>
      </c>
      <c r="J53" s="615">
        <v>21</v>
      </c>
      <c r="K53" s="615">
        <v>27174</v>
      </c>
      <c r="L53" s="615">
        <v>0.84426858018469886</v>
      </c>
      <c r="M53" s="615">
        <v>1294</v>
      </c>
      <c r="N53" s="615">
        <v>9.5</v>
      </c>
      <c r="O53" s="615">
        <v>12293</v>
      </c>
      <c r="P53" s="628">
        <v>0.38193102436926851</v>
      </c>
      <c r="Q53" s="616">
        <v>1294</v>
      </c>
    </row>
    <row r="54" spans="1:17" ht="14.4" customHeight="1" x14ac:dyDescent="0.3">
      <c r="A54" s="611" t="s">
        <v>556</v>
      </c>
      <c r="B54" s="612" t="s">
        <v>1785</v>
      </c>
      <c r="C54" s="612" t="s">
        <v>1795</v>
      </c>
      <c r="D54" s="612" t="s">
        <v>1798</v>
      </c>
      <c r="E54" s="612" t="s">
        <v>1799</v>
      </c>
      <c r="F54" s="615">
        <v>3</v>
      </c>
      <c r="G54" s="615">
        <v>3882</v>
      </c>
      <c r="H54" s="615">
        <v>1</v>
      </c>
      <c r="I54" s="615">
        <v>1294</v>
      </c>
      <c r="J54" s="615">
        <v>6</v>
      </c>
      <c r="K54" s="615">
        <v>7764</v>
      </c>
      <c r="L54" s="615">
        <v>2</v>
      </c>
      <c r="M54" s="615">
        <v>1294</v>
      </c>
      <c r="N54" s="615"/>
      <c r="O54" s="615"/>
      <c r="P54" s="628"/>
      <c r="Q54" s="616"/>
    </row>
    <row r="55" spans="1:17" ht="14.4" customHeight="1" x14ac:dyDescent="0.3">
      <c r="A55" s="611" t="s">
        <v>556</v>
      </c>
      <c r="B55" s="612" t="s">
        <v>1785</v>
      </c>
      <c r="C55" s="612" t="s">
        <v>1795</v>
      </c>
      <c r="D55" s="612" t="s">
        <v>1859</v>
      </c>
      <c r="E55" s="612" t="s">
        <v>1860</v>
      </c>
      <c r="F55" s="615">
        <v>0</v>
      </c>
      <c r="G55" s="615">
        <v>0</v>
      </c>
      <c r="H55" s="615"/>
      <c r="I55" s="615"/>
      <c r="J55" s="615">
        <v>0</v>
      </c>
      <c r="K55" s="615">
        <v>0</v>
      </c>
      <c r="L55" s="615"/>
      <c r="M55" s="615"/>
      <c r="N55" s="615"/>
      <c r="O55" s="615"/>
      <c r="P55" s="628"/>
      <c r="Q55" s="616"/>
    </row>
    <row r="56" spans="1:17" ht="14.4" customHeight="1" x14ac:dyDescent="0.3">
      <c r="A56" s="611" t="s">
        <v>556</v>
      </c>
      <c r="B56" s="612" t="s">
        <v>1785</v>
      </c>
      <c r="C56" s="612" t="s">
        <v>1795</v>
      </c>
      <c r="D56" s="612" t="s">
        <v>1859</v>
      </c>
      <c r="E56" s="612" t="s">
        <v>1861</v>
      </c>
      <c r="F56" s="615">
        <v>2</v>
      </c>
      <c r="G56" s="615">
        <v>48111.38</v>
      </c>
      <c r="H56" s="615">
        <v>1</v>
      </c>
      <c r="I56" s="615">
        <v>24055.69</v>
      </c>
      <c r="J56" s="615">
        <v>12</v>
      </c>
      <c r="K56" s="615">
        <v>246571.44</v>
      </c>
      <c r="L56" s="615">
        <v>5.1250128348012467</v>
      </c>
      <c r="M56" s="615">
        <v>20547.62</v>
      </c>
      <c r="N56" s="615"/>
      <c r="O56" s="615"/>
      <c r="P56" s="628"/>
      <c r="Q56" s="616"/>
    </row>
    <row r="57" spans="1:17" ht="14.4" customHeight="1" x14ac:dyDescent="0.3">
      <c r="A57" s="611" t="s">
        <v>556</v>
      </c>
      <c r="B57" s="612" t="s">
        <v>1785</v>
      </c>
      <c r="C57" s="612" t="s">
        <v>1795</v>
      </c>
      <c r="D57" s="612" t="s">
        <v>1862</v>
      </c>
      <c r="E57" s="612" t="s">
        <v>1863</v>
      </c>
      <c r="F57" s="615">
        <v>78</v>
      </c>
      <c r="G57" s="615">
        <v>10406.85</v>
      </c>
      <c r="H57" s="615">
        <v>1</v>
      </c>
      <c r="I57" s="615">
        <v>133.42115384615386</v>
      </c>
      <c r="J57" s="615">
        <v>62</v>
      </c>
      <c r="K57" s="615">
        <v>8344.58</v>
      </c>
      <c r="L57" s="615">
        <v>0.80183532961462878</v>
      </c>
      <c r="M57" s="615">
        <v>134.59</v>
      </c>
      <c r="N57" s="615">
        <v>38</v>
      </c>
      <c r="O57" s="615">
        <v>5114.42</v>
      </c>
      <c r="P57" s="628">
        <v>0.4914474600863854</v>
      </c>
      <c r="Q57" s="616">
        <v>134.59</v>
      </c>
    </row>
    <row r="58" spans="1:17" ht="14.4" customHeight="1" x14ac:dyDescent="0.3">
      <c r="A58" s="611" t="s">
        <v>556</v>
      </c>
      <c r="B58" s="612" t="s">
        <v>1785</v>
      </c>
      <c r="C58" s="612" t="s">
        <v>1795</v>
      </c>
      <c r="D58" s="612" t="s">
        <v>1864</v>
      </c>
      <c r="E58" s="612" t="s">
        <v>1865</v>
      </c>
      <c r="F58" s="615">
        <v>0.1</v>
      </c>
      <c r="G58" s="615">
        <v>68.25</v>
      </c>
      <c r="H58" s="615">
        <v>1</v>
      </c>
      <c r="I58" s="615">
        <v>682.5</v>
      </c>
      <c r="J58" s="615"/>
      <c r="K58" s="615"/>
      <c r="L58" s="615"/>
      <c r="M58" s="615"/>
      <c r="N58" s="615"/>
      <c r="O58" s="615"/>
      <c r="P58" s="628"/>
      <c r="Q58" s="616"/>
    </row>
    <row r="59" spans="1:17" ht="14.4" customHeight="1" x14ac:dyDescent="0.3">
      <c r="A59" s="611" t="s">
        <v>556</v>
      </c>
      <c r="B59" s="612" t="s">
        <v>1785</v>
      </c>
      <c r="C59" s="612" t="s">
        <v>1795</v>
      </c>
      <c r="D59" s="612" t="s">
        <v>1866</v>
      </c>
      <c r="E59" s="612" t="s">
        <v>1867</v>
      </c>
      <c r="F59" s="615">
        <v>3</v>
      </c>
      <c r="G59" s="615">
        <v>172.53</v>
      </c>
      <c r="H59" s="615">
        <v>1</v>
      </c>
      <c r="I59" s="615">
        <v>57.51</v>
      </c>
      <c r="J59" s="615"/>
      <c r="K59" s="615"/>
      <c r="L59" s="615"/>
      <c r="M59" s="615"/>
      <c r="N59" s="615"/>
      <c r="O59" s="615"/>
      <c r="P59" s="628"/>
      <c r="Q59" s="616"/>
    </row>
    <row r="60" spans="1:17" ht="14.4" customHeight="1" x14ac:dyDescent="0.3">
      <c r="A60" s="611" t="s">
        <v>556</v>
      </c>
      <c r="B60" s="612" t="s">
        <v>1785</v>
      </c>
      <c r="C60" s="612" t="s">
        <v>1795</v>
      </c>
      <c r="D60" s="612" t="s">
        <v>1868</v>
      </c>
      <c r="E60" s="612" t="s">
        <v>1817</v>
      </c>
      <c r="F60" s="615">
        <v>28</v>
      </c>
      <c r="G60" s="615">
        <v>7612.92</v>
      </c>
      <c r="H60" s="615">
        <v>1</v>
      </c>
      <c r="I60" s="615">
        <v>271.89</v>
      </c>
      <c r="J60" s="615">
        <v>11</v>
      </c>
      <c r="K60" s="615">
        <v>3014.59</v>
      </c>
      <c r="L60" s="615">
        <v>0.39598340715520458</v>
      </c>
      <c r="M60" s="615">
        <v>274.05363636363637</v>
      </c>
      <c r="N60" s="615"/>
      <c r="O60" s="615"/>
      <c r="P60" s="628"/>
      <c r="Q60" s="616"/>
    </row>
    <row r="61" spans="1:17" ht="14.4" customHeight="1" x14ac:dyDescent="0.3">
      <c r="A61" s="611" t="s">
        <v>556</v>
      </c>
      <c r="B61" s="612" t="s">
        <v>1785</v>
      </c>
      <c r="C61" s="612" t="s">
        <v>1795</v>
      </c>
      <c r="D61" s="612" t="s">
        <v>1869</v>
      </c>
      <c r="E61" s="612" t="s">
        <v>1870</v>
      </c>
      <c r="F61" s="615">
        <v>8</v>
      </c>
      <c r="G61" s="615">
        <v>690.32</v>
      </c>
      <c r="H61" s="615">
        <v>1</v>
      </c>
      <c r="I61" s="615">
        <v>86.29</v>
      </c>
      <c r="J61" s="615"/>
      <c r="K61" s="615"/>
      <c r="L61" s="615"/>
      <c r="M61" s="615"/>
      <c r="N61" s="615"/>
      <c r="O61" s="615"/>
      <c r="P61" s="628"/>
      <c r="Q61" s="616"/>
    </row>
    <row r="62" spans="1:17" ht="14.4" customHeight="1" x14ac:dyDescent="0.3">
      <c r="A62" s="611" t="s">
        <v>556</v>
      </c>
      <c r="B62" s="612" t="s">
        <v>1785</v>
      </c>
      <c r="C62" s="612" t="s">
        <v>1795</v>
      </c>
      <c r="D62" s="612" t="s">
        <v>1871</v>
      </c>
      <c r="E62" s="612" t="s">
        <v>1263</v>
      </c>
      <c r="F62" s="615">
        <v>14.2</v>
      </c>
      <c r="G62" s="615">
        <v>1532.05</v>
      </c>
      <c r="H62" s="615">
        <v>1</v>
      </c>
      <c r="I62" s="615">
        <v>107.89084507042254</v>
      </c>
      <c r="J62" s="615">
        <v>11.1</v>
      </c>
      <c r="K62" s="615">
        <v>527.25</v>
      </c>
      <c r="L62" s="615">
        <v>0.34414673150354103</v>
      </c>
      <c r="M62" s="615">
        <v>47.5</v>
      </c>
      <c r="N62" s="615">
        <v>3.2999999999999994</v>
      </c>
      <c r="O62" s="615">
        <v>156.75</v>
      </c>
      <c r="P62" s="628">
        <v>0.10231389314970138</v>
      </c>
      <c r="Q62" s="616">
        <v>47.500000000000007</v>
      </c>
    </row>
    <row r="63" spans="1:17" ht="14.4" customHeight="1" x14ac:dyDescent="0.3">
      <c r="A63" s="611" t="s">
        <v>556</v>
      </c>
      <c r="B63" s="612" t="s">
        <v>1785</v>
      </c>
      <c r="C63" s="612" t="s">
        <v>1795</v>
      </c>
      <c r="D63" s="612" t="s">
        <v>1802</v>
      </c>
      <c r="E63" s="612" t="s">
        <v>741</v>
      </c>
      <c r="F63" s="615"/>
      <c r="G63" s="615"/>
      <c r="H63" s="615"/>
      <c r="I63" s="615"/>
      <c r="J63" s="615"/>
      <c r="K63" s="615"/>
      <c r="L63" s="615"/>
      <c r="M63" s="615"/>
      <c r="N63" s="615">
        <v>0.6</v>
      </c>
      <c r="O63" s="615">
        <v>150.9</v>
      </c>
      <c r="P63" s="628"/>
      <c r="Q63" s="616">
        <v>251.50000000000003</v>
      </c>
    </row>
    <row r="64" spans="1:17" ht="14.4" customHeight="1" x14ac:dyDescent="0.3">
      <c r="A64" s="611" t="s">
        <v>556</v>
      </c>
      <c r="B64" s="612" t="s">
        <v>1785</v>
      </c>
      <c r="C64" s="612" t="s">
        <v>1795</v>
      </c>
      <c r="D64" s="612" t="s">
        <v>1803</v>
      </c>
      <c r="E64" s="612" t="s">
        <v>1256</v>
      </c>
      <c r="F64" s="615">
        <v>3</v>
      </c>
      <c r="G64" s="615">
        <v>61.44</v>
      </c>
      <c r="H64" s="615">
        <v>1</v>
      </c>
      <c r="I64" s="615">
        <v>20.48</v>
      </c>
      <c r="J64" s="615">
        <v>9</v>
      </c>
      <c r="K64" s="615">
        <v>184.32</v>
      </c>
      <c r="L64" s="615">
        <v>3</v>
      </c>
      <c r="M64" s="615">
        <v>20.48</v>
      </c>
      <c r="N64" s="615">
        <v>14</v>
      </c>
      <c r="O64" s="615">
        <v>498.54</v>
      </c>
      <c r="P64" s="628">
        <v>8.1142578125</v>
      </c>
      <c r="Q64" s="616">
        <v>35.61</v>
      </c>
    </row>
    <row r="65" spans="1:17" ht="14.4" customHeight="1" x14ac:dyDescent="0.3">
      <c r="A65" s="611" t="s">
        <v>556</v>
      </c>
      <c r="B65" s="612" t="s">
        <v>1785</v>
      </c>
      <c r="C65" s="612" t="s">
        <v>1795</v>
      </c>
      <c r="D65" s="612" t="s">
        <v>1872</v>
      </c>
      <c r="E65" s="612" t="s">
        <v>1149</v>
      </c>
      <c r="F65" s="615"/>
      <c r="G65" s="615"/>
      <c r="H65" s="615"/>
      <c r="I65" s="615"/>
      <c r="J65" s="615">
        <v>16</v>
      </c>
      <c r="K65" s="615">
        <v>1168.8</v>
      </c>
      <c r="L65" s="615"/>
      <c r="M65" s="615">
        <v>73.05</v>
      </c>
      <c r="N65" s="615">
        <v>9</v>
      </c>
      <c r="O65" s="615">
        <v>618.66</v>
      </c>
      <c r="P65" s="628"/>
      <c r="Q65" s="616">
        <v>68.739999999999995</v>
      </c>
    </row>
    <row r="66" spans="1:17" ht="14.4" customHeight="1" x14ac:dyDescent="0.3">
      <c r="A66" s="611" t="s">
        <v>556</v>
      </c>
      <c r="B66" s="612" t="s">
        <v>1785</v>
      </c>
      <c r="C66" s="612" t="s">
        <v>1795</v>
      </c>
      <c r="D66" s="612" t="s">
        <v>1873</v>
      </c>
      <c r="E66" s="612" t="s">
        <v>1874</v>
      </c>
      <c r="F66" s="615">
        <v>11.7</v>
      </c>
      <c r="G66" s="615">
        <v>35366.67</v>
      </c>
      <c r="H66" s="615">
        <v>1</v>
      </c>
      <c r="I66" s="615">
        <v>3022.7923076923075</v>
      </c>
      <c r="J66" s="615">
        <v>1.5</v>
      </c>
      <c r="K66" s="615">
        <v>3304.6499999999996</v>
      </c>
      <c r="L66" s="615">
        <v>9.3439670740841585E-2</v>
      </c>
      <c r="M66" s="615">
        <v>2203.1</v>
      </c>
      <c r="N66" s="615">
        <v>2.2000000000000002</v>
      </c>
      <c r="O66" s="615">
        <v>4846.82</v>
      </c>
      <c r="P66" s="628">
        <v>0.137044850419901</v>
      </c>
      <c r="Q66" s="616">
        <v>2203.1</v>
      </c>
    </row>
    <row r="67" spans="1:17" ht="14.4" customHeight="1" x14ac:dyDescent="0.3">
      <c r="A67" s="611" t="s">
        <v>556</v>
      </c>
      <c r="B67" s="612" t="s">
        <v>1785</v>
      </c>
      <c r="C67" s="612" t="s">
        <v>1795</v>
      </c>
      <c r="D67" s="612" t="s">
        <v>1875</v>
      </c>
      <c r="E67" s="612" t="s">
        <v>1049</v>
      </c>
      <c r="F67" s="615">
        <v>14</v>
      </c>
      <c r="G67" s="615">
        <v>210712.33</v>
      </c>
      <c r="H67" s="615">
        <v>1</v>
      </c>
      <c r="I67" s="615">
        <v>15050.880714285713</v>
      </c>
      <c r="J67" s="615">
        <v>19.5</v>
      </c>
      <c r="K67" s="615">
        <v>317845.81999999995</v>
      </c>
      <c r="L67" s="615">
        <v>1.5084348409986259</v>
      </c>
      <c r="M67" s="615">
        <v>16299.785641025639</v>
      </c>
      <c r="N67" s="615">
        <v>19.100000000000001</v>
      </c>
      <c r="O67" s="615">
        <v>311731.97000000003</v>
      </c>
      <c r="P67" s="628">
        <v>1.4794196903427532</v>
      </c>
      <c r="Q67" s="616">
        <v>16321.045549738221</v>
      </c>
    </row>
    <row r="68" spans="1:17" ht="14.4" customHeight="1" x14ac:dyDescent="0.3">
      <c r="A68" s="611" t="s">
        <v>556</v>
      </c>
      <c r="B68" s="612" t="s">
        <v>1785</v>
      </c>
      <c r="C68" s="612" t="s">
        <v>1795</v>
      </c>
      <c r="D68" s="612" t="s">
        <v>1804</v>
      </c>
      <c r="E68" s="612" t="s">
        <v>1805</v>
      </c>
      <c r="F68" s="615">
        <v>2.8</v>
      </c>
      <c r="G68" s="615">
        <v>1698.1799999999998</v>
      </c>
      <c r="H68" s="615">
        <v>1</v>
      </c>
      <c r="I68" s="615">
        <v>606.49285714285713</v>
      </c>
      <c r="J68" s="615">
        <v>2.6799999999999997</v>
      </c>
      <c r="K68" s="615">
        <v>1190.29</v>
      </c>
      <c r="L68" s="615">
        <v>0.7009209859967731</v>
      </c>
      <c r="M68" s="615">
        <v>444.13805970149258</v>
      </c>
      <c r="N68" s="615">
        <v>2.2000000000000002</v>
      </c>
      <c r="O68" s="615">
        <v>975.04</v>
      </c>
      <c r="P68" s="628">
        <v>0.57416763829511597</v>
      </c>
      <c r="Q68" s="616">
        <v>443.19999999999993</v>
      </c>
    </row>
    <row r="69" spans="1:17" ht="14.4" customHeight="1" x14ac:dyDescent="0.3">
      <c r="A69" s="611" t="s">
        <v>556</v>
      </c>
      <c r="B69" s="612" t="s">
        <v>1785</v>
      </c>
      <c r="C69" s="612" t="s">
        <v>1795</v>
      </c>
      <c r="D69" s="612" t="s">
        <v>1806</v>
      </c>
      <c r="E69" s="612" t="s">
        <v>1807</v>
      </c>
      <c r="F69" s="615">
        <v>94.3</v>
      </c>
      <c r="G69" s="615">
        <v>24537.730000000003</v>
      </c>
      <c r="H69" s="615">
        <v>1</v>
      </c>
      <c r="I69" s="615">
        <v>260.20922587486751</v>
      </c>
      <c r="J69" s="615">
        <v>23.1</v>
      </c>
      <c r="K69" s="615">
        <v>2646.79</v>
      </c>
      <c r="L69" s="615">
        <v>0.10786613105613273</v>
      </c>
      <c r="M69" s="615">
        <v>114.57965367965367</v>
      </c>
      <c r="N69" s="615">
        <v>25.18</v>
      </c>
      <c r="O69" s="615">
        <v>2885.11</v>
      </c>
      <c r="P69" s="628">
        <v>0.11757852091452631</v>
      </c>
      <c r="Q69" s="616">
        <v>114.57942811755362</v>
      </c>
    </row>
    <row r="70" spans="1:17" ht="14.4" customHeight="1" x14ac:dyDescent="0.3">
      <c r="A70" s="611" t="s">
        <v>556</v>
      </c>
      <c r="B70" s="612" t="s">
        <v>1785</v>
      </c>
      <c r="C70" s="612" t="s">
        <v>1795</v>
      </c>
      <c r="D70" s="612" t="s">
        <v>1808</v>
      </c>
      <c r="E70" s="612" t="s">
        <v>1809</v>
      </c>
      <c r="F70" s="615">
        <v>3</v>
      </c>
      <c r="G70" s="615">
        <v>220.17</v>
      </c>
      <c r="H70" s="615">
        <v>1</v>
      </c>
      <c r="I70" s="615">
        <v>73.39</v>
      </c>
      <c r="J70" s="615"/>
      <c r="K70" s="615"/>
      <c r="L70" s="615"/>
      <c r="M70" s="615"/>
      <c r="N70" s="615"/>
      <c r="O70" s="615"/>
      <c r="P70" s="628"/>
      <c r="Q70" s="616"/>
    </row>
    <row r="71" spans="1:17" ht="14.4" customHeight="1" x14ac:dyDescent="0.3">
      <c r="A71" s="611" t="s">
        <v>556</v>
      </c>
      <c r="B71" s="612" t="s">
        <v>1785</v>
      </c>
      <c r="C71" s="612" t="s">
        <v>1795</v>
      </c>
      <c r="D71" s="612" t="s">
        <v>1810</v>
      </c>
      <c r="E71" s="612" t="s">
        <v>1811</v>
      </c>
      <c r="F71" s="615">
        <v>36.799999999999997</v>
      </c>
      <c r="G71" s="615">
        <v>2266.37</v>
      </c>
      <c r="H71" s="615">
        <v>1</v>
      </c>
      <c r="I71" s="615">
        <v>61.586141304347827</v>
      </c>
      <c r="J71" s="615">
        <v>37.799999999999997</v>
      </c>
      <c r="K71" s="615">
        <v>1828.35</v>
      </c>
      <c r="L71" s="615">
        <v>0.80673058679738963</v>
      </c>
      <c r="M71" s="615">
        <v>48.36904761904762</v>
      </c>
      <c r="N71" s="615">
        <v>36</v>
      </c>
      <c r="O71" s="615">
        <v>1742.4900000000002</v>
      </c>
      <c r="P71" s="628">
        <v>0.76884621663717767</v>
      </c>
      <c r="Q71" s="616">
        <v>48.402500000000003</v>
      </c>
    </row>
    <row r="72" spans="1:17" ht="14.4" customHeight="1" x14ac:dyDescent="0.3">
      <c r="A72" s="611" t="s">
        <v>556</v>
      </c>
      <c r="B72" s="612" t="s">
        <v>1785</v>
      </c>
      <c r="C72" s="612" t="s">
        <v>1795</v>
      </c>
      <c r="D72" s="612" t="s">
        <v>1876</v>
      </c>
      <c r="E72" s="612" t="s">
        <v>1877</v>
      </c>
      <c r="F72" s="615"/>
      <c r="G72" s="615"/>
      <c r="H72" s="615"/>
      <c r="I72" s="615"/>
      <c r="J72" s="615">
        <v>1.8</v>
      </c>
      <c r="K72" s="615">
        <v>1100.18</v>
      </c>
      <c r="L72" s="615"/>
      <c r="M72" s="615">
        <v>611.21111111111111</v>
      </c>
      <c r="N72" s="615">
        <v>0.7</v>
      </c>
      <c r="O72" s="615">
        <v>423.57</v>
      </c>
      <c r="P72" s="628"/>
      <c r="Q72" s="616">
        <v>605.1</v>
      </c>
    </row>
    <row r="73" spans="1:17" ht="14.4" customHeight="1" x14ac:dyDescent="0.3">
      <c r="A73" s="611" t="s">
        <v>556</v>
      </c>
      <c r="B73" s="612" t="s">
        <v>1785</v>
      </c>
      <c r="C73" s="612" t="s">
        <v>1795</v>
      </c>
      <c r="D73" s="612" t="s">
        <v>1878</v>
      </c>
      <c r="E73" s="612" t="s">
        <v>1879</v>
      </c>
      <c r="F73" s="615">
        <v>3</v>
      </c>
      <c r="G73" s="615">
        <v>10515.3</v>
      </c>
      <c r="H73" s="615">
        <v>1</v>
      </c>
      <c r="I73" s="615">
        <v>3505.1</v>
      </c>
      <c r="J73" s="615">
        <v>5</v>
      </c>
      <c r="K73" s="615">
        <v>17679.2</v>
      </c>
      <c r="L73" s="615">
        <v>1.6812834631441806</v>
      </c>
      <c r="M73" s="615">
        <v>3535.84</v>
      </c>
      <c r="N73" s="615"/>
      <c r="O73" s="615"/>
      <c r="P73" s="628"/>
      <c r="Q73" s="616"/>
    </row>
    <row r="74" spans="1:17" ht="14.4" customHeight="1" x14ac:dyDescent="0.3">
      <c r="A74" s="611" t="s">
        <v>556</v>
      </c>
      <c r="B74" s="612" t="s">
        <v>1785</v>
      </c>
      <c r="C74" s="612" t="s">
        <v>1795</v>
      </c>
      <c r="D74" s="612" t="s">
        <v>1880</v>
      </c>
      <c r="E74" s="612" t="s">
        <v>1187</v>
      </c>
      <c r="F74" s="615"/>
      <c r="G74" s="615"/>
      <c r="H74" s="615"/>
      <c r="I74" s="615"/>
      <c r="J74" s="615">
        <v>9.3000000000000007</v>
      </c>
      <c r="K74" s="615">
        <v>2550.71</v>
      </c>
      <c r="L74" s="615"/>
      <c r="M74" s="615">
        <v>274.26989247311826</v>
      </c>
      <c r="N74" s="615">
        <v>14</v>
      </c>
      <c r="O74" s="615">
        <v>1353.66</v>
      </c>
      <c r="P74" s="628"/>
      <c r="Q74" s="616">
        <v>96.690000000000012</v>
      </c>
    </row>
    <row r="75" spans="1:17" ht="14.4" customHeight="1" x14ac:dyDescent="0.3">
      <c r="A75" s="611" t="s">
        <v>556</v>
      </c>
      <c r="B75" s="612" t="s">
        <v>1785</v>
      </c>
      <c r="C75" s="612" t="s">
        <v>1795</v>
      </c>
      <c r="D75" s="612" t="s">
        <v>1881</v>
      </c>
      <c r="E75" s="612" t="s">
        <v>1175</v>
      </c>
      <c r="F75" s="615"/>
      <c r="G75" s="615"/>
      <c r="H75" s="615"/>
      <c r="I75" s="615"/>
      <c r="J75" s="615"/>
      <c r="K75" s="615"/>
      <c r="L75" s="615"/>
      <c r="M75" s="615"/>
      <c r="N75" s="615">
        <v>5.6</v>
      </c>
      <c r="O75" s="615">
        <v>10469.25</v>
      </c>
      <c r="P75" s="628"/>
      <c r="Q75" s="616">
        <v>1869.5089285714287</v>
      </c>
    </row>
    <row r="76" spans="1:17" ht="14.4" customHeight="1" x14ac:dyDescent="0.3">
      <c r="A76" s="611" t="s">
        <v>556</v>
      </c>
      <c r="B76" s="612" t="s">
        <v>1785</v>
      </c>
      <c r="C76" s="612" t="s">
        <v>1795</v>
      </c>
      <c r="D76" s="612" t="s">
        <v>1812</v>
      </c>
      <c r="E76" s="612" t="s">
        <v>1813</v>
      </c>
      <c r="F76" s="615"/>
      <c r="G76" s="615"/>
      <c r="H76" s="615"/>
      <c r="I76" s="615"/>
      <c r="J76" s="615">
        <v>3.9</v>
      </c>
      <c r="K76" s="615">
        <v>14149.26</v>
      </c>
      <c r="L76" s="615"/>
      <c r="M76" s="615">
        <v>3628.0153846153848</v>
      </c>
      <c r="N76" s="615">
        <v>1.3599999999999999</v>
      </c>
      <c r="O76" s="615">
        <v>4934.08</v>
      </c>
      <c r="P76" s="628"/>
      <c r="Q76" s="616">
        <v>3628.0000000000005</v>
      </c>
    </row>
    <row r="77" spans="1:17" ht="14.4" customHeight="1" x14ac:dyDescent="0.3">
      <c r="A77" s="611" t="s">
        <v>556</v>
      </c>
      <c r="B77" s="612" t="s">
        <v>1785</v>
      </c>
      <c r="C77" s="612" t="s">
        <v>1795</v>
      </c>
      <c r="D77" s="612" t="s">
        <v>1203</v>
      </c>
      <c r="E77" s="612" t="s">
        <v>1882</v>
      </c>
      <c r="F77" s="615"/>
      <c r="G77" s="615"/>
      <c r="H77" s="615"/>
      <c r="I77" s="615"/>
      <c r="J77" s="615"/>
      <c r="K77" s="615"/>
      <c r="L77" s="615"/>
      <c r="M77" s="615"/>
      <c r="N77" s="615">
        <v>1</v>
      </c>
      <c r="O77" s="615">
        <v>3503.39</v>
      </c>
      <c r="P77" s="628"/>
      <c r="Q77" s="616">
        <v>3503.39</v>
      </c>
    </row>
    <row r="78" spans="1:17" ht="14.4" customHeight="1" x14ac:dyDescent="0.3">
      <c r="A78" s="611" t="s">
        <v>556</v>
      </c>
      <c r="B78" s="612" t="s">
        <v>1785</v>
      </c>
      <c r="C78" s="612" t="s">
        <v>1795</v>
      </c>
      <c r="D78" s="612" t="s">
        <v>1883</v>
      </c>
      <c r="E78" s="612" t="s">
        <v>1884</v>
      </c>
      <c r="F78" s="615"/>
      <c r="G78" s="615"/>
      <c r="H78" s="615"/>
      <c r="I78" s="615"/>
      <c r="J78" s="615">
        <v>4</v>
      </c>
      <c r="K78" s="615">
        <v>140.5</v>
      </c>
      <c r="L78" s="615"/>
      <c r="M78" s="615">
        <v>35.125</v>
      </c>
      <c r="N78" s="615"/>
      <c r="O78" s="615"/>
      <c r="P78" s="628"/>
      <c r="Q78" s="616"/>
    </row>
    <row r="79" spans="1:17" ht="14.4" customHeight="1" x14ac:dyDescent="0.3">
      <c r="A79" s="611" t="s">
        <v>556</v>
      </c>
      <c r="B79" s="612" t="s">
        <v>1785</v>
      </c>
      <c r="C79" s="612" t="s">
        <v>1815</v>
      </c>
      <c r="D79" s="612" t="s">
        <v>1885</v>
      </c>
      <c r="E79" s="612" t="s">
        <v>1817</v>
      </c>
      <c r="F79" s="615">
        <v>1</v>
      </c>
      <c r="G79" s="615">
        <v>2579.8200000000002</v>
      </c>
      <c r="H79" s="615">
        <v>1</v>
      </c>
      <c r="I79" s="615">
        <v>2579.8200000000002</v>
      </c>
      <c r="J79" s="615"/>
      <c r="K79" s="615"/>
      <c r="L79" s="615"/>
      <c r="M79" s="615"/>
      <c r="N79" s="615"/>
      <c r="O79" s="615"/>
      <c r="P79" s="628"/>
      <c r="Q79" s="616"/>
    </row>
    <row r="80" spans="1:17" ht="14.4" customHeight="1" x14ac:dyDescent="0.3">
      <c r="A80" s="611" t="s">
        <v>556</v>
      </c>
      <c r="B80" s="612" t="s">
        <v>1785</v>
      </c>
      <c r="C80" s="612" t="s">
        <v>1815</v>
      </c>
      <c r="D80" s="612" t="s">
        <v>1816</v>
      </c>
      <c r="E80" s="612" t="s">
        <v>1817</v>
      </c>
      <c r="F80" s="615">
        <v>84</v>
      </c>
      <c r="G80" s="615">
        <v>129782.20000000001</v>
      </c>
      <c r="H80" s="615">
        <v>1</v>
      </c>
      <c r="I80" s="615">
        <v>1545.0261904761905</v>
      </c>
      <c r="J80" s="615">
        <v>109</v>
      </c>
      <c r="K80" s="615">
        <v>174168.38999999998</v>
      </c>
      <c r="L80" s="615">
        <v>1.3420052210549673</v>
      </c>
      <c r="M80" s="615">
        <v>1597.8751376146788</v>
      </c>
      <c r="N80" s="615">
        <v>72</v>
      </c>
      <c r="O80" s="615">
        <v>116211.6</v>
      </c>
      <c r="P80" s="628">
        <v>0.8954355836162432</v>
      </c>
      <c r="Q80" s="616">
        <v>1614.0500000000002</v>
      </c>
    </row>
    <row r="81" spans="1:17" ht="14.4" customHeight="1" x14ac:dyDescent="0.3">
      <c r="A81" s="611" t="s">
        <v>556</v>
      </c>
      <c r="B81" s="612" t="s">
        <v>1785</v>
      </c>
      <c r="C81" s="612" t="s">
        <v>1815</v>
      </c>
      <c r="D81" s="612" t="s">
        <v>1816</v>
      </c>
      <c r="E81" s="612" t="s">
        <v>1818</v>
      </c>
      <c r="F81" s="615">
        <v>45</v>
      </c>
      <c r="G81" s="615">
        <v>69580.799999999988</v>
      </c>
      <c r="H81" s="615">
        <v>1</v>
      </c>
      <c r="I81" s="615">
        <v>1546.2399999999998</v>
      </c>
      <c r="J81" s="615">
        <v>27</v>
      </c>
      <c r="K81" s="615">
        <v>43579.35</v>
      </c>
      <c r="L81" s="615">
        <v>0.62631286216887427</v>
      </c>
      <c r="M81" s="615">
        <v>1614.05</v>
      </c>
      <c r="N81" s="615">
        <v>16</v>
      </c>
      <c r="O81" s="615">
        <v>25824.799999999999</v>
      </c>
      <c r="P81" s="628">
        <v>0.37114836276674029</v>
      </c>
      <c r="Q81" s="616">
        <v>1614.05</v>
      </c>
    </row>
    <row r="82" spans="1:17" ht="14.4" customHeight="1" x14ac:dyDescent="0.3">
      <c r="A82" s="611" t="s">
        <v>556</v>
      </c>
      <c r="B82" s="612" t="s">
        <v>1785</v>
      </c>
      <c r="C82" s="612" t="s">
        <v>1815</v>
      </c>
      <c r="D82" s="612" t="s">
        <v>1819</v>
      </c>
      <c r="E82" s="612" t="s">
        <v>1817</v>
      </c>
      <c r="F82" s="615">
        <v>20</v>
      </c>
      <c r="G82" s="615">
        <v>73128.499999999985</v>
      </c>
      <c r="H82" s="615">
        <v>1</v>
      </c>
      <c r="I82" s="615">
        <v>3656.4249999999993</v>
      </c>
      <c r="J82" s="615">
        <v>14</v>
      </c>
      <c r="K82" s="615">
        <v>54676.720000000008</v>
      </c>
      <c r="L82" s="615">
        <v>0.74768004266462484</v>
      </c>
      <c r="M82" s="615">
        <v>3905.4800000000005</v>
      </c>
      <c r="N82" s="615">
        <v>16</v>
      </c>
      <c r="O82" s="615">
        <v>62487.680000000008</v>
      </c>
      <c r="P82" s="628">
        <v>0.85449147733099984</v>
      </c>
      <c r="Q82" s="616">
        <v>3905.4800000000005</v>
      </c>
    </row>
    <row r="83" spans="1:17" ht="14.4" customHeight="1" x14ac:dyDescent="0.3">
      <c r="A83" s="611" t="s">
        <v>556</v>
      </c>
      <c r="B83" s="612" t="s">
        <v>1785</v>
      </c>
      <c r="C83" s="612" t="s">
        <v>1815</v>
      </c>
      <c r="D83" s="612" t="s">
        <v>1819</v>
      </c>
      <c r="E83" s="612" t="s">
        <v>1820</v>
      </c>
      <c r="F83" s="615">
        <v>3</v>
      </c>
      <c r="G83" s="615">
        <v>11167.349999999999</v>
      </c>
      <c r="H83" s="615">
        <v>1</v>
      </c>
      <c r="I83" s="615">
        <v>3722.4499999999994</v>
      </c>
      <c r="J83" s="615">
        <v>10</v>
      </c>
      <c r="K83" s="615">
        <v>39054.800000000003</v>
      </c>
      <c r="L83" s="615">
        <v>3.4972307664754849</v>
      </c>
      <c r="M83" s="615">
        <v>3905.4800000000005</v>
      </c>
      <c r="N83" s="615">
        <v>6</v>
      </c>
      <c r="O83" s="615">
        <v>23432.880000000001</v>
      </c>
      <c r="P83" s="628">
        <v>2.0983384598852908</v>
      </c>
      <c r="Q83" s="616">
        <v>3905.48</v>
      </c>
    </row>
    <row r="84" spans="1:17" ht="14.4" customHeight="1" x14ac:dyDescent="0.3">
      <c r="A84" s="611" t="s">
        <v>556</v>
      </c>
      <c r="B84" s="612" t="s">
        <v>1785</v>
      </c>
      <c r="C84" s="612" t="s">
        <v>1815</v>
      </c>
      <c r="D84" s="612" t="s">
        <v>1886</v>
      </c>
      <c r="E84" s="612" t="s">
        <v>1817</v>
      </c>
      <c r="F84" s="615">
        <v>8</v>
      </c>
      <c r="G84" s="615">
        <v>6906.9500000000007</v>
      </c>
      <c r="H84" s="615">
        <v>1</v>
      </c>
      <c r="I84" s="615">
        <v>863.36875000000009</v>
      </c>
      <c r="J84" s="615">
        <v>19</v>
      </c>
      <c r="K84" s="615">
        <v>17549.169999999998</v>
      </c>
      <c r="L84" s="615">
        <v>2.5407987606686016</v>
      </c>
      <c r="M84" s="615">
        <v>923.64052631578943</v>
      </c>
      <c r="N84" s="615">
        <v>22</v>
      </c>
      <c r="O84" s="615">
        <v>20362.54</v>
      </c>
      <c r="P84" s="628">
        <v>2.9481232671439637</v>
      </c>
      <c r="Q84" s="616">
        <v>925.57</v>
      </c>
    </row>
    <row r="85" spans="1:17" ht="14.4" customHeight="1" x14ac:dyDescent="0.3">
      <c r="A85" s="611" t="s">
        <v>556</v>
      </c>
      <c r="B85" s="612" t="s">
        <v>1785</v>
      </c>
      <c r="C85" s="612" t="s">
        <v>1815</v>
      </c>
      <c r="D85" s="612" t="s">
        <v>1886</v>
      </c>
      <c r="E85" s="612" t="s">
        <v>1887</v>
      </c>
      <c r="F85" s="615">
        <v>4</v>
      </c>
      <c r="G85" s="615">
        <v>3555.64</v>
      </c>
      <c r="H85" s="615">
        <v>1</v>
      </c>
      <c r="I85" s="615">
        <v>888.91</v>
      </c>
      <c r="J85" s="615">
        <v>2</v>
      </c>
      <c r="K85" s="615">
        <v>1851.14</v>
      </c>
      <c r="L85" s="615">
        <v>0.52062076025694393</v>
      </c>
      <c r="M85" s="615">
        <v>925.57</v>
      </c>
      <c r="N85" s="615">
        <v>8</v>
      </c>
      <c r="O85" s="615">
        <v>7404.56</v>
      </c>
      <c r="P85" s="628">
        <v>2.0824830410277757</v>
      </c>
      <c r="Q85" s="616">
        <v>925.57</v>
      </c>
    </row>
    <row r="86" spans="1:17" ht="14.4" customHeight="1" x14ac:dyDescent="0.3">
      <c r="A86" s="611" t="s">
        <v>556</v>
      </c>
      <c r="B86" s="612" t="s">
        <v>1785</v>
      </c>
      <c r="C86" s="612" t="s">
        <v>1815</v>
      </c>
      <c r="D86" s="612" t="s">
        <v>1821</v>
      </c>
      <c r="E86" s="612" t="s">
        <v>1817</v>
      </c>
      <c r="F86" s="615">
        <v>89</v>
      </c>
      <c r="G86" s="615">
        <v>17683.66</v>
      </c>
      <c r="H86" s="615">
        <v>1</v>
      </c>
      <c r="I86" s="615">
        <v>198.69280898876406</v>
      </c>
      <c r="J86" s="615">
        <v>104</v>
      </c>
      <c r="K86" s="615">
        <v>24731.980000000003</v>
      </c>
      <c r="L86" s="615">
        <v>1.3985781224022631</v>
      </c>
      <c r="M86" s="615">
        <v>237.80750000000003</v>
      </c>
      <c r="N86" s="615">
        <v>72</v>
      </c>
      <c r="O86" s="615">
        <v>17184.960000000003</v>
      </c>
      <c r="P86" s="628">
        <v>0.97179882445149945</v>
      </c>
      <c r="Q86" s="616">
        <v>238.68000000000004</v>
      </c>
    </row>
    <row r="87" spans="1:17" ht="14.4" customHeight="1" x14ac:dyDescent="0.3">
      <c r="A87" s="611" t="s">
        <v>556</v>
      </c>
      <c r="B87" s="612" t="s">
        <v>1785</v>
      </c>
      <c r="C87" s="612" t="s">
        <v>1815</v>
      </c>
      <c r="D87" s="612" t="s">
        <v>1821</v>
      </c>
      <c r="E87" s="612" t="s">
        <v>1822</v>
      </c>
      <c r="F87" s="615">
        <v>45</v>
      </c>
      <c r="G87" s="615">
        <v>10583.55</v>
      </c>
      <c r="H87" s="615">
        <v>1</v>
      </c>
      <c r="I87" s="615">
        <v>235.19</v>
      </c>
      <c r="J87" s="615">
        <v>28</v>
      </c>
      <c r="K87" s="615">
        <v>6683.04</v>
      </c>
      <c r="L87" s="615">
        <v>0.63145541902291769</v>
      </c>
      <c r="M87" s="615">
        <v>238.68</v>
      </c>
      <c r="N87" s="615">
        <v>16</v>
      </c>
      <c r="O87" s="615">
        <v>3818.88</v>
      </c>
      <c r="P87" s="628">
        <v>0.36083166801309585</v>
      </c>
      <c r="Q87" s="616">
        <v>238.68</v>
      </c>
    </row>
    <row r="88" spans="1:17" ht="14.4" customHeight="1" x14ac:dyDescent="0.3">
      <c r="A88" s="611" t="s">
        <v>556</v>
      </c>
      <c r="B88" s="612" t="s">
        <v>1785</v>
      </c>
      <c r="C88" s="612" t="s">
        <v>1815</v>
      </c>
      <c r="D88" s="612" t="s">
        <v>1888</v>
      </c>
      <c r="E88" s="612" t="s">
        <v>1817</v>
      </c>
      <c r="F88" s="615"/>
      <c r="G88" s="615"/>
      <c r="H88" s="615"/>
      <c r="I88" s="615"/>
      <c r="J88" s="615">
        <v>1</v>
      </c>
      <c r="K88" s="615">
        <v>9686.1</v>
      </c>
      <c r="L88" s="615"/>
      <c r="M88" s="615">
        <v>9686.1</v>
      </c>
      <c r="N88" s="615"/>
      <c r="O88" s="615"/>
      <c r="P88" s="628"/>
      <c r="Q88" s="616"/>
    </row>
    <row r="89" spans="1:17" ht="14.4" customHeight="1" x14ac:dyDescent="0.3">
      <c r="A89" s="611" t="s">
        <v>556</v>
      </c>
      <c r="B89" s="612" t="s">
        <v>1785</v>
      </c>
      <c r="C89" s="612" t="s">
        <v>1889</v>
      </c>
      <c r="D89" s="612" t="s">
        <v>1890</v>
      </c>
      <c r="E89" s="612" t="s">
        <v>1891</v>
      </c>
      <c r="F89" s="615"/>
      <c r="G89" s="615"/>
      <c r="H89" s="615"/>
      <c r="I89" s="615"/>
      <c r="J89" s="615"/>
      <c r="K89" s="615"/>
      <c r="L89" s="615"/>
      <c r="M89" s="615"/>
      <c r="N89" s="615">
        <v>1</v>
      </c>
      <c r="O89" s="615">
        <v>5440.91</v>
      </c>
      <c r="P89" s="628"/>
      <c r="Q89" s="616">
        <v>5440.91</v>
      </c>
    </row>
    <row r="90" spans="1:17" ht="14.4" customHeight="1" x14ac:dyDescent="0.3">
      <c r="A90" s="611" t="s">
        <v>556</v>
      </c>
      <c r="B90" s="612" t="s">
        <v>1785</v>
      </c>
      <c r="C90" s="612" t="s">
        <v>1889</v>
      </c>
      <c r="D90" s="612" t="s">
        <v>1892</v>
      </c>
      <c r="E90" s="612" t="s">
        <v>1893</v>
      </c>
      <c r="F90" s="615">
        <v>1</v>
      </c>
      <c r="G90" s="615">
        <v>10478</v>
      </c>
      <c r="H90" s="615">
        <v>1</v>
      </c>
      <c r="I90" s="615">
        <v>10478</v>
      </c>
      <c r="J90" s="615"/>
      <c r="K90" s="615"/>
      <c r="L90" s="615"/>
      <c r="M90" s="615"/>
      <c r="N90" s="615"/>
      <c r="O90" s="615"/>
      <c r="P90" s="628"/>
      <c r="Q90" s="616"/>
    </row>
    <row r="91" spans="1:17" ht="14.4" customHeight="1" x14ac:dyDescent="0.3">
      <c r="A91" s="611" t="s">
        <v>556</v>
      </c>
      <c r="B91" s="612" t="s">
        <v>1785</v>
      </c>
      <c r="C91" s="612" t="s">
        <v>1889</v>
      </c>
      <c r="D91" s="612" t="s">
        <v>1894</v>
      </c>
      <c r="E91" s="612" t="s">
        <v>1895</v>
      </c>
      <c r="F91" s="615"/>
      <c r="G91" s="615"/>
      <c r="H91" s="615"/>
      <c r="I91" s="615"/>
      <c r="J91" s="615"/>
      <c r="K91" s="615"/>
      <c r="L91" s="615"/>
      <c r="M91" s="615"/>
      <c r="N91" s="615">
        <v>1</v>
      </c>
      <c r="O91" s="615">
        <v>61920</v>
      </c>
      <c r="P91" s="628"/>
      <c r="Q91" s="616">
        <v>61920</v>
      </c>
    </row>
    <row r="92" spans="1:17" ht="14.4" customHeight="1" x14ac:dyDescent="0.3">
      <c r="A92" s="611" t="s">
        <v>556</v>
      </c>
      <c r="B92" s="612" t="s">
        <v>1785</v>
      </c>
      <c r="C92" s="612" t="s">
        <v>1889</v>
      </c>
      <c r="D92" s="612" t="s">
        <v>1896</v>
      </c>
      <c r="E92" s="612" t="s">
        <v>1897</v>
      </c>
      <c r="F92" s="615"/>
      <c r="G92" s="615"/>
      <c r="H92" s="615"/>
      <c r="I92" s="615"/>
      <c r="J92" s="615"/>
      <c r="K92" s="615"/>
      <c r="L92" s="615"/>
      <c r="M92" s="615"/>
      <c r="N92" s="615">
        <v>1</v>
      </c>
      <c r="O92" s="615">
        <v>8073</v>
      </c>
      <c r="P92" s="628"/>
      <c r="Q92" s="616">
        <v>8073</v>
      </c>
    </row>
    <row r="93" spans="1:17" ht="14.4" customHeight="1" x14ac:dyDescent="0.3">
      <c r="A93" s="611" t="s">
        <v>556</v>
      </c>
      <c r="B93" s="612" t="s">
        <v>1785</v>
      </c>
      <c r="C93" s="612" t="s">
        <v>1889</v>
      </c>
      <c r="D93" s="612" t="s">
        <v>1898</v>
      </c>
      <c r="E93" s="612" t="s">
        <v>1899</v>
      </c>
      <c r="F93" s="615"/>
      <c r="G93" s="615"/>
      <c r="H93" s="615"/>
      <c r="I93" s="615"/>
      <c r="J93" s="615"/>
      <c r="K93" s="615"/>
      <c r="L93" s="615"/>
      <c r="M93" s="615"/>
      <c r="N93" s="615">
        <v>1</v>
      </c>
      <c r="O93" s="615">
        <v>5610</v>
      </c>
      <c r="P93" s="628"/>
      <c r="Q93" s="616">
        <v>5610</v>
      </c>
    </row>
    <row r="94" spans="1:17" ht="14.4" customHeight="1" x14ac:dyDescent="0.3">
      <c r="A94" s="611" t="s">
        <v>556</v>
      </c>
      <c r="B94" s="612" t="s">
        <v>1785</v>
      </c>
      <c r="C94" s="612" t="s">
        <v>1889</v>
      </c>
      <c r="D94" s="612" t="s">
        <v>1900</v>
      </c>
      <c r="E94" s="612" t="s">
        <v>1895</v>
      </c>
      <c r="F94" s="615"/>
      <c r="G94" s="615"/>
      <c r="H94" s="615"/>
      <c r="I94" s="615"/>
      <c r="J94" s="615">
        <v>1</v>
      </c>
      <c r="K94" s="615">
        <v>41520</v>
      </c>
      <c r="L94" s="615"/>
      <c r="M94" s="615">
        <v>41520</v>
      </c>
      <c r="N94" s="615"/>
      <c r="O94" s="615"/>
      <c r="P94" s="628"/>
      <c r="Q94" s="616"/>
    </row>
    <row r="95" spans="1:17" ht="14.4" customHeight="1" x14ac:dyDescent="0.3">
      <c r="A95" s="611" t="s">
        <v>556</v>
      </c>
      <c r="B95" s="612" t="s">
        <v>1785</v>
      </c>
      <c r="C95" s="612" t="s">
        <v>1889</v>
      </c>
      <c r="D95" s="612" t="s">
        <v>1901</v>
      </c>
      <c r="E95" s="612" t="s">
        <v>1893</v>
      </c>
      <c r="F95" s="615"/>
      <c r="G95" s="615"/>
      <c r="H95" s="615"/>
      <c r="I95" s="615"/>
      <c r="J95" s="615">
        <v>1</v>
      </c>
      <c r="K95" s="615">
        <v>3480</v>
      </c>
      <c r="L95" s="615"/>
      <c r="M95" s="615">
        <v>3480</v>
      </c>
      <c r="N95" s="615"/>
      <c r="O95" s="615"/>
      <c r="P95" s="628"/>
      <c r="Q95" s="616"/>
    </row>
    <row r="96" spans="1:17" ht="14.4" customHeight="1" x14ac:dyDescent="0.3">
      <c r="A96" s="611" t="s">
        <v>556</v>
      </c>
      <c r="B96" s="612" t="s">
        <v>1785</v>
      </c>
      <c r="C96" s="612" t="s">
        <v>1786</v>
      </c>
      <c r="D96" s="612" t="s">
        <v>1902</v>
      </c>
      <c r="E96" s="612" t="s">
        <v>1903</v>
      </c>
      <c r="F96" s="615">
        <v>350</v>
      </c>
      <c r="G96" s="615">
        <v>10136330</v>
      </c>
      <c r="H96" s="615">
        <v>1</v>
      </c>
      <c r="I96" s="615">
        <v>28960.942857142858</v>
      </c>
      <c r="J96" s="615">
        <v>344</v>
      </c>
      <c r="K96" s="615">
        <v>9963894</v>
      </c>
      <c r="L96" s="615">
        <v>0.98298832023030036</v>
      </c>
      <c r="M96" s="615">
        <v>28964.808139534885</v>
      </c>
      <c r="N96" s="615">
        <v>235</v>
      </c>
      <c r="O96" s="615">
        <v>6806775</v>
      </c>
      <c r="P96" s="628">
        <v>0.67152263195850959</v>
      </c>
      <c r="Q96" s="616">
        <v>28965</v>
      </c>
    </row>
    <row r="97" spans="1:17" ht="14.4" customHeight="1" x14ac:dyDescent="0.3">
      <c r="A97" s="611" t="s">
        <v>556</v>
      </c>
      <c r="B97" s="612" t="s">
        <v>1785</v>
      </c>
      <c r="C97" s="612" t="s">
        <v>1786</v>
      </c>
      <c r="D97" s="612" t="s">
        <v>1904</v>
      </c>
      <c r="E97" s="612" t="s">
        <v>1905</v>
      </c>
      <c r="F97" s="615">
        <v>610</v>
      </c>
      <c r="G97" s="615">
        <v>8337868</v>
      </c>
      <c r="H97" s="615">
        <v>1</v>
      </c>
      <c r="I97" s="615">
        <v>13668.63606557377</v>
      </c>
      <c r="J97" s="615">
        <v>699</v>
      </c>
      <c r="K97" s="615">
        <v>9556558</v>
      </c>
      <c r="L97" s="615">
        <v>1.1461632637983714</v>
      </c>
      <c r="M97" s="615">
        <v>13671.756795422032</v>
      </c>
      <c r="N97" s="615">
        <v>595</v>
      </c>
      <c r="O97" s="615">
        <v>8134840</v>
      </c>
      <c r="P97" s="628">
        <v>0.97564989035566407</v>
      </c>
      <c r="Q97" s="616">
        <v>13672</v>
      </c>
    </row>
    <row r="98" spans="1:17" ht="14.4" customHeight="1" x14ac:dyDescent="0.3">
      <c r="A98" s="611" t="s">
        <v>556</v>
      </c>
      <c r="B98" s="612" t="s">
        <v>1785</v>
      </c>
      <c r="C98" s="612" t="s">
        <v>1786</v>
      </c>
      <c r="D98" s="612" t="s">
        <v>1829</v>
      </c>
      <c r="E98" s="612" t="s">
        <v>1830</v>
      </c>
      <c r="F98" s="615">
        <v>0</v>
      </c>
      <c r="G98" s="615">
        <v>0</v>
      </c>
      <c r="H98" s="615"/>
      <c r="I98" s="615"/>
      <c r="J98" s="615">
        <v>0</v>
      </c>
      <c r="K98" s="615">
        <v>0</v>
      </c>
      <c r="L98" s="615"/>
      <c r="M98" s="615"/>
      <c r="N98" s="615">
        <v>0</v>
      </c>
      <c r="O98" s="615">
        <v>0</v>
      </c>
      <c r="P98" s="628"/>
      <c r="Q98" s="616"/>
    </row>
    <row r="99" spans="1:17" ht="14.4" customHeight="1" x14ac:dyDescent="0.3">
      <c r="A99" s="611" t="s">
        <v>556</v>
      </c>
      <c r="B99" s="612" t="s">
        <v>1785</v>
      </c>
      <c r="C99" s="612" t="s">
        <v>1786</v>
      </c>
      <c r="D99" s="612" t="s">
        <v>1831</v>
      </c>
      <c r="E99" s="612" t="s">
        <v>1832</v>
      </c>
      <c r="F99" s="615">
        <v>1975</v>
      </c>
      <c r="G99" s="615">
        <v>0</v>
      </c>
      <c r="H99" s="615"/>
      <c r="I99" s="615">
        <v>0</v>
      </c>
      <c r="J99" s="615">
        <v>2039</v>
      </c>
      <c r="K99" s="615">
        <v>0</v>
      </c>
      <c r="L99" s="615"/>
      <c r="M99" s="615">
        <v>0</v>
      </c>
      <c r="N99" s="615">
        <v>1594</v>
      </c>
      <c r="O99" s="615">
        <v>0</v>
      </c>
      <c r="P99" s="628"/>
      <c r="Q99" s="616">
        <v>0</v>
      </c>
    </row>
    <row r="100" spans="1:17" ht="14.4" customHeight="1" x14ac:dyDescent="0.3">
      <c r="A100" s="611" t="s">
        <v>556</v>
      </c>
      <c r="B100" s="612" t="s">
        <v>1785</v>
      </c>
      <c r="C100" s="612" t="s">
        <v>1786</v>
      </c>
      <c r="D100" s="612" t="s">
        <v>1906</v>
      </c>
      <c r="E100" s="612" t="s">
        <v>1907</v>
      </c>
      <c r="F100" s="615">
        <v>17</v>
      </c>
      <c r="G100" s="615">
        <v>0</v>
      </c>
      <c r="H100" s="615"/>
      <c r="I100" s="615">
        <v>0</v>
      </c>
      <c r="J100" s="615">
        <v>12</v>
      </c>
      <c r="K100" s="615">
        <v>0</v>
      </c>
      <c r="L100" s="615"/>
      <c r="M100" s="615">
        <v>0</v>
      </c>
      <c r="N100" s="615"/>
      <c r="O100" s="615"/>
      <c r="P100" s="628"/>
      <c r="Q100" s="616"/>
    </row>
    <row r="101" spans="1:17" ht="14.4" customHeight="1" x14ac:dyDescent="0.3">
      <c r="A101" s="611" t="s">
        <v>556</v>
      </c>
      <c r="B101" s="612" t="s">
        <v>1785</v>
      </c>
      <c r="C101" s="612" t="s">
        <v>1786</v>
      </c>
      <c r="D101" s="612" t="s">
        <v>1908</v>
      </c>
      <c r="E101" s="612" t="s">
        <v>1909</v>
      </c>
      <c r="F101" s="615"/>
      <c r="G101" s="615"/>
      <c r="H101" s="615"/>
      <c r="I101" s="615"/>
      <c r="J101" s="615">
        <v>15</v>
      </c>
      <c r="K101" s="615">
        <v>0</v>
      </c>
      <c r="L101" s="615"/>
      <c r="M101" s="615">
        <v>0</v>
      </c>
      <c r="N101" s="615">
        <v>3</v>
      </c>
      <c r="O101" s="615">
        <v>0</v>
      </c>
      <c r="P101" s="628"/>
      <c r="Q101" s="616">
        <v>0</v>
      </c>
    </row>
    <row r="102" spans="1:17" ht="14.4" customHeight="1" x14ac:dyDescent="0.3">
      <c r="A102" s="611" t="s">
        <v>556</v>
      </c>
      <c r="B102" s="612" t="s">
        <v>1785</v>
      </c>
      <c r="C102" s="612" t="s">
        <v>1786</v>
      </c>
      <c r="D102" s="612" t="s">
        <v>1910</v>
      </c>
      <c r="E102" s="612" t="s">
        <v>1911</v>
      </c>
      <c r="F102" s="615"/>
      <c r="G102" s="615"/>
      <c r="H102" s="615"/>
      <c r="I102" s="615"/>
      <c r="J102" s="615">
        <v>37</v>
      </c>
      <c r="K102" s="615">
        <v>0</v>
      </c>
      <c r="L102" s="615"/>
      <c r="M102" s="615">
        <v>0</v>
      </c>
      <c r="N102" s="615">
        <v>11</v>
      </c>
      <c r="O102" s="615">
        <v>0</v>
      </c>
      <c r="P102" s="628"/>
      <c r="Q102" s="616">
        <v>0</v>
      </c>
    </row>
    <row r="103" spans="1:17" ht="14.4" customHeight="1" x14ac:dyDescent="0.3">
      <c r="A103" s="611" t="s">
        <v>556</v>
      </c>
      <c r="B103" s="612" t="s">
        <v>1785</v>
      </c>
      <c r="C103" s="612" t="s">
        <v>1786</v>
      </c>
      <c r="D103" s="612" t="s">
        <v>1833</v>
      </c>
      <c r="E103" s="612" t="s">
        <v>1834</v>
      </c>
      <c r="F103" s="615">
        <v>56</v>
      </c>
      <c r="G103" s="615">
        <v>0</v>
      </c>
      <c r="H103" s="615"/>
      <c r="I103" s="615">
        <v>0</v>
      </c>
      <c r="J103" s="615">
        <v>30</v>
      </c>
      <c r="K103" s="615">
        <v>0</v>
      </c>
      <c r="L103" s="615"/>
      <c r="M103" s="615">
        <v>0</v>
      </c>
      <c r="N103" s="615">
        <v>43</v>
      </c>
      <c r="O103" s="615">
        <v>0</v>
      </c>
      <c r="P103" s="628"/>
      <c r="Q103" s="616">
        <v>0</v>
      </c>
    </row>
    <row r="104" spans="1:17" ht="14.4" customHeight="1" x14ac:dyDescent="0.3">
      <c r="A104" s="611" t="s">
        <v>556</v>
      </c>
      <c r="B104" s="612" t="s">
        <v>1785</v>
      </c>
      <c r="C104" s="612" t="s">
        <v>1786</v>
      </c>
      <c r="D104" s="612" t="s">
        <v>1912</v>
      </c>
      <c r="E104" s="612" t="s">
        <v>1913</v>
      </c>
      <c r="F104" s="615">
        <v>11</v>
      </c>
      <c r="G104" s="615">
        <v>0</v>
      </c>
      <c r="H104" s="615"/>
      <c r="I104" s="615">
        <v>0</v>
      </c>
      <c r="J104" s="615">
        <v>10</v>
      </c>
      <c r="K104" s="615">
        <v>0</v>
      </c>
      <c r="L104" s="615"/>
      <c r="M104" s="615">
        <v>0</v>
      </c>
      <c r="N104" s="615">
        <v>11</v>
      </c>
      <c r="O104" s="615">
        <v>0</v>
      </c>
      <c r="P104" s="628"/>
      <c r="Q104" s="616">
        <v>0</v>
      </c>
    </row>
    <row r="105" spans="1:17" ht="14.4" customHeight="1" x14ac:dyDescent="0.3">
      <c r="A105" s="611" t="s">
        <v>556</v>
      </c>
      <c r="B105" s="612" t="s">
        <v>1785</v>
      </c>
      <c r="C105" s="612" t="s">
        <v>1786</v>
      </c>
      <c r="D105" s="612" t="s">
        <v>1835</v>
      </c>
      <c r="E105" s="612" t="s">
        <v>1836</v>
      </c>
      <c r="F105" s="615">
        <v>60</v>
      </c>
      <c r="G105" s="615">
        <v>0</v>
      </c>
      <c r="H105" s="615"/>
      <c r="I105" s="615">
        <v>0</v>
      </c>
      <c r="J105" s="615">
        <v>71</v>
      </c>
      <c r="K105" s="615">
        <v>0</v>
      </c>
      <c r="L105" s="615"/>
      <c r="M105" s="615">
        <v>0</v>
      </c>
      <c r="N105" s="615">
        <v>56</v>
      </c>
      <c r="O105" s="615">
        <v>0</v>
      </c>
      <c r="P105" s="628"/>
      <c r="Q105" s="616">
        <v>0</v>
      </c>
    </row>
    <row r="106" spans="1:17" ht="14.4" customHeight="1" x14ac:dyDescent="0.3">
      <c r="A106" s="611" t="s">
        <v>556</v>
      </c>
      <c r="B106" s="612" t="s">
        <v>1785</v>
      </c>
      <c r="C106" s="612" t="s">
        <v>1786</v>
      </c>
      <c r="D106" s="612" t="s">
        <v>1914</v>
      </c>
      <c r="E106" s="612" t="s">
        <v>1915</v>
      </c>
      <c r="F106" s="615"/>
      <c r="G106" s="615"/>
      <c r="H106" s="615"/>
      <c r="I106" s="615"/>
      <c r="J106" s="615">
        <v>5</v>
      </c>
      <c r="K106" s="615">
        <v>0</v>
      </c>
      <c r="L106" s="615"/>
      <c r="M106" s="615">
        <v>0</v>
      </c>
      <c r="N106" s="615"/>
      <c r="O106" s="615"/>
      <c r="P106" s="628"/>
      <c r="Q106" s="616"/>
    </row>
    <row r="107" spans="1:17" ht="14.4" customHeight="1" x14ac:dyDescent="0.3">
      <c r="A107" s="611" t="s">
        <v>556</v>
      </c>
      <c r="B107" s="612" t="s">
        <v>1785</v>
      </c>
      <c r="C107" s="612" t="s">
        <v>1786</v>
      </c>
      <c r="D107" s="612" t="s">
        <v>1916</v>
      </c>
      <c r="E107" s="612" t="s">
        <v>1911</v>
      </c>
      <c r="F107" s="615"/>
      <c r="G107" s="615"/>
      <c r="H107" s="615"/>
      <c r="I107" s="615"/>
      <c r="J107" s="615">
        <v>1</v>
      </c>
      <c r="K107" s="615">
        <v>0</v>
      </c>
      <c r="L107" s="615"/>
      <c r="M107" s="615">
        <v>0</v>
      </c>
      <c r="N107" s="615">
        <v>4</v>
      </c>
      <c r="O107" s="615">
        <v>0</v>
      </c>
      <c r="P107" s="628"/>
      <c r="Q107" s="616">
        <v>0</v>
      </c>
    </row>
    <row r="108" spans="1:17" ht="14.4" customHeight="1" x14ac:dyDescent="0.3">
      <c r="A108" s="611" t="s">
        <v>556</v>
      </c>
      <c r="B108" s="612" t="s">
        <v>1785</v>
      </c>
      <c r="C108" s="612" t="s">
        <v>1786</v>
      </c>
      <c r="D108" s="612" t="s">
        <v>1917</v>
      </c>
      <c r="E108" s="612" t="s">
        <v>1911</v>
      </c>
      <c r="F108" s="615"/>
      <c r="G108" s="615"/>
      <c r="H108" s="615"/>
      <c r="I108" s="615"/>
      <c r="J108" s="615">
        <v>1</v>
      </c>
      <c r="K108" s="615">
        <v>0</v>
      </c>
      <c r="L108" s="615"/>
      <c r="M108" s="615">
        <v>0</v>
      </c>
      <c r="N108" s="615">
        <v>2</v>
      </c>
      <c r="O108" s="615">
        <v>0</v>
      </c>
      <c r="P108" s="628"/>
      <c r="Q108" s="616">
        <v>0</v>
      </c>
    </row>
    <row r="109" spans="1:17" ht="14.4" customHeight="1" x14ac:dyDescent="0.3">
      <c r="A109" s="611" t="s">
        <v>556</v>
      </c>
      <c r="B109" s="612" t="s">
        <v>1785</v>
      </c>
      <c r="C109" s="612" t="s">
        <v>1786</v>
      </c>
      <c r="D109" s="612" t="s">
        <v>1787</v>
      </c>
      <c r="E109" s="612" t="s">
        <v>1817</v>
      </c>
      <c r="F109" s="615">
        <v>149</v>
      </c>
      <c r="G109" s="615">
        <v>0</v>
      </c>
      <c r="H109" s="615"/>
      <c r="I109" s="615">
        <v>0</v>
      </c>
      <c r="J109" s="615">
        <v>125</v>
      </c>
      <c r="K109" s="615">
        <v>0</v>
      </c>
      <c r="L109" s="615"/>
      <c r="M109" s="615">
        <v>0</v>
      </c>
      <c r="N109" s="615"/>
      <c r="O109" s="615"/>
      <c r="P109" s="628"/>
      <c r="Q109" s="616"/>
    </row>
    <row r="110" spans="1:17" ht="14.4" customHeight="1" x14ac:dyDescent="0.3">
      <c r="A110" s="611" t="s">
        <v>556</v>
      </c>
      <c r="B110" s="612" t="s">
        <v>1785</v>
      </c>
      <c r="C110" s="612" t="s">
        <v>1786</v>
      </c>
      <c r="D110" s="612" t="s">
        <v>1787</v>
      </c>
      <c r="E110" s="612" t="s">
        <v>1788</v>
      </c>
      <c r="F110" s="615">
        <v>281</v>
      </c>
      <c r="G110" s="615">
        <v>0</v>
      </c>
      <c r="H110" s="615"/>
      <c r="I110" s="615">
        <v>0</v>
      </c>
      <c r="J110" s="615">
        <v>431</v>
      </c>
      <c r="K110" s="615">
        <v>0</v>
      </c>
      <c r="L110" s="615"/>
      <c r="M110" s="615">
        <v>0</v>
      </c>
      <c r="N110" s="615"/>
      <c r="O110" s="615"/>
      <c r="P110" s="628"/>
      <c r="Q110" s="616"/>
    </row>
    <row r="111" spans="1:17" ht="14.4" customHeight="1" x14ac:dyDescent="0.3">
      <c r="A111" s="611" t="s">
        <v>556</v>
      </c>
      <c r="B111" s="612" t="s">
        <v>1785</v>
      </c>
      <c r="C111" s="612" t="s">
        <v>1786</v>
      </c>
      <c r="D111" s="612" t="s">
        <v>1790</v>
      </c>
      <c r="E111" s="612" t="s">
        <v>1791</v>
      </c>
      <c r="F111" s="615">
        <v>67</v>
      </c>
      <c r="G111" s="615">
        <v>21974</v>
      </c>
      <c r="H111" s="615">
        <v>1</v>
      </c>
      <c r="I111" s="615">
        <v>327.97014925373134</v>
      </c>
      <c r="J111" s="615">
        <v>71</v>
      </c>
      <c r="K111" s="615">
        <v>23218</v>
      </c>
      <c r="L111" s="615">
        <v>1.0566123600618913</v>
      </c>
      <c r="M111" s="615">
        <v>327.01408450704224</v>
      </c>
      <c r="N111" s="615">
        <v>60</v>
      </c>
      <c r="O111" s="615">
        <v>19749</v>
      </c>
      <c r="P111" s="628">
        <v>0.89874397014653684</v>
      </c>
      <c r="Q111" s="616">
        <v>329.15</v>
      </c>
    </row>
    <row r="112" spans="1:17" ht="14.4" customHeight="1" x14ac:dyDescent="0.3">
      <c r="A112" s="611" t="s">
        <v>556</v>
      </c>
      <c r="B112" s="612" t="s">
        <v>1785</v>
      </c>
      <c r="C112" s="612" t="s">
        <v>1786</v>
      </c>
      <c r="D112" s="612" t="s">
        <v>1918</v>
      </c>
      <c r="E112" s="612" t="s">
        <v>1911</v>
      </c>
      <c r="F112" s="615"/>
      <c r="G112" s="615"/>
      <c r="H112" s="615"/>
      <c r="I112" s="615"/>
      <c r="J112" s="615">
        <v>26</v>
      </c>
      <c r="K112" s="615">
        <v>0</v>
      </c>
      <c r="L112" s="615"/>
      <c r="M112" s="615">
        <v>0</v>
      </c>
      <c r="N112" s="615">
        <v>10</v>
      </c>
      <c r="O112" s="615">
        <v>0</v>
      </c>
      <c r="P112" s="628"/>
      <c r="Q112" s="616">
        <v>0</v>
      </c>
    </row>
    <row r="113" spans="1:17" ht="14.4" customHeight="1" x14ac:dyDescent="0.3">
      <c r="A113" s="611" t="s">
        <v>556</v>
      </c>
      <c r="B113" s="612" t="s">
        <v>1785</v>
      </c>
      <c r="C113" s="612" t="s">
        <v>1786</v>
      </c>
      <c r="D113" s="612" t="s">
        <v>1792</v>
      </c>
      <c r="E113" s="612" t="s">
        <v>1793</v>
      </c>
      <c r="F113" s="615">
        <v>228</v>
      </c>
      <c r="G113" s="615">
        <v>146818</v>
      </c>
      <c r="H113" s="615">
        <v>1</v>
      </c>
      <c r="I113" s="615">
        <v>643.93859649122805</v>
      </c>
      <c r="J113" s="615">
        <v>210</v>
      </c>
      <c r="K113" s="615">
        <v>135442</v>
      </c>
      <c r="L113" s="615">
        <v>0.92251631271369994</v>
      </c>
      <c r="M113" s="615">
        <v>644.96190476190475</v>
      </c>
      <c r="N113" s="615">
        <v>190</v>
      </c>
      <c r="O113" s="615">
        <v>123426</v>
      </c>
      <c r="P113" s="628">
        <v>0.84067348690215093</v>
      </c>
      <c r="Q113" s="616">
        <v>649.61052631578946</v>
      </c>
    </row>
    <row r="114" spans="1:17" ht="14.4" customHeight="1" x14ac:dyDescent="0.3">
      <c r="A114" s="611" t="s">
        <v>556</v>
      </c>
      <c r="B114" s="612" t="s">
        <v>1785</v>
      </c>
      <c r="C114" s="612" t="s">
        <v>1786</v>
      </c>
      <c r="D114" s="612" t="s">
        <v>1919</v>
      </c>
      <c r="E114" s="612" t="s">
        <v>1911</v>
      </c>
      <c r="F114" s="615"/>
      <c r="G114" s="615"/>
      <c r="H114" s="615"/>
      <c r="I114" s="615"/>
      <c r="J114" s="615">
        <v>6</v>
      </c>
      <c r="K114" s="615">
        <v>0</v>
      </c>
      <c r="L114" s="615"/>
      <c r="M114" s="615">
        <v>0</v>
      </c>
      <c r="N114" s="615">
        <v>6</v>
      </c>
      <c r="O114" s="615">
        <v>0</v>
      </c>
      <c r="P114" s="628"/>
      <c r="Q114" s="616">
        <v>0</v>
      </c>
    </row>
    <row r="115" spans="1:17" ht="14.4" customHeight="1" x14ac:dyDescent="0.3">
      <c r="A115" s="611" t="s">
        <v>556</v>
      </c>
      <c r="B115" s="612" t="s">
        <v>1785</v>
      </c>
      <c r="C115" s="612" t="s">
        <v>1786</v>
      </c>
      <c r="D115" s="612" t="s">
        <v>1920</v>
      </c>
      <c r="E115" s="612" t="s">
        <v>1921</v>
      </c>
      <c r="F115" s="615">
        <v>2318</v>
      </c>
      <c r="G115" s="615">
        <v>14623524</v>
      </c>
      <c r="H115" s="615">
        <v>1</v>
      </c>
      <c r="I115" s="615">
        <v>6308.6816220880073</v>
      </c>
      <c r="J115" s="615">
        <v>2249</v>
      </c>
      <c r="K115" s="615">
        <v>14195444</v>
      </c>
      <c r="L115" s="615">
        <v>0.97072661828981854</v>
      </c>
      <c r="M115" s="615">
        <v>6311.8915073365943</v>
      </c>
      <c r="N115" s="615">
        <v>2344</v>
      </c>
      <c r="O115" s="615">
        <v>14795328</v>
      </c>
      <c r="P115" s="628">
        <v>1.0117484677427957</v>
      </c>
      <c r="Q115" s="616">
        <v>6312</v>
      </c>
    </row>
    <row r="116" spans="1:17" ht="14.4" customHeight="1" x14ac:dyDescent="0.3">
      <c r="A116" s="611" t="s">
        <v>556</v>
      </c>
      <c r="B116" s="612" t="s">
        <v>1785</v>
      </c>
      <c r="C116" s="612" t="s">
        <v>1786</v>
      </c>
      <c r="D116" s="612" t="s">
        <v>1840</v>
      </c>
      <c r="E116" s="612" t="s">
        <v>1841</v>
      </c>
      <c r="F116" s="615">
        <v>62</v>
      </c>
      <c r="G116" s="615">
        <v>0</v>
      </c>
      <c r="H116" s="615"/>
      <c r="I116" s="615">
        <v>0</v>
      </c>
      <c r="J116" s="615">
        <v>61</v>
      </c>
      <c r="K116" s="615">
        <v>0</v>
      </c>
      <c r="L116" s="615"/>
      <c r="M116" s="615">
        <v>0</v>
      </c>
      <c r="N116" s="615">
        <v>38</v>
      </c>
      <c r="O116" s="615">
        <v>0</v>
      </c>
      <c r="P116" s="628"/>
      <c r="Q116" s="616">
        <v>0</v>
      </c>
    </row>
    <row r="117" spans="1:17" ht="14.4" customHeight="1" x14ac:dyDescent="0.3">
      <c r="A117" s="611" t="s">
        <v>556</v>
      </c>
      <c r="B117" s="612" t="s">
        <v>1785</v>
      </c>
      <c r="C117" s="612" t="s">
        <v>1786</v>
      </c>
      <c r="D117" s="612" t="s">
        <v>1922</v>
      </c>
      <c r="E117" s="612" t="s">
        <v>1923</v>
      </c>
      <c r="F117" s="615">
        <v>920</v>
      </c>
      <c r="G117" s="615">
        <v>22752720</v>
      </c>
      <c r="H117" s="615">
        <v>1</v>
      </c>
      <c r="I117" s="615">
        <v>24731.217391304348</v>
      </c>
      <c r="J117" s="615">
        <v>982</v>
      </c>
      <c r="K117" s="615">
        <v>24289508</v>
      </c>
      <c r="L117" s="615">
        <v>1.0675430454029233</v>
      </c>
      <c r="M117" s="615">
        <v>24734.733197556008</v>
      </c>
      <c r="N117" s="615">
        <v>1039</v>
      </c>
      <c r="O117" s="615">
        <v>25699665</v>
      </c>
      <c r="P117" s="628">
        <v>1.129520558421147</v>
      </c>
      <c r="Q117" s="616">
        <v>24735</v>
      </c>
    </row>
    <row r="118" spans="1:17" ht="14.4" customHeight="1" x14ac:dyDescent="0.3">
      <c r="A118" s="611" t="s">
        <v>556</v>
      </c>
      <c r="B118" s="612" t="s">
        <v>1785</v>
      </c>
      <c r="C118" s="612" t="s">
        <v>1786</v>
      </c>
      <c r="D118" s="612" t="s">
        <v>1924</v>
      </c>
      <c r="E118" s="612" t="s">
        <v>1925</v>
      </c>
      <c r="F118" s="615">
        <v>34</v>
      </c>
      <c r="G118" s="615">
        <v>0</v>
      </c>
      <c r="H118" s="615"/>
      <c r="I118" s="615">
        <v>0</v>
      </c>
      <c r="J118" s="615">
        <v>33</v>
      </c>
      <c r="K118" s="615">
        <v>0</v>
      </c>
      <c r="L118" s="615"/>
      <c r="M118" s="615">
        <v>0</v>
      </c>
      <c r="N118" s="615">
        <v>41</v>
      </c>
      <c r="O118" s="615">
        <v>0</v>
      </c>
      <c r="P118" s="628"/>
      <c r="Q118" s="616">
        <v>0</v>
      </c>
    </row>
    <row r="119" spans="1:17" ht="14.4" customHeight="1" x14ac:dyDescent="0.3">
      <c r="A119" s="611" t="s">
        <v>556</v>
      </c>
      <c r="B119" s="612" t="s">
        <v>1785</v>
      </c>
      <c r="C119" s="612" t="s">
        <v>1786</v>
      </c>
      <c r="D119" s="612" t="s">
        <v>1926</v>
      </c>
      <c r="E119" s="612" t="s">
        <v>1927</v>
      </c>
      <c r="F119" s="615">
        <v>4</v>
      </c>
      <c r="G119" s="615">
        <v>2416</v>
      </c>
      <c r="H119" s="615">
        <v>1</v>
      </c>
      <c r="I119" s="615">
        <v>604</v>
      </c>
      <c r="J119" s="615"/>
      <c r="K119" s="615"/>
      <c r="L119" s="615"/>
      <c r="M119" s="615"/>
      <c r="N119" s="615"/>
      <c r="O119" s="615"/>
      <c r="P119" s="628"/>
      <c r="Q119" s="616"/>
    </row>
    <row r="120" spans="1:17" ht="14.4" customHeight="1" x14ac:dyDescent="0.3">
      <c r="A120" s="611" t="s">
        <v>556</v>
      </c>
      <c r="B120" s="612" t="s">
        <v>1785</v>
      </c>
      <c r="C120" s="612" t="s">
        <v>1786</v>
      </c>
      <c r="D120" s="612" t="s">
        <v>1928</v>
      </c>
      <c r="E120" s="612" t="s">
        <v>1927</v>
      </c>
      <c r="F120" s="615">
        <v>1</v>
      </c>
      <c r="G120" s="615">
        <v>518</v>
      </c>
      <c r="H120" s="615">
        <v>1</v>
      </c>
      <c r="I120" s="615">
        <v>518</v>
      </c>
      <c r="J120" s="615"/>
      <c r="K120" s="615"/>
      <c r="L120" s="615"/>
      <c r="M120" s="615"/>
      <c r="N120" s="615">
        <v>2</v>
      </c>
      <c r="O120" s="615">
        <v>1048</v>
      </c>
      <c r="P120" s="628">
        <v>2.0231660231660231</v>
      </c>
      <c r="Q120" s="616">
        <v>524</v>
      </c>
    </row>
    <row r="121" spans="1:17" ht="14.4" customHeight="1" x14ac:dyDescent="0.3">
      <c r="A121" s="611" t="s">
        <v>556</v>
      </c>
      <c r="B121" s="612" t="s">
        <v>1785</v>
      </c>
      <c r="C121" s="612" t="s">
        <v>1786</v>
      </c>
      <c r="D121" s="612" t="s">
        <v>1929</v>
      </c>
      <c r="E121" s="612" t="s">
        <v>1911</v>
      </c>
      <c r="F121" s="615"/>
      <c r="G121" s="615"/>
      <c r="H121" s="615"/>
      <c r="I121" s="615"/>
      <c r="J121" s="615">
        <v>6</v>
      </c>
      <c r="K121" s="615">
        <v>0</v>
      </c>
      <c r="L121" s="615"/>
      <c r="M121" s="615">
        <v>0</v>
      </c>
      <c r="N121" s="615">
        <v>12</v>
      </c>
      <c r="O121" s="615">
        <v>0</v>
      </c>
      <c r="P121" s="628"/>
      <c r="Q121" s="616">
        <v>0</v>
      </c>
    </row>
    <row r="122" spans="1:17" ht="14.4" customHeight="1" x14ac:dyDescent="0.3">
      <c r="A122" s="611" t="s">
        <v>556</v>
      </c>
      <c r="B122" s="612" t="s">
        <v>1785</v>
      </c>
      <c r="C122" s="612" t="s">
        <v>1786</v>
      </c>
      <c r="D122" s="612" t="s">
        <v>1846</v>
      </c>
      <c r="E122" s="612" t="s">
        <v>1847</v>
      </c>
      <c r="F122" s="615">
        <v>16</v>
      </c>
      <c r="G122" s="615">
        <v>0</v>
      </c>
      <c r="H122" s="615"/>
      <c r="I122" s="615">
        <v>0</v>
      </c>
      <c r="J122" s="615">
        <v>22</v>
      </c>
      <c r="K122" s="615">
        <v>0</v>
      </c>
      <c r="L122" s="615"/>
      <c r="M122" s="615">
        <v>0</v>
      </c>
      <c r="N122" s="615">
        <v>21</v>
      </c>
      <c r="O122" s="615">
        <v>0</v>
      </c>
      <c r="P122" s="628"/>
      <c r="Q122" s="616">
        <v>0</v>
      </c>
    </row>
    <row r="123" spans="1:17" ht="14.4" customHeight="1" x14ac:dyDescent="0.3">
      <c r="A123" s="611" t="s">
        <v>556</v>
      </c>
      <c r="B123" s="612" t="s">
        <v>1785</v>
      </c>
      <c r="C123" s="612" t="s">
        <v>1786</v>
      </c>
      <c r="D123" s="612" t="s">
        <v>1848</v>
      </c>
      <c r="E123" s="612" t="s">
        <v>1849</v>
      </c>
      <c r="F123" s="615">
        <v>1</v>
      </c>
      <c r="G123" s="615">
        <v>102</v>
      </c>
      <c r="H123" s="615">
        <v>1</v>
      </c>
      <c r="I123" s="615">
        <v>102</v>
      </c>
      <c r="J123" s="615">
        <v>3</v>
      </c>
      <c r="K123" s="615">
        <v>309</v>
      </c>
      <c r="L123" s="615">
        <v>3.0294117647058822</v>
      </c>
      <c r="M123" s="615">
        <v>103</v>
      </c>
      <c r="N123" s="615"/>
      <c r="O123" s="615"/>
      <c r="P123" s="628"/>
      <c r="Q123" s="616"/>
    </row>
    <row r="124" spans="1:17" ht="14.4" customHeight="1" x14ac:dyDescent="0.3">
      <c r="A124" s="611" t="s">
        <v>556</v>
      </c>
      <c r="B124" s="612" t="s">
        <v>1785</v>
      </c>
      <c r="C124" s="612" t="s">
        <v>1786</v>
      </c>
      <c r="D124" s="612" t="s">
        <v>1930</v>
      </c>
      <c r="E124" s="612" t="s">
        <v>1817</v>
      </c>
      <c r="F124" s="615"/>
      <c r="G124" s="615"/>
      <c r="H124" s="615"/>
      <c r="I124" s="615"/>
      <c r="J124" s="615"/>
      <c r="K124" s="615"/>
      <c r="L124" s="615"/>
      <c r="M124" s="615"/>
      <c r="N124" s="615">
        <v>123</v>
      </c>
      <c r="O124" s="615">
        <v>0</v>
      </c>
      <c r="P124" s="628"/>
      <c r="Q124" s="616">
        <v>0</v>
      </c>
    </row>
    <row r="125" spans="1:17" ht="14.4" customHeight="1" x14ac:dyDescent="0.3">
      <c r="A125" s="611" t="s">
        <v>556</v>
      </c>
      <c r="B125" s="612" t="s">
        <v>1785</v>
      </c>
      <c r="C125" s="612" t="s">
        <v>1786</v>
      </c>
      <c r="D125" s="612" t="s">
        <v>1930</v>
      </c>
      <c r="E125" s="612" t="s">
        <v>1931</v>
      </c>
      <c r="F125" s="615"/>
      <c r="G125" s="615"/>
      <c r="H125" s="615"/>
      <c r="I125" s="615"/>
      <c r="J125" s="615"/>
      <c r="K125" s="615"/>
      <c r="L125" s="615"/>
      <c r="M125" s="615"/>
      <c r="N125" s="615">
        <v>163</v>
      </c>
      <c r="O125" s="615">
        <v>0</v>
      </c>
      <c r="P125" s="628"/>
      <c r="Q125" s="616">
        <v>0</v>
      </c>
    </row>
    <row r="126" spans="1:17" ht="14.4" customHeight="1" x14ac:dyDescent="0.3">
      <c r="A126" s="611" t="s">
        <v>556</v>
      </c>
      <c r="B126" s="612" t="s">
        <v>1932</v>
      </c>
      <c r="C126" s="612" t="s">
        <v>1786</v>
      </c>
      <c r="D126" s="612" t="s">
        <v>1933</v>
      </c>
      <c r="E126" s="612" t="s">
        <v>1934</v>
      </c>
      <c r="F126" s="615"/>
      <c r="G126" s="615"/>
      <c r="H126" s="615"/>
      <c r="I126" s="615"/>
      <c r="J126" s="615">
        <v>1</v>
      </c>
      <c r="K126" s="615">
        <v>3459</v>
      </c>
      <c r="L126" s="615"/>
      <c r="M126" s="615">
        <v>3459</v>
      </c>
      <c r="N126" s="615"/>
      <c r="O126" s="615"/>
      <c r="P126" s="628"/>
      <c r="Q126" s="616"/>
    </row>
    <row r="127" spans="1:17" ht="14.4" customHeight="1" x14ac:dyDescent="0.3">
      <c r="A127" s="611" t="s">
        <v>556</v>
      </c>
      <c r="B127" s="612" t="s">
        <v>1932</v>
      </c>
      <c r="C127" s="612" t="s">
        <v>1786</v>
      </c>
      <c r="D127" s="612" t="s">
        <v>899</v>
      </c>
      <c r="E127" s="612" t="s">
        <v>1935</v>
      </c>
      <c r="F127" s="615"/>
      <c r="G127" s="615"/>
      <c r="H127" s="615"/>
      <c r="I127" s="615"/>
      <c r="J127" s="615">
        <v>1</v>
      </c>
      <c r="K127" s="615">
        <v>1892</v>
      </c>
      <c r="L127" s="615"/>
      <c r="M127" s="615">
        <v>1892</v>
      </c>
      <c r="N127" s="615"/>
      <c r="O127" s="615"/>
      <c r="P127" s="628"/>
      <c r="Q127" s="616"/>
    </row>
    <row r="128" spans="1:17" ht="14.4" customHeight="1" x14ac:dyDescent="0.3">
      <c r="A128" s="611" t="s">
        <v>556</v>
      </c>
      <c r="B128" s="612" t="s">
        <v>1932</v>
      </c>
      <c r="C128" s="612" t="s">
        <v>1786</v>
      </c>
      <c r="D128" s="612" t="s">
        <v>1936</v>
      </c>
      <c r="E128" s="612" t="s">
        <v>1937</v>
      </c>
      <c r="F128" s="615"/>
      <c r="G128" s="615"/>
      <c r="H128" s="615"/>
      <c r="I128" s="615"/>
      <c r="J128" s="615">
        <v>1</v>
      </c>
      <c r="K128" s="615">
        <v>5390</v>
      </c>
      <c r="L128" s="615"/>
      <c r="M128" s="615">
        <v>5390</v>
      </c>
      <c r="N128" s="615"/>
      <c r="O128" s="615"/>
      <c r="P128" s="628"/>
      <c r="Q128" s="616"/>
    </row>
    <row r="129" spans="1:17" ht="14.4" customHeight="1" x14ac:dyDescent="0.3">
      <c r="A129" s="611" t="s">
        <v>556</v>
      </c>
      <c r="B129" s="612" t="s">
        <v>1938</v>
      </c>
      <c r="C129" s="612" t="s">
        <v>1786</v>
      </c>
      <c r="D129" s="612" t="s">
        <v>1939</v>
      </c>
      <c r="E129" s="612" t="s">
        <v>1940</v>
      </c>
      <c r="F129" s="615">
        <v>2</v>
      </c>
      <c r="G129" s="615">
        <v>5330</v>
      </c>
      <c r="H129" s="615">
        <v>1</v>
      </c>
      <c r="I129" s="615">
        <v>2665</v>
      </c>
      <c r="J129" s="615">
        <v>4</v>
      </c>
      <c r="K129" s="615">
        <v>10712</v>
      </c>
      <c r="L129" s="615">
        <v>2.0097560975609756</v>
      </c>
      <c r="M129" s="615">
        <v>2678</v>
      </c>
      <c r="N129" s="615">
        <v>3</v>
      </c>
      <c r="O129" s="615">
        <v>8048</v>
      </c>
      <c r="P129" s="628">
        <v>1.5099437148217636</v>
      </c>
      <c r="Q129" s="616">
        <v>2682.6666666666665</v>
      </c>
    </row>
    <row r="130" spans="1:17" ht="14.4" customHeight="1" x14ac:dyDescent="0.3">
      <c r="A130" s="611" t="s">
        <v>556</v>
      </c>
      <c r="B130" s="612" t="s">
        <v>1938</v>
      </c>
      <c r="C130" s="612" t="s">
        <v>1786</v>
      </c>
      <c r="D130" s="612" t="s">
        <v>1941</v>
      </c>
      <c r="E130" s="612" t="s">
        <v>1942</v>
      </c>
      <c r="F130" s="615">
        <v>1</v>
      </c>
      <c r="G130" s="615">
        <v>5905</v>
      </c>
      <c r="H130" s="615">
        <v>1</v>
      </c>
      <c r="I130" s="615">
        <v>5905</v>
      </c>
      <c r="J130" s="615">
        <v>2</v>
      </c>
      <c r="K130" s="615">
        <v>11880</v>
      </c>
      <c r="L130" s="615">
        <v>2.0118543607112618</v>
      </c>
      <c r="M130" s="615">
        <v>5940</v>
      </c>
      <c r="N130" s="615">
        <v>1</v>
      </c>
      <c r="O130" s="615">
        <v>5940</v>
      </c>
      <c r="P130" s="628">
        <v>1.0059271803556309</v>
      </c>
      <c r="Q130" s="616">
        <v>5940</v>
      </c>
    </row>
    <row r="131" spans="1:17" ht="14.4" customHeight="1" x14ac:dyDescent="0.3">
      <c r="A131" s="611" t="s">
        <v>556</v>
      </c>
      <c r="B131" s="612" t="s">
        <v>1938</v>
      </c>
      <c r="C131" s="612" t="s">
        <v>1786</v>
      </c>
      <c r="D131" s="612" t="s">
        <v>1943</v>
      </c>
      <c r="E131" s="612" t="s">
        <v>1944</v>
      </c>
      <c r="F131" s="615"/>
      <c r="G131" s="615"/>
      <c r="H131" s="615"/>
      <c r="I131" s="615"/>
      <c r="J131" s="615">
        <v>1</v>
      </c>
      <c r="K131" s="615">
        <v>2370</v>
      </c>
      <c r="L131" s="615"/>
      <c r="M131" s="615">
        <v>2370</v>
      </c>
      <c r="N131" s="615">
        <v>1</v>
      </c>
      <c r="O131" s="615">
        <v>2384</v>
      </c>
      <c r="P131" s="628"/>
      <c r="Q131" s="616">
        <v>2384</v>
      </c>
    </row>
    <row r="132" spans="1:17" ht="14.4" customHeight="1" x14ac:dyDescent="0.3">
      <c r="A132" s="611" t="s">
        <v>556</v>
      </c>
      <c r="B132" s="612" t="s">
        <v>1938</v>
      </c>
      <c r="C132" s="612" t="s">
        <v>1786</v>
      </c>
      <c r="D132" s="612" t="s">
        <v>1945</v>
      </c>
      <c r="E132" s="612" t="s">
        <v>1946</v>
      </c>
      <c r="F132" s="615"/>
      <c r="G132" s="615"/>
      <c r="H132" s="615"/>
      <c r="I132" s="615"/>
      <c r="J132" s="615"/>
      <c r="K132" s="615"/>
      <c r="L132" s="615"/>
      <c r="M132" s="615"/>
      <c r="N132" s="615">
        <v>1</v>
      </c>
      <c r="O132" s="615">
        <v>9851</v>
      </c>
      <c r="P132" s="628"/>
      <c r="Q132" s="616">
        <v>9851</v>
      </c>
    </row>
    <row r="133" spans="1:17" ht="14.4" customHeight="1" x14ac:dyDescent="0.3">
      <c r="A133" s="611" t="s">
        <v>556</v>
      </c>
      <c r="B133" s="612" t="s">
        <v>1938</v>
      </c>
      <c r="C133" s="612" t="s">
        <v>1786</v>
      </c>
      <c r="D133" s="612" t="s">
        <v>1947</v>
      </c>
      <c r="E133" s="612" t="s">
        <v>1948</v>
      </c>
      <c r="F133" s="615"/>
      <c r="G133" s="615"/>
      <c r="H133" s="615"/>
      <c r="I133" s="615"/>
      <c r="J133" s="615"/>
      <c r="K133" s="615"/>
      <c r="L133" s="615"/>
      <c r="M133" s="615"/>
      <c r="N133" s="615">
        <v>1</v>
      </c>
      <c r="O133" s="615">
        <v>3361</v>
      </c>
      <c r="P133" s="628"/>
      <c r="Q133" s="616">
        <v>3361</v>
      </c>
    </row>
    <row r="134" spans="1:17" ht="14.4" customHeight="1" x14ac:dyDescent="0.3">
      <c r="A134" s="611" t="s">
        <v>556</v>
      </c>
      <c r="B134" s="612" t="s">
        <v>1938</v>
      </c>
      <c r="C134" s="612" t="s">
        <v>1786</v>
      </c>
      <c r="D134" s="612" t="s">
        <v>1949</v>
      </c>
      <c r="E134" s="612" t="s">
        <v>1950</v>
      </c>
      <c r="F134" s="615"/>
      <c r="G134" s="615"/>
      <c r="H134" s="615"/>
      <c r="I134" s="615"/>
      <c r="J134" s="615">
        <v>2</v>
      </c>
      <c r="K134" s="615">
        <v>11402</v>
      </c>
      <c r="L134" s="615"/>
      <c r="M134" s="615">
        <v>5701</v>
      </c>
      <c r="N134" s="615"/>
      <c r="O134" s="615"/>
      <c r="P134" s="628"/>
      <c r="Q134" s="616"/>
    </row>
    <row r="135" spans="1:17" ht="14.4" customHeight="1" x14ac:dyDescent="0.3">
      <c r="A135" s="611" t="s">
        <v>556</v>
      </c>
      <c r="B135" s="612" t="s">
        <v>1938</v>
      </c>
      <c r="C135" s="612" t="s">
        <v>1786</v>
      </c>
      <c r="D135" s="612" t="s">
        <v>1951</v>
      </c>
      <c r="E135" s="612" t="s">
        <v>1952</v>
      </c>
      <c r="F135" s="615"/>
      <c r="G135" s="615"/>
      <c r="H135" s="615"/>
      <c r="I135" s="615"/>
      <c r="J135" s="615">
        <v>1</v>
      </c>
      <c r="K135" s="615">
        <v>1788</v>
      </c>
      <c r="L135" s="615"/>
      <c r="M135" s="615">
        <v>1788</v>
      </c>
      <c r="N135" s="615"/>
      <c r="O135" s="615"/>
      <c r="P135" s="628"/>
      <c r="Q135" s="616"/>
    </row>
    <row r="136" spans="1:17" ht="14.4" customHeight="1" x14ac:dyDescent="0.3">
      <c r="A136" s="611" t="s">
        <v>556</v>
      </c>
      <c r="B136" s="612" t="s">
        <v>1938</v>
      </c>
      <c r="C136" s="612" t="s">
        <v>1786</v>
      </c>
      <c r="D136" s="612" t="s">
        <v>1933</v>
      </c>
      <c r="E136" s="612" t="s">
        <v>1934</v>
      </c>
      <c r="F136" s="615"/>
      <c r="G136" s="615"/>
      <c r="H136" s="615"/>
      <c r="I136" s="615"/>
      <c r="J136" s="615">
        <v>1</v>
      </c>
      <c r="K136" s="615">
        <v>3459</v>
      </c>
      <c r="L136" s="615"/>
      <c r="M136" s="615">
        <v>3459</v>
      </c>
      <c r="N136" s="615">
        <v>3</v>
      </c>
      <c r="O136" s="615">
        <v>10423</v>
      </c>
      <c r="P136" s="628"/>
      <c r="Q136" s="616">
        <v>3474.3333333333335</v>
      </c>
    </row>
    <row r="137" spans="1:17" ht="14.4" customHeight="1" x14ac:dyDescent="0.3">
      <c r="A137" s="611" t="s">
        <v>556</v>
      </c>
      <c r="B137" s="612" t="s">
        <v>1938</v>
      </c>
      <c r="C137" s="612" t="s">
        <v>1786</v>
      </c>
      <c r="D137" s="612" t="s">
        <v>899</v>
      </c>
      <c r="E137" s="612" t="s">
        <v>1935</v>
      </c>
      <c r="F137" s="615"/>
      <c r="G137" s="615"/>
      <c r="H137" s="615"/>
      <c r="I137" s="615"/>
      <c r="J137" s="615">
        <v>2</v>
      </c>
      <c r="K137" s="615">
        <v>3784</v>
      </c>
      <c r="L137" s="615"/>
      <c r="M137" s="615">
        <v>1892</v>
      </c>
      <c r="N137" s="615">
        <v>3</v>
      </c>
      <c r="O137" s="615">
        <v>5704</v>
      </c>
      <c r="P137" s="628"/>
      <c r="Q137" s="616">
        <v>1901.3333333333333</v>
      </c>
    </row>
    <row r="138" spans="1:17" ht="14.4" customHeight="1" x14ac:dyDescent="0.3">
      <c r="A138" s="611" t="s">
        <v>556</v>
      </c>
      <c r="B138" s="612" t="s">
        <v>1938</v>
      </c>
      <c r="C138" s="612" t="s">
        <v>1786</v>
      </c>
      <c r="D138" s="612" t="s">
        <v>1953</v>
      </c>
      <c r="E138" s="612" t="s">
        <v>1954</v>
      </c>
      <c r="F138" s="615">
        <v>1</v>
      </c>
      <c r="G138" s="615">
        <v>5070</v>
      </c>
      <c r="H138" s="615">
        <v>1</v>
      </c>
      <c r="I138" s="615">
        <v>5070</v>
      </c>
      <c r="J138" s="615"/>
      <c r="K138" s="615"/>
      <c r="L138" s="615"/>
      <c r="M138" s="615"/>
      <c r="N138" s="615">
        <v>1</v>
      </c>
      <c r="O138" s="615">
        <v>5125</v>
      </c>
      <c r="P138" s="628">
        <v>1.0108481262327416</v>
      </c>
      <c r="Q138" s="616">
        <v>5125</v>
      </c>
    </row>
    <row r="139" spans="1:17" ht="14.4" customHeight="1" x14ac:dyDescent="0.3">
      <c r="A139" s="611" t="s">
        <v>556</v>
      </c>
      <c r="B139" s="612" t="s">
        <v>1938</v>
      </c>
      <c r="C139" s="612" t="s">
        <v>1786</v>
      </c>
      <c r="D139" s="612" t="s">
        <v>1936</v>
      </c>
      <c r="E139" s="612" t="s">
        <v>1937</v>
      </c>
      <c r="F139" s="615"/>
      <c r="G139" s="615"/>
      <c r="H139" s="615"/>
      <c r="I139" s="615"/>
      <c r="J139" s="615">
        <v>4</v>
      </c>
      <c r="K139" s="615">
        <v>21560</v>
      </c>
      <c r="L139" s="615"/>
      <c r="M139" s="615">
        <v>5390</v>
      </c>
      <c r="N139" s="615">
        <v>4</v>
      </c>
      <c r="O139" s="615">
        <v>21746</v>
      </c>
      <c r="P139" s="628"/>
      <c r="Q139" s="616">
        <v>5436.5</v>
      </c>
    </row>
    <row r="140" spans="1:17" ht="14.4" customHeight="1" x14ac:dyDescent="0.3">
      <c r="A140" s="611" t="s">
        <v>556</v>
      </c>
      <c r="B140" s="612" t="s">
        <v>1938</v>
      </c>
      <c r="C140" s="612" t="s">
        <v>1786</v>
      </c>
      <c r="D140" s="612" t="s">
        <v>1955</v>
      </c>
      <c r="E140" s="612" t="s">
        <v>1956</v>
      </c>
      <c r="F140" s="615">
        <v>1</v>
      </c>
      <c r="G140" s="615">
        <v>7990</v>
      </c>
      <c r="H140" s="615">
        <v>1</v>
      </c>
      <c r="I140" s="615">
        <v>7990</v>
      </c>
      <c r="J140" s="615">
        <v>1</v>
      </c>
      <c r="K140" s="615">
        <v>8028</v>
      </c>
      <c r="L140" s="615">
        <v>1.004755944931164</v>
      </c>
      <c r="M140" s="615">
        <v>8028</v>
      </c>
      <c r="N140" s="615"/>
      <c r="O140" s="615"/>
      <c r="P140" s="628"/>
      <c r="Q140" s="616"/>
    </row>
    <row r="141" spans="1:17" ht="14.4" customHeight="1" x14ac:dyDescent="0.3">
      <c r="A141" s="611" t="s">
        <v>556</v>
      </c>
      <c r="B141" s="612" t="s">
        <v>1938</v>
      </c>
      <c r="C141" s="612" t="s">
        <v>1786</v>
      </c>
      <c r="D141" s="612" t="s">
        <v>1957</v>
      </c>
      <c r="E141" s="612" t="s">
        <v>1958</v>
      </c>
      <c r="F141" s="615">
        <v>2</v>
      </c>
      <c r="G141" s="615">
        <v>12944</v>
      </c>
      <c r="H141" s="615">
        <v>1</v>
      </c>
      <c r="I141" s="615">
        <v>6472</v>
      </c>
      <c r="J141" s="615"/>
      <c r="K141" s="615"/>
      <c r="L141" s="615"/>
      <c r="M141" s="615"/>
      <c r="N141" s="615">
        <v>1</v>
      </c>
      <c r="O141" s="615">
        <v>6568</v>
      </c>
      <c r="P141" s="628">
        <v>0.50741656365883803</v>
      </c>
      <c r="Q141" s="616">
        <v>6568</v>
      </c>
    </row>
    <row r="142" spans="1:17" ht="14.4" customHeight="1" x14ac:dyDescent="0.3">
      <c r="A142" s="611" t="s">
        <v>556</v>
      </c>
      <c r="B142" s="612" t="s">
        <v>1938</v>
      </c>
      <c r="C142" s="612" t="s">
        <v>1786</v>
      </c>
      <c r="D142" s="612" t="s">
        <v>1959</v>
      </c>
      <c r="E142" s="612" t="s">
        <v>1960</v>
      </c>
      <c r="F142" s="615">
        <v>1</v>
      </c>
      <c r="G142" s="615">
        <v>9319</v>
      </c>
      <c r="H142" s="615">
        <v>1</v>
      </c>
      <c r="I142" s="615">
        <v>9319</v>
      </c>
      <c r="J142" s="615"/>
      <c r="K142" s="615"/>
      <c r="L142" s="615"/>
      <c r="M142" s="615"/>
      <c r="N142" s="615"/>
      <c r="O142" s="615"/>
      <c r="P142" s="628"/>
      <c r="Q142" s="616"/>
    </row>
    <row r="143" spans="1:17" ht="14.4" customHeight="1" x14ac:dyDescent="0.3">
      <c r="A143" s="611" t="s">
        <v>556</v>
      </c>
      <c r="B143" s="612" t="s">
        <v>1961</v>
      </c>
      <c r="C143" s="612" t="s">
        <v>1786</v>
      </c>
      <c r="D143" s="612" t="s">
        <v>1962</v>
      </c>
      <c r="E143" s="612" t="s">
        <v>1963</v>
      </c>
      <c r="F143" s="615">
        <v>1</v>
      </c>
      <c r="G143" s="615">
        <v>2196</v>
      </c>
      <c r="H143" s="615">
        <v>1</v>
      </c>
      <c r="I143" s="615">
        <v>2196</v>
      </c>
      <c r="J143" s="615"/>
      <c r="K143" s="615"/>
      <c r="L143" s="615"/>
      <c r="M143" s="615"/>
      <c r="N143" s="615">
        <v>2</v>
      </c>
      <c r="O143" s="615">
        <v>4416</v>
      </c>
      <c r="P143" s="628">
        <v>2.0109289617486339</v>
      </c>
      <c r="Q143" s="616">
        <v>2208</v>
      </c>
    </row>
    <row r="144" spans="1:17" ht="14.4" customHeight="1" x14ac:dyDescent="0.3">
      <c r="A144" s="611" t="s">
        <v>556</v>
      </c>
      <c r="B144" s="612" t="s">
        <v>1961</v>
      </c>
      <c r="C144" s="612" t="s">
        <v>1786</v>
      </c>
      <c r="D144" s="612" t="s">
        <v>1964</v>
      </c>
      <c r="E144" s="612" t="s">
        <v>1965</v>
      </c>
      <c r="F144" s="615"/>
      <c r="G144" s="615"/>
      <c r="H144" s="615"/>
      <c r="I144" s="615"/>
      <c r="J144" s="615">
        <v>1</v>
      </c>
      <c r="K144" s="615">
        <v>4421</v>
      </c>
      <c r="L144" s="615"/>
      <c r="M144" s="615">
        <v>4421</v>
      </c>
      <c r="N144" s="615">
        <v>1</v>
      </c>
      <c r="O144" s="615">
        <v>4421</v>
      </c>
      <c r="P144" s="628"/>
      <c r="Q144" s="616">
        <v>4421</v>
      </c>
    </row>
    <row r="145" spans="1:17" ht="14.4" customHeight="1" x14ac:dyDescent="0.3">
      <c r="A145" s="611" t="s">
        <v>556</v>
      </c>
      <c r="B145" s="612" t="s">
        <v>1961</v>
      </c>
      <c r="C145" s="612" t="s">
        <v>1786</v>
      </c>
      <c r="D145" s="612" t="s">
        <v>1966</v>
      </c>
      <c r="E145" s="612" t="s">
        <v>1967</v>
      </c>
      <c r="F145" s="615">
        <v>1</v>
      </c>
      <c r="G145" s="615">
        <v>4398</v>
      </c>
      <c r="H145" s="615">
        <v>1</v>
      </c>
      <c r="I145" s="615">
        <v>4398</v>
      </c>
      <c r="J145" s="615"/>
      <c r="K145" s="615"/>
      <c r="L145" s="615"/>
      <c r="M145" s="615"/>
      <c r="N145" s="615"/>
      <c r="O145" s="615"/>
      <c r="P145" s="628"/>
      <c r="Q145" s="616"/>
    </row>
    <row r="146" spans="1:17" ht="14.4" customHeight="1" x14ac:dyDescent="0.3">
      <c r="A146" s="611" t="s">
        <v>556</v>
      </c>
      <c r="B146" s="612" t="s">
        <v>1968</v>
      </c>
      <c r="C146" s="612" t="s">
        <v>1786</v>
      </c>
      <c r="D146" s="612" t="s">
        <v>1969</v>
      </c>
      <c r="E146" s="612" t="s">
        <v>1970</v>
      </c>
      <c r="F146" s="615"/>
      <c r="G146" s="615"/>
      <c r="H146" s="615"/>
      <c r="I146" s="615"/>
      <c r="J146" s="615">
        <v>1</v>
      </c>
      <c r="K146" s="615">
        <v>344</v>
      </c>
      <c r="L146" s="615"/>
      <c r="M146" s="615">
        <v>344</v>
      </c>
      <c r="N146" s="615"/>
      <c r="O146" s="615"/>
      <c r="P146" s="628"/>
      <c r="Q146" s="616"/>
    </row>
    <row r="147" spans="1:17" ht="14.4" customHeight="1" x14ac:dyDescent="0.3">
      <c r="A147" s="611" t="s">
        <v>556</v>
      </c>
      <c r="B147" s="612" t="s">
        <v>1968</v>
      </c>
      <c r="C147" s="612" t="s">
        <v>1786</v>
      </c>
      <c r="D147" s="612" t="s">
        <v>1971</v>
      </c>
      <c r="E147" s="612" t="s">
        <v>1972</v>
      </c>
      <c r="F147" s="615">
        <v>1486</v>
      </c>
      <c r="G147" s="615">
        <v>289764</v>
      </c>
      <c r="H147" s="615">
        <v>1</v>
      </c>
      <c r="I147" s="615">
        <v>194.99596231493945</v>
      </c>
      <c r="J147" s="615">
        <v>1569</v>
      </c>
      <c r="K147" s="615">
        <v>307521</v>
      </c>
      <c r="L147" s="615">
        <v>1.0612809044601814</v>
      </c>
      <c r="M147" s="615">
        <v>195.9980879541109</v>
      </c>
      <c r="N147" s="615">
        <v>1622</v>
      </c>
      <c r="O147" s="615">
        <v>319155</v>
      </c>
      <c r="P147" s="628">
        <v>1.1014308195635067</v>
      </c>
      <c r="Q147" s="616">
        <v>196.76633785450062</v>
      </c>
    </row>
    <row r="148" spans="1:17" ht="14.4" customHeight="1" thickBot="1" x14ac:dyDescent="0.35">
      <c r="A148" s="617" t="s">
        <v>556</v>
      </c>
      <c r="B148" s="618" t="s">
        <v>1973</v>
      </c>
      <c r="C148" s="618" t="s">
        <v>1786</v>
      </c>
      <c r="D148" s="618" t="s">
        <v>1974</v>
      </c>
      <c r="E148" s="618" t="s">
        <v>1975</v>
      </c>
      <c r="F148" s="621">
        <v>2</v>
      </c>
      <c r="G148" s="621">
        <v>1022</v>
      </c>
      <c r="H148" s="621">
        <v>1</v>
      </c>
      <c r="I148" s="621">
        <v>511</v>
      </c>
      <c r="J148" s="621"/>
      <c r="K148" s="621"/>
      <c r="L148" s="621"/>
      <c r="M148" s="621"/>
      <c r="N148" s="621"/>
      <c r="O148" s="621"/>
      <c r="P148" s="629"/>
      <c r="Q148" s="62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287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2012</v>
      </c>
      <c r="C4" s="112">
        <v>2013</v>
      </c>
      <c r="D4" s="112">
        <v>2014</v>
      </c>
      <c r="E4" s="113" t="s">
        <v>2</v>
      </c>
      <c r="F4" s="112">
        <v>2012</v>
      </c>
      <c r="G4" s="112">
        <v>2013</v>
      </c>
      <c r="H4" s="112">
        <v>2014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767.899</v>
      </c>
      <c r="C5" s="99">
        <v>871.43899999999996</v>
      </c>
      <c r="D5" s="99">
        <v>796.27</v>
      </c>
      <c r="E5" s="116">
        <v>1.0369462650687133</v>
      </c>
      <c r="F5" s="117">
        <v>490</v>
      </c>
      <c r="G5" s="99">
        <v>540</v>
      </c>
      <c r="H5" s="99">
        <v>523</v>
      </c>
      <c r="I5" s="118">
        <v>1.0673469387755101</v>
      </c>
      <c r="J5" s="108"/>
      <c r="K5" s="108"/>
      <c r="L5" s="7">
        <f>D5-B5</f>
        <v>28.370999999999981</v>
      </c>
      <c r="M5" s="8">
        <f>H5-F5</f>
        <v>33</v>
      </c>
    </row>
    <row r="6" spans="1:13" ht="14.4" hidden="1" customHeight="1" outlineLevel="1" x14ac:dyDescent="0.3">
      <c r="A6" s="104" t="s">
        <v>151</v>
      </c>
      <c r="B6" s="107">
        <v>187.88</v>
      </c>
      <c r="C6" s="98">
        <v>450.36700000000002</v>
      </c>
      <c r="D6" s="98">
        <v>279.68200000000002</v>
      </c>
      <c r="E6" s="119">
        <v>1.4886203959974453</v>
      </c>
      <c r="F6" s="120">
        <v>226</v>
      </c>
      <c r="G6" s="98">
        <v>256</v>
      </c>
      <c r="H6" s="98">
        <v>245</v>
      </c>
      <c r="I6" s="121">
        <v>1.084070796460177</v>
      </c>
      <c r="J6" s="108"/>
      <c r="K6" s="108"/>
      <c r="L6" s="5">
        <f t="shared" ref="L6:L11" si="0">D6-B6</f>
        <v>91.802000000000021</v>
      </c>
      <c r="M6" s="6">
        <f t="shared" ref="M6:M13" si="1">H6-F6</f>
        <v>19</v>
      </c>
    </row>
    <row r="7" spans="1:13" ht="14.4" hidden="1" customHeight="1" outlineLevel="1" x14ac:dyDescent="0.3">
      <c r="A7" s="104" t="s">
        <v>152</v>
      </c>
      <c r="B7" s="107">
        <v>1289.366</v>
      </c>
      <c r="C7" s="98">
        <v>1123.8499999999999</v>
      </c>
      <c r="D7" s="98">
        <v>996.91600000000005</v>
      </c>
      <c r="E7" s="119">
        <v>0.7731830992906592</v>
      </c>
      <c r="F7" s="120">
        <v>930</v>
      </c>
      <c r="G7" s="98">
        <v>911</v>
      </c>
      <c r="H7" s="98">
        <v>1018</v>
      </c>
      <c r="I7" s="121">
        <v>1.0946236559139786</v>
      </c>
      <c r="J7" s="108"/>
      <c r="K7" s="108"/>
      <c r="L7" s="5">
        <f t="shared" si="0"/>
        <v>-292.44999999999993</v>
      </c>
      <c r="M7" s="6">
        <f t="shared" si="1"/>
        <v>88</v>
      </c>
    </row>
    <row r="8" spans="1:13" ht="14.4" hidden="1" customHeight="1" outlineLevel="1" x14ac:dyDescent="0.3">
      <c r="A8" s="104" t="s">
        <v>153</v>
      </c>
      <c r="B8" s="107">
        <v>59.338999999999999</v>
      </c>
      <c r="C8" s="98">
        <v>101.767</v>
      </c>
      <c r="D8" s="98">
        <v>133.38300000000001</v>
      </c>
      <c r="E8" s="119">
        <v>2.2478134110787176</v>
      </c>
      <c r="F8" s="120">
        <v>58</v>
      </c>
      <c r="G8" s="98">
        <v>84</v>
      </c>
      <c r="H8" s="98">
        <v>86</v>
      </c>
      <c r="I8" s="121">
        <v>1.4827586206896552</v>
      </c>
      <c r="J8" s="108"/>
      <c r="K8" s="108"/>
      <c r="L8" s="5">
        <f t="shared" si="0"/>
        <v>74.044000000000011</v>
      </c>
      <c r="M8" s="6">
        <f t="shared" si="1"/>
        <v>28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44.591000000000001</v>
      </c>
      <c r="E9" s="119" t="s">
        <v>558</v>
      </c>
      <c r="F9" s="120">
        <v>0</v>
      </c>
      <c r="G9" s="98">
        <v>0</v>
      </c>
      <c r="H9" s="98">
        <v>2</v>
      </c>
      <c r="I9" s="121" t="s">
        <v>558</v>
      </c>
      <c r="J9" s="108"/>
      <c r="K9" s="108"/>
      <c r="L9" s="5">
        <f t="shared" si="0"/>
        <v>44.591000000000001</v>
      </c>
      <c r="M9" s="6">
        <f t="shared" si="1"/>
        <v>2</v>
      </c>
    </row>
    <row r="10" spans="1:13" ht="14.4" hidden="1" customHeight="1" outlineLevel="1" x14ac:dyDescent="0.3">
      <c r="A10" s="104" t="s">
        <v>155</v>
      </c>
      <c r="B10" s="107">
        <v>295.48099999999999</v>
      </c>
      <c r="C10" s="98">
        <v>291.80099999999999</v>
      </c>
      <c r="D10" s="98">
        <v>403.62900000000002</v>
      </c>
      <c r="E10" s="119">
        <v>1.3660066129463486</v>
      </c>
      <c r="F10" s="120">
        <v>246</v>
      </c>
      <c r="G10" s="98">
        <v>274</v>
      </c>
      <c r="H10" s="98">
        <v>338</v>
      </c>
      <c r="I10" s="121">
        <v>1.3739837398373984</v>
      </c>
      <c r="J10" s="108"/>
      <c r="K10" s="108"/>
      <c r="L10" s="5">
        <f t="shared" si="0"/>
        <v>108.14800000000002</v>
      </c>
      <c r="M10" s="6">
        <f t="shared" si="1"/>
        <v>92</v>
      </c>
    </row>
    <row r="11" spans="1:13" ht="14.4" hidden="1" customHeight="1" outlineLevel="1" x14ac:dyDescent="0.3">
      <c r="A11" s="104" t="s">
        <v>156</v>
      </c>
      <c r="B11" s="107">
        <v>127.95</v>
      </c>
      <c r="C11" s="98">
        <v>28.408000000000001</v>
      </c>
      <c r="D11" s="98">
        <v>160.078</v>
      </c>
      <c r="E11" s="119">
        <v>1.2510980851895273</v>
      </c>
      <c r="F11" s="120">
        <v>44</v>
      </c>
      <c r="G11" s="98">
        <v>26</v>
      </c>
      <c r="H11" s="98">
        <v>51</v>
      </c>
      <c r="I11" s="121">
        <v>1.1590909090909092</v>
      </c>
      <c r="J11" s="108"/>
      <c r="K11" s="108"/>
      <c r="L11" s="5">
        <f t="shared" si="0"/>
        <v>32.128</v>
      </c>
      <c r="M11" s="6">
        <f t="shared" si="1"/>
        <v>7</v>
      </c>
    </row>
    <row r="12" spans="1:13" ht="14.4" hidden="1" customHeight="1" outlineLevel="1" thickBot="1" x14ac:dyDescent="0.35">
      <c r="A12" s="228" t="s">
        <v>207</v>
      </c>
      <c r="B12" s="229">
        <v>3.6669999999999998</v>
      </c>
      <c r="C12" s="230">
        <v>3.028</v>
      </c>
      <c r="D12" s="230">
        <v>24.984999999999999</v>
      </c>
      <c r="E12" s="231"/>
      <c r="F12" s="232">
        <v>13</v>
      </c>
      <c r="G12" s="230">
        <v>6</v>
      </c>
      <c r="H12" s="230">
        <v>8</v>
      </c>
      <c r="I12" s="233"/>
      <c r="J12" s="108"/>
      <c r="K12" s="108"/>
      <c r="L12" s="234">
        <f>D12-B12</f>
        <v>21.317999999999998</v>
      </c>
      <c r="M12" s="235">
        <f>H12-F12</f>
        <v>-5</v>
      </c>
    </row>
    <row r="13" spans="1:13" ht="14.4" customHeight="1" collapsed="1" thickBot="1" x14ac:dyDescent="0.35">
      <c r="A13" s="105" t="s">
        <v>3</v>
      </c>
      <c r="B13" s="100">
        <f>SUM(B5:B12)</f>
        <v>2731.5819999999999</v>
      </c>
      <c r="C13" s="101">
        <f>SUM(C5:C12)</f>
        <v>2870.6599999999994</v>
      </c>
      <c r="D13" s="101">
        <f>SUM(D5:D12)</f>
        <v>2839.5339999999997</v>
      </c>
      <c r="E13" s="122">
        <f>IF(OR(D13=0,B13=0),0,D13/B13)</f>
        <v>1.0395199558351167</v>
      </c>
      <c r="F13" s="123">
        <f>SUM(F5:F12)</f>
        <v>2007</v>
      </c>
      <c r="G13" s="101">
        <f>SUM(G5:G12)</f>
        <v>2097</v>
      </c>
      <c r="H13" s="101">
        <f>SUM(H5:H12)</f>
        <v>2271</v>
      </c>
      <c r="I13" s="124">
        <f>IF(OR(H13=0,F13=0),0,H13/F13)</f>
        <v>1.1315396113602392</v>
      </c>
      <c r="J13" s="108"/>
      <c r="K13" s="108"/>
      <c r="L13" s="114">
        <f>D13-B13</f>
        <v>107.95199999999977</v>
      </c>
      <c r="M13" s="125">
        <f t="shared" si="1"/>
        <v>264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203</v>
      </c>
      <c r="B16" s="531" t="s">
        <v>58</v>
      </c>
      <c r="C16" s="532"/>
      <c r="D16" s="532"/>
      <c r="E16" s="533"/>
      <c r="F16" s="531" t="s">
        <v>287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2012</v>
      </c>
      <c r="C17" s="128">
        <v>2013</v>
      </c>
      <c r="D17" s="128">
        <v>2014</v>
      </c>
      <c r="E17" s="129" t="s">
        <v>2</v>
      </c>
      <c r="F17" s="127">
        <v>2012</v>
      </c>
      <c r="G17" s="128">
        <v>2013</v>
      </c>
      <c r="H17" s="128">
        <v>2014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767.899</v>
      </c>
      <c r="C18" s="99">
        <v>871.43899999999996</v>
      </c>
      <c r="D18" s="99">
        <v>796.27</v>
      </c>
      <c r="E18" s="116">
        <v>1.0369462650687133</v>
      </c>
      <c r="F18" s="106">
        <v>490</v>
      </c>
      <c r="G18" s="99">
        <v>540</v>
      </c>
      <c r="H18" s="99">
        <v>523</v>
      </c>
      <c r="I18" s="118">
        <v>1.0673469387755101</v>
      </c>
      <c r="J18" s="522">
        <f>0.97*0.976</f>
        <v>0.94672000000000001</v>
      </c>
      <c r="K18" s="523"/>
      <c r="L18" s="132">
        <f>D18-B18</f>
        <v>28.370999999999981</v>
      </c>
      <c r="M18" s="133">
        <f>H18-F18</f>
        <v>33</v>
      </c>
    </row>
    <row r="19" spans="1:13" ht="14.4" hidden="1" customHeight="1" outlineLevel="1" x14ac:dyDescent="0.3">
      <c r="A19" s="104" t="s">
        <v>151</v>
      </c>
      <c r="B19" s="107">
        <v>187.88</v>
      </c>
      <c r="C19" s="98">
        <v>450.36700000000002</v>
      </c>
      <c r="D19" s="98">
        <v>279.68200000000002</v>
      </c>
      <c r="E19" s="119">
        <v>1.4886203959974453</v>
      </c>
      <c r="F19" s="107">
        <v>226</v>
      </c>
      <c r="G19" s="98">
        <v>256</v>
      </c>
      <c r="H19" s="98">
        <v>245</v>
      </c>
      <c r="I19" s="121">
        <v>1.084070796460177</v>
      </c>
      <c r="J19" s="522">
        <f>0.97*1.096</f>
        <v>1.0631200000000001</v>
      </c>
      <c r="K19" s="523"/>
      <c r="L19" s="134">
        <f t="shared" ref="L19:L26" si="2">D19-B19</f>
        <v>91.802000000000021</v>
      </c>
      <c r="M19" s="135">
        <f t="shared" ref="M19:M26" si="3">H19-F19</f>
        <v>19</v>
      </c>
    </row>
    <row r="20" spans="1:13" ht="14.4" hidden="1" customHeight="1" outlineLevel="1" x14ac:dyDescent="0.3">
      <c r="A20" s="104" t="s">
        <v>152</v>
      </c>
      <c r="B20" s="107">
        <v>1289.366</v>
      </c>
      <c r="C20" s="98">
        <v>1123.8499999999999</v>
      </c>
      <c r="D20" s="98">
        <v>996.91600000000005</v>
      </c>
      <c r="E20" s="119">
        <v>0.7731830992906592</v>
      </c>
      <c r="F20" s="107">
        <v>930</v>
      </c>
      <c r="G20" s="98">
        <v>911</v>
      </c>
      <c r="H20" s="98">
        <v>1018</v>
      </c>
      <c r="I20" s="121">
        <v>1.0946236559139786</v>
      </c>
      <c r="J20" s="522">
        <f>0.97*1.047</f>
        <v>1.01559</v>
      </c>
      <c r="K20" s="523"/>
      <c r="L20" s="134">
        <f t="shared" si="2"/>
        <v>-292.44999999999993</v>
      </c>
      <c r="M20" s="135">
        <f t="shared" si="3"/>
        <v>88</v>
      </c>
    </row>
    <row r="21" spans="1:13" ht="14.4" hidden="1" customHeight="1" outlineLevel="1" x14ac:dyDescent="0.3">
      <c r="A21" s="104" t="s">
        <v>153</v>
      </c>
      <c r="B21" s="107">
        <v>59.338999999999999</v>
      </c>
      <c r="C21" s="98">
        <v>101.767</v>
      </c>
      <c r="D21" s="98">
        <v>133.38300000000001</v>
      </c>
      <c r="E21" s="119">
        <v>2.2478134110787176</v>
      </c>
      <c r="F21" s="107">
        <v>58</v>
      </c>
      <c r="G21" s="98">
        <v>84</v>
      </c>
      <c r="H21" s="98">
        <v>86</v>
      </c>
      <c r="I21" s="121">
        <v>1.4827586206896552</v>
      </c>
      <c r="J21" s="522">
        <f>0.97*1.091</f>
        <v>1.05827</v>
      </c>
      <c r="K21" s="523"/>
      <c r="L21" s="134">
        <f t="shared" si="2"/>
        <v>74.044000000000011</v>
      </c>
      <c r="M21" s="135">
        <f t="shared" si="3"/>
        <v>28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44.591000000000001</v>
      </c>
      <c r="E22" s="119" t="s">
        <v>558</v>
      </c>
      <c r="F22" s="107">
        <v>0</v>
      </c>
      <c r="G22" s="98">
        <v>0</v>
      </c>
      <c r="H22" s="98">
        <v>2</v>
      </c>
      <c r="I22" s="121" t="s">
        <v>558</v>
      </c>
      <c r="J22" s="522">
        <f>0.97*1</f>
        <v>0.97</v>
      </c>
      <c r="K22" s="523"/>
      <c r="L22" s="134">
        <f t="shared" si="2"/>
        <v>44.591000000000001</v>
      </c>
      <c r="M22" s="135">
        <f t="shared" si="3"/>
        <v>2</v>
      </c>
    </row>
    <row r="23" spans="1:13" ht="14.4" hidden="1" customHeight="1" outlineLevel="1" x14ac:dyDescent="0.3">
      <c r="A23" s="104" t="s">
        <v>155</v>
      </c>
      <c r="B23" s="107">
        <v>295.48099999999999</v>
      </c>
      <c r="C23" s="98">
        <v>291.80099999999999</v>
      </c>
      <c r="D23" s="98">
        <v>403.62900000000002</v>
      </c>
      <c r="E23" s="119">
        <v>1.3660066129463486</v>
      </c>
      <c r="F23" s="107">
        <v>246</v>
      </c>
      <c r="G23" s="98">
        <v>274</v>
      </c>
      <c r="H23" s="98">
        <v>338</v>
      </c>
      <c r="I23" s="121">
        <v>1.3739837398373984</v>
      </c>
      <c r="J23" s="522">
        <f>0.97*1.096</f>
        <v>1.0631200000000001</v>
      </c>
      <c r="K23" s="523"/>
      <c r="L23" s="134">
        <f t="shared" si="2"/>
        <v>108.14800000000002</v>
      </c>
      <c r="M23" s="135">
        <f t="shared" si="3"/>
        <v>92</v>
      </c>
    </row>
    <row r="24" spans="1:13" ht="14.4" hidden="1" customHeight="1" outlineLevel="1" x14ac:dyDescent="0.3">
      <c r="A24" s="104" t="s">
        <v>156</v>
      </c>
      <c r="B24" s="107">
        <v>127.95</v>
      </c>
      <c r="C24" s="98">
        <v>28.408000000000001</v>
      </c>
      <c r="D24" s="98">
        <v>160.078</v>
      </c>
      <c r="E24" s="119">
        <v>1.2510980851895273</v>
      </c>
      <c r="F24" s="107">
        <v>44</v>
      </c>
      <c r="G24" s="98">
        <v>26</v>
      </c>
      <c r="H24" s="98">
        <v>51</v>
      </c>
      <c r="I24" s="121">
        <v>1.1590909090909092</v>
      </c>
      <c r="J24" s="522">
        <f>0.97*0.989</f>
        <v>0.95933000000000002</v>
      </c>
      <c r="K24" s="523"/>
      <c r="L24" s="134">
        <f t="shared" si="2"/>
        <v>32.128</v>
      </c>
      <c r="M24" s="135">
        <f t="shared" si="3"/>
        <v>7</v>
      </c>
    </row>
    <row r="25" spans="1:13" ht="14.4" hidden="1" customHeight="1" outlineLevel="1" thickBot="1" x14ac:dyDescent="0.35">
      <c r="A25" s="228" t="s">
        <v>207</v>
      </c>
      <c r="B25" s="229">
        <v>3.6669999999999998</v>
      </c>
      <c r="C25" s="230">
        <v>3.028</v>
      </c>
      <c r="D25" s="230">
        <v>24.984999999999999</v>
      </c>
      <c r="E25" s="231"/>
      <c r="F25" s="229">
        <v>13</v>
      </c>
      <c r="G25" s="230">
        <v>6</v>
      </c>
      <c r="H25" s="230">
        <v>8</v>
      </c>
      <c r="I25" s="233"/>
      <c r="J25" s="343"/>
      <c r="K25" s="344"/>
      <c r="L25" s="236">
        <f>D25-B25</f>
        <v>21.317999999999998</v>
      </c>
      <c r="M25" s="237">
        <f>H25-F25</f>
        <v>-5</v>
      </c>
    </row>
    <row r="26" spans="1:13" ht="14.4" customHeight="1" collapsed="1" thickBot="1" x14ac:dyDescent="0.35">
      <c r="A26" s="136" t="s">
        <v>3</v>
      </c>
      <c r="B26" s="137">
        <f>SUM(B18:B25)</f>
        <v>2731.5819999999999</v>
      </c>
      <c r="C26" s="138">
        <f>SUM(C18:C25)</f>
        <v>2870.6599999999994</v>
      </c>
      <c r="D26" s="138">
        <f>SUM(D18:D25)</f>
        <v>2839.5339999999997</v>
      </c>
      <c r="E26" s="139">
        <f>IF(OR(D26=0,B26=0),0,D26/B26)</f>
        <v>1.0395199558351167</v>
      </c>
      <c r="F26" s="137">
        <f>SUM(F18:F25)</f>
        <v>2007</v>
      </c>
      <c r="G26" s="138">
        <f>SUM(G18:G25)</f>
        <v>2097</v>
      </c>
      <c r="H26" s="138">
        <f>SUM(H18:H25)</f>
        <v>2271</v>
      </c>
      <c r="I26" s="140">
        <f>IF(OR(H26=0,F26=0),0,H26/F26)</f>
        <v>1.1315396113602392</v>
      </c>
      <c r="J26" s="108"/>
      <c r="K26" s="108"/>
      <c r="L26" s="130">
        <f t="shared" si="2"/>
        <v>107.95199999999977</v>
      </c>
      <c r="M26" s="141">
        <f t="shared" si="3"/>
        <v>264</v>
      </c>
    </row>
    <row r="27" spans="1:13" ht="14.4" customHeight="1" x14ac:dyDescent="0.3">
      <c r="A27" s="142"/>
      <c r="B27" s="534" t="s">
        <v>205</v>
      </c>
      <c r="C27" s="535"/>
      <c r="D27" s="535"/>
      <c r="E27" s="535"/>
      <c r="F27" s="534" t="s">
        <v>206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204</v>
      </c>
      <c r="B29" s="526" t="s">
        <v>58</v>
      </c>
      <c r="C29" s="527"/>
      <c r="D29" s="527"/>
      <c r="E29" s="528"/>
      <c r="F29" s="527" t="s">
        <v>287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2012</v>
      </c>
      <c r="C30" s="146">
        <v>2013</v>
      </c>
      <c r="D30" s="146">
        <v>2014</v>
      </c>
      <c r="E30" s="147" t="s">
        <v>2</v>
      </c>
      <c r="F30" s="146">
        <v>2012</v>
      </c>
      <c r="G30" s="146">
        <v>2013</v>
      </c>
      <c r="H30" s="146">
        <v>2014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558</v>
      </c>
      <c r="F31" s="117">
        <v>0</v>
      </c>
      <c r="G31" s="99">
        <v>0</v>
      </c>
      <c r="H31" s="99">
        <v>0</v>
      </c>
      <c r="I31" s="118" t="s">
        <v>558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558</v>
      </c>
      <c r="F32" s="120">
        <v>0</v>
      </c>
      <c r="G32" s="98">
        <v>0</v>
      </c>
      <c r="H32" s="98">
        <v>0</v>
      </c>
      <c r="I32" s="121" t="s">
        <v>558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558</v>
      </c>
      <c r="F33" s="120">
        <v>0</v>
      </c>
      <c r="G33" s="98">
        <v>0</v>
      </c>
      <c r="H33" s="98">
        <v>0</v>
      </c>
      <c r="I33" s="121" t="s">
        <v>558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558</v>
      </c>
      <c r="F34" s="120">
        <v>0</v>
      </c>
      <c r="G34" s="98">
        <v>0</v>
      </c>
      <c r="H34" s="98">
        <v>0</v>
      </c>
      <c r="I34" s="121" t="s">
        <v>558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558</v>
      </c>
      <c r="F35" s="120">
        <v>0</v>
      </c>
      <c r="G35" s="98">
        <v>0</v>
      </c>
      <c r="H35" s="98">
        <v>0</v>
      </c>
      <c r="I35" s="121" t="s">
        <v>558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558</v>
      </c>
      <c r="F36" s="120">
        <v>0</v>
      </c>
      <c r="G36" s="98">
        <v>0</v>
      </c>
      <c r="H36" s="98">
        <v>0</v>
      </c>
      <c r="I36" s="121" t="s">
        <v>558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558</v>
      </c>
      <c r="F37" s="120">
        <v>0</v>
      </c>
      <c r="G37" s="98">
        <v>0</v>
      </c>
      <c r="H37" s="98">
        <v>0</v>
      </c>
      <c r="I37" s="121" t="s">
        <v>558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207</v>
      </c>
      <c r="B38" s="229">
        <v>0</v>
      </c>
      <c r="C38" s="230">
        <v>0</v>
      </c>
      <c r="D38" s="230">
        <v>0</v>
      </c>
      <c r="E38" s="231"/>
      <c r="F38" s="232">
        <v>0</v>
      </c>
      <c r="G38" s="230">
        <v>0</v>
      </c>
      <c r="H38" s="230">
        <v>0</v>
      </c>
      <c r="I38" s="233"/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290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286</v>
      </c>
    </row>
    <row r="43" spans="1:13" ht="14.4" customHeight="1" x14ac:dyDescent="0.25">
      <c r="A43" s="428" t="s">
        <v>292</v>
      </c>
    </row>
    <row r="44" spans="1:13" ht="14.4" customHeight="1" x14ac:dyDescent="0.25">
      <c r="A44" s="427" t="s">
        <v>288</v>
      </c>
    </row>
    <row r="45" spans="1:13" ht="14.4" customHeight="1" x14ac:dyDescent="0.25">
      <c r="A45" s="428" t="s">
        <v>289</v>
      </c>
    </row>
    <row r="46" spans="1:13" ht="14.4" customHeight="1" x14ac:dyDescent="0.3">
      <c r="A46" s="227" t="s">
        <v>291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305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1247.47</v>
      </c>
      <c r="C33" s="188">
        <v>1110</v>
      </c>
      <c r="D33" s="75">
        <f>IF(C33="","",C33-B33)</f>
        <v>-137.47000000000003</v>
      </c>
      <c r="E33" s="76">
        <f>IF(C33="","",C33/B33)</f>
        <v>0.88980095713724572</v>
      </c>
      <c r="F33" s="77">
        <v>61.67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2557.8200000000002</v>
      </c>
      <c r="C34" s="189">
        <v>2355</v>
      </c>
      <c r="D34" s="78">
        <f t="shared" ref="D34:D45" si="0">IF(C34="","",C34-B34)</f>
        <v>-202.82000000000016</v>
      </c>
      <c r="E34" s="79">
        <f t="shared" ref="E34:E45" si="1">IF(C34="","",C34/B34)</f>
        <v>0.9207059136295751</v>
      </c>
      <c r="F34" s="80">
        <v>217.78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4211.2299999999996</v>
      </c>
      <c r="C35" s="189">
        <v>3801</v>
      </c>
      <c r="D35" s="78">
        <f t="shared" si="0"/>
        <v>-410.22999999999956</v>
      </c>
      <c r="E35" s="79">
        <f t="shared" si="1"/>
        <v>0.90258665520524894</v>
      </c>
      <c r="F35" s="80">
        <v>347.2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5782.16</v>
      </c>
      <c r="C36" s="189">
        <v>5298</v>
      </c>
      <c r="D36" s="78">
        <f t="shared" si="0"/>
        <v>-484.15999999999985</v>
      </c>
      <c r="E36" s="79">
        <f t="shared" si="1"/>
        <v>0.91626658549746121</v>
      </c>
      <c r="F36" s="80">
        <v>535.35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7067.62</v>
      </c>
      <c r="C37" s="189">
        <v>6511</v>
      </c>
      <c r="D37" s="78">
        <f t="shared" si="0"/>
        <v>-556.61999999999989</v>
      </c>
      <c r="E37" s="79">
        <f t="shared" si="1"/>
        <v>0.92124364354620081</v>
      </c>
      <c r="F37" s="80">
        <v>683.99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8252.77</v>
      </c>
      <c r="C38" s="189">
        <v>7634</v>
      </c>
      <c r="D38" s="78">
        <f t="shared" si="0"/>
        <v>-618.77000000000044</v>
      </c>
      <c r="E38" s="79">
        <f t="shared" si="1"/>
        <v>0.92502274993729372</v>
      </c>
      <c r="F38" s="80">
        <v>832.65</v>
      </c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10686.33</v>
      </c>
      <c r="C39" s="189">
        <v>9817</v>
      </c>
      <c r="D39" s="78">
        <f t="shared" si="0"/>
        <v>-869.32999999999993</v>
      </c>
      <c r="E39" s="79">
        <f t="shared" si="1"/>
        <v>0.91865027563251367</v>
      </c>
      <c r="F39" s="80">
        <v>1038.8</v>
      </c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>
        <v>12468.19</v>
      </c>
      <c r="C40" s="189">
        <v>11413</v>
      </c>
      <c r="D40" s="78">
        <f t="shared" si="0"/>
        <v>-1055.1900000000005</v>
      </c>
      <c r="E40" s="79">
        <f t="shared" si="1"/>
        <v>0.91536943213088662</v>
      </c>
      <c r="F40" s="80">
        <v>1195.94</v>
      </c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>
        <v>14137.2</v>
      </c>
      <c r="C41" s="189">
        <v>12926</v>
      </c>
      <c r="D41" s="78">
        <f t="shared" si="0"/>
        <v>-1211.2000000000007</v>
      </c>
      <c r="E41" s="79">
        <f t="shared" si="1"/>
        <v>0.91432532609003192</v>
      </c>
      <c r="F41" s="80">
        <v>1308.49</v>
      </c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>
        <v>15747.66</v>
      </c>
      <c r="C42" s="189">
        <v>14418</v>
      </c>
      <c r="D42" s="78">
        <f t="shared" si="0"/>
        <v>-1329.6599999999999</v>
      </c>
      <c r="E42" s="79">
        <f t="shared" si="1"/>
        <v>0.91556459816887081</v>
      </c>
      <c r="F42" s="80">
        <v>1455.29</v>
      </c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>
        <v>17106.009999999998</v>
      </c>
      <c r="C43" s="189">
        <v>15589</v>
      </c>
      <c r="D43" s="78">
        <f t="shared" si="0"/>
        <v>-1517.0099999999984</v>
      </c>
      <c r="E43" s="79">
        <f t="shared" si="1"/>
        <v>0.91131713356884514</v>
      </c>
      <c r="F43" s="80">
        <v>1543.02</v>
      </c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305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51092.560275659569</v>
      </c>
      <c r="D4" s="269">
        <f ca="1">IF(ISERROR(VLOOKUP("Náklady celkem",INDIRECT("HI!$A:$G"),5,0)),0,VLOOKUP("Náklady celkem",INDIRECT("HI!$A:$G"),5,0))</f>
        <v>51354.91583000002</v>
      </c>
      <c r="E4" s="270">
        <f ca="1">IF(C4=0,0,D4/C4)</f>
        <v>1.0051349071748403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2255.0670239752699</v>
      </c>
      <c r="D7" s="277">
        <f>IF(ISERROR(HI!E5),"",HI!E5)</f>
        <v>2045.0134099999998</v>
      </c>
      <c r="E7" s="274">
        <f t="shared" ref="E7:E13" si="0">IF(C7=0,0,D7/C7)</f>
        <v>0.90685260715444982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0.88712797703362367</v>
      </c>
      <c r="E8" s="274">
        <f t="shared" si="0"/>
        <v>0.98569775225958178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303</v>
      </c>
      <c r="C9" s="442">
        <v>0.3</v>
      </c>
      <c r="D9" s="442">
        <f>IF('LŽ Statim'!G3="",0,'LŽ Statim'!G3)</f>
        <v>5.2448766932962833E-2</v>
      </c>
      <c r="E9" s="274">
        <f>IF(C9=0,0,D9/C9)</f>
        <v>0.17482922310987611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3936.092826021576</v>
      </c>
      <c r="D13" s="277">
        <f>IF(ISERROR(HI!E6),"",HI!E6)</f>
        <v>3284.8801600000006</v>
      </c>
      <c r="E13" s="274">
        <f t="shared" si="0"/>
        <v>0.83455352939940908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36375.34611379628</v>
      </c>
      <c r="D14" s="273">
        <f ca="1">IF(ISERROR(VLOOKUP("Osobní náklady (Kč) *",INDIRECT("HI!$A:$G"),5,0)),0,VLOOKUP("Osobní náklady (Kč) *",INDIRECT("HI!$A:$G"),5,0))</f>
        <v>38054.683530000017</v>
      </c>
      <c r="E14" s="274">
        <f ca="1">IF(C14=0,0,D14/C14)</f>
        <v>1.0461669123628436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81947.459999999992</v>
      </c>
      <c r="D16" s="293">
        <f ca="1">IF(ISERROR(VLOOKUP("Výnosy celkem",INDIRECT("HI!$A:$G"),5,0)),0,VLOOKUP("Výnosy celkem",INDIRECT("HI!$A:$G"),5,0))</f>
        <v>85186.01999999999</v>
      </c>
      <c r="E16" s="294">
        <f t="shared" ref="E16:E25" ca="1" si="1">IF(C16=0,0,D16/C16)</f>
        <v>1.0395199558351167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1.001934320771263</v>
      </c>
      <c r="E18" s="274">
        <f t="shared" si="1"/>
        <v>1.1787462597308977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81947.459999999992</v>
      </c>
      <c r="D19" s="273">
        <f ca="1">IF(ISERROR(VLOOKUP("Hospitalizace *",INDIRECT("HI!$A:$G"),5,0)),0,VLOOKUP("Hospitalizace *",INDIRECT("HI!$A:$G"),5,0))</f>
        <v>85186.01999999999</v>
      </c>
      <c r="E19" s="274">
        <f ca="1">IF(C19=0,0,D19/C19)</f>
        <v>1.0395199558351167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1.0395199558351167</v>
      </c>
      <c r="E20" s="274">
        <f t="shared" si="1"/>
        <v>1.0395199558351167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1.0395199558351167</v>
      </c>
      <c r="E21" s="274">
        <f t="shared" si="1"/>
        <v>1.0395199558351167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1.1315396113602392</v>
      </c>
      <c r="E23" s="274">
        <f t="shared" si="1"/>
        <v>1.1910943277476203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0.91131713356884514</v>
      </c>
      <c r="E24" s="274">
        <f t="shared" si="1"/>
        <v>0.91131713356884514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0.79662743367294564</v>
      </c>
      <c r="E25" s="274">
        <f t="shared" si="1"/>
        <v>0.83855519333994277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6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2062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2012</v>
      </c>
      <c r="C3" s="554"/>
      <c r="D3" s="555"/>
      <c r="E3" s="553">
        <v>2013</v>
      </c>
      <c r="F3" s="554"/>
      <c r="G3" s="555"/>
      <c r="H3" s="553">
        <v>2014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7"/>
      <c r="B4" s="738" t="s">
        <v>71</v>
      </c>
      <c r="C4" s="739" t="s">
        <v>59</v>
      </c>
      <c r="D4" s="740" t="s">
        <v>72</v>
      </c>
      <c r="E4" s="738" t="s">
        <v>71</v>
      </c>
      <c r="F4" s="739" t="s">
        <v>59</v>
      </c>
      <c r="G4" s="740" t="s">
        <v>72</v>
      </c>
      <c r="H4" s="738" t="s">
        <v>71</v>
      </c>
      <c r="I4" s="739" t="s">
        <v>59</v>
      </c>
      <c r="J4" s="740" t="s">
        <v>72</v>
      </c>
      <c r="K4" s="741"/>
      <c r="L4" s="742"/>
      <c r="M4" s="742"/>
      <c r="N4" s="742"/>
      <c r="O4" s="743"/>
      <c r="P4" s="744"/>
      <c r="Q4" s="745" t="s">
        <v>60</v>
      </c>
      <c r="R4" s="746" t="s">
        <v>59</v>
      </c>
      <c r="S4" s="747" t="s">
        <v>73</v>
      </c>
      <c r="T4" s="748" t="s">
        <v>74</v>
      </c>
      <c r="U4" s="748" t="s">
        <v>75</v>
      </c>
      <c r="V4" s="749" t="s">
        <v>2</v>
      </c>
      <c r="W4" s="750" t="s">
        <v>76</v>
      </c>
    </row>
    <row r="5" spans="1:23" ht="14.4" customHeight="1" x14ac:dyDescent="0.3">
      <c r="A5" s="780" t="s">
        <v>1977</v>
      </c>
      <c r="B5" s="379"/>
      <c r="C5" s="751"/>
      <c r="D5" s="752"/>
      <c r="E5" s="753">
        <v>1</v>
      </c>
      <c r="F5" s="754">
        <v>13.28</v>
      </c>
      <c r="G5" s="755">
        <v>67</v>
      </c>
      <c r="H5" s="756">
        <v>1</v>
      </c>
      <c r="I5" s="757">
        <v>13.28</v>
      </c>
      <c r="J5" s="758">
        <v>27</v>
      </c>
      <c r="K5" s="759">
        <v>13.28</v>
      </c>
      <c r="L5" s="760">
        <v>11</v>
      </c>
      <c r="M5" s="760">
        <v>75</v>
      </c>
      <c r="N5" s="761">
        <v>25.1</v>
      </c>
      <c r="O5" s="760" t="s">
        <v>1978</v>
      </c>
      <c r="P5" s="762" t="s">
        <v>1979</v>
      </c>
      <c r="Q5" s="763">
        <f>H5-B5</f>
        <v>1</v>
      </c>
      <c r="R5" s="763">
        <f>I5-C5</f>
        <v>13.28</v>
      </c>
      <c r="S5" s="379">
        <f>IF(H5=0,"",H5*N5)</f>
        <v>25.1</v>
      </c>
      <c r="T5" s="379">
        <f>IF(H5=0,"",H5*J5)</f>
        <v>27</v>
      </c>
      <c r="U5" s="379">
        <f>IF(H5=0,"",T5-S5)</f>
        <v>1.8999999999999986</v>
      </c>
      <c r="V5" s="764">
        <f>IF(H5=0,"",T5/S5)</f>
        <v>1.0756972111553784</v>
      </c>
      <c r="W5" s="765">
        <v>2</v>
      </c>
    </row>
    <row r="6" spans="1:23" ht="14.4" customHeight="1" x14ac:dyDescent="0.3">
      <c r="A6" s="781" t="s">
        <v>1980</v>
      </c>
      <c r="B6" s="766"/>
      <c r="C6" s="767"/>
      <c r="D6" s="736"/>
      <c r="E6" s="768">
        <v>4</v>
      </c>
      <c r="F6" s="769">
        <v>62.61</v>
      </c>
      <c r="G6" s="721">
        <v>73.3</v>
      </c>
      <c r="H6" s="770">
        <v>5</v>
      </c>
      <c r="I6" s="771">
        <v>78.260000000000005</v>
      </c>
      <c r="J6" s="722">
        <v>59.8</v>
      </c>
      <c r="K6" s="772">
        <v>15.65</v>
      </c>
      <c r="L6" s="773">
        <v>11</v>
      </c>
      <c r="M6" s="773">
        <v>84</v>
      </c>
      <c r="N6" s="774">
        <v>27.86</v>
      </c>
      <c r="O6" s="773" t="s">
        <v>1978</v>
      </c>
      <c r="P6" s="775" t="s">
        <v>1981</v>
      </c>
      <c r="Q6" s="776">
        <f t="shared" ref="Q6:R46" si="0">H6-B6</f>
        <v>5</v>
      </c>
      <c r="R6" s="776">
        <f t="shared" si="0"/>
        <v>78.260000000000005</v>
      </c>
      <c r="S6" s="766">
        <f t="shared" ref="S6:S46" si="1">IF(H6=0,"",H6*N6)</f>
        <v>139.30000000000001</v>
      </c>
      <c r="T6" s="766">
        <f t="shared" ref="T6:T46" si="2">IF(H6=0,"",H6*J6)</f>
        <v>299</v>
      </c>
      <c r="U6" s="766">
        <f t="shared" ref="U6:U46" si="3">IF(H6=0,"",T6-S6)</f>
        <v>159.69999999999999</v>
      </c>
      <c r="V6" s="777">
        <f t="shared" ref="V6:V46" si="4">IF(H6=0,"",T6/S6)</f>
        <v>2.1464465183058148</v>
      </c>
      <c r="W6" s="723">
        <v>160</v>
      </c>
    </row>
    <row r="7" spans="1:23" ht="14.4" customHeight="1" x14ac:dyDescent="0.3">
      <c r="A7" s="782" t="s">
        <v>1982</v>
      </c>
      <c r="B7" s="730"/>
      <c r="C7" s="731"/>
      <c r="D7" s="732"/>
      <c r="E7" s="713">
        <v>1</v>
      </c>
      <c r="F7" s="714">
        <v>7.23</v>
      </c>
      <c r="G7" s="724">
        <v>26</v>
      </c>
      <c r="H7" s="717"/>
      <c r="I7" s="711"/>
      <c r="J7" s="712"/>
      <c r="K7" s="716">
        <v>7.23</v>
      </c>
      <c r="L7" s="717">
        <v>5</v>
      </c>
      <c r="M7" s="717">
        <v>43</v>
      </c>
      <c r="N7" s="718">
        <v>14.23</v>
      </c>
      <c r="O7" s="717" t="s">
        <v>1978</v>
      </c>
      <c r="P7" s="734" t="s">
        <v>1983</v>
      </c>
      <c r="Q7" s="719">
        <f t="shared" si="0"/>
        <v>0</v>
      </c>
      <c r="R7" s="719">
        <f t="shared" si="0"/>
        <v>0</v>
      </c>
      <c r="S7" s="730" t="str">
        <f t="shared" si="1"/>
        <v/>
      </c>
      <c r="T7" s="730" t="str">
        <f t="shared" si="2"/>
        <v/>
      </c>
      <c r="U7" s="730" t="str">
        <f t="shared" si="3"/>
        <v/>
      </c>
      <c r="V7" s="735" t="str">
        <f t="shared" si="4"/>
        <v/>
      </c>
      <c r="W7" s="720"/>
    </row>
    <row r="8" spans="1:23" ht="14.4" customHeight="1" x14ac:dyDescent="0.3">
      <c r="A8" s="781" t="s">
        <v>1984</v>
      </c>
      <c r="B8" s="766"/>
      <c r="C8" s="767"/>
      <c r="D8" s="736"/>
      <c r="E8" s="770">
        <v>3</v>
      </c>
      <c r="F8" s="771">
        <v>22.43</v>
      </c>
      <c r="G8" s="725">
        <v>30.3</v>
      </c>
      <c r="H8" s="773">
        <v>2</v>
      </c>
      <c r="I8" s="769">
        <v>14.59</v>
      </c>
      <c r="J8" s="721">
        <v>15.5</v>
      </c>
      <c r="K8" s="772">
        <v>7.3</v>
      </c>
      <c r="L8" s="773">
        <v>5</v>
      </c>
      <c r="M8" s="773">
        <v>47</v>
      </c>
      <c r="N8" s="774">
        <v>15.74</v>
      </c>
      <c r="O8" s="773" t="s">
        <v>1978</v>
      </c>
      <c r="P8" s="775" t="s">
        <v>1985</v>
      </c>
      <c r="Q8" s="776">
        <f t="shared" si="0"/>
        <v>2</v>
      </c>
      <c r="R8" s="776">
        <f t="shared" si="0"/>
        <v>14.59</v>
      </c>
      <c r="S8" s="766">
        <f t="shared" si="1"/>
        <v>31.48</v>
      </c>
      <c r="T8" s="766">
        <f t="shared" si="2"/>
        <v>31</v>
      </c>
      <c r="U8" s="766">
        <f t="shared" si="3"/>
        <v>-0.48000000000000043</v>
      </c>
      <c r="V8" s="777">
        <f t="shared" si="4"/>
        <v>0.98475222363405335</v>
      </c>
      <c r="W8" s="723"/>
    </row>
    <row r="9" spans="1:23" ht="14.4" customHeight="1" x14ac:dyDescent="0.3">
      <c r="A9" s="781" t="s">
        <v>1986</v>
      </c>
      <c r="B9" s="766"/>
      <c r="C9" s="767"/>
      <c r="D9" s="736"/>
      <c r="E9" s="770">
        <v>17</v>
      </c>
      <c r="F9" s="771">
        <v>157.55000000000001</v>
      </c>
      <c r="G9" s="725">
        <v>34.4</v>
      </c>
      <c r="H9" s="773">
        <v>5</v>
      </c>
      <c r="I9" s="769">
        <v>41.65</v>
      </c>
      <c r="J9" s="721">
        <v>15.6</v>
      </c>
      <c r="K9" s="772">
        <v>8.33</v>
      </c>
      <c r="L9" s="773">
        <v>6</v>
      </c>
      <c r="M9" s="773">
        <v>53</v>
      </c>
      <c r="N9" s="774">
        <v>17.510000000000002</v>
      </c>
      <c r="O9" s="773" t="s">
        <v>1978</v>
      </c>
      <c r="P9" s="775" t="s">
        <v>1987</v>
      </c>
      <c r="Q9" s="776">
        <f t="shared" si="0"/>
        <v>5</v>
      </c>
      <c r="R9" s="776">
        <f t="shared" si="0"/>
        <v>41.65</v>
      </c>
      <c r="S9" s="766">
        <f t="shared" si="1"/>
        <v>87.550000000000011</v>
      </c>
      <c r="T9" s="766">
        <f t="shared" si="2"/>
        <v>78</v>
      </c>
      <c r="U9" s="766">
        <f t="shared" si="3"/>
        <v>-9.5500000000000114</v>
      </c>
      <c r="V9" s="777">
        <f t="shared" si="4"/>
        <v>0.89091947458595078</v>
      </c>
      <c r="W9" s="723">
        <v>8</v>
      </c>
    </row>
    <row r="10" spans="1:23" ht="14.4" customHeight="1" x14ac:dyDescent="0.3">
      <c r="A10" s="782" t="s">
        <v>1988</v>
      </c>
      <c r="B10" s="730"/>
      <c r="C10" s="731"/>
      <c r="D10" s="732"/>
      <c r="E10" s="733">
        <v>1</v>
      </c>
      <c r="F10" s="711">
        <v>79.150000000000006</v>
      </c>
      <c r="G10" s="712">
        <v>131</v>
      </c>
      <c r="H10" s="713">
        <v>1</v>
      </c>
      <c r="I10" s="714">
        <v>79.88</v>
      </c>
      <c r="J10" s="724">
        <v>96</v>
      </c>
      <c r="K10" s="716">
        <v>80.540000000000006</v>
      </c>
      <c r="L10" s="717">
        <v>75</v>
      </c>
      <c r="M10" s="717">
        <v>376</v>
      </c>
      <c r="N10" s="718">
        <v>125.28</v>
      </c>
      <c r="O10" s="717" t="s">
        <v>1978</v>
      </c>
      <c r="P10" s="734" t="s">
        <v>1989</v>
      </c>
      <c r="Q10" s="719">
        <f t="shared" si="0"/>
        <v>1</v>
      </c>
      <c r="R10" s="719">
        <f t="shared" si="0"/>
        <v>79.88</v>
      </c>
      <c r="S10" s="730">
        <f t="shared" si="1"/>
        <v>125.28</v>
      </c>
      <c r="T10" s="730">
        <f t="shared" si="2"/>
        <v>96</v>
      </c>
      <c r="U10" s="730">
        <f t="shared" si="3"/>
        <v>-29.28</v>
      </c>
      <c r="V10" s="735">
        <f t="shared" si="4"/>
        <v>0.76628352490421459</v>
      </c>
      <c r="W10" s="720"/>
    </row>
    <row r="11" spans="1:23" ht="14.4" customHeight="1" x14ac:dyDescent="0.3">
      <c r="A11" s="782" t="s">
        <v>1990</v>
      </c>
      <c r="B11" s="730"/>
      <c r="C11" s="731"/>
      <c r="D11" s="732"/>
      <c r="E11" s="733">
        <v>1</v>
      </c>
      <c r="F11" s="711">
        <v>43.69</v>
      </c>
      <c r="G11" s="712">
        <v>117</v>
      </c>
      <c r="H11" s="713">
        <v>4</v>
      </c>
      <c r="I11" s="714">
        <v>173.2</v>
      </c>
      <c r="J11" s="715">
        <v>92.3</v>
      </c>
      <c r="K11" s="716">
        <v>43.69</v>
      </c>
      <c r="L11" s="717">
        <v>43</v>
      </c>
      <c r="M11" s="717">
        <v>207</v>
      </c>
      <c r="N11" s="718">
        <v>69.069999999999993</v>
      </c>
      <c r="O11" s="717" t="s">
        <v>1978</v>
      </c>
      <c r="P11" s="734" t="s">
        <v>1991</v>
      </c>
      <c r="Q11" s="719">
        <f t="shared" si="0"/>
        <v>4</v>
      </c>
      <c r="R11" s="719">
        <f t="shared" si="0"/>
        <v>173.2</v>
      </c>
      <c r="S11" s="730">
        <f t="shared" si="1"/>
        <v>276.27999999999997</v>
      </c>
      <c r="T11" s="730">
        <f t="shared" si="2"/>
        <v>369.2</v>
      </c>
      <c r="U11" s="730">
        <f t="shared" si="3"/>
        <v>92.920000000000016</v>
      </c>
      <c r="V11" s="735">
        <f t="shared" si="4"/>
        <v>1.3363254669176199</v>
      </c>
      <c r="W11" s="720">
        <v>93</v>
      </c>
    </row>
    <row r="12" spans="1:23" ht="14.4" customHeight="1" x14ac:dyDescent="0.3">
      <c r="A12" s="782" t="s">
        <v>1992</v>
      </c>
      <c r="B12" s="730"/>
      <c r="C12" s="731"/>
      <c r="D12" s="732"/>
      <c r="E12" s="733">
        <v>6</v>
      </c>
      <c r="F12" s="711">
        <v>166.95</v>
      </c>
      <c r="G12" s="712">
        <v>70</v>
      </c>
      <c r="H12" s="713">
        <v>8</v>
      </c>
      <c r="I12" s="714">
        <v>211.82</v>
      </c>
      <c r="J12" s="724">
        <v>45.4</v>
      </c>
      <c r="K12" s="716">
        <v>27.82</v>
      </c>
      <c r="L12" s="717">
        <v>22</v>
      </c>
      <c r="M12" s="717">
        <v>138</v>
      </c>
      <c r="N12" s="718">
        <v>46.15</v>
      </c>
      <c r="O12" s="717" t="s">
        <v>1978</v>
      </c>
      <c r="P12" s="734" t="s">
        <v>1993</v>
      </c>
      <c r="Q12" s="719">
        <f t="shared" si="0"/>
        <v>8</v>
      </c>
      <c r="R12" s="719">
        <f t="shared" si="0"/>
        <v>211.82</v>
      </c>
      <c r="S12" s="730">
        <f t="shared" si="1"/>
        <v>369.2</v>
      </c>
      <c r="T12" s="730">
        <f t="shared" si="2"/>
        <v>363.2</v>
      </c>
      <c r="U12" s="730">
        <f t="shared" si="3"/>
        <v>-6</v>
      </c>
      <c r="V12" s="735">
        <f t="shared" si="4"/>
        <v>0.98374864572047671</v>
      </c>
      <c r="W12" s="720">
        <v>73</v>
      </c>
    </row>
    <row r="13" spans="1:23" ht="14.4" customHeight="1" x14ac:dyDescent="0.3">
      <c r="A13" s="782" t="s">
        <v>1994</v>
      </c>
      <c r="B13" s="730"/>
      <c r="C13" s="731"/>
      <c r="D13" s="732"/>
      <c r="E13" s="713">
        <v>1</v>
      </c>
      <c r="F13" s="714">
        <v>21.83</v>
      </c>
      <c r="G13" s="724">
        <v>45</v>
      </c>
      <c r="H13" s="717"/>
      <c r="I13" s="711"/>
      <c r="J13" s="712"/>
      <c r="K13" s="716">
        <v>22.16</v>
      </c>
      <c r="L13" s="717">
        <v>11</v>
      </c>
      <c r="M13" s="717">
        <v>98</v>
      </c>
      <c r="N13" s="718">
        <v>32.64</v>
      </c>
      <c r="O13" s="717" t="s">
        <v>1978</v>
      </c>
      <c r="P13" s="734" t="s">
        <v>1995</v>
      </c>
      <c r="Q13" s="719">
        <f t="shared" si="0"/>
        <v>0</v>
      </c>
      <c r="R13" s="719">
        <f t="shared" si="0"/>
        <v>0</v>
      </c>
      <c r="S13" s="730" t="str">
        <f t="shared" si="1"/>
        <v/>
      </c>
      <c r="T13" s="730" t="str">
        <f t="shared" si="2"/>
        <v/>
      </c>
      <c r="U13" s="730" t="str">
        <f t="shared" si="3"/>
        <v/>
      </c>
      <c r="V13" s="735" t="str">
        <f t="shared" si="4"/>
        <v/>
      </c>
      <c r="W13" s="720"/>
    </row>
    <row r="14" spans="1:23" ht="14.4" customHeight="1" x14ac:dyDescent="0.3">
      <c r="A14" s="782" t="s">
        <v>1996</v>
      </c>
      <c r="B14" s="730"/>
      <c r="C14" s="731"/>
      <c r="D14" s="732"/>
      <c r="E14" s="713"/>
      <c r="F14" s="714"/>
      <c r="G14" s="724"/>
      <c r="H14" s="717">
        <v>1</v>
      </c>
      <c r="I14" s="711">
        <v>10.220000000000001</v>
      </c>
      <c r="J14" s="712">
        <v>17</v>
      </c>
      <c r="K14" s="716">
        <v>10.220000000000001</v>
      </c>
      <c r="L14" s="717">
        <v>6</v>
      </c>
      <c r="M14" s="717">
        <v>51</v>
      </c>
      <c r="N14" s="718">
        <v>17.12</v>
      </c>
      <c r="O14" s="717" t="s">
        <v>1978</v>
      </c>
      <c r="P14" s="734" t="s">
        <v>1997</v>
      </c>
      <c r="Q14" s="719">
        <f t="shared" si="0"/>
        <v>1</v>
      </c>
      <c r="R14" s="719">
        <f t="shared" si="0"/>
        <v>10.220000000000001</v>
      </c>
      <c r="S14" s="730">
        <f t="shared" si="1"/>
        <v>17.12</v>
      </c>
      <c r="T14" s="730">
        <f t="shared" si="2"/>
        <v>17</v>
      </c>
      <c r="U14" s="730">
        <f t="shared" si="3"/>
        <v>-0.12000000000000099</v>
      </c>
      <c r="V14" s="735">
        <f t="shared" si="4"/>
        <v>0.99299065420560739</v>
      </c>
      <c r="W14" s="720"/>
    </row>
    <row r="15" spans="1:23" ht="14.4" customHeight="1" x14ac:dyDescent="0.3">
      <c r="A15" s="781" t="s">
        <v>1998</v>
      </c>
      <c r="B15" s="766"/>
      <c r="C15" s="767"/>
      <c r="D15" s="736"/>
      <c r="E15" s="770">
        <v>3</v>
      </c>
      <c r="F15" s="771">
        <v>39.21</v>
      </c>
      <c r="G15" s="725">
        <v>23</v>
      </c>
      <c r="H15" s="773">
        <v>1</v>
      </c>
      <c r="I15" s="769">
        <v>13.07</v>
      </c>
      <c r="J15" s="722">
        <v>49</v>
      </c>
      <c r="K15" s="772">
        <v>13.07</v>
      </c>
      <c r="L15" s="773">
        <v>8</v>
      </c>
      <c r="M15" s="773">
        <v>69</v>
      </c>
      <c r="N15" s="774">
        <v>23.12</v>
      </c>
      <c r="O15" s="773" t="s">
        <v>1978</v>
      </c>
      <c r="P15" s="775" t="s">
        <v>1999</v>
      </c>
      <c r="Q15" s="776">
        <f t="shared" si="0"/>
        <v>1</v>
      </c>
      <c r="R15" s="776">
        <f t="shared" si="0"/>
        <v>13.07</v>
      </c>
      <c r="S15" s="766">
        <f t="shared" si="1"/>
        <v>23.12</v>
      </c>
      <c r="T15" s="766">
        <f t="shared" si="2"/>
        <v>49</v>
      </c>
      <c r="U15" s="766">
        <f t="shared" si="3"/>
        <v>25.88</v>
      </c>
      <c r="V15" s="777">
        <f t="shared" si="4"/>
        <v>2.1193771626297577</v>
      </c>
      <c r="W15" s="723">
        <v>26</v>
      </c>
    </row>
    <row r="16" spans="1:23" ht="14.4" customHeight="1" x14ac:dyDescent="0.3">
      <c r="A16" s="782" t="s">
        <v>2000</v>
      </c>
      <c r="B16" s="730"/>
      <c r="C16" s="731"/>
      <c r="D16" s="732"/>
      <c r="E16" s="733"/>
      <c r="F16" s="711"/>
      <c r="G16" s="712"/>
      <c r="H16" s="713">
        <v>1</v>
      </c>
      <c r="I16" s="714">
        <v>0.51</v>
      </c>
      <c r="J16" s="724">
        <v>3</v>
      </c>
      <c r="K16" s="716">
        <v>0.51</v>
      </c>
      <c r="L16" s="717">
        <v>3</v>
      </c>
      <c r="M16" s="717">
        <v>24</v>
      </c>
      <c r="N16" s="718">
        <v>8.1300000000000008</v>
      </c>
      <c r="O16" s="717" t="s">
        <v>1978</v>
      </c>
      <c r="P16" s="734" t="s">
        <v>2001</v>
      </c>
      <c r="Q16" s="719">
        <f t="shared" si="0"/>
        <v>1</v>
      </c>
      <c r="R16" s="719">
        <f t="shared" si="0"/>
        <v>0.51</v>
      </c>
      <c r="S16" s="730">
        <f t="shared" si="1"/>
        <v>8.1300000000000008</v>
      </c>
      <c r="T16" s="730">
        <f t="shared" si="2"/>
        <v>3</v>
      </c>
      <c r="U16" s="730">
        <f t="shared" si="3"/>
        <v>-5.1300000000000008</v>
      </c>
      <c r="V16" s="735">
        <f t="shared" si="4"/>
        <v>0.36900369003690031</v>
      </c>
      <c r="W16" s="720"/>
    </row>
    <row r="17" spans="1:23" ht="14.4" customHeight="1" x14ac:dyDescent="0.3">
      <c r="A17" s="782" t="s">
        <v>2002</v>
      </c>
      <c r="B17" s="730">
        <v>10</v>
      </c>
      <c r="C17" s="731">
        <v>1.95</v>
      </c>
      <c r="D17" s="732">
        <v>2.5</v>
      </c>
      <c r="E17" s="713">
        <v>6</v>
      </c>
      <c r="F17" s="714">
        <v>1.17</v>
      </c>
      <c r="G17" s="724">
        <v>2.7</v>
      </c>
      <c r="H17" s="717"/>
      <c r="I17" s="711"/>
      <c r="J17" s="712"/>
      <c r="K17" s="716">
        <v>0.2</v>
      </c>
      <c r="L17" s="717">
        <v>1</v>
      </c>
      <c r="M17" s="717">
        <v>5</v>
      </c>
      <c r="N17" s="718">
        <v>1.68</v>
      </c>
      <c r="O17" s="717" t="s">
        <v>1978</v>
      </c>
      <c r="P17" s="734" t="s">
        <v>2003</v>
      </c>
      <c r="Q17" s="719">
        <f t="shared" si="0"/>
        <v>-10</v>
      </c>
      <c r="R17" s="719">
        <f t="shared" si="0"/>
        <v>-1.95</v>
      </c>
      <c r="S17" s="730" t="str">
        <f t="shared" si="1"/>
        <v/>
      </c>
      <c r="T17" s="730" t="str">
        <f t="shared" si="2"/>
        <v/>
      </c>
      <c r="U17" s="730" t="str">
        <f t="shared" si="3"/>
        <v/>
      </c>
      <c r="V17" s="735" t="str">
        <f t="shared" si="4"/>
        <v/>
      </c>
      <c r="W17" s="720"/>
    </row>
    <row r="18" spans="1:23" ht="14.4" customHeight="1" x14ac:dyDescent="0.3">
      <c r="A18" s="781" t="s">
        <v>2004</v>
      </c>
      <c r="B18" s="766">
        <v>3</v>
      </c>
      <c r="C18" s="767">
        <v>1.18</v>
      </c>
      <c r="D18" s="736">
        <v>1.7</v>
      </c>
      <c r="E18" s="770">
        <v>4</v>
      </c>
      <c r="F18" s="771">
        <v>1.29</v>
      </c>
      <c r="G18" s="725">
        <v>2.5</v>
      </c>
      <c r="H18" s="773">
        <v>4</v>
      </c>
      <c r="I18" s="769">
        <v>1.29</v>
      </c>
      <c r="J18" s="722">
        <v>2.2999999999999998</v>
      </c>
      <c r="K18" s="772">
        <v>0.32</v>
      </c>
      <c r="L18" s="773">
        <v>1</v>
      </c>
      <c r="M18" s="773">
        <v>5</v>
      </c>
      <c r="N18" s="774">
        <v>2.14</v>
      </c>
      <c r="O18" s="773" t="s">
        <v>1978</v>
      </c>
      <c r="P18" s="775" t="s">
        <v>2005</v>
      </c>
      <c r="Q18" s="776">
        <f t="shared" si="0"/>
        <v>1</v>
      </c>
      <c r="R18" s="776">
        <f t="shared" si="0"/>
        <v>0.1100000000000001</v>
      </c>
      <c r="S18" s="766">
        <f t="shared" si="1"/>
        <v>8.56</v>
      </c>
      <c r="T18" s="766">
        <f t="shared" si="2"/>
        <v>9.1999999999999993</v>
      </c>
      <c r="U18" s="766">
        <f t="shared" si="3"/>
        <v>0.63999999999999879</v>
      </c>
      <c r="V18" s="777">
        <f t="shared" si="4"/>
        <v>1.0747663551401867</v>
      </c>
      <c r="W18" s="723">
        <v>3</v>
      </c>
    </row>
    <row r="19" spans="1:23" ht="14.4" customHeight="1" x14ac:dyDescent="0.3">
      <c r="A19" s="781" t="s">
        <v>2006</v>
      </c>
      <c r="B19" s="766">
        <v>3</v>
      </c>
      <c r="C19" s="767">
        <v>1.64</v>
      </c>
      <c r="D19" s="736">
        <v>3.3</v>
      </c>
      <c r="E19" s="770">
        <v>9</v>
      </c>
      <c r="F19" s="771">
        <v>7.26</v>
      </c>
      <c r="G19" s="725">
        <v>2.7</v>
      </c>
      <c r="H19" s="773">
        <v>5</v>
      </c>
      <c r="I19" s="769">
        <v>3.65</v>
      </c>
      <c r="J19" s="722">
        <v>3</v>
      </c>
      <c r="K19" s="772">
        <v>0.55000000000000004</v>
      </c>
      <c r="L19" s="773">
        <v>1</v>
      </c>
      <c r="M19" s="773">
        <v>5</v>
      </c>
      <c r="N19" s="774">
        <v>1.72</v>
      </c>
      <c r="O19" s="773" t="s">
        <v>1978</v>
      </c>
      <c r="P19" s="775" t="s">
        <v>2007</v>
      </c>
      <c r="Q19" s="776">
        <f t="shared" si="0"/>
        <v>2</v>
      </c>
      <c r="R19" s="776">
        <f t="shared" si="0"/>
        <v>2.0099999999999998</v>
      </c>
      <c r="S19" s="766">
        <f t="shared" si="1"/>
        <v>8.6</v>
      </c>
      <c r="T19" s="766">
        <f t="shared" si="2"/>
        <v>15</v>
      </c>
      <c r="U19" s="766">
        <f t="shared" si="3"/>
        <v>6.4</v>
      </c>
      <c r="V19" s="777">
        <f t="shared" si="4"/>
        <v>1.7441860465116279</v>
      </c>
      <c r="W19" s="723">
        <v>6</v>
      </c>
    </row>
    <row r="20" spans="1:23" ht="14.4" customHeight="1" x14ac:dyDescent="0.3">
      <c r="A20" s="782" t="s">
        <v>2008</v>
      </c>
      <c r="B20" s="726">
        <v>2</v>
      </c>
      <c r="C20" s="727">
        <v>108.14</v>
      </c>
      <c r="D20" s="728">
        <v>74.5</v>
      </c>
      <c r="E20" s="733"/>
      <c r="F20" s="711"/>
      <c r="G20" s="712"/>
      <c r="H20" s="717"/>
      <c r="I20" s="711"/>
      <c r="J20" s="712"/>
      <c r="K20" s="716">
        <v>54.07</v>
      </c>
      <c r="L20" s="717">
        <v>26</v>
      </c>
      <c r="M20" s="717">
        <v>234</v>
      </c>
      <c r="N20" s="718">
        <v>78.09</v>
      </c>
      <c r="O20" s="717" t="s">
        <v>1978</v>
      </c>
      <c r="P20" s="734" t="s">
        <v>2009</v>
      </c>
      <c r="Q20" s="719">
        <f t="shared" si="0"/>
        <v>-2</v>
      </c>
      <c r="R20" s="719">
        <f t="shared" si="0"/>
        <v>-108.14</v>
      </c>
      <c r="S20" s="730" t="str">
        <f t="shared" si="1"/>
        <v/>
      </c>
      <c r="T20" s="730" t="str">
        <f t="shared" si="2"/>
        <v/>
      </c>
      <c r="U20" s="730" t="str">
        <f t="shared" si="3"/>
        <v/>
      </c>
      <c r="V20" s="735" t="str">
        <f t="shared" si="4"/>
        <v/>
      </c>
      <c r="W20" s="720"/>
    </row>
    <row r="21" spans="1:23" ht="14.4" customHeight="1" x14ac:dyDescent="0.3">
      <c r="A21" s="782" t="s">
        <v>2010</v>
      </c>
      <c r="B21" s="726"/>
      <c r="C21" s="727"/>
      <c r="D21" s="728"/>
      <c r="E21" s="733">
        <v>2</v>
      </c>
      <c r="F21" s="711">
        <v>20.12</v>
      </c>
      <c r="G21" s="712">
        <v>22</v>
      </c>
      <c r="H21" s="717"/>
      <c r="I21" s="711"/>
      <c r="J21" s="712"/>
      <c r="K21" s="716">
        <v>12.88</v>
      </c>
      <c r="L21" s="717">
        <v>9</v>
      </c>
      <c r="M21" s="717">
        <v>79</v>
      </c>
      <c r="N21" s="718">
        <v>26.22</v>
      </c>
      <c r="O21" s="717" t="s">
        <v>1978</v>
      </c>
      <c r="P21" s="734" t="s">
        <v>2011</v>
      </c>
      <c r="Q21" s="719">
        <f t="shared" si="0"/>
        <v>0</v>
      </c>
      <c r="R21" s="719">
        <f t="shared" si="0"/>
        <v>0</v>
      </c>
      <c r="S21" s="730" t="str">
        <f t="shared" si="1"/>
        <v/>
      </c>
      <c r="T21" s="730" t="str">
        <f t="shared" si="2"/>
        <v/>
      </c>
      <c r="U21" s="730" t="str">
        <f t="shared" si="3"/>
        <v/>
      </c>
      <c r="V21" s="735" t="str">
        <f t="shared" si="4"/>
        <v/>
      </c>
      <c r="W21" s="720"/>
    </row>
    <row r="22" spans="1:23" ht="14.4" customHeight="1" x14ac:dyDescent="0.3">
      <c r="A22" s="781" t="s">
        <v>2012</v>
      </c>
      <c r="B22" s="778">
        <v>18</v>
      </c>
      <c r="C22" s="779">
        <v>574.46</v>
      </c>
      <c r="D22" s="729">
        <v>62.8</v>
      </c>
      <c r="E22" s="768">
        <v>10</v>
      </c>
      <c r="F22" s="769">
        <v>323.5</v>
      </c>
      <c r="G22" s="721">
        <v>70.599999999999994</v>
      </c>
      <c r="H22" s="773">
        <v>10</v>
      </c>
      <c r="I22" s="769">
        <v>321.83</v>
      </c>
      <c r="J22" s="721">
        <v>56.2</v>
      </c>
      <c r="K22" s="772">
        <v>32.340000000000003</v>
      </c>
      <c r="L22" s="773">
        <v>20</v>
      </c>
      <c r="M22" s="773">
        <v>180</v>
      </c>
      <c r="N22" s="774">
        <v>59.88</v>
      </c>
      <c r="O22" s="773" t="s">
        <v>1978</v>
      </c>
      <c r="P22" s="775" t="s">
        <v>2013</v>
      </c>
      <c r="Q22" s="776">
        <f t="shared" si="0"/>
        <v>-8</v>
      </c>
      <c r="R22" s="776">
        <f t="shared" si="0"/>
        <v>-252.63000000000005</v>
      </c>
      <c r="S22" s="766">
        <f t="shared" si="1"/>
        <v>598.80000000000007</v>
      </c>
      <c r="T22" s="766">
        <f t="shared" si="2"/>
        <v>562</v>
      </c>
      <c r="U22" s="766">
        <f t="shared" si="3"/>
        <v>-36.800000000000068</v>
      </c>
      <c r="V22" s="777">
        <f t="shared" si="4"/>
        <v>0.93854375417501656</v>
      </c>
      <c r="W22" s="723">
        <v>72</v>
      </c>
    </row>
    <row r="23" spans="1:23" ht="14.4" customHeight="1" x14ac:dyDescent="0.3">
      <c r="A23" s="782" t="s">
        <v>2014</v>
      </c>
      <c r="B23" s="730">
        <v>9</v>
      </c>
      <c r="C23" s="731">
        <v>86.89</v>
      </c>
      <c r="D23" s="732">
        <v>23.7</v>
      </c>
      <c r="E23" s="733">
        <v>5</v>
      </c>
      <c r="F23" s="711">
        <v>49.16</v>
      </c>
      <c r="G23" s="712">
        <v>29</v>
      </c>
      <c r="H23" s="713">
        <v>8</v>
      </c>
      <c r="I23" s="714">
        <v>78.66</v>
      </c>
      <c r="J23" s="724">
        <v>30.4</v>
      </c>
      <c r="K23" s="716">
        <v>9.83</v>
      </c>
      <c r="L23" s="717">
        <v>12</v>
      </c>
      <c r="M23" s="717">
        <v>104</v>
      </c>
      <c r="N23" s="718">
        <v>34.590000000000003</v>
      </c>
      <c r="O23" s="717" t="s">
        <v>1978</v>
      </c>
      <c r="P23" s="734" t="s">
        <v>2015</v>
      </c>
      <c r="Q23" s="719">
        <f t="shared" si="0"/>
        <v>-1</v>
      </c>
      <c r="R23" s="719">
        <f t="shared" si="0"/>
        <v>-8.230000000000004</v>
      </c>
      <c r="S23" s="730">
        <f t="shared" si="1"/>
        <v>276.72000000000003</v>
      </c>
      <c r="T23" s="730">
        <f t="shared" si="2"/>
        <v>243.2</v>
      </c>
      <c r="U23" s="730">
        <f t="shared" si="3"/>
        <v>-33.520000000000039</v>
      </c>
      <c r="V23" s="735">
        <f t="shared" si="4"/>
        <v>0.87886672448684577</v>
      </c>
      <c r="W23" s="720">
        <v>16</v>
      </c>
    </row>
    <row r="24" spans="1:23" ht="14.4" customHeight="1" x14ac:dyDescent="0.3">
      <c r="A24" s="781" t="s">
        <v>2016</v>
      </c>
      <c r="B24" s="766">
        <v>26</v>
      </c>
      <c r="C24" s="767">
        <v>426.33</v>
      </c>
      <c r="D24" s="736">
        <v>43.1</v>
      </c>
      <c r="E24" s="768">
        <v>22</v>
      </c>
      <c r="F24" s="769">
        <v>366.78</v>
      </c>
      <c r="G24" s="721">
        <v>36.9</v>
      </c>
      <c r="H24" s="770">
        <v>28</v>
      </c>
      <c r="I24" s="771">
        <v>450.23</v>
      </c>
      <c r="J24" s="725">
        <v>39.9</v>
      </c>
      <c r="K24" s="772">
        <v>16.77</v>
      </c>
      <c r="L24" s="773">
        <v>15</v>
      </c>
      <c r="M24" s="773">
        <v>131</v>
      </c>
      <c r="N24" s="774">
        <v>43.75</v>
      </c>
      <c r="O24" s="773" t="s">
        <v>1978</v>
      </c>
      <c r="P24" s="775" t="s">
        <v>2017</v>
      </c>
      <c r="Q24" s="776">
        <f t="shared" si="0"/>
        <v>2</v>
      </c>
      <c r="R24" s="776">
        <f t="shared" si="0"/>
        <v>23.900000000000034</v>
      </c>
      <c r="S24" s="766">
        <f t="shared" si="1"/>
        <v>1225</v>
      </c>
      <c r="T24" s="766">
        <f t="shared" si="2"/>
        <v>1117.2</v>
      </c>
      <c r="U24" s="766">
        <f t="shared" si="3"/>
        <v>-107.79999999999995</v>
      </c>
      <c r="V24" s="777">
        <f t="shared" si="4"/>
        <v>0.91200000000000003</v>
      </c>
      <c r="W24" s="723">
        <v>168</v>
      </c>
    </row>
    <row r="25" spans="1:23" ht="14.4" customHeight="1" x14ac:dyDescent="0.3">
      <c r="A25" s="782" t="s">
        <v>2018</v>
      </c>
      <c r="B25" s="730">
        <v>2</v>
      </c>
      <c r="C25" s="731">
        <v>6.88</v>
      </c>
      <c r="D25" s="732">
        <v>23</v>
      </c>
      <c r="E25" s="713">
        <v>4</v>
      </c>
      <c r="F25" s="714">
        <v>13.76</v>
      </c>
      <c r="G25" s="724">
        <v>17.5</v>
      </c>
      <c r="H25" s="717">
        <v>4</v>
      </c>
      <c r="I25" s="711">
        <v>13.76</v>
      </c>
      <c r="J25" s="712">
        <v>9.5</v>
      </c>
      <c r="K25" s="716">
        <v>3.44</v>
      </c>
      <c r="L25" s="717">
        <v>6</v>
      </c>
      <c r="M25" s="717">
        <v>57</v>
      </c>
      <c r="N25" s="718">
        <v>19.059999999999999</v>
      </c>
      <c r="O25" s="717" t="s">
        <v>1978</v>
      </c>
      <c r="P25" s="734" t="s">
        <v>2019</v>
      </c>
      <c r="Q25" s="719">
        <f t="shared" si="0"/>
        <v>2</v>
      </c>
      <c r="R25" s="719">
        <f t="shared" si="0"/>
        <v>6.88</v>
      </c>
      <c r="S25" s="730">
        <f t="shared" si="1"/>
        <v>76.239999999999995</v>
      </c>
      <c r="T25" s="730">
        <f t="shared" si="2"/>
        <v>38</v>
      </c>
      <c r="U25" s="730">
        <f t="shared" si="3"/>
        <v>-38.239999999999995</v>
      </c>
      <c r="V25" s="735">
        <f t="shared" si="4"/>
        <v>0.49842602308499478</v>
      </c>
      <c r="W25" s="720"/>
    </row>
    <row r="26" spans="1:23" ht="14.4" customHeight="1" x14ac:dyDescent="0.3">
      <c r="A26" s="781" t="s">
        <v>2020</v>
      </c>
      <c r="B26" s="766">
        <v>34</v>
      </c>
      <c r="C26" s="767">
        <v>169.95</v>
      </c>
      <c r="D26" s="736">
        <v>18.7</v>
      </c>
      <c r="E26" s="770">
        <v>40</v>
      </c>
      <c r="F26" s="771">
        <v>201.47</v>
      </c>
      <c r="G26" s="725">
        <v>18.399999999999999</v>
      </c>
      <c r="H26" s="773">
        <v>22</v>
      </c>
      <c r="I26" s="769">
        <v>110.16</v>
      </c>
      <c r="J26" s="721">
        <v>18</v>
      </c>
      <c r="K26" s="772">
        <v>5.07</v>
      </c>
      <c r="L26" s="773">
        <v>7</v>
      </c>
      <c r="M26" s="773">
        <v>66</v>
      </c>
      <c r="N26" s="774">
        <v>22.06</v>
      </c>
      <c r="O26" s="773" t="s">
        <v>1978</v>
      </c>
      <c r="P26" s="775" t="s">
        <v>2021</v>
      </c>
      <c r="Q26" s="776">
        <f t="shared" si="0"/>
        <v>-12</v>
      </c>
      <c r="R26" s="776">
        <f t="shared" si="0"/>
        <v>-59.789999999999992</v>
      </c>
      <c r="S26" s="766">
        <f t="shared" si="1"/>
        <v>485.32</v>
      </c>
      <c r="T26" s="766">
        <f t="shared" si="2"/>
        <v>396</v>
      </c>
      <c r="U26" s="766">
        <f t="shared" si="3"/>
        <v>-89.32</v>
      </c>
      <c r="V26" s="777">
        <f t="shared" si="4"/>
        <v>0.81595648232094287</v>
      </c>
      <c r="W26" s="723">
        <v>26</v>
      </c>
    </row>
    <row r="27" spans="1:23" ht="14.4" customHeight="1" x14ac:dyDescent="0.3">
      <c r="A27" s="781" t="s">
        <v>2022</v>
      </c>
      <c r="B27" s="766">
        <v>33</v>
      </c>
      <c r="C27" s="767">
        <v>281.58999999999997</v>
      </c>
      <c r="D27" s="736">
        <v>27.4</v>
      </c>
      <c r="E27" s="770">
        <v>30</v>
      </c>
      <c r="F27" s="771">
        <v>248.32</v>
      </c>
      <c r="G27" s="725">
        <v>23.8</v>
      </c>
      <c r="H27" s="773">
        <v>20</v>
      </c>
      <c r="I27" s="769">
        <v>170.99</v>
      </c>
      <c r="J27" s="721">
        <v>27.9</v>
      </c>
      <c r="K27" s="772">
        <v>8.52</v>
      </c>
      <c r="L27" s="773">
        <v>9</v>
      </c>
      <c r="M27" s="773">
        <v>85</v>
      </c>
      <c r="N27" s="774">
        <v>28.44</v>
      </c>
      <c r="O27" s="773" t="s">
        <v>1978</v>
      </c>
      <c r="P27" s="775" t="s">
        <v>2023</v>
      </c>
      <c r="Q27" s="776">
        <f t="shared" si="0"/>
        <v>-13</v>
      </c>
      <c r="R27" s="776">
        <f t="shared" si="0"/>
        <v>-110.59999999999997</v>
      </c>
      <c r="S27" s="766">
        <f t="shared" si="1"/>
        <v>568.80000000000007</v>
      </c>
      <c r="T27" s="766">
        <f t="shared" si="2"/>
        <v>558</v>
      </c>
      <c r="U27" s="766">
        <f t="shared" si="3"/>
        <v>-10.800000000000068</v>
      </c>
      <c r="V27" s="777">
        <f t="shared" si="4"/>
        <v>0.981012658227848</v>
      </c>
      <c r="W27" s="723">
        <v>84</v>
      </c>
    </row>
    <row r="28" spans="1:23" ht="14.4" customHeight="1" x14ac:dyDescent="0.3">
      <c r="A28" s="782" t="s">
        <v>2024</v>
      </c>
      <c r="B28" s="726">
        <v>25</v>
      </c>
      <c r="C28" s="727">
        <v>15.82</v>
      </c>
      <c r="D28" s="728">
        <v>6.9</v>
      </c>
      <c r="E28" s="733">
        <v>40</v>
      </c>
      <c r="F28" s="711">
        <v>25.3</v>
      </c>
      <c r="G28" s="712">
        <v>6</v>
      </c>
      <c r="H28" s="717">
        <v>36</v>
      </c>
      <c r="I28" s="711">
        <v>22.77</v>
      </c>
      <c r="J28" s="712">
        <v>5.9</v>
      </c>
      <c r="K28" s="716">
        <v>0.63</v>
      </c>
      <c r="L28" s="717">
        <v>3</v>
      </c>
      <c r="M28" s="717">
        <v>25</v>
      </c>
      <c r="N28" s="718">
        <v>8.1999999999999993</v>
      </c>
      <c r="O28" s="717" t="s">
        <v>1978</v>
      </c>
      <c r="P28" s="734" t="s">
        <v>2025</v>
      </c>
      <c r="Q28" s="719">
        <f t="shared" si="0"/>
        <v>11</v>
      </c>
      <c r="R28" s="719">
        <f t="shared" si="0"/>
        <v>6.9499999999999993</v>
      </c>
      <c r="S28" s="730">
        <f t="shared" si="1"/>
        <v>295.2</v>
      </c>
      <c r="T28" s="730">
        <f t="shared" si="2"/>
        <v>212.4</v>
      </c>
      <c r="U28" s="730">
        <f t="shared" si="3"/>
        <v>-82.799999999999983</v>
      </c>
      <c r="V28" s="735">
        <f t="shared" si="4"/>
        <v>0.7195121951219513</v>
      </c>
      <c r="W28" s="720">
        <v>14</v>
      </c>
    </row>
    <row r="29" spans="1:23" ht="14.4" customHeight="1" x14ac:dyDescent="0.3">
      <c r="A29" s="781" t="s">
        <v>2026</v>
      </c>
      <c r="B29" s="778">
        <v>89</v>
      </c>
      <c r="C29" s="779">
        <v>150.34</v>
      </c>
      <c r="D29" s="729">
        <v>11.6</v>
      </c>
      <c r="E29" s="768">
        <v>78</v>
      </c>
      <c r="F29" s="769">
        <v>131.78</v>
      </c>
      <c r="G29" s="721">
        <v>10.6</v>
      </c>
      <c r="H29" s="773">
        <v>67</v>
      </c>
      <c r="I29" s="769">
        <v>113.16</v>
      </c>
      <c r="J29" s="721">
        <v>10.9</v>
      </c>
      <c r="K29" s="772">
        <v>1.69</v>
      </c>
      <c r="L29" s="773">
        <v>4</v>
      </c>
      <c r="M29" s="773">
        <v>36</v>
      </c>
      <c r="N29" s="774">
        <v>11.9</v>
      </c>
      <c r="O29" s="773" t="s">
        <v>1978</v>
      </c>
      <c r="P29" s="775" t="s">
        <v>2027</v>
      </c>
      <c r="Q29" s="776">
        <f t="shared" si="0"/>
        <v>-22</v>
      </c>
      <c r="R29" s="776">
        <f t="shared" si="0"/>
        <v>-37.180000000000007</v>
      </c>
      <c r="S29" s="766">
        <f t="shared" si="1"/>
        <v>797.30000000000007</v>
      </c>
      <c r="T29" s="766">
        <f t="shared" si="2"/>
        <v>730.30000000000007</v>
      </c>
      <c r="U29" s="766">
        <f t="shared" si="3"/>
        <v>-67</v>
      </c>
      <c r="V29" s="777">
        <f t="shared" si="4"/>
        <v>0.91596638655462181</v>
      </c>
      <c r="W29" s="723">
        <v>148</v>
      </c>
    </row>
    <row r="30" spans="1:23" ht="14.4" customHeight="1" x14ac:dyDescent="0.3">
      <c r="A30" s="781" t="s">
        <v>2028</v>
      </c>
      <c r="B30" s="778">
        <v>21</v>
      </c>
      <c r="C30" s="779">
        <v>87.24</v>
      </c>
      <c r="D30" s="729">
        <v>24.8</v>
      </c>
      <c r="E30" s="768">
        <v>5</v>
      </c>
      <c r="F30" s="769">
        <v>20.71</v>
      </c>
      <c r="G30" s="721">
        <v>19.600000000000001</v>
      </c>
      <c r="H30" s="773">
        <v>22</v>
      </c>
      <c r="I30" s="769">
        <v>91.15</v>
      </c>
      <c r="J30" s="722">
        <v>17.399999999999999</v>
      </c>
      <c r="K30" s="772">
        <v>4.12</v>
      </c>
      <c r="L30" s="773">
        <v>5</v>
      </c>
      <c r="M30" s="773">
        <v>49</v>
      </c>
      <c r="N30" s="774">
        <v>16.48</v>
      </c>
      <c r="O30" s="773" t="s">
        <v>1978</v>
      </c>
      <c r="P30" s="775" t="s">
        <v>2029</v>
      </c>
      <c r="Q30" s="776">
        <f t="shared" si="0"/>
        <v>1</v>
      </c>
      <c r="R30" s="776">
        <f t="shared" si="0"/>
        <v>3.9100000000000108</v>
      </c>
      <c r="S30" s="766">
        <f t="shared" si="1"/>
        <v>362.56</v>
      </c>
      <c r="T30" s="766">
        <f t="shared" si="2"/>
        <v>382.79999999999995</v>
      </c>
      <c r="U30" s="766">
        <f t="shared" si="3"/>
        <v>20.239999999999952</v>
      </c>
      <c r="V30" s="777">
        <f t="shared" si="4"/>
        <v>1.0558252427184465</v>
      </c>
      <c r="W30" s="723">
        <v>89</v>
      </c>
    </row>
    <row r="31" spans="1:23" ht="14.4" customHeight="1" x14ac:dyDescent="0.3">
      <c r="A31" s="782" t="s">
        <v>2030</v>
      </c>
      <c r="B31" s="730"/>
      <c r="C31" s="731"/>
      <c r="D31" s="732"/>
      <c r="E31" s="713">
        <v>2</v>
      </c>
      <c r="F31" s="714">
        <v>11.3</v>
      </c>
      <c r="G31" s="724">
        <v>20</v>
      </c>
      <c r="H31" s="717">
        <v>2</v>
      </c>
      <c r="I31" s="711">
        <v>11.3</v>
      </c>
      <c r="J31" s="715">
        <v>25</v>
      </c>
      <c r="K31" s="716">
        <v>5.65</v>
      </c>
      <c r="L31" s="717">
        <v>5</v>
      </c>
      <c r="M31" s="717">
        <v>48</v>
      </c>
      <c r="N31" s="718">
        <v>16.03</v>
      </c>
      <c r="O31" s="717" t="s">
        <v>1978</v>
      </c>
      <c r="P31" s="734" t="s">
        <v>2031</v>
      </c>
      <c r="Q31" s="719">
        <f t="shared" si="0"/>
        <v>2</v>
      </c>
      <c r="R31" s="719">
        <f t="shared" si="0"/>
        <v>11.3</v>
      </c>
      <c r="S31" s="730">
        <f t="shared" si="1"/>
        <v>32.06</v>
      </c>
      <c r="T31" s="730">
        <f t="shared" si="2"/>
        <v>50</v>
      </c>
      <c r="U31" s="730">
        <f t="shared" si="3"/>
        <v>17.939999999999998</v>
      </c>
      <c r="V31" s="735">
        <f t="shared" si="4"/>
        <v>1.5595757953836555</v>
      </c>
      <c r="W31" s="720">
        <v>22</v>
      </c>
    </row>
    <row r="32" spans="1:23" ht="14.4" customHeight="1" x14ac:dyDescent="0.3">
      <c r="A32" s="781" t="s">
        <v>2032</v>
      </c>
      <c r="B32" s="766"/>
      <c r="C32" s="767"/>
      <c r="D32" s="736"/>
      <c r="E32" s="770">
        <v>1</v>
      </c>
      <c r="F32" s="771">
        <v>14.96</v>
      </c>
      <c r="G32" s="725">
        <v>30</v>
      </c>
      <c r="H32" s="773"/>
      <c r="I32" s="769"/>
      <c r="J32" s="721"/>
      <c r="K32" s="772">
        <v>14.96</v>
      </c>
      <c r="L32" s="773">
        <v>10</v>
      </c>
      <c r="M32" s="773">
        <v>89</v>
      </c>
      <c r="N32" s="774">
        <v>29.59</v>
      </c>
      <c r="O32" s="773" t="s">
        <v>1978</v>
      </c>
      <c r="P32" s="775" t="s">
        <v>2033</v>
      </c>
      <c r="Q32" s="776">
        <f t="shared" si="0"/>
        <v>0</v>
      </c>
      <c r="R32" s="776">
        <f t="shared" si="0"/>
        <v>0</v>
      </c>
      <c r="S32" s="766" t="str">
        <f t="shared" si="1"/>
        <v/>
      </c>
      <c r="T32" s="766" t="str">
        <f t="shared" si="2"/>
        <v/>
      </c>
      <c r="U32" s="766" t="str">
        <f t="shared" si="3"/>
        <v/>
      </c>
      <c r="V32" s="777" t="str">
        <f t="shared" si="4"/>
        <v/>
      </c>
      <c r="W32" s="723"/>
    </row>
    <row r="33" spans="1:23" ht="14.4" customHeight="1" x14ac:dyDescent="0.3">
      <c r="A33" s="782" t="s">
        <v>2034</v>
      </c>
      <c r="B33" s="730">
        <v>11</v>
      </c>
      <c r="C33" s="731">
        <v>4.6399999999999997</v>
      </c>
      <c r="D33" s="732">
        <v>6</v>
      </c>
      <c r="E33" s="733">
        <v>9</v>
      </c>
      <c r="F33" s="711">
        <v>3.8</v>
      </c>
      <c r="G33" s="712">
        <v>4.9000000000000004</v>
      </c>
      <c r="H33" s="713">
        <v>11</v>
      </c>
      <c r="I33" s="714">
        <v>4.6399999999999997</v>
      </c>
      <c r="J33" s="724">
        <v>4.7</v>
      </c>
      <c r="K33" s="716">
        <v>0.42</v>
      </c>
      <c r="L33" s="717">
        <v>2</v>
      </c>
      <c r="M33" s="717">
        <v>18</v>
      </c>
      <c r="N33" s="718">
        <v>6.02</v>
      </c>
      <c r="O33" s="717" t="s">
        <v>1978</v>
      </c>
      <c r="P33" s="734" t="s">
        <v>2035</v>
      </c>
      <c r="Q33" s="719">
        <f t="shared" si="0"/>
        <v>0</v>
      </c>
      <c r="R33" s="719">
        <f t="shared" si="0"/>
        <v>0</v>
      </c>
      <c r="S33" s="730">
        <f t="shared" si="1"/>
        <v>66.22</v>
      </c>
      <c r="T33" s="730">
        <f t="shared" si="2"/>
        <v>51.7</v>
      </c>
      <c r="U33" s="730">
        <f t="shared" si="3"/>
        <v>-14.519999999999996</v>
      </c>
      <c r="V33" s="735">
        <f t="shared" si="4"/>
        <v>0.78073089700996678</v>
      </c>
      <c r="W33" s="720">
        <v>1</v>
      </c>
    </row>
    <row r="34" spans="1:23" ht="14.4" customHeight="1" x14ac:dyDescent="0.3">
      <c r="A34" s="781" t="s">
        <v>2036</v>
      </c>
      <c r="B34" s="766">
        <v>10</v>
      </c>
      <c r="C34" s="767">
        <v>9.18</v>
      </c>
      <c r="D34" s="736">
        <v>9.4</v>
      </c>
      <c r="E34" s="768">
        <v>8</v>
      </c>
      <c r="F34" s="769">
        <v>7.34</v>
      </c>
      <c r="G34" s="721">
        <v>5.9</v>
      </c>
      <c r="H34" s="770">
        <v>13</v>
      </c>
      <c r="I34" s="771">
        <v>12.71</v>
      </c>
      <c r="J34" s="722">
        <v>10</v>
      </c>
      <c r="K34" s="772">
        <v>0.92</v>
      </c>
      <c r="L34" s="773">
        <v>3</v>
      </c>
      <c r="M34" s="773">
        <v>23</v>
      </c>
      <c r="N34" s="774">
        <v>7.83</v>
      </c>
      <c r="O34" s="773" t="s">
        <v>1978</v>
      </c>
      <c r="P34" s="775" t="s">
        <v>2037</v>
      </c>
      <c r="Q34" s="776">
        <f t="shared" si="0"/>
        <v>3</v>
      </c>
      <c r="R34" s="776">
        <f t="shared" si="0"/>
        <v>3.5300000000000011</v>
      </c>
      <c r="S34" s="766">
        <f t="shared" si="1"/>
        <v>101.79</v>
      </c>
      <c r="T34" s="766">
        <f t="shared" si="2"/>
        <v>130</v>
      </c>
      <c r="U34" s="766">
        <f t="shared" si="3"/>
        <v>28.209999999999994</v>
      </c>
      <c r="V34" s="777">
        <f t="shared" si="4"/>
        <v>1.2771392081736908</v>
      </c>
      <c r="W34" s="723">
        <v>60</v>
      </c>
    </row>
    <row r="35" spans="1:23" ht="14.4" customHeight="1" x14ac:dyDescent="0.3">
      <c r="A35" s="781" t="s">
        <v>2038</v>
      </c>
      <c r="B35" s="766">
        <v>1</v>
      </c>
      <c r="C35" s="767">
        <v>3.85</v>
      </c>
      <c r="D35" s="736">
        <v>16</v>
      </c>
      <c r="E35" s="768"/>
      <c r="F35" s="769"/>
      <c r="G35" s="721"/>
      <c r="H35" s="770">
        <v>2</v>
      </c>
      <c r="I35" s="771">
        <v>7.7</v>
      </c>
      <c r="J35" s="725">
        <v>9.5</v>
      </c>
      <c r="K35" s="772">
        <v>3.85</v>
      </c>
      <c r="L35" s="773">
        <v>5</v>
      </c>
      <c r="M35" s="773">
        <v>43</v>
      </c>
      <c r="N35" s="774">
        <v>14.37</v>
      </c>
      <c r="O35" s="773" t="s">
        <v>1978</v>
      </c>
      <c r="P35" s="775" t="s">
        <v>2039</v>
      </c>
      <c r="Q35" s="776">
        <f t="shared" si="0"/>
        <v>1</v>
      </c>
      <c r="R35" s="776">
        <f t="shared" si="0"/>
        <v>3.85</v>
      </c>
      <c r="S35" s="766">
        <f t="shared" si="1"/>
        <v>28.74</v>
      </c>
      <c r="T35" s="766">
        <f t="shared" si="2"/>
        <v>19</v>
      </c>
      <c r="U35" s="766">
        <f t="shared" si="3"/>
        <v>-9.7399999999999984</v>
      </c>
      <c r="V35" s="777">
        <f t="shared" si="4"/>
        <v>0.66109951287404323</v>
      </c>
      <c r="W35" s="723"/>
    </row>
    <row r="36" spans="1:23" ht="14.4" customHeight="1" x14ac:dyDescent="0.3">
      <c r="A36" s="782" t="s">
        <v>2040</v>
      </c>
      <c r="B36" s="726">
        <v>20</v>
      </c>
      <c r="C36" s="727">
        <v>170.58</v>
      </c>
      <c r="D36" s="728">
        <v>14.9</v>
      </c>
      <c r="E36" s="733">
        <v>19</v>
      </c>
      <c r="F36" s="711">
        <v>162.94999999999999</v>
      </c>
      <c r="G36" s="712">
        <v>14</v>
      </c>
      <c r="H36" s="717">
        <v>12</v>
      </c>
      <c r="I36" s="711">
        <v>96.69</v>
      </c>
      <c r="J36" s="712">
        <v>11.2</v>
      </c>
      <c r="K36" s="716">
        <v>9.09</v>
      </c>
      <c r="L36" s="717">
        <v>8</v>
      </c>
      <c r="M36" s="717">
        <v>72</v>
      </c>
      <c r="N36" s="718">
        <v>23.98</v>
      </c>
      <c r="O36" s="717" t="s">
        <v>1978</v>
      </c>
      <c r="P36" s="734" t="s">
        <v>2041</v>
      </c>
      <c r="Q36" s="719">
        <f t="shared" si="0"/>
        <v>-8</v>
      </c>
      <c r="R36" s="719">
        <f t="shared" si="0"/>
        <v>-73.890000000000015</v>
      </c>
      <c r="S36" s="730">
        <f t="shared" si="1"/>
        <v>287.76</v>
      </c>
      <c r="T36" s="730">
        <f t="shared" si="2"/>
        <v>134.39999999999998</v>
      </c>
      <c r="U36" s="730">
        <f t="shared" si="3"/>
        <v>-153.36000000000001</v>
      </c>
      <c r="V36" s="735">
        <f t="shared" si="4"/>
        <v>0.46705587989991654</v>
      </c>
      <c r="W36" s="720"/>
    </row>
    <row r="37" spans="1:23" ht="14.4" customHeight="1" x14ac:dyDescent="0.3">
      <c r="A37" s="782" t="s">
        <v>2042</v>
      </c>
      <c r="B37" s="730">
        <v>1</v>
      </c>
      <c r="C37" s="731">
        <v>1.48</v>
      </c>
      <c r="D37" s="732">
        <v>5</v>
      </c>
      <c r="E37" s="713">
        <v>1</v>
      </c>
      <c r="F37" s="714">
        <v>1.48</v>
      </c>
      <c r="G37" s="724">
        <v>11</v>
      </c>
      <c r="H37" s="717"/>
      <c r="I37" s="711"/>
      <c r="J37" s="712"/>
      <c r="K37" s="716">
        <v>1.48</v>
      </c>
      <c r="L37" s="717">
        <v>3</v>
      </c>
      <c r="M37" s="717">
        <v>28</v>
      </c>
      <c r="N37" s="718">
        <v>9.17</v>
      </c>
      <c r="O37" s="717" t="s">
        <v>1978</v>
      </c>
      <c r="P37" s="734" t="s">
        <v>2043</v>
      </c>
      <c r="Q37" s="719">
        <f t="shared" si="0"/>
        <v>-1</v>
      </c>
      <c r="R37" s="719">
        <f t="shared" si="0"/>
        <v>-1.48</v>
      </c>
      <c r="S37" s="730" t="str">
        <f t="shared" si="1"/>
        <v/>
      </c>
      <c r="T37" s="730" t="str">
        <f t="shared" si="2"/>
        <v/>
      </c>
      <c r="U37" s="730" t="str">
        <f t="shared" si="3"/>
        <v/>
      </c>
      <c r="V37" s="735" t="str">
        <f t="shared" si="4"/>
        <v/>
      </c>
      <c r="W37" s="720"/>
    </row>
    <row r="38" spans="1:23" ht="14.4" customHeight="1" x14ac:dyDescent="0.3">
      <c r="A38" s="782" t="s">
        <v>2044</v>
      </c>
      <c r="B38" s="730">
        <v>4</v>
      </c>
      <c r="C38" s="731">
        <v>3.94</v>
      </c>
      <c r="D38" s="732">
        <v>9</v>
      </c>
      <c r="E38" s="713">
        <v>3</v>
      </c>
      <c r="F38" s="714">
        <v>2.96</v>
      </c>
      <c r="G38" s="724">
        <v>10</v>
      </c>
      <c r="H38" s="717"/>
      <c r="I38" s="711"/>
      <c r="J38" s="712"/>
      <c r="K38" s="716">
        <v>0.99</v>
      </c>
      <c r="L38" s="717">
        <v>3</v>
      </c>
      <c r="M38" s="717">
        <v>25</v>
      </c>
      <c r="N38" s="718">
        <v>8.35</v>
      </c>
      <c r="O38" s="717" t="s">
        <v>1978</v>
      </c>
      <c r="P38" s="734" t="s">
        <v>2045</v>
      </c>
      <c r="Q38" s="719">
        <f t="shared" si="0"/>
        <v>-4</v>
      </c>
      <c r="R38" s="719">
        <f t="shared" si="0"/>
        <v>-3.94</v>
      </c>
      <c r="S38" s="730" t="str">
        <f t="shared" si="1"/>
        <v/>
      </c>
      <c r="T38" s="730" t="str">
        <f t="shared" si="2"/>
        <v/>
      </c>
      <c r="U38" s="730" t="str">
        <f t="shared" si="3"/>
        <v/>
      </c>
      <c r="V38" s="735" t="str">
        <f t="shared" si="4"/>
        <v/>
      </c>
      <c r="W38" s="720"/>
    </row>
    <row r="39" spans="1:23" ht="14.4" customHeight="1" x14ac:dyDescent="0.3">
      <c r="A39" s="781" t="s">
        <v>2046</v>
      </c>
      <c r="B39" s="766">
        <v>23</v>
      </c>
      <c r="C39" s="767">
        <v>24.2</v>
      </c>
      <c r="D39" s="736">
        <v>11.1</v>
      </c>
      <c r="E39" s="770">
        <v>27</v>
      </c>
      <c r="F39" s="771">
        <v>28.24</v>
      </c>
      <c r="G39" s="725">
        <v>9.4</v>
      </c>
      <c r="H39" s="773">
        <v>28</v>
      </c>
      <c r="I39" s="769">
        <v>29.68</v>
      </c>
      <c r="J39" s="722">
        <v>10.7</v>
      </c>
      <c r="K39" s="772">
        <v>1.05</v>
      </c>
      <c r="L39" s="773">
        <v>3</v>
      </c>
      <c r="M39" s="773">
        <v>27</v>
      </c>
      <c r="N39" s="774">
        <v>8.93</v>
      </c>
      <c r="O39" s="773" t="s">
        <v>1978</v>
      </c>
      <c r="P39" s="775" t="s">
        <v>2047</v>
      </c>
      <c r="Q39" s="776">
        <f t="shared" si="0"/>
        <v>5</v>
      </c>
      <c r="R39" s="776">
        <f t="shared" si="0"/>
        <v>5.48</v>
      </c>
      <c r="S39" s="766">
        <f t="shared" si="1"/>
        <v>250.04</v>
      </c>
      <c r="T39" s="766">
        <f t="shared" si="2"/>
        <v>299.59999999999997</v>
      </c>
      <c r="U39" s="766">
        <f t="shared" si="3"/>
        <v>49.559999999999974</v>
      </c>
      <c r="V39" s="777">
        <f t="shared" si="4"/>
        <v>1.1982082866741322</v>
      </c>
      <c r="W39" s="723">
        <v>72</v>
      </c>
    </row>
    <row r="40" spans="1:23" ht="14.4" customHeight="1" x14ac:dyDescent="0.3">
      <c r="A40" s="781" t="s">
        <v>2048</v>
      </c>
      <c r="B40" s="766">
        <v>1</v>
      </c>
      <c r="C40" s="767">
        <v>3.42</v>
      </c>
      <c r="D40" s="736">
        <v>9</v>
      </c>
      <c r="E40" s="770">
        <v>2</v>
      </c>
      <c r="F40" s="771">
        <v>6.85</v>
      </c>
      <c r="G40" s="725">
        <v>11.5</v>
      </c>
      <c r="H40" s="773">
        <v>2</v>
      </c>
      <c r="I40" s="769">
        <v>6.85</v>
      </c>
      <c r="J40" s="722">
        <v>20</v>
      </c>
      <c r="K40" s="772">
        <v>3.42</v>
      </c>
      <c r="L40" s="773">
        <v>5</v>
      </c>
      <c r="M40" s="773">
        <v>42</v>
      </c>
      <c r="N40" s="774">
        <v>14.11</v>
      </c>
      <c r="O40" s="773" t="s">
        <v>1978</v>
      </c>
      <c r="P40" s="775" t="s">
        <v>2049</v>
      </c>
      <c r="Q40" s="776">
        <f t="shared" si="0"/>
        <v>1</v>
      </c>
      <c r="R40" s="776">
        <f t="shared" si="0"/>
        <v>3.4299999999999997</v>
      </c>
      <c r="S40" s="766">
        <f t="shared" si="1"/>
        <v>28.22</v>
      </c>
      <c r="T40" s="766">
        <f t="shared" si="2"/>
        <v>40</v>
      </c>
      <c r="U40" s="766">
        <f t="shared" si="3"/>
        <v>11.780000000000001</v>
      </c>
      <c r="V40" s="777">
        <f t="shared" si="4"/>
        <v>1.417434443656981</v>
      </c>
      <c r="W40" s="723">
        <v>12</v>
      </c>
    </row>
    <row r="41" spans="1:23" ht="14.4" customHeight="1" x14ac:dyDescent="0.3">
      <c r="A41" s="782" t="s">
        <v>2050</v>
      </c>
      <c r="B41" s="730">
        <v>990</v>
      </c>
      <c r="C41" s="731">
        <v>311.85000000000002</v>
      </c>
      <c r="D41" s="732">
        <v>4.7</v>
      </c>
      <c r="E41" s="733">
        <v>1216</v>
      </c>
      <c r="F41" s="711">
        <v>382.53</v>
      </c>
      <c r="G41" s="712">
        <v>4.7</v>
      </c>
      <c r="H41" s="713">
        <v>1576</v>
      </c>
      <c r="I41" s="714">
        <v>495.82</v>
      </c>
      <c r="J41" s="724">
        <v>4.5999999999999996</v>
      </c>
      <c r="K41" s="716">
        <v>0.31</v>
      </c>
      <c r="L41" s="717">
        <v>2</v>
      </c>
      <c r="M41" s="717">
        <v>16</v>
      </c>
      <c r="N41" s="718">
        <v>5.19</v>
      </c>
      <c r="O41" s="717" t="s">
        <v>1978</v>
      </c>
      <c r="P41" s="734" t="s">
        <v>2051</v>
      </c>
      <c r="Q41" s="719">
        <f t="shared" si="0"/>
        <v>586</v>
      </c>
      <c r="R41" s="719">
        <f t="shared" si="0"/>
        <v>183.96999999999997</v>
      </c>
      <c r="S41" s="730">
        <f t="shared" si="1"/>
        <v>8179.4400000000005</v>
      </c>
      <c r="T41" s="730">
        <f t="shared" si="2"/>
        <v>7249.5999999999995</v>
      </c>
      <c r="U41" s="730">
        <f t="shared" si="3"/>
        <v>-929.84000000000106</v>
      </c>
      <c r="V41" s="735">
        <f t="shared" si="4"/>
        <v>0.88631984585741797</v>
      </c>
      <c r="W41" s="720">
        <v>200</v>
      </c>
    </row>
    <row r="42" spans="1:23" ht="14.4" customHeight="1" x14ac:dyDescent="0.3">
      <c r="A42" s="781" t="s">
        <v>2052</v>
      </c>
      <c r="B42" s="766">
        <v>618</v>
      </c>
      <c r="C42" s="767">
        <v>255.1</v>
      </c>
      <c r="D42" s="736">
        <v>5.6</v>
      </c>
      <c r="E42" s="768">
        <v>468</v>
      </c>
      <c r="F42" s="769">
        <v>193.79</v>
      </c>
      <c r="G42" s="721">
        <v>5.6</v>
      </c>
      <c r="H42" s="770">
        <v>321</v>
      </c>
      <c r="I42" s="771">
        <v>132.32</v>
      </c>
      <c r="J42" s="725">
        <v>5.6</v>
      </c>
      <c r="K42" s="772">
        <v>0.41</v>
      </c>
      <c r="L42" s="773">
        <v>2</v>
      </c>
      <c r="M42" s="773">
        <v>19</v>
      </c>
      <c r="N42" s="774">
        <v>6.33</v>
      </c>
      <c r="O42" s="773" t="s">
        <v>1978</v>
      </c>
      <c r="P42" s="775" t="s">
        <v>2053</v>
      </c>
      <c r="Q42" s="776">
        <f t="shared" si="0"/>
        <v>-297</v>
      </c>
      <c r="R42" s="776">
        <f t="shared" si="0"/>
        <v>-122.78</v>
      </c>
      <c r="S42" s="766">
        <f t="shared" si="1"/>
        <v>2031.93</v>
      </c>
      <c r="T42" s="766">
        <f t="shared" si="2"/>
        <v>1797.6</v>
      </c>
      <c r="U42" s="766">
        <f t="shared" si="3"/>
        <v>-234.33000000000015</v>
      </c>
      <c r="V42" s="777">
        <f t="shared" si="4"/>
        <v>0.88467614533965233</v>
      </c>
      <c r="W42" s="723">
        <v>136</v>
      </c>
    </row>
    <row r="43" spans="1:23" ht="14.4" customHeight="1" x14ac:dyDescent="0.3">
      <c r="A43" s="781" t="s">
        <v>2054</v>
      </c>
      <c r="B43" s="766">
        <v>40</v>
      </c>
      <c r="C43" s="767">
        <v>27.25</v>
      </c>
      <c r="D43" s="736">
        <v>7</v>
      </c>
      <c r="E43" s="768">
        <v>39</v>
      </c>
      <c r="F43" s="769">
        <v>26.21</v>
      </c>
      <c r="G43" s="721">
        <v>5.6</v>
      </c>
      <c r="H43" s="770">
        <v>31</v>
      </c>
      <c r="I43" s="771">
        <v>21.07</v>
      </c>
      <c r="J43" s="725">
        <v>6.1</v>
      </c>
      <c r="K43" s="772">
        <v>0.67</v>
      </c>
      <c r="L43" s="773">
        <v>2</v>
      </c>
      <c r="M43" s="773">
        <v>21</v>
      </c>
      <c r="N43" s="774">
        <v>7.07</v>
      </c>
      <c r="O43" s="773" t="s">
        <v>1978</v>
      </c>
      <c r="P43" s="775" t="s">
        <v>2055</v>
      </c>
      <c r="Q43" s="776">
        <f t="shared" si="0"/>
        <v>-9</v>
      </c>
      <c r="R43" s="776">
        <f t="shared" si="0"/>
        <v>-6.18</v>
      </c>
      <c r="S43" s="766">
        <f t="shared" si="1"/>
        <v>219.17000000000002</v>
      </c>
      <c r="T43" s="766">
        <f t="shared" si="2"/>
        <v>189.1</v>
      </c>
      <c r="U43" s="766">
        <f t="shared" si="3"/>
        <v>-30.070000000000022</v>
      </c>
      <c r="V43" s="777">
        <f t="shared" si="4"/>
        <v>0.86280056577086273</v>
      </c>
      <c r="W43" s="723">
        <v>24</v>
      </c>
    </row>
    <row r="44" spans="1:23" ht="14.4" customHeight="1" x14ac:dyDescent="0.3">
      <c r="A44" s="782" t="s">
        <v>2056</v>
      </c>
      <c r="B44" s="730">
        <v>9</v>
      </c>
      <c r="C44" s="731">
        <v>2.17</v>
      </c>
      <c r="D44" s="732">
        <v>2.1</v>
      </c>
      <c r="E44" s="733">
        <v>5</v>
      </c>
      <c r="F44" s="711">
        <v>1.2</v>
      </c>
      <c r="G44" s="712">
        <v>2.6</v>
      </c>
      <c r="H44" s="713">
        <v>15</v>
      </c>
      <c r="I44" s="714">
        <v>3.61</v>
      </c>
      <c r="J44" s="724">
        <v>2.2000000000000002</v>
      </c>
      <c r="K44" s="716">
        <v>0.24</v>
      </c>
      <c r="L44" s="717">
        <v>1</v>
      </c>
      <c r="M44" s="717">
        <v>10</v>
      </c>
      <c r="N44" s="718">
        <v>3.44</v>
      </c>
      <c r="O44" s="717" t="s">
        <v>1978</v>
      </c>
      <c r="P44" s="734" t="s">
        <v>2057</v>
      </c>
      <c r="Q44" s="719">
        <f t="shared" si="0"/>
        <v>6</v>
      </c>
      <c r="R44" s="719">
        <f t="shared" si="0"/>
        <v>1.44</v>
      </c>
      <c r="S44" s="730">
        <f t="shared" si="1"/>
        <v>51.6</v>
      </c>
      <c r="T44" s="730">
        <f t="shared" si="2"/>
        <v>33</v>
      </c>
      <c r="U44" s="730">
        <f t="shared" si="3"/>
        <v>-18.600000000000001</v>
      </c>
      <c r="V44" s="735">
        <f t="shared" si="4"/>
        <v>0.63953488372093026</v>
      </c>
      <c r="W44" s="720"/>
    </row>
    <row r="45" spans="1:23" ht="14.4" customHeight="1" x14ac:dyDescent="0.3">
      <c r="A45" s="781" t="s">
        <v>2058</v>
      </c>
      <c r="B45" s="766">
        <v>1</v>
      </c>
      <c r="C45" s="767">
        <v>0.98</v>
      </c>
      <c r="D45" s="736">
        <v>11</v>
      </c>
      <c r="E45" s="768">
        <v>2</v>
      </c>
      <c r="F45" s="769">
        <v>1.96</v>
      </c>
      <c r="G45" s="721">
        <v>26.5</v>
      </c>
      <c r="H45" s="770">
        <v>2</v>
      </c>
      <c r="I45" s="771">
        <v>2.4700000000000002</v>
      </c>
      <c r="J45" s="722">
        <v>23.5</v>
      </c>
      <c r="K45" s="772">
        <v>0.98</v>
      </c>
      <c r="L45" s="773">
        <v>3</v>
      </c>
      <c r="M45" s="773">
        <v>27</v>
      </c>
      <c r="N45" s="774">
        <v>9.11</v>
      </c>
      <c r="O45" s="773" t="s">
        <v>1978</v>
      </c>
      <c r="P45" s="775" t="s">
        <v>2059</v>
      </c>
      <c r="Q45" s="776">
        <f t="shared" si="0"/>
        <v>1</v>
      </c>
      <c r="R45" s="776">
        <f t="shared" si="0"/>
        <v>1.4900000000000002</v>
      </c>
      <c r="S45" s="766">
        <f t="shared" si="1"/>
        <v>18.22</v>
      </c>
      <c r="T45" s="766">
        <f t="shared" si="2"/>
        <v>47</v>
      </c>
      <c r="U45" s="766">
        <f t="shared" si="3"/>
        <v>28.78</v>
      </c>
      <c r="V45" s="777">
        <f t="shared" si="4"/>
        <v>2.5795828759604831</v>
      </c>
      <c r="W45" s="723">
        <v>29</v>
      </c>
    </row>
    <row r="46" spans="1:23" ht="14.4" customHeight="1" thickBot="1" x14ac:dyDescent="0.35">
      <c r="A46" s="783" t="s">
        <v>2060</v>
      </c>
      <c r="B46" s="784">
        <v>3</v>
      </c>
      <c r="C46" s="785">
        <v>0.3</v>
      </c>
      <c r="D46" s="786">
        <v>5</v>
      </c>
      <c r="E46" s="787">
        <v>2</v>
      </c>
      <c r="F46" s="788">
        <v>0.2</v>
      </c>
      <c r="G46" s="789">
        <v>7.5</v>
      </c>
      <c r="H46" s="790">
        <v>1</v>
      </c>
      <c r="I46" s="788">
        <v>0.1</v>
      </c>
      <c r="J46" s="791">
        <v>6</v>
      </c>
      <c r="K46" s="792">
        <v>0.1</v>
      </c>
      <c r="L46" s="790">
        <v>2</v>
      </c>
      <c r="M46" s="790">
        <v>15</v>
      </c>
      <c r="N46" s="793">
        <v>5.16</v>
      </c>
      <c r="O46" s="790" t="s">
        <v>1978</v>
      </c>
      <c r="P46" s="794" t="s">
        <v>2061</v>
      </c>
      <c r="Q46" s="795">
        <f t="shared" si="0"/>
        <v>-2</v>
      </c>
      <c r="R46" s="795">
        <f t="shared" si="0"/>
        <v>-0.19999999999999998</v>
      </c>
      <c r="S46" s="796">
        <f t="shared" si="1"/>
        <v>5.16</v>
      </c>
      <c r="T46" s="796">
        <f t="shared" si="2"/>
        <v>6</v>
      </c>
      <c r="U46" s="796">
        <f t="shared" si="3"/>
        <v>0.83999999999999986</v>
      </c>
      <c r="V46" s="797">
        <f t="shared" si="4"/>
        <v>1.1627906976744187</v>
      </c>
      <c r="W46" s="798">
        <v>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7:Q1048576">
    <cfRule type="cellIs" dxfId="12" priority="9" stopIfTrue="1" operator="lessThan">
      <formula>0</formula>
    </cfRule>
  </conditionalFormatting>
  <conditionalFormatting sqref="U47:U1048576">
    <cfRule type="cellIs" dxfId="11" priority="8" stopIfTrue="1" operator="greaterThan">
      <formula>0</formula>
    </cfRule>
  </conditionalFormatting>
  <conditionalFormatting sqref="V47:V1048576">
    <cfRule type="cellIs" dxfId="10" priority="7" stopIfTrue="1" operator="greaterThan">
      <formula>1</formula>
    </cfRule>
  </conditionalFormatting>
  <conditionalFormatting sqref="V47:V1048576">
    <cfRule type="cellIs" dxfId="9" priority="4" stopIfTrue="1" operator="greaterThan">
      <formula>1</formula>
    </cfRule>
  </conditionalFormatting>
  <conditionalFormatting sqref="U47:U1048576">
    <cfRule type="cellIs" dxfId="8" priority="5" stopIfTrue="1" operator="greaterThan">
      <formula>0</formula>
    </cfRule>
  </conditionalFormatting>
  <conditionalFormatting sqref="Q47:Q1048576">
    <cfRule type="cellIs" dxfId="7" priority="6" stopIfTrue="1" operator="lessThan">
      <formula>0</formula>
    </cfRule>
  </conditionalFormatting>
  <conditionalFormatting sqref="V5:V46">
    <cfRule type="cellIs" dxfId="6" priority="1" stopIfTrue="1" operator="greaterThan">
      <formula>1</formula>
    </cfRule>
  </conditionalFormatting>
  <conditionalFormatting sqref="U5:U46">
    <cfRule type="cellIs" dxfId="5" priority="2" stopIfTrue="1" operator="greaterThan">
      <formula>0</formula>
    </cfRule>
  </conditionalFormatting>
  <conditionalFormatting sqref="Q5:Q4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305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5592062</v>
      </c>
      <c r="C3" s="330">
        <f t="shared" ref="C3:L3" si="0">SUBTOTAL(9,C6:C1048576)</f>
        <v>9</v>
      </c>
      <c r="D3" s="330">
        <f t="shared" si="0"/>
        <v>5259140</v>
      </c>
      <c r="E3" s="330">
        <f t="shared" si="0"/>
        <v>7.6889492840224953</v>
      </c>
      <c r="F3" s="330">
        <f t="shared" si="0"/>
        <v>4454790</v>
      </c>
      <c r="G3" s="333">
        <f>IF(B3&lt;&gt;0,F3/B3,"")</f>
        <v>0.79662743367294564</v>
      </c>
      <c r="H3" s="329">
        <f t="shared" si="0"/>
        <v>7091.92</v>
      </c>
      <c r="I3" s="330">
        <f t="shared" si="0"/>
        <v>1</v>
      </c>
      <c r="J3" s="330">
        <f t="shared" si="0"/>
        <v>5216.5600000000004</v>
      </c>
      <c r="K3" s="330">
        <f t="shared" si="0"/>
        <v>0.73556385294814386</v>
      </c>
      <c r="L3" s="330">
        <f t="shared" si="0"/>
        <v>38591.4</v>
      </c>
      <c r="M3" s="331">
        <f>IF(H3&lt;&gt;0,L3/H3,"")</f>
        <v>5.4416011460930189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9"/>
      <c r="B5" s="800">
        <v>2012</v>
      </c>
      <c r="C5" s="801"/>
      <c r="D5" s="801">
        <v>2013</v>
      </c>
      <c r="E5" s="801"/>
      <c r="F5" s="801">
        <v>2014</v>
      </c>
      <c r="G5" s="698" t="s">
        <v>2</v>
      </c>
      <c r="H5" s="800">
        <v>2012</v>
      </c>
      <c r="I5" s="801"/>
      <c r="J5" s="801">
        <v>2013</v>
      </c>
      <c r="K5" s="801"/>
      <c r="L5" s="801">
        <v>2014</v>
      </c>
      <c r="M5" s="698" t="s">
        <v>2</v>
      </c>
    </row>
    <row r="6" spans="1:13" ht="14.4" customHeight="1" x14ac:dyDescent="0.3">
      <c r="A6" s="637" t="s">
        <v>1783</v>
      </c>
      <c r="B6" s="699"/>
      <c r="C6" s="606"/>
      <c r="D6" s="699">
        <v>126</v>
      </c>
      <c r="E6" s="606"/>
      <c r="F6" s="699"/>
      <c r="G6" s="627"/>
      <c r="H6" s="699"/>
      <c r="I6" s="606"/>
      <c r="J6" s="699"/>
      <c r="K6" s="606"/>
      <c r="L6" s="699"/>
      <c r="M6" s="650"/>
    </row>
    <row r="7" spans="1:13" ht="14.4" customHeight="1" x14ac:dyDescent="0.3">
      <c r="A7" s="638" t="s">
        <v>2063</v>
      </c>
      <c r="B7" s="802">
        <v>554</v>
      </c>
      <c r="C7" s="612">
        <v>1</v>
      </c>
      <c r="D7" s="802"/>
      <c r="E7" s="612"/>
      <c r="F7" s="802"/>
      <c r="G7" s="628"/>
      <c r="H7" s="802"/>
      <c r="I7" s="612"/>
      <c r="J7" s="802"/>
      <c r="K7" s="612"/>
      <c r="L7" s="802"/>
      <c r="M7" s="651"/>
    </row>
    <row r="8" spans="1:13" ht="14.4" customHeight="1" x14ac:dyDescent="0.3">
      <c r="A8" s="638" t="s">
        <v>2064</v>
      </c>
      <c r="B8" s="802">
        <v>199834</v>
      </c>
      <c r="C8" s="612">
        <v>1</v>
      </c>
      <c r="D8" s="802">
        <v>182968</v>
      </c>
      <c r="E8" s="612">
        <v>0.91559994795680411</v>
      </c>
      <c r="F8" s="802">
        <v>263085</v>
      </c>
      <c r="G8" s="628">
        <v>1.3165177096990501</v>
      </c>
      <c r="H8" s="802"/>
      <c r="I8" s="612"/>
      <c r="J8" s="802"/>
      <c r="K8" s="612"/>
      <c r="L8" s="802"/>
      <c r="M8" s="651"/>
    </row>
    <row r="9" spans="1:13" ht="14.4" customHeight="1" x14ac:dyDescent="0.3">
      <c r="A9" s="638" t="s">
        <v>2065</v>
      </c>
      <c r="B9" s="802">
        <v>172864</v>
      </c>
      <c r="C9" s="612">
        <v>1</v>
      </c>
      <c r="D9" s="802">
        <v>190761</v>
      </c>
      <c r="E9" s="612">
        <v>1.1035322565716401</v>
      </c>
      <c r="F9" s="802">
        <v>175670</v>
      </c>
      <c r="G9" s="628">
        <v>1.0162324139207701</v>
      </c>
      <c r="H9" s="802"/>
      <c r="I9" s="612"/>
      <c r="J9" s="802"/>
      <c r="K9" s="612"/>
      <c r="L9" s="802"/>
      <c r="M9" s="651"/>
    </row>
    <row r="10" spans="1:13" ht="14.4" customHeight="1" x14ac:dyDescent="0.3">
      <c r="A10" s="638" t="s">
        <v>2066</v>
      </c>
      <c r="B10" s="802">
        <v>3024131</v>
      </c>
      <c r="C10" s="612">
        <v>1</v>
      </c>
      <c r="D10" s="802">
        <v>2780865</v>
      </c>
      <c r="E10" s="612">
        <v>0.91955837891943171</v>
      </c>
      <c r="F10" s="802">
        <v>1920159</v>
      </c>
      <c r="G10" s="628">
        <v>0.63494570837043762</v>
      </c>
      <c r="H10" s="802"/>
      <c r="I10" s="612"/>
      <c r="J10" s="802"/>
      <c r="K10" s="612"/>
      <c r="L10" s="802"/>
      <c r="M10" s="651"/>
    </row>
    <row r="11" spans="1:13" ht="14.4" customHeight="1" x14ac:dyDescent="0.3">
      <c r="A11" s="638" t="s">
        <v>2067</v>
      </c>
      <c r="B11" s="802">
        <v>265837</v>
      </c>
      <c r="C11" s="612">
        <v>1</v>
      </c>
      <c r="D11" s="802">
        <v>314209</v>
      </c>
      <c r="E11" s="612">
        <v>1.1819611265549943</v>
      </c>
      <c r="F11" s="802">
        <v>189081</v>
      </c>
      <c r="G11" s="628">
        <v>0.71126667845333791</v>
      </c>
      <c r="H11" s="802">
        <v>7091.92</v>
      </c>
      <c r="I11" s="612">
        <v>1</v>
      </c>
      <c r="J11" s="802">
        <v>5216.5600000000004</v>
      </c>
      <c r="K11" s="612">
        <v>0.73556385294814386</v>
      </c>
      <c r="L11" s="802">
        <v>38591.4</v>
      </c>
      <c r="M11" s="651">
        <v>5.4416011460930189</v>
      </c>
    </row>
    <row r="12" spans="1:13" ht="14.4" customHeight="1" x14ac:dyDescent="0.3">
      <c r="A12" s="638" t="s">
        <v>2068</v>
      </c>
      <c r="B12" s="802">
        <v>1144647</v>
      </c>
      <c r="C12" s="612">
        <v>1</v>
      </c>
      <c r="D12" s="802">
        <v>1228600</v>
      </c>
      <c r="E12" s="612">
        <v>1.0733440091137267</v>
      </c>
      <c r="F12" s="802">
        <v>1289575</v>
      </c>
      <c r="G12" s="628">
        <v>1.1266137071079556</v>
      </c>
      <c r="H12" s="802"/>
      <c r="I12" s="612"/>
      <c r="J12" s="802"/>
      <c r="K12" s="612"/>
      <c r="L12" s="802"/>
      <c r="M12" s="651"/>
    </row>
    <row r="13" spans="1:13" ht="14.4" customHeight="1" x14ac:dyDescent="0.3">
      <c r="A13" s="638" t="s">
        <v>2069</v>
      </c>
      <c r="B13" s="802">
        <v>40692</v>
      </c>
      <c r="C13" s="612">
        <v>1</v>
      </c>
      <c r="D13" s="802">
        <v>62899</v>
      </c>
      <c r="E13" s="612">
        <v>1.5457338051705496</v>
      </c>
      <c r="F13" s="802">
        <v>54617</v>
      </c>
      <c r="G13" s="628">
        <v>1.3422048559913498</v>
      </c>
      <c r="H13" s="802"/>
      <c r="I13" s="612"/>
      <c r="J13" s="802"/>
      <c r="K13" s="612"/>
      <c r="L13" s="802"/>
      <c r="M13" s="651"/>
    </row>
    <row r="14" spans="1:13" ht="14.4" customHeight="1" x14ac:dyDescent="0.3">
      <c r="A14" s="638" t="s">
        <v>2070</v>
      </c>
      <c r="B14" s="802">
        <v>662911</v>
      </c>
      <c r="C14" s="612">
        <v>1</v>
      </c>
      <c r="D14" s="802">
        <v>480646</v>
      </c>
      <c r="E14" s="612">
        <v>0.72505358939586162</v>
      </c>
      <c r="F14" s="802">
        <v>471398</v>
      </c>
      <c r="G14" s="628">
        <v>0.71110299874342109</v>
      </c>
      <c r="H14" s="802"/>
      <c r="I14" s="612"/>
      <c r="J14" s="802"/>
      <c r="K14" s="612"/>
      <c r="L14" s="802"/>
      <c r="M14" s="651"/>
    </row>
    <row r="15" spans="1:13" ht="14.4" customHeight="1" thickBot="1" x14ac:dyDescent="0.35">
      <c r="A15" s="701" t="s">
        <v>2071</v>
      </c>
      <c r="B15" s="700">
        <v>80592</v>
      </c>
      <c r="C15" s="618">
        <v>1</v>
      </c>
      <c r="D15" s="700">
        <v>18066</v>
      </c>
      <c r="E15" s="618">
        <v>0.2241661703394878</v>
      </c>
      <c r="F15" s="700">
        <v>91205</v>
      </c>
      <c r="G15" s="629">
        <v>1.1316880087353582</v>
      </c>
      <c r="H15" s="700"/>
      <c r="I15" s="618"/>
      <c r="J15" s="700"/>
      <c r="K15" s="618"/>
      <c r="L15" s="700"/>
      <c r="M15" s="65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2666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305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55489.649999999994</v>
      </c>
      <c r="G3" s="199">
        <f t="shared" si="0"/>
        <v>5599153.9199999999</v>
      </c>
      <c r="H3" s="200"/>
      <c r="I3" s="200"/>
      <c r="J3" s="195">
        <f t="shared" si="0"/>
        <v>51981.82</v>
      </c>
      <c r="K3" s="199">
        <f t="shared" si="0"/>
        <v>5264356.5600000005</v>
      </c>
      <c r="L3" s="200"/>
      <c r="M3" s="200"/>
      <c r="N3" s="195">
        <f t="shared" si="0"/>
        <v>35672.21</v>
      </c>
      <c r="O3" s="199">
        <f t="shared" si="0"/>
        <v>4493381.4000000004</v>
      </c>
      <c r="P3" s="166">
        <f>IF(G3=0,"",O3/G3)</f>
        <v>0.80251078362925243</v>
      </c>
      <c r="Q3" s="197">
        <f>IF(N3=0,"",O3/N3)</f>
        <v>125.96307882242229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17" t="s">
        <v>77</v>
      </c>
      <c r="E4" s="518" t="s">
        <v>11</v>
      </c>
      <c r="F4" s="519">
        <v>2012</v>
      </c>
      <c r="G4" s="520"/>
      <c r="H4" s="198"/>
      <c r="I4" s="198"/>
      <c r="J4" s="519">
        <v>2013</v>
      </c>
      <c r="K4" s="520"/>
      <c r="L4" s="198"/>
      <c r="M4" s="198"/>
      <c r="N4" s="519">
        <v>2014</v>
      </c>
      <c r="O4" s="520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1784</v>
      </c>
      <c r="B6" s="606" t="s">
        <v>2072</v>
      </c>
      <c r="C6" s="606" t="s">
        <v>1786</v>
      </c>
      <c r="D6" s="606" t="s">
        <v>2073</v>
      </c>
      <c r="E6" s="606" t="s">
        <v>2074</v>
      </c>
      <c r="F6" s="609"/>
      <c r="G6" s="609"/>
      <c r="H6" s="609"/>
      <c r="I6" s="609"/>
      <c r="J6" s="609">
        <v>2</v>
      </c>
      <c r="K6" s="609">
        <v>126</v>
      </c>
      <c r="L6" s="609"/>
      <c r="M6" s="609">
        <v>63</v>
      </c>
      <c r="N6" s="609"/>
      <c r="O6" s="609"/>
      <c r="P6" s="627"/>
      <c r="Q6" s="610"/>
    </row>
    <row r="7" spans="1:17" ht="14.4" customHeight="1" x14ac:dyDescent="0.3">
      <c r="A7" s="611" t="s">
        <v>2075</v>
      </c>
      <c r="B7" s="612" t="s">
        <v>2076</v>
      </c>
      <c r="C7" s="612" t="s">
        <v>1786</v>
      </c>
      <c r="D7" s="612" t="s">
        <v>2077</v>
      </c>
      <c r="E7" s="612" t="s">
        <v>2078</v>
      </c>
      <c r="F7" s="615">
        <v>1</v>
      </c>
      <c r="G7" s="615">
        <v>554</v>
      </c>
      <c r="H7" s="615">
        <v>1</v>
      </c>
      <c r="I7" s="615">
        <v>554</v>
      </c>
      <c r="J7" s="615"/>
      <c r="K7" s="615"/>
      <c r="L7" s="615"/>
      <c r="M7" s="615"/>
      <c r="N7" s="615"/>
      <c r="O7" s="615"/>
      <c r="P7" s="628"/>
      <c r="Q7" s="616"/>
    </row>
    <row r="8" spans="1:17" ht="14.4" customHeight="1" x14ac:dyDescent="0.3">
      <c r="A8" s="611" t="s">
        <v>2079</v>
      </c>
      <c r="B8" s="612" t="s">
        <v>2080</v>
      </c>
      <c r="C8" s="612" t="s">
        <v>1786</v>
      </c>
      <c r="D8" s="612" t="s">
        <v>2081</v>
      </c>
      <c r="E8" s="612" t="s">
        <v>2082</v>
      </c>
      <c r="F8" s="615">
        <v>7</v>
      </c>
      <c r="G8" s="615">
        <v>2065</v>
      </c>
      <c r="H8" s="615">
        <v>1</v>
      </c>
      <c r="I8" s="615">
        <v>295</v>
      </c>
      <c r="J8" s="615">
        <v>3</v>
      </c>
      <c r="K8" s="615">
        <v>891</v>
      </c>
      <c r="L8" s="615">
        <v>0.43147699757869251</v>
      </c>
      <c r="M8" s="615">
        <v>297</v>
      </c>
      <c r="N8" s="615">
        <v>7</v>
      </c>
      <c r="O8" s="615">
        <v>2099</v>
      </c>
      <c r="P8" s="628">
        <v>1.0164648910411622</v>
      </c>
      <c r="Q8" s="616">
        <v>299.85714285714283</v>
      </c>
    </row>
    <row r="9" spans="1:17" ht="14.4" customHeight="1" x14ac:dyDescent="0.3">
      <c r="A9" s="611" t="s">
        <v>2079</v>
      </c>
      <c r="B9" s="612" t="s">
        <v>2080</v>
      </c>
      <c r="C9" s="612" t="s">
        <v>1786</v>
      </c>
      <c r="D9" s="612" t="s">
        <v>2083</v>
      </c>
      <c r="E9" s="612" t="s">
        <v>2084</v>
      </c>
      <c r="F9" s="615">
        <v>5</v>
      </c>
      <c r="G9" s="615">
        <v>6180</v>
      </c>
      <c r="H9" s="615">
        <v>1</v>
      </c>
      <c r="I9" s="615">
        <v>1236</v>
      </c>
      <c r="J9" s="615">
        <v>5</v>
      </c>
      <c r="K9" s="615">
        <v>6225</v>
      </c>
      <c r="L9" s="615">
        <v>1.0072815533980584</v>
      </c>
      <c r="M9" s="615">
        <v>1245</v>
      </c>
      <c r="N9" s="615">
        <v>10</v>
      </c>
      <c r="O9" s="615">
        <v>12594</v>
      </c>
      <c r="P9" s="628">
        <v>2.0378640776699029</v>
      </c>
      <c r="Q9" s="616">
        <v>1259.4000000000001</v>
      </c>
    </row>
    <row r="10" spans="1:17" ht="14.4" customHeight="1" x14ac:dyDescent="0.3">
      <c r="A10" s="611" t="s">
        <v>2079</v>
      </c>
      <c r="B10" s="612" t="s">
        <v>2080</v>
      </c>
      <c r="C10" s="612" t="s">
        <v>1786</v>
      </c>
      <c r="D10" s="612" t="s">
        <v>2085</v>
      </c>
      <c r="E10" s="612" t="s">
        <v>2086</v>
      </c>
      <c r="F10" s="615">
        <v>2</v>
      </c>
      <c r="G10" s="615">
        <v>18590</v>
      </c>
      <c r="H10" s="615">
        <v>1</v>
      </c>
      <c r="I10" s="615">
        <v>9295</v>
      </c>
      <c r="J10" s="615"/>
      <c r="K10" s="615"/>
      <c r="L10" s="615"/>
      <c r="M10" s="615"/>
      <c r="N10" s="615"/>
      <c r="O10" s="615"/>
      <c r="P10" s="628"/>
      <c r="Q10" s="616"/>
    </row>
    <row r="11" spans="1:17" ht="14.4" customHeight="1" x14ac:dyDescent="0.3">
      <c r="A11" s="611" t="s">
        <v>2079</v>
      </c>
      <c r="B11" s="612" t="s">
        <v>2080</v>
      </c>
      <c r="C11" s="612" t="s">
        <v>1786</v>
      </c>
      <c r="D11" s="612" t="s">
        <v>2087</v>
      </c>
      <c r="E11" s="612" t="s">
        <v>2088</v>
      </c>
      <c r="F11" s="615">
        <v>57</v>
      </c>
      <c r="G11" s="615">
        <v>126597</v>
      </c>
      <c r="H11" s="615">
        <v>1</v>
      </c>
      <c r="I11" s="615">
        <v>2221</v>
      </c>
      <c r="J11" s="615">
        <v>70</v>
      </c>
      <c r="K11" s="615">
        <v>156310</v>
      </c>
      <c r="L11" s="615">
        <v>1.2347054037615426</v>
      </c>
      <c r="M11" s="615">
        <v>2233</v>
      </c>
      <c r="N11" s="615">
        <v>90</v>
      </c>
      <c r="O11" s="615">
        <v>202524</v>
      </c>
      <c r="P11" s="628">
        <v>1.5997535486622905</v>
      </c>
      <c r="Q11" s="616">
        <v>2250.2666666666669</v>
      </c>
    </row>
    <row r="12" spans="1:17" ht="14.4" customHeight="1" x14ac:dyDescent="0.3">
      <c r="A12" s="611" t="s">
        <v>2079</v>
      </c>
      <c r="B12" s="612" t="s">
        <v>2080</v>
      </c>
      <c r="C12" s="612" t="s">
        <v>1786</v>
      </c>
      <c r="D12" s="612" t="s">
        <v>2089</v>
      </c>
      <c r="E12" s="612" t="s">
        <v>2090</v>
      </c>
      <c r="F12" s="615">
        <v>7</v>
      </c>
      <c r="G12" s="615">
        <v>45388</v>
      </c>
      <c r="H12" s="615">
        <v>1</v>
      </c>
      <c r="I12" s="615">
        <v>6484</v>
      </c>
      <c r="J12" s="615">
        <v>3</v>
      </c>
      <c r="K12" s="615">
        <v>19542</v>
      </c>
      <c r="L12" s="615">
        <v>0.43055433154137657</v>
      </c>
      <c r="M12" s="615">
        <v>6514</v>
      </c>
      <c r="N12" s="615">
        <v>7</v>
      </c>
      <c r="O12" s="615">
        <v>45868</v>
      </c>
      <c r="P12" s="628">
        <v>1.0105754825063893</v>
      </c>
      <c r="Q12" s="616">
        <v>6552.5714285714284</v>
      </c>
    </row>
    <row r="13" spans="1:17" ht="14.4" customHeight="1" x14ac:dyDescent="0.3">
      <c r="A13" s="611" t="s">
        <v>2079</v>
      </c>
      <c r="B13" s="612" t="s">
        <v>2080</v>
      </c>
      <c r="C13" s="612" t="s">
        <v>1786</v>
      </c>
      <c r="D13" s="612" t="s">
        <v>2091</v>
      </c>
      <c r="E13" s="612" t="s">
        <v>2092</v>
      </c>
      <c r="F13" s="615">
        <v>1</v>
      </c>
      <c r="G13" s="615">
        <v>1014</v>
      </c>
      <c r="H13" s="615">
        <v>1</v>
      </c>
      <c r="I13" s="615">
        <v>1014</v>
      </c>
      <c r="J13" s="615"/>
      <c r="K13" s="615"/>
      <c r="L13" s="615"/>
      <c r="M13" s="615"/>
      <c r="N13" s="615"/>
      <c r="O13" s="615"/>
      <c r="P13" s="628"/>
      <c r="Q13" s="616"/>
    </row>
    <row r="14" spans="1:17" ht="14.4" customHeight="1" x14ac:dyDescent="0.3">
      <c r="A14" s="611" t="s">
        <v>2093</v>
      </c>
      <c r="B14" s="612" t="s">
        <v>2080</v>
      </c>
      <c r="C14" s="612" t="s">
        <v>1786</v>
      </c>
      <c r="D14" s="612" t="s">
        <v>2094</v>
      </c>
      <c r="E14" s="612" t="s">
        <v>2095</v>
      </c>
      <c r="F14" s="615"/>
      <c r="G14" s="615"/>
      <c r="H14" s="615"/>
      <c r="I14" s="615"/>
      <c r="J14" s="615">
        <v>8</v>
      </c>
      <c r="K14" s="615">
        <v>184</v>
      </c>
      <c r="L14" s="615"/>
      <c r="M14" s="615">
        <v>23</v>
      </c>
      <c r="N14" s="615">
        <v>3</v>
      </c>
      <c r="O14" s="615">
        <v>69</v>
      </c>
      <c r="P14" s="628"/>
      <c r="Q14" s="616">
        <v>23</v>
      </c>
    </row>
    <row r="15" spans="1:17" ht="14.4" customHeight="1" x14ac:dyDescent="0.3">
      <c r="A15" s="611" t="s">
        <v>2093</v>
      </c>
      <c r="B15" s="612" t="s">
        <v>2080</v>
      </c>
      <c r="C15" s="612" t="s">
        <v>1786</v>
      </c>
      <c r="D15" s="612" t="s">
        <v>2083</v>
      </c>
      <c r="E15" s="612" t="s">
        <v>2084</v>
      </c>
      <c r="F15" s="615"/>
      <c r="G15" s="615"/>
      <c r="H15" s="615"/>
      <c r="I15" s="615"/>
      <c r="J15" s="615">
        <v>4</v>
      </c>
      <c r="K15" s="615">
        <v>4980</v>
      </c>
      <c r="L15" s="615"/>
      <c r="M15" s="615">
        <v>1245</v>
      </c>
      <c r="N15" s="615">
        <v>1</v>
      </c>
      <c r="O15" s="615">
        <v>1245</v>
      </c>
      <c r="P15" s="628"/>
      <c r="Q15" s="616">
        <v>1245</v>
      </c>
    </row>
    <row r="16" spans="1:17" ht="14.4" customHeight="1" x14ac:dyDescent="0.3">
      <c r="A16" s="611" t="s">
        <v>2093</v>
      </c>
      <c r="B16" s="612" t="s">
        <v>2080</v>
      </c>
      <c r="C16" s="612" t="s">
        <v>1786</v>
      </c>
      <c r="D16" s="612" t="s">
        <v>2096</v>
      </c>
      <c r="E16" s="612" t="s">
        <v>2097</v>
      </c>
      <c r="F16" s="615"/>
      <c r="G16" s="615"/>
      <c r="H16" s="615"/>
      <c r="I16" s="615"/>
      <c r="J16" s="615">
        <v>6</v>
      </c>
      <c r="K16" s="615">
        <v>2544</v>
      </c>
      <c r="L16" s="615"/>
      <c r="M16" s="615">
        <v>424</v>
      </c>
      <c r="N16" s="615">
        <v>3</v>
      </c>
      <c r="O16" s="615">
        <v>1272</v>
      </c>
      <c r="P16" s="628"/>
      <c r="Q16" s="616">
        <v>424</v>
      </c>
    </row>
    <row r="17" spans="1:17" ht="14.4" customHeight="1" x14ac:dyDescent="0.3">
      <c r="A17" s="611" t="s">
        <v>2093</v>
      </c>
      <c r="B17" s="612" t="s">
        <v>2080</v>
      </c>
      <c r="C17" s="612" t="s">
        <v>1786</v>
      </c>
      <c r="D17" s="612" t="s">
        <v>2098</v>
      </c>
      <c r="E17" s="612" t="s">
        <v>2099</v>
      </c>
      <c r="F17" s="615"/>
      <c r="G17" s="615"/>
      <c r="H17" s="615"/>
      <c r="I17" s="615"/>
      <c r="J17" s="615">
        <v>6</v>
      </c>
      <c r="K17" s="615">
        <v>6012</v>
      </c>
      <c r="L17" s="615"/>
      <c r="M17" s="615">
        <v>1002</v>
      </c>
      <c r="N17" s="615">
        <v>3</v>
      </c>
      <c r="O17" s="615">
        <v>3006</v>
      </c>
      <c r="P17" s="628"/>
      <c r="Q17" s="616">
        <v>1002</v>
      </c>
    </row>
    <row r="18" spans="1:17" ht="14.4" customHeight="1" x14ac:dyDescent="0.3">
      <c r="A18" s="611" t="s">
        <v>2093</v>
      </c>
      <c r="B18" s="612" t="s">
        <v>2080</v>
      </c>
      <c r="C18" s="612" t="s">
        <v>1786</v>
      </c>
      <c r="D18" s="612" t="s">
        <v>2087</v>
      </c>
      <c r="E18" s="612" t="s">
        <v>2088</v>
      </c>
      <c r="F18" s="615"/>
      <c r="G18" s="615"/>
      <c r="H18" s="615"/>
      <c r="I18" s="615"/>
      <c r="J18" s="615">
        <v>2</v>
      </c>
      <c r="K18" s="615">
        <v>4466</v>
      </c>
      <c r="L18" s="615"/>
      <c r="M18" s="615">
        <v>2233</v>
      </c>
      <c r="N18" s="615"/>
      <c r="O18" s="615"/>
      <c r="P18" s="628"/>
      <c r="Q18" s="616"/>
    </row>
    <row r="19" spans="1:17" ht="14.4" customHeight="1" x14ac:dyDescent="0.3">
      <c r="A19" s="611" t="s">
        <v>2093</v>
      </c>
      <c r="B19" s="612" t="s">
        <v>2100</v>
      </c>
      <c r="C19" s="612" t="s">
        <v>1786</v>
      </c>
      <c r="D19" s="612" t="s">
        <v>2101</v>
      </c>
      <c r="E19" s="612" t="s">
        <v>2102</v>
      </c>
      <c r="F19" s="615">
        <v>6</v>
      </c>
      <c r="G19" s="615">
        <v>2100</v>
      </c>
      <c r="H19" s="615">
        <v>1</v>
      </c>
      <c r="I19" s="615">
        <v>350</v>
      </c>
      <c r="J19" s="615">
        <v>15</v>
      </c>
      <c r="K19" s="615">
        <v>5250</v>
      </c>
      <c r="L19" s="615">
        <v>2.5</v>
      </c>
      <c r="M19" s="615">
        <v>350</v>
      </c>
      <c r="N19" s="615">
        <v>17</v>
      </c>
      <c r="O19" s="615">
        <v>5960</v>
      </c>
      <c r="P19" s="628">
        <v>2.8380952380952382</v>
      </c>
      <c r="Q19" s="616">
        <v>350.58823529411762</v>
      </c>
    </row>
    <row r="20" spans="1:17" ht="14.4" customHeight="1" x14ac:dyDescent="0.3">
      <c r="A20" s="611" t="s">
        <v>2093</v>
      </c>
      <c r="B20" s="612" t="s">
        <v>2100</v>
      </c>
      <c r="C20" s="612" t="s">
        <v>1786</v>
      </c>
      <c r="D20" s="612" t="s">
        <v>2103</v>
      </c>
      <c r="E20" s="612" t="s">
        <v>2104</v>
      </c>
      <c r="F20" s="615">
        <v>17</v>
      </c>
      <c r="G20" s="615">
        <v>1088</v>
      </c>
      <c r="H20" s="615">
        <v>1</v>
      </c>
      <c r="I20" s="615">
        <v>64</v>
      </c>
      <c r="J20" s="615">
        <v>20</v>
      </c>
      <c r="K20" s="615">
        <v>1300</v>
      </c>
      <c r="L20" s="615">
        <v>1.1948529411764706</v>
      </c>
      <c r="M20" s="615">
        <v>65</v>
      </c>
      <c r="N20" s="615">
        <v>106</v>
      </c>
      <c r="O20" s="615">
        <v>6890</v>
      </c>
      <c r="P20" s="628">
        <v>6.3327205882352944</v>
      </c>
      <c r="Q20" s="616">
        <v>65</v>
      </c>
    </row>
    <row r="21" spans="1:17" ht="14.4" customHeight="1" x14ac:dyDescent="0.3">
      <c r="A21" s="611" t="s">
        <v>2093</v>
      </c>
      <c r="B21" s="612" t="s">
        <v>2100</v>
      </c>
      <c r="C21" s="612" t="s">
        <v>1786</v>
      </c>
      <c r="D21" s="612" t="s">
        <v>2105</v>
      </c>
      <c r="E21" s="612" t="s">
        <v>2106</v>
      </c>
      <c r="F21" s="615"/>
      <c r="G21" s="615"/>
      <c r="H21" s="615"/>
      <c r="I21" s="615"/>
      <c r="J21" s="615">
        <v>2</v>
      </c>
      <c r="K21" s="615">
        <v>1180</v>
      </c>
      <c r="L21" s="615"/>
      <c r="M21" s="615">
        <v>590</v>
      </c>
      <c r="N21" s="615">
        <v>3</v>
      </c>
      <c r="O21" s="615">
        <v>1773</v>
      </c>
      <c r="P21" s="628"/>
      <c r="Q21" s="616">
        <v>591</v>
      </c>
    </row>
    <row r="22" spans="1:17" ht="14.4" customHeight="1" x14ac:dyDescent="0.3">
      <c r="A22" s="611" t="s">
        <v>2093</v>
      </c>
      <c r="B22" s="612" t="s">
        <v>2100</v>
      </c>
      <c r="C22" s="612" t="s">
        <v>1786</v>
      </c>
      <c r="D22" s="612" t="s">
        <v>2107</v>
      </c>
      <c r="E22" s="612" t="s">
        <v>2108</v>
      </c>
      <c r="F22" s="615"/>
      <c r="G22" s="615"/>
      <c r="H22" s="615"/>
      <c r="I22" s="615"/>
      <c r="J22" s="615">
        <v>2</v>
      </c>
      <c r="K22" s="615">
        <v>1230</v>
      </c>
      <c r="L22" s="615"/>
      <c r="M22" s="615">
        <v>615</v>
      </c>
      <c r="N22" s="615"/>
      <c r="O22" s="615"/>
      <c r="P22" s="628"/>
      <c r="Q22" s="616"/>
    </row>
    <row r="23" spans="1:17" ht="14.4" customHeight="1" x14ac:dyDescent="0.3">
      <c r="A23" s="611" t="s">
        <v>2093</v>
      </c>
      <c r="B23" s="612" t="s">
        <v>2100</v>
      </c>
      <c r="C23" s="612" t="s">
        <v>1786</v>
      </c>
      <c r="D23" s="612" t="s">
        <v>2109</v>
      </c>
      <c r="E23" s="612" t="s">
        <v>2110</v>
      </c>
      <c r="F23" s="615">
        <v>175</v>
      </c>
      <c r="G23" s="615">
        <v>4025</v>
      </c>
      <c r="H23" s="615">
        <v>1</v>
      </c>
      <c r="I23" s="615">
        <v>23</v>
      </c>
      <c r="J23" s="615">
        <v>115</v>
      </c>
      <c r="K23" s="615">
        <v>2645</v>
      </c>
      <c r="L23" s="615">
        <v>0.65714285714285714</v>
      </c>
      <c r="M23" s="615">
        <v>23</v>
      </c>
      <c r="N23" s="615">
        <v>88</v>
      </c>
      <c r="O23" s="615">
        <v>2092</v>
      </c>
      <c r="P23" s="628">
        <v>0.51975155279503105</v>
      </c>
      <c r="Q23" s="616">
        <v>23.772727272727273</v>
      </c>
    </row>
    <row r="24" spans="1:17" ht="14.4" customHeight="1" x14ac:dyDescent="0.3">
      <c r="A24" s="611" t="s">
        <v>2093</v>
      </c>
      <c r="B24" s="612" t="s">
        <v>2100</v>
      </c>
      <c r="C24" s="612" t="s">
        <v>1786</v>
      </c>
      <c r="D24" s="612" t="s">
        <v>2111</v>
      </c>
      <c r="E24" s="612" t="s">
        <v>2112</v>
      </c>
      <c r="F24" s="615">
        <v>20</v>
      </c>
      <c r="G24" s="615">
        <v>1080</v>
      </c>
      <c r="H24" s="615">
        <v>1</v>
      </c>
      <c r="I24" s="615">
        <v>54</v>
      </c>
      <c r="J24" s="615">
        <v>26</v>
      </c>
      <c r="K24" s="615">
        <v>1404</v>
      </c>
      <c r="L24" s="615">
        <v>1.3</v>
      </c>
      <c r="M24" s="615">
        <v>54</v>
      </c>
      <c r="N24" s="615">
        <v>29</v>
      </c>
      <c r="O24" s="615">
        <v>1566</v>
      </c>
      <c r="P24" s="628">
        <v>1.45</v>
      </c>
      <c r="Q24" s="616">
        <v>54</v>
      </c>
    </row>
    <row r="25" spans="1:17" ht="14.4" customHeight="1" x14ac:dyDescent="0.3">
      <c r="A25" s="611" t="s">
        <v>2093</v>
      </c>
      <c r="B25" s="612" t="s">
        <v>2100</v>
      </c>
      <c r="C25" s="612" t="s">
        <v>1786</v>
      </c>
      <c r="D25" s="612" t="s">
        <v>2113</v>
      </c>
      <c r="E25" s="612" t="s">
        <v>2114</v>
      </c>
      <c r="F25" s="615">
        <v>81</v>
      </c>
      <c r="G25" s="615">
        <v>6237</v>
      </c>
      <c r="H25" s="615">
        <v>1</v>
      </c>
      <c r="I25" s="615">
        <v>77</v>
      </c>
      <c r="J25" s="615">
        <v>96</v>
      </c>
      <c r="K25" s="615">
        <v>7392</v>
      </c>
      <c r="L25" s="615">
        <v>1.1851851851851851</v>
      </c>
      <c r="M25" s="615">
        <v>77</v>
      </c>
      <c r="N25" s="615">
        <v>96</v>
      </c>
      <c r="O25" s="615">
        <v>7392</v>
      </c>
      <c r="P25" s="628">
        <v>1.1851851851851851</v>
      </c>
      <c r="Q25" s="616">
        <v>77</v>
      </c>
    </row>
    <row r="26" spans="1:17" ht="14.4" customHeight="1" x14ac:dyDescent="0.3">
      <c r="A26" s="611" t="s">
        <v>2093</v>
      </c>
      <c r="B26" s="612" t="s">
        <v>2100</v>
      </c>
      <c r="C26" s="612" t="s">
        <v>1786</v>
      </c>
      <c r="D26" s="612" t="s">
        <v>2115</v>
      </c>
      <c r="E26" s="612" t="s">
        <v>2116</v>
      </c>
      <c r="F26" s="615">
        <v>2423</v>
      </c>
      <c r="G26" s="615">
        <v>53306</v>
      </c>
      <c r="H26" s="615">
        <v>1</v>
      </c>
      <c r="I26" s="615">
        <v>22</v>
      </c>
      <c r="J26" s="615">
        <v>2019</v>
      </c>
      <c r="K26" s="615">
        <v>44418</v>
      </c>
      <c r="L26" s="615">
        <v>0.83326454808089145</v>
      </c>
      <c r="M26" s="615">
        <v>22</v>
      </c>
      <c r="N26" s="615">
        <v>1858</v>
      </c>
      <c r="O26" s="615">
        <v>42263</v>
      </c>
      <c r="P26" s="628">
        <v>0.79283757925937037</v>
      </c>
      <c r="Q26" s="616">
        <v>22.746501614639396</v>
      </c>
    </row>
    <row r="27" spans="1:17" ht="14.4" customHeight="1" x14ac:dyDescent="0.3">
      <c r="A27" s="611" t="s">
        <v>2093</v>
      </c>
      <c r="B27" s="612" t="s">
        <v>2100</v>
      </c>
      <c r="C27" s="612" t="s">
        <v>1786</v>
      </c>
      <c r="D27" s="612" t="s">
        <v>2117</v>
      </c>
      <c r="E27" s="612" t="s">
        <v>2118</v>
      </c>
      <c r="F27" s="615">
        <v>2</v>
      </c>
      <c r="G27" s="615">
        <v>190</v>
      </c>
      <c r="H27" s="615">
        <v>1</v>
      </c>
      <c r="I27" s="615">
        <v>95</v>
      </c>
      <c r="J27" s="615">
        <v>2</v>
      </c>
      <c r="K27" s="615">
        <v>192</v>
      </c>
      <c r="L27" s="615">
        <v>1.0105263157894737</v>
      </c>
      <c r="M27" s="615">
        <v>96</v>
      </c>
      <c r="N27" s="615"/>
      <c r="O27" s="615"/>
      <c r="P27" s="628"/>
      <c r="Q27" s="616"/>
    </row>
    <row r="28" spans="1:17" ht="14.4" customHeight="1" x14ac:dyDescent="0.3">
      <c r="A28" s="611" t="s">
        <v>2093</v>
      </c>
      <c r="B28" s="612" t="s">
        <v>2100</v>
      </c>
      <c r="C28" s="612" t="s">
        <v>1786</v>
      </c>
      <c r="D28" s="612" t="s">
        <v>2119</v>
      </c>
      <c r="E28" s="612" t="s">
        <v>2120</v>
      </c>
      <c r="F28" s="615"/>
      <c r="G28" s="615"/>
      <c r="H28" s="615"/>
      <c r="I28" s="615"/>
      <c r="J28" s="615">
        <v>1</v>
      </c>
      <c r="K28" s="615">
        <v>627</v>
      </c>
      <c r="L28" s="615"/>
      <c r="M28" s="615">
        <v>627</v>
      </c>
      <c r="N28" s="615"/>
      <c r="O28" s="615"/>
      <c r="P28" s="628"/>
      <c r="Q28" s="616"/>
    </row>
    <row r="29" spans="1:17" ht="14.4" customHeight="1" x14ac:dyDescent="0.3">
      <c r="A29" s="611" t="s">
        <v>2093</v>
      </c>
      <c r="B29" s="612" t="s">
        <v>2100</v>
      </c>
      <c r="C29" s="612" t="s">
        <v>1786</v>
      </c>
      <c r="D29" s="612" t="s">
        <v>2121</v>
      </c>
      <c r="E29" s="612" t="s">
        <v>2122</v>
      </c>
      <c r="F29" s="615">
        <v>29</v>
      </c>
      <c r="G29" s="615">
        <v>6061</v>
      </c>
      <c r="H29" s="615">
        <v>1</v>
      </c>
      <c r="I29" s="615">
        <v>209</v>
      </c>
      <c r="J29" s="615">
        <v>24</v>
      </c>
      <c r="K29" s="615">
        <v>5016</v>
      </c>
      <c r="L29" s="615">
        <v>0.82758620689655171</v>
      </c>
      <c r="M29" s="615">
        <v>209</v>
      </c>
      <c r="N29" s="615"/>
      <c r="O29" s="615"/>
      <c r="P29" s="628"/>
      <c r="Q29" s="616"/>
    </row>
    <row r="30" spans="1:17" ht="14.4" customHeight="1" x14ac:dyDescent="0.3">
      <c r="A30" s="611" t="s">
        <v>2093</v>
      </c>
      <c r="B30" s="612" t="s">
        <v>2100</v>
      </c>
      <c r="C30" s="612" t="s">
        <v>1786</v>
      </c>
      <c r="D30" s="612" t="s">
        <v>2123</v>
      </c>
      <c r="E30" s="612" t="s">
        <v>2124</v>
      </c>
      <c r="F30" s="615">
        <v>162</v>
      </c>
      <c r="G30" s="615">
        <v>10692</v>
      </c>
      <c r="H30" s="615">
        <v>1</v>
      </c>
      <c r="I30" s="615">
        <v>66</v>
      </c>
      <c r="J30" s="615">
        <v>112</v>
      </c>
      <c r="K30" s="615">
        <v>7392</v>
      </c>
      <c r="L30" s="615">
        <v>0.69135802469135799</v>
      </c>
      <c r="M30" s="615">
        <v>66</v>
      </c>
      <c r="N30" s="615">
        <v>150</v>
      </c>
      <c r="O30" s="615">
        <v>9900</v>
      </c>
      <c r="P30" s="628">
        <v>0.92592592592592593</v>
      </c>
      <c r="Q30" s="616">
        <v>66</v>
      </c>
    </row>
    <row r="31" spans="1:17" ht="14.4" customHeight="1" x14ac:dyDescent="0.3">
      <c r="A31" s="611" t="s">
        <v>2093</v>
      </c>
      <c r="B31" s="612" t="s">
        <v>2100</v>
      </c>
      <c r="C31" s="612" t="s">
        <v>1786</v>
      </c>
      <c r="D31" s="612" t="s">
        <v>2125</v>
      </c>
      <c r="E31" s="612" t="s">
        <v>2126</v>
      </c>
      <c r="F31" s="615"/>
      <c r="G31" s="615"/>
      <c r="H31" s="615"/>
      <c r="I31" s="615"/>
      <c r="J31" s="615">
        <v>1</v>
      </c>
      <c r="K31" s="615">
        <v>99</v>
      </c>
      <c r="L31" s="615"/>
      <c r="M31" s="615">
        <v>99</v>
      </c>
      <c r="N31" s="615"/>
      <c r="O31" s="615"/>
      <c r="P31" s="628"/>
      <c r="Q31" s="616"/>
    </row>
    <row r="32" spans="1:17" ht="14.4" customHeight="1" x14ac:dyDescent="0.3">
      <c r="A32" s="611" t="s">
        <v>2093</v>
      </c>
      <c r="B32" s="612" t="s">
        <v>2100</v>
      </c>
      <c r="C32" s="612" t="s">
        <v>1786</v>
      </c>
      <c r="D32" s="612" t="s">
        <v>2127</v>
      </c>
      <c r="E32" s="612" t="s">
        <v>2128</v>
      </c>
      <c r="F32" s="615">
        <v>2189</v>
      </c>
      <c r="G32" s="615">
        <v>50347</v>
      </c>
      <c r="H32" s="615">
        <v>1</v>
      </c>
      <c r="I32" s="615">
        <v>23</v>
      </c>
      <c r="J32" s="615">
        <v>1856</v>
      </c>
      <c r="K32" s="615">
        <v>44544</v>
      </c>
      <c r="L32" s="615">
        <v>0.88473990505889133</v>
      </c>
      <c r="M32" s="615">
        <v>24</v>
      </c>
      <c r="N32" s="615">
        <v>1743</v>
      </c>
      <c r="O32" s="615">
        <v>41832</v>
      </c>
      <c r="P32" s="628">
        <v>0.83087373627028427</v>
      </c>
      <c r="Q32" s="616">
        <v>24</v>
      </c>
    </row>
    <row r="33" spans="1:17" ht="14.4" customHeight="1" x14ac:dyDescent="0.3">
      <c r="A33" s="611" t="s">
        <v>2093</v>
      </c>
      <c r="B33" s="612" t="s">
        <v>2100</v>
      </c>
      <c r="C33" s="612" t="s">
        <v>1786</v>
      </c>
      <c r="D33" s="612" t="s">
        <v>2129</v>
      </c>
      <c r="E33" s="612" t="s">
        <v>2130</v>
      </c>
      <c r="F33" s="615"/>
      <c r="G33" s="615"/>
      <c r="H33" s="615"/>
      <c r="I33" s="615"/>
      <c r="J33" s="615">
        <v>2</v>
      </c>
      <c r="K33" s="615">
        <v>1476</v>
      </c>
      <c r="L33" s="615"/>
      <c r="M33" s="615">
        <v>738</v>
      </c>
      <c r="N33" s="615">
        <v>2</v>
      </c>
      <c r="O33" s="615">
        <v>1477</v>
      </c>
      <c r="P33" s="628"/>
      <c r="Q33" s="616">
        <v>738.5</v>
      </c>
    </row>
    <row r="34" spans="1:17" ht="14.4" customHeight="1" x14ac:dyDescent="0.3">
      <c r="A34" s="611" t="s">
        <v>2093</v>
      </c>
      <c r="B34" s="612" t="s">
        <v>2100</v>
      </c>
      <c r="C34" s="612" t="s">
        <v>1786</v>
      </c>
      <c r="D34" s="612" t="s">
        <v>2131</v>
      </c>
      <c r="E34" s="612" t="s">
        <v>2132</v>
      </c>
      <c r="F34" s="615">
        <v>28</v>
      </c>
      <c r="G34" s="615">
        <v>5040</v>
      </c>
      <c r="H34" s="615">
        <v>1</v>
      </c>
      <c r="I34" s="615">
        <v>180</v>
      </c>
      <c r="J34" s="615">
        <v>38</v>
      </c>
      <c r="K34" s="615">
        <v>6840</v>
      </c>
      <c r="L34" s="615">
        <v>1.3571428571428572</v>
      </c>
      <c r="M34" s="615">
        <v>180</v>
      </c>
      <c r="N34" s="615">
        <v>35</v>
      </c>
      <c r="O34" s="615">
        <v>6300</v>
      </c>
      <c r="P34" s="628">
        <v>1.25</v>
      </c>
      <c r="Q34" s="616">
        <v>180</v>
      </c>
    </row>
    <row r="35" spans="1:17" ht="14.4" customHeight="1" x14ac:dyDescent="0.3">
      <c r="A35" s="611" t="s">
        <v>2093</v>
      </c>
      <c r="B35" s="612" t="s">
        <v>2100</v>
      </c>
      <c r="C35" s="612" t="s">
        <v>1786</v>
      </c>
      <c r="D35" s="612" t="s">
        <v>2133</v>
      </c>
      <c r="E35" s="612" t="s">
        <v>2134</v>
      </c>
      <c r="F35" s="615">
        <v>25</v>
      </c>
      <c r="G35" s="615">
        <v>6325</v>
      </c>
      <c r="H35" s="615">
        <v>1</v>
      </c>
      <c r="I35" s="615">
        <v>253</v>
      </c>
      <c r="J35" s="615">
        <v>24</v>
      </c>
      <c r="K35" s="615">
        <v>6072</v>
      </c>
      <c r="L35" s="615">
        <v>0.96</v>
      </c>
      <c r="M35" s="615">
        <v>253</v>
      </c>
      <c r="N35" s="615">
        <v>69</v>
      </c>
      <c r="O35" s="615">
        <v>17457</v>
      </c>
      <c r="P35" s="628">
        <v>2.76</v>
      </c>
      <c r="Q35" s="616">
        <v>253</v>
      </c>
    </row>
    <row r="36" spans="1:17" ht="14.4" customHeight="1" x14ac:dyDescent="0.3">
      <c r="A36" s="611" t="s">
        <v>2093</v>
      </c>
      <c r="B36" s="612" t="s">
        <v>2100</v>
      </c>
      <c r="C36" s="612" t="s">
        <v>1786</v>
      </c>
      <c r="D36" s="612" t="s">
        <v>2135</v>
      </c>
      <c r="E36" s="612" t="s">
        <v>2136</v>
      </c>
      <c r="F36" s="615"/>
      <c r="G36" s="615"/>
      <c r="H36" s="615"/>
      <c r="I36" s="615"/>
      <c r="J36" s="615">
        <v>2</v>
      </c>
      <c r="K36" s="615">
        <v>528</v>
      </c>
      <c r="L36" s="615"/>
      <c r="M36" s="615">
        <v>264</v>
      </c>
      <c r="N36" s="615"/>
      <c r="O36" s="615"/>
      <c r="P36" s="628"/>
      <c r="Q36" s="616"/>
    </row>
    <row r="37" spans="1:17" ht="14.4" customHeight="1" x14ac:dyDescent="0.3">
      <c r="A37" s="611" t="s">
        <v>2093</v>
      </c>
      <c r="B37" s="612" t="s">
        <v>2100</v>
      </c>
      <c r="C37" s="612" t="s">
        <v>1786</v>
      </c>
      <c r="D37" s="612" t="s">
        <v>2137</v>
      </c>
      <c r="E37" s="612" t="s">
        <v>2138</v>
      </c>
      <c r="F37" s="615">
        <v>43</v>
      </c>
      <c r="G37" s="615">
        <v>9288</v>
      </c>
      <c r="H37" s="615">
        <v>1</v>
      </c>
      <c r="I37" s="615">
        <v>216</v>
      </c>
      <c r="J37" s="615">
        <v>43</v>
      </c>
      <c r="K37" s="615">
        <v>9288</v>
      </c>
      <c r="L37" s="615">
        <v>1</v>
      </c>
      <c r="M37" s="615">
        <v>216</v>
      </c>
      <c r="N37" s="615">
        <v>36</v>
      </c>
      <c r="O37" s="615">
        <v>7776</v>
      </c>
      <c r="P37" s="628">
        <v>0.83720930232558144</v>
      </c>
      <c r="Q37" s="616">
        <v>216</v>
      </c>
    </row>
    <row r="38" spans="1:17" ht="14.4" customHeight="1" x14ac:dyDescent="0.3">
      <c r="A38" s="611" t="s">
        <v>2093</v>
      </c>
      <c r="B38" s="612" t="s">
        <v>2100</v>
      </c>
      <c r="C38" s="612" t="s">
        <v>1786</v>
      </c>
      <c r="D38" s="612" t="s">
        <v>2139</v>
      </c>
      <c r="E38" s="612" t="s">
        <v>2140</v>
      </c>
      <c r="F38" s="615">
        <v>1</v>
      </c>
      <c r="G38" s="615">
        <v>35</v>
      </c>
      <c r="H38" s="615">
        <v>1</v>
      </c>
      <c r="I38" s="615">
        <v>35</v>
      </c>
      <c r="J38" s="615"/>
      <c r="K38" s="615"/>
      <c r="L38" s="615"/>
      <c r="M38" s="615"/>
      <c r="N38" s="615"/>
      <c r="O38" s="615"/>
      <c r="P38" s="628"/>
      <c r="Q38" s="616"/>
    </row>
    <row r="39" spans="1:17" ht="14.4" customHeight="1" x14ac:dyDescent="0.3">
      <c r="A39" s="611" t="s">
        <v>2093</v>
      </c>
      <c r="B39" s="612" t="s">
        <v>2100</v>
      </c>
      <c r="C39" s="612" t="s">
        <v>1786</v>
      </c>
      <c r="D39" s="612" t="s">
        <v>2141</v>
      </c>
      <c r="E39" s="612" t="s">
        <v>2142</v>
      </c>
      <c r="F39" s="615"/>
      <c r="G39" s="615"/>
      <c r="H39" s="615"/>
      <c r="I39" s="615"/>
      <c r="J39" s="615">
        <v>2</v>
      </c>
      <c r="K39" s="615">
        <v>1180</v>
      </c>
      <c r="L39" s="615"/>
      <c r="M39" s="615">
        <v>590</v>
      </c>
      <c r="N39" s="615"/>
      <c r="O39" s="615"/>
      <c r="P39" s="628"/>
      <c r="Q39" s="616"/>
    </row>
    <row r="40" spans="1:17" ht="14.4" customHeight="1" x14ac:dyDescent="0.3">
      <c r="A40" s="611" t="s">
        <v>2093</v>
      </c>
      <c r="B40" s="612" t="s">
        <v>2100</v>
      </c>
      <c r="C40" s="612" t="s">
        <v>1786</v>
      </c>
      <c r="D40" s="612" t="s">
        <v>2143</v>
      </c>
      <c r="E40" s="612" t="s">
        <v>2144</v>
      </c>
      <c r="F40" s="615">
        <v>341</v>
      </c>
      <c r="G40" s="615">
        <v>17050</v>
      </c>
      <c r="H40" s="615">
        <v>1</v>
      </c>
      <c r="I40" s="615">
        <v>50</v>
      </c>
      <c r="J40" s="615">
        <v>333</v>
      </c>
      <c r="K40" s="615">
        <v>16650</v>
      </c>
      <c r="L40" s="615">
        <v>0.97653958944281527</v>
      </c>
      <c r="M40" s="615">
        <v>50</v>
      </c>
      <c r="N40" s="615">
        <v>314</v>
      </c>
      <c r="O40" s="615">
        <v>15700</v>
      </c>
      <c r="P40" s="628">
        <v>0.92082111436950143</v>
      </c>
      <c r="Q40" s="616">
        <v>50</v>
      </c>
    </row>
    <row r="41" spans="1:17" ht="14.4" customHeight="1" x14ac:dyDescent="0.3">
      <c r="A41" s="611" t="s">
        <v>2093</v>
      </c>
      <c r="B41" s="612" t="s">
        <v>2100</v>
      </c>
      <c r="C41" s="612" t="s">
        <v>1786</v>
      </c>
      <c r="D41" s="612" t="s">
        <v>2145</v>
      </c>
      <c r="E41" s="612" t="s">
        <v>2146</v>
      </c>
      <c r="F41" s="615"/>
      <c r="G41" s="615"/>
      <c r="H41" s="615"/>
      <c r="I41" s="615"/>
      <c r="J41" s="615">
        <v>2</v>
      </c>
      <c r="K41" s="615">
        <v>1090</v>
      </c>
      <c r="L41" s="615"/>
      <c r="M41" s="615">
        <v>545</v>
      </c>
      <c r="N41" s="615"/>
      <c r="O41" s="615"/>
      <c r="P41" s="628"/>
      <c r="Q41" s="616"/>
    </row>
    <row r="42" spans="1:17" ht="14.4" customHeight="1" x14ac:dyDescent="0.3">
      <c r="A42" s="611" t="s">
        <v>2093</v>
      </c>
      <c r="B42" s="612" t="s">
        <v>2100</v>
      </c>
      <c r="C42" s="612" t="s">
        <v>1786</v>
      </c>
      <c r="D42" s="612" t="s">
        <v>2147</v>
      </c>
      <c r="E42" s="612" t="s">
        <v>2148</v>
      </c>
      <c r="F42" s="615"/>
      <c r="G42" s="615"/>
      <c r="H42" s="615"/>
      <c r="I42" s="615"/>
      <c r="J42" s="615">
        <v>2</v>
      </c>
      <c r="K42" s="615">
        <v>1468</v>
      </c>
      <c r="L42" s="615"/>
      <c r="M42" s="615">
        <v>734</v>
      </c>
      <c r="N42" s="615">
        <v>2</v>
      </c>
      <c r="O42" s="615">
        <v>1469</v>
      </c>
      <c r="P42" s="628"/>
      <c r="Q42" s="616">
        <v>734.5</v>
      </c>
    </row>
    <row r="43" spans="1:17" ht="14.4" customHeight="1" x14ac:dyDescent="0.3">
      <c r="A43" s="611" t="s">
        <v>2093</v>
      </c>
      <c r="B43" s="612" t="s">
        <v>2100</v>
      </c>
      <c r="C43" s="612" t="s">
        <v>1786</v>
      </c>
      <c r="D43" s="612" t="s">
        <v>2149</v>
      </c>
      <c r="E43" s="612" t="s">
        <v>2150</v>
      </c>
      <c r="F43" s="615"/>
      <c r="G43" s="615"/>
      <c r="H43" s="615"/>
      <c r="I43" s="615"/>
      <c r="J43" s="615">
        <v>2</v>
      </c>
      <c r="K43" s="615">
        <v>688</v>
      </c>
      <c r="L43" s="615"/>
      <c r="M43" s="615">
        <v>344</v>
      </c>
      <c r="N43" s="615"/>
      <c r="O43" s="615"/>
      <c r="P43" s="628"/>
      <c r="Q43" s="616"/>
    </row>
    <row r="44" spans="1:17" ht="14.4" customHeight="1" x14ac:dyDescent="0.3">
      <c r="A44" s="611" t="s">
        <v>2093</v>
      </c>
      <c r="B44" s="612" t="s">
        <v>2100</v>
      </c>
      <c r="C44" s="612" t="s">
        <v>1786</v>
      </c>
      <c r="D44" s="612" t="s">
        <v>2151</v>
      </c>
      <c r="E44" s="612" t="s">
        <v>2152</v>
      </c>
      <c r="F44" s="615"/>
      <c r="G44" s="615"/>
      <c r="H44" s="615"/>
      <c r="I44" s="615"/>
      <c r="J44" s="615"/>
      <c r="K44" s="615"/>
      <c r="L44" s="615"/>
      <c r="M44" s="615"/>
      <c r="N44" s="615">
        <v>1</v>
      </c>
      <c r="O44" s="615">
        <v>231</v>
      </c>
      <c r="P44" s="628"/>
      <c r="Q44" s="616">
        <v>231</v>
      </c>
    </row>
    <row r="45" spans="1:17" ht="14.4" customHeight="1" x14ac:dyDescent="0.3">
      <c r="A45" s="611" t="s">
        <v>2093</v>
      </c>
      <c r="B45" s="612" t="s">
        <v>2100</v>
      </c>
      <c r="C45" s="612" t="s">
        <v>1786</v>
      </c>
      <c r="D45" s="612" t="s">
        <v>2153</v>
      </c>
      <c r="E45" s="612" t="s">
        <v>2154</v>
      </c>
      <c r="F45" s="615"/>
      <c r="G45" s="615"/>
      <c r="H45" s="615"/>
      <c r="I45" s="615"/>
      <c r="J45" s="615">
        <v>1</v>
      </c>
      <c r="K45" s="615">
        <v>406</v>
      </c>
      <c r="L45" s="615"/>
      <c r="M45" s="615">
        <v>406</v>
      </c>
      <c r="N45" s="615"/>
      <c r="O45" s="615"/>
      <c r="P45" s="628"/>
      <c r="Q45" s="616"/>
    </row>
    <row r="46" spans="1:17" ht="14.4" customHeight="1" x14ac:dyDescent="0.3">
      <c r="A46" s="611" t="s">
        <v>2093</v>
      </c>
      <c r="B46" s="612" t="s">
        <v>2100</v>
      </c>
      <c r="C46" s="612" t="s">
        <v>1786</v>
      </c>
      <c r="D46" s="612" t="s">
        <v>2155</v>
      </c>
      <c r="E46" s="612" t="s">
        <v>2156</v>
      </c>
      <c r="F46" s="615"/>
      <c r="G46" s="615"/>
      <c r="H46" s="615"/>
      <c r="I46" s="615"/>
      <c r="J46" s="615">
        <v>1</v>
      </c>
      <c r="K46" s="615">
        <v>586</v>
      </c>
      <c r="L46" s="615"/>
      <c r="M46" s="615">
        <v>586</v>
      </c>
      <c r="N46" s="615"/>
      <c r="O46" s="615"/>
      <c r="P46" s="628"/>
      <c r="Q46" s="616"/>
    </row>
    <row r="47" spans="1:17" ht="14.4" customHeight="1" x14ac:dyDescent="0.3">
      <c r="A47" s="611" t="s">
        <v>2093</v>
      </c>
      <c r="B47" s="612" t="s">
        <v>2100</v>
      </c>
      <c r="C47" s="612" t="s">
        <v>1786</v>
      </c>
      <c r="D47" s="612" t="s">
        <v>2157</v>
      </c>
      <c r="E47" s="612" t="s">
        <v>2158</v>
      </c>
      <c r="F47" s="615"/>
      <c r="G47" s="615"/>
      <c r="H47" s="615"/>
      <c r="I47" s="615"/>
      <c r="J47" s="615">
        <v>2</v>
      </c>
      <c r="K47" s="615">
        <v>1830</v>
      </c>
      <c r="L47" s="615"/>
      <c r="M47" s="615">
        <v>915</v>
      </c>
      <c r="N47" s="615"/>
      <c r="O47" s="615"/>
      <c r="P47" s="628"/>
      <c r="Q47" s="616"/>
    </row>
    <row r="48" spans="1:17" ht="14.4" customHeight="1" x14ac:dyDescent="0.3">
      <c r="A48" s="611" t="s">
        <v>2093</v>
      </c>
      <c r="B48" s="612" t="s">
        <v>2100</v>
      </c>
      <c r="C48" s="612" t="s">
        <v>1786</v>
      </c>
      <c r="D48" s="612" t="s">
        <v>2159</v>
      </c>
      <c r="E48" s="612" t="s">
        <v>2160</v>
      </c>
      <c r="F48" s="615"/>
      <c r="G48" s="615"/>
      <c r="H48" s="615"/>
      <c r="I48" s="615"/>
      <c r="J48" s="615">
        <v>2</v>
      </c>
      <c r="K48" s="615">
        <v>1784</v>
      </c>
      <c r="L48" s="615"/>
      <c r="M48" s="615">
        <v>892</v>
      </c>
      <c r="N48" s="615"/>
      <c r="O48" s="615"/>
      <c r="P48" s="628"/>
      <c r="Q48" s="616"/>
    </row>
    <row r="49" spans="1:17" ht="14.4" customHeight="1" x14ac:dyDescent="0.3">
      <c r="A49" s="611" t="s">
        <v>2161</v>
      </c>
      <c r="B49" s="612" t="s">
        <v>2162</v>
      </c>
      <c r="C49" s="612" t="s">
        <v>1786</v>
      </c>
      <c r="D49" s="612" t="s">
        <v>2163</v>
      </c>
      <c r="E49" s="612" t="s">
        <v>2164</v>
      </c>
      <c r="F49" s="615">
        <v>160</v>
      </c>
      <c r="G49" s="615">
        <v>4320</v>
      </c>
      <c r="H49" s="615">
        <v>1</v>
      </c>
      <c r="I49" s="615">
        <v>27</v>
      </c>
      <c r="J49" s="615">
        <v>92</v>
      </c>
      <c r="K49" s="615">
        <v>2484</v>
      </c>
      <c r="L49" s="615">
        <v>0.57499999999999996</v>
      </c>
      <c r="M49" s="615">
        <v>27</v>
      </c>
      <c r="N49" s="615">
        <v>71</v>
      </c>
      <c r="O49" s="615">
        <v>1917</v>
      </c>
      <c r="P49" s="628">
        <v>0.44374999999999998</v>
      </c>
      <c r="Q49" s="616">
        <v>27</v>
      </c>
    </row>
    <row r="50" spans="1:17" ht="14.4" customHeight="1" x14ac:dyDescent="0.3">
      <c r="A50" s="611" t="s">
        <v>2161</v>
      </c>
      <c r="B50" s="612" t="s">
        <v>2162</v>
      </c>
      <c r="C50" s="612" t="s">
        <v>1786</v>
      </c>
      <c r="D50" s="612" t="s">
        <v>2165</v>
      </c>
      <c r="E50" s="612" t="s">
        <v>2166</v>
      </c>
      <c r="F50" s="615">
        <v>6</v>
      </c>
      <c r="G50" s="615">
        <v>324</v>
      </c>
      <c r="H50" s="615">
        <v>1</v>
      </c>
      <c r="I50" s="615">
        <v>54</v>
      </c>
      <c r="J50" s="615">
        <v>1</v>
      </c>
      <c r="K50" s="615">
        <v>54</v>
      </c>
      <c r="L50" s="615">
        <v>0.16666666666666666</v>
      </c>
      <c r="M50" s="615">
        <v>54</v>
      </c>
      <c r="N50" s="615"/>
      <c r="O50" s="615"/>
      <c r="P50" s="628"/>
      <c r="Q50" s="616"/>
    </row>
    <row r="51" spans="1:17" ht="14.4" customHeight="1" x14ac:dyDescent="0.3">
      <c r="A51" s="611" t="s">
        <v>2161</v>
      </c>
      <c r="B51" s="612" t="s">
        <v>2162</v>
      </c>
      <c r="C51" s="612" t="s">
        <v>1786</v>
      </c>
      <c r="D51" s="612" t="s">
        <v>2167</v>
      </c>
      <c r="E51" s="612" t="s">
        <v>2168</v>
      </c>
      <c r="F51" s="615">
        <v>8</v>
      </c>
      <c r="G51" s="615">
        <v>192</v>
      </c>
      <c r="H51" s="615">
        <v>1</v>
      </c>
      <c r="I51" s="615">
        <v>24</v>
      </c>
      <c r="J51" s="615">
        <v>6</v>
      </c>
      <c r="K51" s="615">
        <v>144</v>
      </c>
      <c r="L51" s="615">
        <v>0.75</v>
      </c>
      <c r="M51" s="615">
        <v>24</v>
      </c>
      <c r="N51" s="615">
        <v>1</v>
      </c>
      <c r="O51" s="615">
        <v>24</v>
      </c>
      <c r="P51" s="628">
        <v>0.125</v>
      </c>
      <c r="Q51" s="616">
        <v>24</v>
      </c>
    </row>
    <row r="52" spans="1:17" ht="14.4" customHeight="1" x14ac:dyDescent="0.3">
      <c r="A52" s="611" t="s">
        <v>2161</v>
      </c>
      <c r="B52" s="612" t="s">
        <v>2162</v>
      </c>
      <c r="C52" s="612" t="s">
        <v>1786</v>
      </c>
      <c r="D52" s="612" t="s">
        <v>2169</v>
      </c>
      <c r="E52" s="612" t="s">
        <v>2170</v>
      </c>
      <c r="F52" s="615">
        <v>224</v>
      </c>
      <c r="G52" s="615">
        <v>6048</v>
      </c>
      <c r="H52" s="615">
        <v>1</v>
      </c>
      <c r="I52" s="615">
        <v>27</v>
      </c>
      <c r="J52" s="615">
        <v>143</v>
      </c>
      <c r="K52" s="615">
        <v>3861</v>
      </c>
      <c r="L52" s="615">
        <v>0.6383928571428571</v>
      </c>
      <c r="M52" s="615">
        <v>27</v>
      </c>
      <c r="N52" s="615">
        <v>103</v>
      </c>
      <c r="O52" s="615">
        <v>2781</v>
      </c>
      <c r="P52" s="628">
        <v>0.45982142857142855</v>
      </c>
      <c r="Q52" s="616">
        <v>27</v>
      </c>
    </row>
    <row r="53" spans="1:17" ht="14.4" customHeight="1" x14ac:dyDescent="0.3">
      <c r="A53" s="611" t="s">
        <v>2161</v>
      </c>
      <c r="B53" s="612" t="s">
        <v>2162</v>
      </c>
      <c r="C53" s="612" t="s">
        <v>1786</v>
      </c>
      <c r="D53" s="612" t="s">
        <v>2171</v>
      </c>
      <c r="E53" s="612" t="s">
        <v>2172</v>
      </c>
      <c r="F53" s="615">
        <v>6083</v>
      </c>
      <c r="G53" s="615">
        <v>340648</v>
      </c>
      <c r="H53" s="615">
        <v>1</v>
      </c>
      <c r="I53" s="615">
        <v>56</v>
      </c>
      <c r="J53" s="615">
        <v>5514</v>
      </c>
      <c r="K53" s="615">
        <v>308784</v>
      </c>
      <c r="L53" s="615">
        <v>0.90646062797961535</v>
      </c>
      <c r="M53" s="615">
        <v>56</v>
      </c>
      <c r="N53" s="615">
        <v>759</v>
      </c>
      <c r="O53" s="615">
        <v>42515</v>
      </c>
      <c r="P53" s="628">
        <v>0.12480625161456987</v>
      </c>
      <c r="Q53" s="616">
        <v>56.014492753623188</v>
      </c>
    </row>
    <row r="54" spans="1:17" ht="14.4" customHeight="1" x14ac:dyDescent="0.3">
      <c r="A54" s="611" t="s">
        <v>2161</v>
      </c>
      <c r="B54" s="612" t="s">
        <v>2162</v>
      </c>
      <c r="C54" s="612" t="s">
        <v>1786</v>
      </c>
      <c r="D54" s="612" t="s">
        <v>2173</v>
      </c>
      <c r="E54" s="612" t="s">
        <v>2174</v>
      </c>
      <c r="F54" s="615">
        <v>23</v>
      </c>
      <c r="G54" s="615">
        <v>621</v>
      </c>
      <c r="H54" s="615">
        <v>1</v>
      </c>
      <c r="I54" s="615">
        <v>27</v>
      </c>
      <c r="J54" s="615">
        <v>20</v>
      </c>
      <c r="K54" s="615">
        <v>540</v>
      </c>
      <c r="L54" s="615">
        <v>0.86956521739130432</v>
      </c>
      <c r="M54" s="615">
        <v>27</v>
      </c>
      <c r="N54" s="615">
        <v>11</v>
      </c>
      <c r="O54" s="615">
        <v>297</v>
      </c>
      <c r="P54" s="628">
        <v>0.47826086956521741</v>
      </c>
      <c r="Q54" s="616">
        <v>27</v>
      </c>
    </row>
    <row r="55" spans="1:17" ht="14.4" customHeight="1" x14ac:dyDescent="0.3">
      <c r="A55" s="611" t="s">
        <v>2161</v>
      </c>
      <c r="B55" s="612" t="s">
        <v>2162</v>
      </c>
      <c r="C55" s="612" t="s">
        <v>1786</v>
      </c>
      <c r="D55" s="612" t="s">
        <v>2175</v>
      </c>
      <c r="E55" s="612" t="s">
        <v>2176</v>
      </c>
      <c r="F55" s="615">
        <v>31</v>
      </c>
      <c r="G55" s="615">
        <v>682</v>
      </c>
      <c r="H55" s="615">
        <v>1</v>
      </c>
      <c r="I55" s="615">
        <v>22</v>
      </c>
      <c r="J55" s="615">
        <v>26</v>
      </c>
      <c r="K55" s="615">
        <v>572</v>
      </c>
      <c r="L55" s="615">
        <v>0.83870967741935487</v>
      </c>
      <c r="M55" s="615">
        <v>22</v>
      </c>
      <c r="N55" s="615">
        <v>2073</v>
      </c>
      <c r="O55" s="615">
        <v>45606</v>
      </c>
      <c r="P55" s="628">
        <v>66.870967741935488</v>
      </c>
      <c r="Q55" s="616">
        <v>22</v>
      </c>
    </row>
    <row r="56" spans="1:17" ht="14.4" customHeight="1" x14ac:dyDescent="0.3">
      <c r="A56" s="611" t="s">
        <v>2161</v>
      </c>
      <c r="B56" s="612" t="s">
        <v>2162</v>
      </c>
      <c r="C56" s="612" t="s">
        <v>1786</v>
      </c>
      <c r="D56" s="612" t="s">
        <v>2177</v>
      </c>
      <c r="E56" s="612" t="s">
        <v>2178</v>
      </c>
      <c r="F56" s="615">
        <v>1</v>
      </c>
      <c r="G56" s="615">
        <v>68</v>
      </c>
      <c r="H56" s="615">
        <v>1</v>
      </c>
      <c r="I56" s="615">
        <v>68</v>
      </c>
      <c r="J56" s="615"/>
      <c r="K56" s="615"/>
      <c r="L56" s="615"/>
      <c r="M56" s="615"/>
      <c r="N56" s="615"/>
      <c r="O56" s="615"/>
      <c r="P56" s="628"/>
      <c r="Q56" s="616"/>
    </row>
    <row r="57" spans="1:17" ht="14.4" customHeight="1" x14ac:dyDescent="0.3">
      <c r="A57" s="611" t="s">
        <v>2161</v>
      </c>
      <c r="B57" s="612" t="s">
        <v>2162</v>
      </c>
      <c r="C57" s="612" t="s">
        <v>1786</v>
      </c>
      <c r="D57" s="612" t="s">
        <v>2179</v>
      </c>
      <c r="E57" s="612" t="s">
        <v>2180</v>
      </c>
      <c r="F57" s="615">
        <v>1</v>
      </c>
      <c r="G57" s="615">
        <v>62</v>
      </c>
      <c r="H57" s="615">
        <v>1</v>
      </c>
      <c r="I57" s="615">
        <v>62</v>
      </c>
      <c r="J57" s="615">
        <v>3</v>
      </c>
      <c r="K57" s="615">
        <v>186</v>
      </c>
      <c r="L57" s="615">
        <v>3</v>
      </c>
      <c r="M57" s="615">
        <v>62</v>
      </c>
      <c r="N57" s="615"/>
      <c r="O57" s="615"/>
      <c r="P57" s="628"/>
      <c r="Q57" s="616"/>
    </row>
    <row r="58" spans="1:17" ht="14.4" customHeight="1" x14ac:dyDescent="0.3">
      <c r="A58" s="611" t="s">
        <v>2161</v>
      </c>
      <c r="B58" s="612" t="s">
        <v>2162</v>
      </c>
      <c r="C58" s="612" t="s">
        <v>1786</v>
      </c>
      <c r="D58" s="612" t="s">
        <v>2181</v>
      </c>
      <c r="E58" s="612" t="s">
        <v>2182</v>
      </c>
      <c r="F58" s="615">
        <v>5304</v>
      </c>
      <c r="G58" s="615">
        <v>323544</v>
      </c>
      <c r="H58" s="615">
        <v>1</v>
      </c>
      <c r="I58" s="615">
        <v>61</v>
      </c>
      <c r="J58" s="615">
        <v>5549</v>
      </c>
      <c r="K58" s="615">
        <v>338489</v>
      </c>
      <c r="L58" s="615">
        <v>1.0461915535444948</v>
      </c>
      <c r="M58" s="615">
        <v>61</v>
      </c>
      <c r="N58" s="615">
        <v>3490</v>
      </c>
      <c r="O58" s="615">
        <v>215352</v>
      </c>
      <c r="P58" s="628">
        <v>0.66560344188116605</v>
      </c>
      <c r="Q58" s="616">
        <v>61.705444126074497</v>
      </c>
    </row>
    <row r="59" spans="1:17" ht="14.4" customHeight="1" x14ac:dyDescent="0.3">
      <c r="A59" s="611" t="s">
        <v>2161</v>
      </c>
      <c r="B59" s="612" t="s">
        <v>2162</v>
      </c>
      <c r="C59" s="612" t="s">
        <v>1786</v>
      </c>
      <c r="D59" s="612" t="s">
        <v>2183</v>
      </c>
      <c r="E59" s="612" t="s">
        <v>2184</v>
      </c>
      <c r="F59" s="615"/>
      <c r="G59" s="615"/>
      <c r="H59" s="615"/>
      <c r="I59" s="615"/>
      <c r="J59" s="615"/>
      <c r="K59" s="615"/>
      <c r="L59" s="615"/>
      <c r="M59" s="615"/>
      <c r="N59" s="615">
        <v>2</v>
      </c>
      <c r="O59" s="615">
        <v>324</v>
      </c>
      <c r="P59" s="628"/>
      <c r="Q59" s="616">
        <v>162</v>
      </c>
    </row>
    <row r="60" spans="1:17" ht="14.4" customHeight="1" x14ac:dyDescent="0.3">
      <c r="A60" s="611" t="s">
        <v>2161</v>
      </c>
      <c r="B60" s="612" t="s">
        <v>2162</v>
      </c>
      <c r="C60" s="612" t="s">
        <v>1786</v>
      </c>
      <c r="D60" s="612" t="s">
        <v>2185</v>
      </c>
      <c r="E60" s="612" t="s">
        <v>2186</v>
      </c>
      <c r="F60" s="615"/>
      <c r="G60" s="615"/>
      <c r="H60" s="615"/>
      <c r="I60" s="615"/>
      <c r="J60" s="615">
        <v>5</v>
      </c>
      <c r="K60" s="615">
        <v>405</v>
      </c>
      <c r="L60" s="615"/>
      <c r="M60" s="615">
        <v>81</v>
      </c>
      <c r="N60" s="615">
        <v>100</v>
      </c>
      <c r="O60" s="615">
        <v>8107</v>
      </c>
      <c r="P60" s="628"/>
      <c r="Q60" s="616">
        <v>81.069999999999993</v>
      </c>
    </row>
    <row r="61" spans="1:17" ht="14.4" customHeight="1" x14ac:dyDescent="0.3">
      <c r="A61" s="611" t="s">
        <v>2161</v>
      </c>
      <c r="B61" s="612" t="s">
        <v>2162</v>
      </c>
      <c r="C61" s="612" t="s">
        <v>1786</v>
      </c>
      <c r="D61" s="612" t="s">
        <v>2187</v>
      </c>
      <c r="E61" s="612" t="s">
        <v>2188</v>
      </c>
      <c r="F61" s="615">
        <v>29</v>
      </c>
      <c r="G61" s="615">
        <v>28623</v>
      </c>
      <c r="H61" s="615">
        <v>1</v>
      </c>
      <c r="I61" s="615">
        <v>987</v>
      </c>
      <c r="J61" s="615">
        <v>29</v>
      </c>
      <c r="K61" s="615">
        <v>28623</v>
      </c>
      <c r="L61" s="615">
        <v>1</v>
      </c>
      <c r="M61" s="615">
        <v>987</v>
      </c>
      <c r="N61" s="615">
        <v>18</v>
      </c>
      <c r="O61" s="615">
        <v>17766</v>
      </c>
      <c r="P61" s="628">
        <v>0.62068965517241381</v>
      </c>
      <c r="Q61" s="616">
        <v>987</v>
      </c>
    </row>
    <row r="62" spans="1:17" ht="14.4" customHeight="1" x14ac:dyDescent="0.3">
      <c r="A62" s="611" t="s">
        <v>2161</v>
      </c>
      <c r="B62" s="612" t="s">
        <v>2162</v>
      </c>
      <c r="C62" s="612" t="s">
        <v>1786</v>
      </c>
      <c r="D62" s="612" t="s">
        <v>2189</v>
      </c>
      <c r="E62" s="612" t="s">
        <v>2190</v>
      </c>
      <c r="F62" s="615">
        <v>2000</v>
      </c>
      <c r="G62" s="615">
        <v>60000</v>
      </c>
      <c r="H62" s="615">
        <v>1</v>
      </c>
      <c r="I62" s="615">
        <v>30</v>
      </c>
      <c r="J62" s="615">
        <v>1867</v>
      </c>
      <c r="K62" s="615">
        <v>56010</v>
      </c>
      <c r="L62" s="615">
        <v>0.9335</v>
      </c>
      <c r="M62" s="615">
        <v>30</v>
      </c>
      <c r="N62" s="615">
        <v>1446</v>
      </c>
      <c r="O62" s="615">
        <v>43380</v>
      </c>
      <c r="P62" s="628">
        <v>0.72299999999999998</v>
      </c>
      <c r="Q62" s="616">
        <v>30</v>
      </c>
    </row>
    <row r="63" spans="1:17" ht="14.4" customHeight="1" x14ac:dyDescent="0.3">
      <c r="A63" s="611" t="s">
        <v>2161</v>
      </c>
      <c r="B63" s="612" t="s">
        <v>2162</v>
      </c>
      <c r="C63" s="612" t="s">
        <v>1786</v>
      </c>
      <c r="D63" s="612" t="s">
        <v>2191</v>
      </c>
      <c r="E63" s="612" t="s">
        <v>2192</v>
      </c>
      <c r="F63" s="615">
        <v>9</v>
      </c>
      <c r="G63" s="615">
        <v>1719</v>
      </c>
      <c r="H63" s="615">
        <v>1</v>
      </c>
      <c r="I63" s="615">
        <v>191</v>
      </c>
      <c r="J63" s="615"/>
      <c r="K63" s="615"/>
      <c r="L63" s="615"/>
      <c r="M63" s="615"/>
      <c r="N63" s="615"/>
      <c r="O63" s="615"/>
      <c r="P63" s="628"/>
      <c r="Q63" s="616"/>
    </row>
    <row r="64" spans="1:17" ht="14.4" customHeight="1" x14ac:dyDescent="0.3">
      <c r="A64" s="611" t="s">
        <v>2161</v>
      </c>
      <c r="B64" s="612" t="s">
        <v>2162</v>
      </c>
      <c r="C64" s="612" t="s">
        <v>1786</v>
      </c>
      <c r="D64" s="612" t="s">
        <v>2193</v>
      </c>
      <c r="E64" s="612" t="s">
        <v>2194</v>
      </c>
      <c r="F64" s="615">
        <v>6</v>
      </c>
      <c r="G64" s="615">
        <v>492</v>
      </c>
      <c r="H64" s="615">
        <v>1</v>
      </c>
      <c r="I64" s="615">
        <v>82</v>
      </c>
      <c r="J64" s="615">
        <v>3</v>
      </c>
      <c r="K64" s="615">
        <v>246</v>
      </c>
      <c r="L64" s="615">
        <v>0.5</v>
      </c>
      <c r="M64" s="615">
        <v>82</v>
      </c>
      <c r="N64" s="615">
        <v>10</v>
      </c>
      <c r="O64" s="615">
        <v>820</v>
      </c>
      <c r="P64" s="628">
        <v>1.6666666666666667</v>
      </c>
      <c r="Q64" s="616">
        <v>82</v>
      </c>
    </row>
    <row r="65" spans="1:17" ht="14.4" customHeight="1" x14ac:dyDescent="0.3">
      <c r="A65" s="611" t="s">
        <v>2161</v>
      </c>
      <c r="B65" s="612" t="s">
        <v>2162</v>
      </c>
      <c r="C65" s="612" t="s">
        <v>1786</v>
      </c>
      <c r="D65" s="612" t="s">
        <v>2195</v>
      </c>
      <c r="E65" s="612" t="s">
        <v>2196</v>
      </c>
      <c r="F65" s="615"/>
      <c r="G65" s="615"/>
      <c r="H65" s="615"/>
      <c r="I65" s="615"/>
      <c r="J65" s="615"/>
      <c r="K65" s="615"/>
      <c r="L65" s="615"/>
      <c r="M65" s="615"/>
      <c r="N65" s="615">
        <v>2</v>
      </c>
      <c r="O65" s="615">
        <v>525</v>
      </c>
      <c r="P65" s="628"/>
      <c r="Q65" s="616">
        <v>262.5</v>
      </c>
    </row>
    <row r="66" spans="1:17" ht="14.4" customHeight="1" x14ac:dyDescent="0.3">
      <c r="A66" s="611" t="s">
        <v>2161</v>
      </c>
      <c r="B66" s="612" t="s">
        <v>2162</v>
      </c>
      <c r="C66" s="612" t="s">
        <v>1786</v>
      </c>
      <c r="D66" s="612" t="s">
        <v>2197</v>
      </c>
      <c r="E66" s="612" t="s">
        <v>2198</v>
      </c>
      <c r="F66" s="615">
        <v>4</v>
      </c>
      <c r="G66" s="615">
        <v>1064</v>
      </c>
      <c r="H66" s="615">
        <v>1</v>
      </c>
      <c r="I66" s="615">
        <v>266</v>
      </c>
      <c r="J66" s="615">
        <v>5</v>
      </c>
      <c r="K66" s="615">
        <v>1330</v>
      </c>
      <c r="L66" s="615">
        <v>1.25</v>
      </c>
      <c r="M66" s="615">
        <v>266</v>
      </c>
      <c r="N66" s="615">
        <v>8</v>
      </c>
      <c r="O66" s="615">
        <v>2128</v>
      </c>
      <c r="P66" s="628">
        <v>2</v>
      </c>
      <c r="Q66" s="616">
        <v>266</v>
      </c>
    </row>
    <row r="67" spans="1:17" ht="14.4" customHeight="1" x14ac:dyDescent="0.3">
      <c r="A67" s="611" t="s">
        <v>2161</v>
      </c>
      <c r="B67" s="612" t="s">
        <v>2162</v>
      </c>
      <c r="C67" s="612" t="s">
        <v>1786</v>
      </c>
      <c r="D67" s="612" t="s">
        <v>2199</v>
      </c>
      <c r="E67" s="612" t="s">
        <v>2200</v>
      </c>
      <c r="F67" s="615">
        <v>4</v>
      </c>
      <c r="G67" s="615">
        <v>920</v>
      </c>
      <c r="H67" s="615">
        <v>1</v>
      </c>
      <c r="I67" s="615">
        <v>230</v>
      </c>
      <c r="J67" s="615">
        <v>5</v>
      </c>
      <c r="K67" s="615">
        <v>1150</v>
      </c>
      <c r="L67" s="615">
        <v>1.25</v>
      </c>
      <c r="M67" s="615">
        <v>230</v>
      </c>
      <c r="N67" s="615">
        <v>8</v>
      </c>
      <c r="O67" s="615">
        <v>1840</v>
      </c>
      <c r="P67" s="628">
        <v>2</v>
      </c>
      <c r="Q67" s="616">
        <v>230</v>
      </c>
    </row>
    <row r="68" spans="1:17" ht="14.4" customHeight="1" x14ac:dyDescent="0.3">
      <c r="A68" s="611" t="s">
        <v>2161</v>
      </c>
      <c r="B68" s="612" t="s">
        <v>2162</v>
      </c>
      <c r="C68" s="612" t="s">
        <v>1786</v>
      </c>
      <c r="D68" s="612" t="s">
        <v>2201</v>
      </c>
      <c r="E68" s="612" t="s">
        <v>2202</v>
      </c>
      <c r="F68" s="615">
        <v>1</v>
      </c>
      <c r="G68" s="615">
        <v>63</v>
      </c>
      <c r="H68" s="615">
        <v>1</v>
      </c>
      <c r="I68" s="615">
        <v>63</v>
      </c>
      <c r="J68" s="615"/>
      <c r="K68" s="615"/>
      <c r="L68" s="615"/>
      <c r="M68" s="615"/>
      <c r="N68" s="615"/>
      <c r="O68" s="615"/>
      <c r="P68" s="628"/>
      <c r="Q68" s="616"/>
    </row>
    <row r="69" spans="1:17" ht="14.4" customHeight="1" x14ac:dyDescent="0.3">
      <c r="A69" s="611" t="s">
        <v>2161</v>
      </c>
      <c r="B69" s="612" t="s">
        <v>2162</v>
      </c>
      <c r="C69" s="612" t="s">
        <v>1786</v>
      </c>
      <c r="D69" s="612" t="s">
        <v>2203</v>
      </c>
      <c r="E69" s="612" t="s">
        <v>2204</v>
      </c>
      <c r="F69" s="615">
        <v>162</v>
      </c>
      <c r="G69" s="615">
        <v>2754</v>
      </c>
      <c r="H69" s="615">
        <v>1</v>
      </c>
      <c r="I69" s="615">
        <v>17</v>
      </c>
      <c r="J69" s="615">
        <v>199</v>
      </c>
      <c r="K69" s="615">
        <v>3383</v>
      </c>
      <c r="L69" s="615">
        <v>1.228395061728395</v>
      </c>
      <c r="M69" s="615">
        <v>17</v>
      </c>
      <c r="N69" s="615">
        <v>148</v>
      </c>
      <c r="O69" s="615">
        <v>2516</v>
      </c>
      <c r="P69" s="628">
        <v>0.9135802469135802</v>
      </c>
      <c r="Q69" s="616">
        <v>17</v>
      </c>
    </row>
    <row r="70" spans="1:17" ht="14.4" customHeight="1" x14ac:dyDescent="0.3">
      <c r="A70" s="611" t="s">
        <v>2161</v>
      </c>
      <c r="B70" s="612" t="s">
        <v>2162</v>
      </c>
      <c r="C70" s="612" t="s">
        <v>1786</v>
      </c>
      <c r="D70" s="612" t="s">
        <v>2205</v>
      </c>
      <c r="E70" s="612" t="s">
        <v>2206</v>
      </c>
      <c r="F70" s="615">
        <v>7</v>
      </c>
      <c r="G70" s="615">
        <v>434</v>
      </c>
      <c r="H70" s="615">
        <v>1</v>
      </c>
      <c r="I70" s="615">
        <v>62</v>
      </c>
      <c r="J70" s="615"/>
      <c r="K70" s="615"/>
      <c r="L70" s="615"/>
      <c r="M70" s="615"/>
      <c r="N70" s="615"/>
      <c r="O70" s="615"/>
      <c r="P70" s="628"/>
      <c r="Q70" s="616"/>
    </row>
    <row r="71" spans="1:17" ht="14.4" customHeight="1" x14ac:dyDescent="0.3">
      <c r="A71" s="611" t="s">
        <v>2161</v>
      </c>
      <c r="B71" s="612" t="s">
        <v>2162</v>
      </c>
      <c r="C71" s="612" t="s">
        <v>1786</v>
      </c>
      <c r="D71" s="612" t="s">
        <v>2207</v>
      </c>
      <c r="E71" s="612" t="s">
        <v>2208</v>
      </c>
      <c r="F71" s="615"/>
      <c r="G71" s="615"/>
      <c r="H71" s="615"/>
      <c r="I71" s="615"/>
      <c r="J71" s="615"/>
      <c r="K71" s="615"/>
      <c r="L71" s="615"/>
      <c r="M71" s="615"/>
      <c r="N71" s="615">
        <v>1</v>
      </c>
      <c r="O71" s="615">
        <v>47</v>
      </c>
      <c r="P71" s="628"/>
      <c r="Q71" s="616">
        <v>47</v>
      </c>
    </row>
    <row r="72" spans="1:17" ht="14.4" customHeight="1" x14ac:dyDescent="0.3">
      <c r="A72" s="611" t="s">
        <v>2161</v>
      </c>
      <c r="B72" s="612" t="s">
        <v>2162</v>
      </c>
      <c r="C72" s="612" t="s">
        <v>1786</v>
      </c>
      <c r="D72" s="612" t="s">
        <v>2209</v>
      </c>
      <c r="E72" s="612" t="s">
        <v>2210</v>
      </c>
      <c r="F72" s="615">
        <v>6</v>
      </c>
      <c r="G72" s="615">
        <v>2046</v>
      </c>
      <c r="H72" s="615">
        <v>1</v>
      </c>
      <c r="I72" s="615">
        <v>341</v>
      </c>
      <c r="J72" s="615"/>
      <c r="K72" s="615"/>
      <c r="L72" s="615"/>
      <c r="M72" s="615"/>
      <c r="N72" s="615"/>
      <c r="O72" s="615"/>
      <c r="P72" s="628"/>
      <c r="Q72" s="616"/>
    </row>
    <row r="73" spans="1:17" ht="14.4" customHeight="1" x14ac:dyDescent="0.3">
      <c r="A73" s="611" t="s">
        <v>2161</v>
      </c>
      <c r="B73" s="612" t="s">
        <v>2162</v>
      </c>
      <c r="C73" s="612" t="s">
        <v>1786</v>
      </c>
      <c r="D73" s="612" t="s">
        <v>2211</v>
      </c>
      <c r="E73" s="612" t="s">
        <v>2212</v>
      </c>
      <c r="F73" s="615">
        <v>9</v>
      </c>
      <c r="G73" s="615">
        <v>477</v>
      </c>
      <c r="H73" s="615">
        <v>1</v>
      </c>
      <c r="I73" s="615">
        <v>53</v>
      </c>
      <c r="J73" s="615">
        <v>2</v>
      </c>
      <c r="K73" s="615">
        <v>106</v>
      </c>
      <c r="L73" s="615">
        <v>0.22222222222222221</v>
      </c>
      <c r="M73" s="615">
        <v>53</v>
      </c>
      <c r="N73" s="615">
        <v>7</v>
      </c>
      <c r="O73" s="615">
        <v>371</v>
      </c>
      <c r="P73" s="628">
        <v>0.77777777777777779</v>
      </c>
      <c r="Q73" s="616">
        <v>53</v>
      </c>
    </row>
    <row r="74" spans="1:17" ht="14.4" customHeight="1" x14ac:dyDescent="0.3">
      <c r="A74" s="611" t="s">
        <v>2161</v>
      </c>
      <c r="B74" s="612" t="s">
        <v>2162</v>
      </c>
      <c r="C74" s="612" t="s">
        <v>1786</v>
      </c>
      <c r="D74" s="612" t="s">
        <v>2213</v>
      </c>
      <c r="E74" s="612" t="s">
        <v>2214</v>
      </c>
      <c r="F74" s="615">
        <v>4</v>
      </c>
      <c r="G74" s="615">
        <v>240</v>
      </c>
      <c r="H74" s="615">
        <v>1</v>
      </c>
      <c r="I74" s="615">
        <v>60</v>
      </c>
      <c r="J74" s="615">
        <v>2</v>
      </c>
      <c r="K74" s="615">
        <v>120</v>
      </c>
      <c r="L74" s="615">
        <v>0.5</v>
      </c>
      <c r="M74" s="615">
        <v>60</v>
      </c>
      <c r="N74" s="615"/>
      <c r="O74" s="615"/>
      <c r="P74" s="628"/>
      <c r="Q74" s="616"/>
    </row>
    <row r="75" spans="1:17" ht="14.4" customHeight="1" x14ac:dyDescent="0.3">
      <c r="A75" s="611" t="s">
        <v>2161</v>
      </c>
      <c r="B75" s="612" t="s">
        <v>2162</v>
      </c>
      <c r="C75" s="612" t="s">
        <v>1786</v>
      </c>
      <c r="D75" s="612" t="s">
        <v>2215</v>
      </c>
      <c r="E75" s="612" t="s">
        <v>2216</v>
      </c>
      <c r="F75" s="615">
        <v>3</v>
      </c>
      <c r="G75" s="615">
        <v>183</v>
      </c>
      <c r="H75" s="615">
        <v>1</v>
      </c>
      <c r="I75" s="615">
        <v>61</v>
      </c>
      <c r="J75" s="615">
        <v>1</v>
      </c>
      <c r="K75" s="615">
        <v>61</v>
      </c>
      <c r="L75" s="615">
        <v>0.33333333333333331</v>
      </c>
      <c r="M75" s="615">
        <v>61</v>
      </c>
      <c r="N75" s="615"/>
      <c r="O75" s="615"/>
      <c r="P75" s="628"/>
      <c r="Q75" s="616"/>
    </row>
    <row r="76" spans="1:17" ht="14.4" customHeight="1" x14ac:dyDescent="0.3">
      <c r="A76" s="611" t="s">
        <v>2161</v>
      </c>
      <c r="B76" s="612" t="s">
        <v>2162</v>
      </c>
      <c r="C76" s="612" t="s">
        <v>1786</v>
      </c>
      <c r="D76" s="612" t="s">
        <v>2217</v>
      </c>
      <c r="E76" s="612" t="s">
        <v>2218</v>
      </c>
      <c r="F76" s="615">
        <v>82</v>
      </c>
      <c r="G76" s="615">
        <v>1558</v>
      </c>
      <c r="H76" s="615">
        <v>1</v>
      </c>
      <c r="I76" s="615">
        <v>19</v>
      </c>
      <c r="J76" s="615">
        <v>75</v>
      </c>
      <c r="K76" s="615">
        <v>1425</v>
      </c>
      <c r="L76" s="615">
        <v>0.91463414634146345</v>
      </c>
      <c r="M76" s="615">
        <v>19</v>
      </c>
      <c r="N76" s="615">
        <v>56</v>
      </c>
      <c r="O76" s="615">
        <v>1064</v>
      </c>
      <c r="P76" s="628">
        <v>0.68292682926829273</v>
      </c>
      <c r="Q76" s="616">
        <v>19</v>
      </c>
    </row>
    <row r="77" spans="1:17" ht="14.4" customHeight="1" x14ac:dyDescent="0.3">
      <c r="A77" s="611" t="s">
        <v>2161</v>
      </c>
      <c r="B77" s="612" t="s">
        <v>2162</v>
      </c>
      <c r="C77" s="612" t="s">
        <v>1786</v>
      </c>
      <c r="D77" s="612" t="s">
        <v>2219</v>
      </c>
      <c r="E77" s="612" t="s">
        <v>2220</v>
      </c>
      <c r="F77" s="615">
        <v>11</v>
      </c>
      <c r="G77" s="615">
        <v>1155</v>
      </c>
      <c r="H77" s="615">
        <v>1</v>
      </c>
      <c r="I77" s="615">
        <v>105</v>
      </c>
      <c r="J77" s="615">
        <v>10</v>
      </c>
      <c r="K77" s="615">
        <v>1050</v>
      </c>
      <c r="L77" s="615">
        <v>0.90909090909090906</v>
      </c>
      <c r="M77" s="615">
        <v>105</v>
      </c>
      <c r="N77" s="615">
        <v>13</v>
      </c>
      <c r="O77" s="615">
        <v>1378</v>
      </c>
      <c r="P77" s="628">
        <v>1.1930735930735932</v>
      </c>
      <c r="Q77" s="616">
        <v>106</v>
      </c>
    </row>
    <row r="78" spans="1:17" ht="14.4" customHeight="1" x14ac:dyDescent="0.3">
      <c r="A78" s="611" t="s">
        <v>2161</v>
      </c>
      <c r="B78" s="612" t="s">
        <v>2162</v>
      </c>
      <c r="C78" s="612" t="s">
        <v>1786</v>
      </c>
      <c r="D78" s="612" t="s">
        <v>2221</v>
      </c>
      <c r="E78" s="612" t="s">
        <v>2222</v>
      </c>
      <c r="F78" s="615"/>
      <c r="G78" s="615"/>
      <c r="H78" s="615"/>
      <c r="I78" s="615"/>
      <c r="J78" s="615"/>
      <c r="K78" s="615"/>
      <c r="L78" s="615"/>
      <c r="M78" s="615"/>
      <c r="N78" s="615">
        <v>1</v>
      </c>
      <c r="O78" s="615">
        <v>391</v>
      </c>
      <c r="P78" s="628"/>
      <c r="Q78" s="616">
        <v>391</v>
      </c>
    </row>
    <row r="79" spans="1:17" ht="14.4" customHeight="1" x14ac:dyDescent="0.3">
      <c r="A79" s="611" t="s">
        <v>2161</v>
      </c>
      <c r="B79" s="612" t="s">
        <v>2162</v>
      </c>
      <c r="C79" s="612" t="s">
        <v>1786</v>
      </c>
      <c r="D79" s="612" t="s">
        <v>2223</v>
      </c>
      <c r="E79" s="612" t="s">
        <v>2224</v>
      </c>
      <c r="F79" s="615">
        <v>30</v>
      </c>
      <c r="G79" s="615">
        <v>13830</v>
      </c>
      <c r="H79" s="615">
        <v>1</v>
      </c>
      <c r="I79" s="615">
        <v>461</v>
      </c>
      <c r="J79" s="615">
        <v>30</v>
      </c>
      <c r="K79" s="615">
        <v>13830</v>
      </c>
      <c r="L79" s="615">
        <v>1</v>
      </c>
      <c r="M79" s="615">
        <v>461</v>
      </c>
      <c r="N79" s="615">
        <v>17</v>
      </c>
      <c r="O79" s="615">
        <v>7849</v>
      </c>
      <c r="P79" s="628">
        <v>0.56753434562545191</v>
      </c>
      <c r="Q79" s="616">
        <v>461.70588235294116</v>
      </c>
    </row>
    <row r="80" spans="1:17" ht="14.4" customHeight="1" x14ac:dyDescent="0.3">
      <c r="A80" s="611" t="s">
        <v>2161</v>
      </c>
      <c r="B80" s="612" t="s">
        <v>2162</v>
      </c>
      <c r="C80" s="612" t="s">
        <v>1786</v>
      </c>
      <c r="D80" s="612" t="s">
        <v>2225</v>
      </c>
      <c r="E80" s="612" t="s">
        <v>2226</v>
      </c>
      <c r="F80" s="615">
        <v>64</v>
      </c>
      <c r="G80" s="615">
        <v>19968</v>
      </c>
      <c r="H80" s="615">
        <v>1</v>
      </c>
      <c r="I80" s="615">
        <v>312</v>
      </c>
      <c r="J80" s="615">
        <v>43</v>
      </c>
      <c r="K80" s="615">
        <v>13416</v>
      </c>
      <c r="L80" s="615">
        <v>0.671875</v>
      </c>
      <c r="M80" s="615">
        <v>312</v>
      </c>
      <c r="N80" s="615">
        <v>43</v>
      </c>
      <c r="O80" s="615">
        <v>13416</v>
      </c>
      <c r="P80" s="628">
        <v>0.671875</v>
      </c>
      <c r="Q80" s="616">
        <v>312</v>
      </c>
    </row>
    <row r="81" spans="1:17" ht="14.4" customHeight="1" x14ac:dyDescent="0.3">
      <c r="A81" s="611" t="s">
        <v>2161</v>
      </c>
      <c r="B81" s="612" t="s">
        <v>2162</v>
      </c>
      <c r="C81" s="612" t="s">
        <v>1786</v>
      </c>
      <c r="D81" s="612" t="s">
        <v>2227</v>
      </c>
      <c r="E81" s="612" t="s">
        <v>2228</v>
      </c>
      <c r="F81" s="615">
        <v>3</v>
      </c>
      <c r="G81" s="615">
        <v>2550</v>
      </c>
      <c r="H81" s="615">
        <v>1</v>
      </c>
      <c r="I81" s="615">
        <v>850</v>
      </c>
      <c r="J81" s="615">
        <v>1</v>
      </c>
      <c r="K81" s="615">
        <v>851</v>
      </c>
      <c r="L81" s="615">
        <v>0.33372549019607844</v>
      </c>
      <c r="M81" s="615">
        <v>851</v>
      </c>
      <c r="N81" s="615"/>
      <c r="O81" s="615"/>
      <c r="P81" s="628"/>
      <c r="Q81" s="616"/>
    </row>
    <row r="82" spans="1:17" ht="14.4" customHeight="1" x14ac:dyDescent="0.3">
      <c r="A82" s="611" t="s">
        <v>2161</v>
      </c>
      <c r="B82" s="612" t="s">
        <v>2162</v>
      </c>
      <c r="C82" s="612" t="s">
        <v>1786</v>
      </c>
      <c r="D82" s="612" t="s">
        <v>2229</v>
      </c>
      <c r="E82" s="612" t="s">
        <v>2230</v>
      </c>
      <c r="F82" s="615">
        <v>2134</v>
      </c>
      <c r="G82" s="615">
        <v>394790</v>
      </c>
      <c r="H82" s="615">
        <v>1</v>
      </c>
      <c r="I82" s="615">
        <v>185</v>
      </c>
      <c r="J82" s="615">
        <v>2204</v>
      </c>
      <c r="K82" s="615">
        <v>407740</v>
      </c>
      <c r="L82" s="615">
        <v>1.0328022492970947</v>
      </c>
      <c r="M82" s="615">
        <v>185</v>
      </c>
      <c r="N82" s="615">
        <v>2374</v>
      </c>
      <c r="O82" s="615">
        <v>441123</v>
      </c>
      <c r="P82" s="628">
        <v>1.117361128701335</v>
      </c>
      <c r="Q82" s="616">
        <v>185.81423757371525</v>
      </c>
    </row>
    <row r="83" spans="1:17" ht="14.4" customHeight="1" x14ac:dyDescent="0.3">
      <c r="A83" s="611" t="s">
        <v>2161</v>
      </c>
      <c r="B83" s="612" t="s">
        <v>2162</v>
      </c>
      <c r="C83" s="612" t="s">
        <v>1786</v>
      </c>
      <c r="D83" s="612" t="s">
        <v>2231</v>
      </c>
      <c r="E83" s="612" t="s">
        <v>2232</v>
      </c>
      <c r="F83" s="615">
        <v>11</v>
      </c>
      <c r="G83" s="615">
        <v>1386</v>
      </c>
      <c r="H83" s="615">
        <v>1</v>
      </c>
      <c r="I83" s="615">
        <v>126</v>
      </c>
      <c r="J83" s="615"/>
      <c r="K83" s="615"/>
      <c r="L83" s="615"/>
      <c r="M83" s="615"/>
      <c r="N83" s="615"/>
      <c r="O83" s="615"/>
      <c r="P83" s="628"/>
      <c r="Q83" s="616"/>
    </row>
    <row r="84" spans="1:17" ht="14.4" customHeight="1" x14ac:dyDescent="0.3">
      <c r="A84" s="611" t="s">
        <v>2161</v>
      </c>
      <c r="B84" s="612" t="s">
        <v>2162</v>
      </c>
      <c r="C84" s="612" t="s">
        <v>1786</v>
      </c>
      <c r="D84" s="612" t="s">
        <v>2233</v>
      </c>
      <c r="E84" s="612" t="s">
        <v>2234</v>
      </c>
      <c r="F84" s="615">
        <v>8</v>
      </c>
      <c r="G84" s="615">
        <v>288</v>
      </c>
      <c r="H84" s="615">
        <v>1</v>
      </c>
      <c r="I84" s="615">
        <v>36</v>
      </c>
      <c r="J84" s="615"/>
      <c r="K84" s="615"/>
      <c r="L84" s="615"/>
      <c r="M84" s="615"/>
      <c r="N84" s="615"/>
      <c r="O84" s="615"/>
      <c r="P84" s="628"/>
      <c r="Q84" s="616"/>
    </row>
    <row r="85" spans="1:17" ht="14.4" customHeight="1" x14ac:dyDescent="0.3">
      <c r="A85" s="611" t="s">
        <v>2161</v>
      </c>
      <c r="B85" s="612" t="s">
        <v>2162</v>
      </c>
      <c r="C85" s="612" t="s">
        <v>1786</v>
      </c>
      <c r="D85" s="612" t="s">
        <v>2235</v>
      </c>
      <c r="E85" s="612" t="s">
        <v>2236</v>
      </c>
      <c r="F85" s="615"/>
      <c r="G85" s="615"/>
      <c r="H85" s="615"/>
      <c r="I85" s="615"/>
      <c r="J85" s="615">
        <v>1</v>
      </c>
      <c r="K85" s="615">
        <v>166</v>
      </c>
      <c r="L85" s="615"/>
      <c r="M85" s="615">
        <v>166</v>
      </c>
      <c r="N85" s="615"/>
      <c r="O85" s="615"/>
      <c r="P85" s="628"/>
      <c r="Q85" s="616"/>
    </row>
    <row r="86" spans="1:17" ht="14.4" customHeight="1" x14ac:dyDescent="0.3">
      <c r="A86" s="611" t="s">
        <v>2161</v>
      </c>
      <c r="B86" s="612" t="s">
        <v>2162</v>
      </c>
      <c r="C86" s="612" t="s">
        <v>1786</v>
      </c>
      <c r="D86" s="612" t="s">
        <v>2237</v>
      </c>
      <c r="E86" s="612" t="s">
        <v>2238</v>
      </c>
      <c r="F86" s="615"/>
      <c r="G86" s="615"/>
      <c r="H86" s="615"/>
      <c r="I86" s="615"/>
      <c r="J86" s="615"/>
      <c r="K86" s="615"/>
      <c r="L86" s="615"/>
      <c r="M86" s="615"/>
      <c r="N86" s="615">
        <v>1</v>
      </c>
      <c r="O86" s="615">
        <v>166</v>
      </c>
      <c r="P86" s="628"/>
      <c r="Q86" s="616">
        <v>166</v>
      </c>
    </row>
    <row r="87" spans="1:17" ht="14.4" customHeight="1" x14ac:dyDescent="0.3">
      <c r="A87" s="611" t="s">
        <v>2161</v>
      </c>
      <c r="B87" s="612" t="s">
        <v>2162</v>
      </c>
      <c r="C87" s="612" t="s">
        <v>1786</v>
      </c>
      <c r="D87" s="612" t="s">
        <v>2239</v>
      </c>
      <c r="E87" s="612" t="s">
        <v>2240</v>
      </c>
      <c r="F87" s="615"/>
      <c r="G87" s="615"/>
      <c r="H87" s="615"/>
      <c r="I87" s="615"/>
      <c r="J87" s="615"/>
      <c r="K87" s="615"/>
      <c r="L87" s="615"/>
      <c r="M87" s="615"/>
      <c r="N87" s="615">
        <v>1</v>
      </c>
      <c r="O87" s="615">
        <v>236</v>
      </c>
      <c r="P87" s="628"/>
      <c r="Q87" s="616">
        <v>236</v>
      </c>
    </row>
    <row r="88" spans="1:17" ht="14.4" customHeight="1" x14ac:dyDescent="0.3">
      <c r="A88" s="611" t="s">
        <v>2161</v>
      </c>
      <c r="B88" s="612" t="s">
        <v>2162</v>
      </c>
      <c r="C88" s="612" t="s">
        <v>1786</v>
      </c>
      <c r="D88" s="612" t="s">
        <v>2241</v>
      </c>
      <c r="E88" s="612" t="s">
        <v>2242</v>
      </c>
      <c r="F88" s="615">
        <v>3</v>
      </c>
      <c r="G88" s="615">
        <v>1047</v>
      </c>
      <c r="H88" s="615">
        <v>1</v>
      </c>
      <c r="I88" s="615">
        <v>349</v>
      </c>
      <c r="J88" s="615"/>
      <c r="K88" s="615"/>
      <c r="L88" s="615"/>
      <c r="M88" s="615"/>
      <c r="N88" s="615"/>
      <c r="O88" s="615"/>
      <c r="P88" s="628"/>
      <c r="Q88" s="616"/>
    </row>
    <row r="89" spans="1:17" ht="14.4" customHeight="1" x14ac:dyDescent="0.3">
      <c r="A89" s="611" t="s">
        <v>2161</v>
      </c>
      <c r="B89" s="612" t="s">
        <v>2162</v>
      </c>
      <c r="C89" s="612" t="s">
        <v>1786</v>
      </c>
      <c r="D89" s="612" t="s">
        <v>2243</v>
      </c>
      <c r="E89" s="612" t="s">
        <v>2244</v>
      </c>
      <c r="F89" s="615">
        <v>3</v>
      </c>
      <c r="G89" s="615">
        <v>1047</v>
      </c>
      <c r="H89" s="615">
        <v>1</v>
      </c>
      <c r="I89" s="615">
        <v>349</v>
      </c>
      <c r="J89" s="615"/>
      <c r="K89" s="615"/>
      <c r="L89" s="615"/>
      <c r="M89" s="615"/>
      <c r="N89" s="615"/>
      <c r="O89" s="615"/>
      <c r="P89" s="628"/>
      <c r="Q89" s="616"/>
    </row>
    <row r="90" spans="1:17" ht="14.4" customHeight="1" x14ac:dyDescent="0.3">
      <c r="A90" s="611" t="s">
        <v>2161</v>
      </c>
      <c r="B90" s="612" t="s">
        <v>2162</v>
      </c>
      <c r="C90" s="612" t="s">
        <v>1786</v>
      </c>
      <c r="D90" s="612" t="s">
        <v>2245</v>
      </c>
      <c r="E90" s="612" t="s">
        <v>2246</v>
      </c>
      <c r="F90" s="615">
        <v>4</v>
      </c>
      <c r="G90" s="615">
        <v>4828</v>
      </c>
      <c r="H90" s="615">
        <v>1</v>
      </c>
      <c r="I90" s="615">
        <v>1207</v>
      </c>
      <c r="J90" s="615">
        <v>8</v>
      </c>
      <c r="K90" s="615">
        <v>9680</v>
      </c>
      <c r="L90" s="615">
        <v>2.0049710024855014</v>
      </c>
      <c r="M90" s="615">
        <v>1210</v>
      </c>
      <c r="N90" s="615">
        <v>5</v>
      </c>
      <c r="O90" s="615">
        <v>6070</v>
      </c>
      <c r="P90" s="628">
        <v>1.2572493786246892</v>
      </c>
      <c r="Q90" s="616">
        <v>1214</v>
      </c>
    </row>
    <row r="91" spans="1:17" ht="14.4" customHeight="1" x14ac:dyDescent="0.3">
      <c r="A91" s="611" t="s">
        <v>2161</v>
      </c>
      <c r="B91" s="612" t="s">
        <v>2162</v>
      </c>
      <c r="C91" s="612" t="s">
        <v>1786</v>
      </c>
      <c r="D91" s="612" t="s">
        <v>2247</v>
      </c>
      <c r="E91" s="612" t="s">
        <v>2248</v>
      </c>
      <c r="F91" s="615">
        <v>197</v>
      </c>
      <c r="G91" s="615">
        <v>154054</v>
      </c>
      <c r="H91" s="615">
        <v>1</v>
      </c>
      <c r="I91" s="615">
        <v>782</v>
      </c>
      <c r="J91" s="615">
        <v>18</v>
      </c>
      <c r="K91" s="615">
        <v>14094</v>
      </c>
      <c r="L91" s="615">
        <v>9.1487400521894927E-2</v>
      </c>
      <c r="M91" s="615">
        <v>783</v>
      </c>
      <c r="N91" s="615">
        <v>16</v>
      </c>
      <c r="O91" s="615">
        <v>12558</v>
      </c>
      <c r="P91" s="628">
        <v>8.1516870707673939E-2</v>
      </c>
      <c r="Q91" s="616">
        <v>784.875</v>
      </c>
    </row>
    <row r="92" spans="1:17" ht="14.4" customHeight="1" x14ac:dyDescent="0.3">
      <c r="A92" s="611" t="s">
        <v>2161</v>
      </c>
      <c r="B92" s="612" t="s">
        <v>2162</v>
      </c>
      <c r="C92" s="612" t="s">
        <v>1786</v>
      </c>
      <c r="D92" s="612" t="s">
        <v>2249</v>
      </c>
      <c r="E92" s="612" t="s">
        <v>2250</v>
      </c>
      <c r="F92" s="615">
        <v>1</v>
      </c>
      <c r="G92" s="615">
        <v>596</v>
      </c>
      <c r="H92" s="615">
        <v>1</v>
      </c>
      <c r="I92" s="615">
        <v>596</v>
      </c>
      <c r="J92" s="615"/>
      <c r="K92" s="615"/>
      <c r="L92" s="615"/>
      <c r="M92" s="615"/>
      <c r="N92" s="615"/>
      <c r="O92" s="615"/>
      <c r="P92" s="628"/>
      <c r="Q92" s="616"/>
    </row>
    <row r="93" spans="1:17" ht="14.4" customHeight="1" x14ac:dyDescent="0.3">
      <c r="A93" s="611" t="s">
        <v>2161</v>
      </c>
      <c r="B93" s="612" t="s">
        <v>2162</v>
      </c>
      <c r="C93" s="612" t="s">
        <v>1786</v>
      </c>
      <c r="D93" s="612" t="s">
        <v>2251</v>
      </c>
      <c r="E93" s="612" t="s">
        <v>2252</v>
      </c>
      <c r="F93" s="615">
        <v>1</v>
      </c>
      <c r="G93" s="615">
        <v>186</v>
      </c>
      <c r="H93" s="615">
        <v>1</v>
      </c>
      <c r="I93" s="615">
        <v>186</v>
      </c>
      <c r="J93" s="615">
        <v>3</v>
      </c>
      <c r="K93" s="615">
        <v>558</v>
      </c>
      <c r="L93" s="615">
        <v>3</v>
      </c>
      <c r="M93" s="615">
        <v>186</v>
      </c>
      <c r="N93" s="615">
        <v>5</v>
      </c>
      <c r="O93" s="615">
        <v>938</v>
      </c>
      <c r="P93" s="628">
        <v>5.043010752688172</v>
      </c>
      <c r="Q93" s="616">
        <v>187.6</v>
      </c>
    </row>
    <row r="94" spans="1:17" ht="14.4" customHeight="1" x14ac:dyDescent="0.3">
      <c r="A94" s="611" t="s">
        <v>2161</v>
      </c>
      <c r="B94" s="612" t="s">
        <v>2162</v>
      </c>
      <c r="C94" s="612" t="s">
        <v>1786</v>
      </c>
      <c r="D94" s="612" t="s">
        <v>2253</v>
      </c>
      <c r="E94" s="612" t="s">
        <v>2254</v>
      </c>
      <c r="F94" s="615"/>
      <c r="G94" s="615"/>
      <c r="H94" s="615"/>
      <c r="I94" s="615"/>
      <c r="J94" s="615"/>
      <c r="K94" s="615"/>
      <c r="L94" s="615"/>
      <c r="M94" s="615"/>
      <c r="N94" s="615">
        <v>2</v>
      </c>
      <c r="O94" s="615">
        <v>354</v>
      </c>
      <c r="P94" s="628"/>
      <c r="Q94" s="616">
        <v>177</v>
      </c>
    </row>
    <row r="95" spans="1:17" ht="14.4" customHeight="1" x14ac:dyDescent="0.3">
      <c r="A95" s="611" t="s">
        <v>2161</v>
      </c>
      <c r="B95" s="612" t="s">
        <v>2162</v>
      </c>
      <c r="C95" s="612" t="s">
        <v>1786</v>
      </c>
      <c r="D95" s="612" t="s">
        <v>2255</v>
      </c>
      <c r="E95" s="612" t="s">
        <v>2256</v>
      </c>
      <c r="F95" s="615">
        <v>88</v>
      </c>
      <c r="G95" s="615">
        <v>19888</v>
      </c>
      <c r="H95" s="615">
        <v>1</v>
      </c>
      <c r="I95" s="615">
        <v>226</v>
      </c>
      <c r="J95" s="615">
        <v>86</v>
      </c>
      <c r="K95" s="615">
        <v>19522</v>
      </c>
      <c r="L95" s="615">
        <v>0.98159694288012878</v>
      </c>
      <c r="M95" s="615">
        <v>227</v>
      </c>
      <c r="N95" s="615">
        <v>126</v>
      </c>
      <c r="O95" s="615">
        <v>28698</v>
      </c>
      <c r="P95" s="628">
        <v>1.4429806918744972</v>
      </c>
      <c r="Q95" s="616">
        <v>227.76190476190476</v>
      </c>
    </row>
    <row r="96" spans="1:17" ht="14.4" customHeight="1" x14ac:dyDescent="0.3">
      <c r="A96" s="611" t="s">
        <v>2161</v>
      </c>
      <c r="B96" s="612" t="s">
        <v>2162</v>
      </c>
      <c r="C96" s="612" t="s">
        <v>1786</v>
      </c>
      <c r="D96" s="612" t="s">
        <v>2257</v>
      </c>
      <c r="E96" s="612" t="s">
        <v>2258</v>
      </c>
      <c r="F96" s="615">
        <v>1</v>
      </c>
      <c r="G96" s="615">
        <v>156</v>
      </c>
      <c r="H96" s="615">
        <v>1</v>
      </c>
      <c r="I96" s="615">
        <v>156</v>
      </c>
      <c r="J96" s="615"/>
      <c r="K96" s="615"/>
      <c r="L96" s="615"/>
      <c r="M96" s="615"/>
      <c r="N96" s="615">
        <v>2</v>
      </c>
      <c r="O96" s="615">
        <v>316</v>
      </c>
      <c r="P96" s="628">
        <v>2.0256410256410255</v>
      </c>
      <c r="Q96" s="616">
        <v>158</v>
      </c>
    </row>
    <row r="97" spans="1:17" ht="14.4" customHeight="1" x14ac:dyDescent="0.3">
      <c r="A97" s="611" t="s">
        <v>2161</v>
      </c>
      <c r="B97" s="612" t="s">
        <v>2162</v>
      </c>
      <c r="C97" s="612" t="s">
        <v>1786</v>
      </c>
      <c r="D97" s="612" t="s">
        <v>2259</v>
      </c>
      <c r="E97" s="612" t="s">
        <v>2260</v>
      </c>
      <c r="F97" s="615"/>
      <c r="G97" s="615"/>
      <c r="H97" s="615"/>
      <c r="I97" s="615"/>
      <c r="J97" s="615"/>
      <c r="K97" s="615"/>
      <c r="L97" s="615"/>
      <c r="M97" s="615"/>
      <c r="N97" s="615">
        <v>1</v>
      </c>
      <c r="O97" s="615">
        <v>461</v>
      </c>
      <c r="P97" s="628"/>
      <c r="Q97" s="616">
        <v>461</v>
      </c>
    </row>
    <row r="98" spans="1:17" ht="14.4" customHeight="1" x14ac:dyDescent="0.3">
      <c r="A98" s="611" t="s">
        <v>2161</v>
      </c>
      <c r="B98" s="612" t="s">
        <v>2162</v>
      </c>
      <c r="C98" s="612" t="s">
        <v>1786</v>
      </c>
      <c r="D98" s="612" t="s">
        <v>2261</v>
      </c>
      <c r="E98" s="612" t="s">
        <v>2262</v>
      </c>
      <c r="F98" s="615">
        <v>3</v>
      </c>
      <c r="G98" s="615">
        <v>1677</v>
      </c>
      <c r="H98" s="615">
        <v>1</v>
      </c>
      <c r="I98" s="615">
        <v>559</v>
      </c>
      <c r="J98" s="615">
        <v>6</v>
      </c>
      <c r="K98" s="615">
        <v>3360</v>
      </c>
      <c r="L98" s="615">
        <v>2.0035778175313057</v>
      </c>
      <c r="M98" s="615">
        <v>560</v>
      </c>
      <c r="N98" s="615"/>
      <c r="O98" s="615"/>
      <c r="P98" s="628"/>
      <c r="Q98" s="616"/>
    </row>
    <row r="99" spans="1:17" ht="14.4" customHeight="1" x14ac:dyDescent="0.3">
      <c r="A99" s="611" t="s">
        <v>2161</v>
      </c>
      <c r="B99" s="612" t="s">
        <v>2162</v>
      </c>
      <c r="C99" s="612" t="s">
        <v>1786</v>
      </c>
      <c r="D99" s="612" t="s">
        <v>2263</v>
      </c>
      <c r="E99" s="612" t="s">
        <v>2264</v>
      </c>
      <c r="F99" s="615">
        <v>1</v>
      </c>
      <c r="G99" s="615">
        <v>169</v>
      </c>
      <c r="H99" s="615">
        <v>1</v>
      </c>
      <c r="I99" s="615">
        <v>169</v>
      </c>
      <c r="J99" s="615"/>
      <c r="K99" s="615"/>
      <c r="L99" s="615"/>
      <c r="M99" s="615"/>
      <c r="N99" s="615"/>
      <c r="O99" s="615"/>
      <c r="P99" s="628"/>
      <c r="Q99" s="616"/>
    </row>
    <row r="100" spans="1:17" ht="14.4" customHeight="1" x14ac:dyDescent="0.3">
      <c r="A100" s="611" t="s">
        <v>2161</v>
      </c>
      <c r="B100" s="612" t="s">
        <v>2162</v>
      </c>
      <c r="C100" s="612" t="s">
        <v>1786</v>
      </c>
      <c r="D100" s="612" t="s">
        <v>2265</v>
      </c>
      <c r="E100" s="612" t="s">
        <v>2266</v>
      </c>
      <c r="F100" s="615"/>
      <c r="G100" s="615"/>
      <c r="H100" s="615"/>
      <c r="I100" s="615"/>
      <c r="J100" s="615"/>
      <c r="K100" s="615"/>
      <c r="L100" s="615"/>
      <c r="M100" s="615"/>
      <c r="N100" s="615">
        <v>1</v>
      </c>
      <c r="O100" s="615">
        <v>200</v>
      </c>
      <c r="P100" s="628"/>
      <c r="Q100" s="616">
        <v>200</v>
      </c>
    </row>
    <row r="101" spans="1:17" ht="14.4" customHeight="1" x14ac:dyDescent="0.3">
      <c r="A101" s="611" t="s">
        <v>2161</v>
      </c>
      <c r="B101" s="612" t="s">
        <v>2162</v>
      </c>
      <c r="C101" s="612" t="s">
        <v>1786</v>
      </c>
      <c r="D101" s="612" t="s">
        <v>2267</v>
      </c>
      <c r="E101" s="612" t="s">
        <v>2268</v>
      </c>
      <c r="F101" s="615"/>
      <c r="G101" s="615"/>
      <c r="H101" s="615"/>
      <c r="I101" s="615"/>
      <c r="J101" s="615">
        <v>3</v>
      </c>
      <c r="K101" s="615">
        <v>393</v>
      </c>
      <c r="L101" s="615"/>
      <c r="M101" s="615">
        <v>131</v>
      </c>
      <c r="N101" s="615"/>
      <c r="O101" s="615"/>
      <c r="P101" s="628"/>
      <c r="Q101" s="616"/>
    </row>
    <row r="102" spans="1:17" ht="14.4" customHeight="1" x14ac:dyDescent="0.3">
      <c r="A102" s="611" t="s">
        <v>2161</v>
      </c>
      <c r="B102" s="612" t="s">
        <v>2162</v>
      </c>
      <c r="C102" s="612" t="s">
        <v>1786</v>
      </c>
      <c r="D102" s="612" t="s">
        <v>2269</v>
      </c>
      <c r="E102" s="612" t="s">
        <v>2270</v>
      </c>
      <c r="F102" s="615"/>
      <c r="G102" s="615"/>
      <c r="H102" s="615"/>
      <c r="I102" s="615"/>
      <c r="J102" s="615">
        <v>1</v>
      </c>
      <c r="K102" s="615">
        <v>177</v>
      </c>
      <c r="L102" s="615"/>
      <c r="M102" s="615">
        <v>177</v>
      </c>
      <c r="N102" s="615"/>
      <c r="O102" s="615"/>
      <c r="P102" s="628"/>
      <c r="Q102" s="616"/>
    </row>
    <row r="103" spans="1:17" ht="14.4" customHeight="1" x14ac:dyDescent="0.3">
      <c r="A103" s="611" t="s">
        <v>2161</v>
      </c>
      <c r="B103" s="612" t="s">
        <v>2162</v>
      </c>
      <c r="C103" s="612" t="s">
        <v>1786</v>
      </c>
      <c r="D103" s="612" t="s">
        <v>2271</v>
      </c>
      <c r="E103" s="612" t="s">
        <v>2272</v>
      </c>
      <c r="F103" s="615"/>
      <c r="G103" s="615"/>
      <c r="H103" s="615"/>
      <c r="I103" s="615"/>
      <c r="J103" s="615">
        <v>3</v>
      </c>
      <c r="K103" s="615">
        <v>1236</v>
      </c>
      <c r="L103" s="615"/>
      <c r="M103" s="615">
        <v>412</v>
      </c>
      <c r="N103" s="615">
        <v>1</v>
      </c>
      <c r="O103" s="615">
        <v>412</v>
      </c>
      <c r="P103" s="628"/>
      <c r="Q103" s="616">
        <v>412</v>
      </c>
    </row>
    <row r="104" spans="1:17" ht="14.4" customHeight="1" x14ac:dyDescent="0.3">
      <c r="A104" s="611" t="s">
        <v>2161</v>
      </c>
      <c r="B104" s="612" t="s">
        <v>2162</v>
      </c>
      <c r="C104" s="612" t="s">
        <v>1786</v>
      </c>
      <c r="D104" s="612" t="s">
        <v>2273</v>
      </c>
      <c r="E104" s="612" t="s">
        <v>2274</v>
      </c>
      <c r="F104" s="615"/>
      <c r="G104" s="615"/>
      <c r="H104" s="615"/>
      <c r="I104" s="615"/>
      <c r="J104" s="615">
        <v>2</v>
      </c>
      <c r="K104" s="615">
        <v>788</v>
      </c>
      <c r="L104" s="615"/>
      <c r="M104" s="615">
        <v>394</v>
      </c>
      <c r="N104" s="615">
        <v>1</v>
      </c>
      <c r="O104" s="615">
        <v>394</v>
      </c>
      <c r="P104" s="628"/>
      <c r="Q104" s="616">
        <v>394</v>
      </c>
    </row>
    <row r="105" spans="1:17" ht="14.4" customHeight="1" x14ac:dyDescent="0.3">
      <c r="A105" s="611" t="s">
        <v>2161</v>
      </c>
      <c r="B105" s="612" t="s">
        <v>2162</v>
      </c>
      <c r="C105" s="612" t="s">
        <v>1786</v>
      </c>
      <c r="D105" s="612" t="s">
        <v>2115</v>
      </c>
      <c r="E105" s="612" t="s">
        <v>2116</v>
      </c>
      <c r="F105" s="615">
        <v>11</v>
      </c>
      <c r="G105" s="615">
        <v>242</v>
      </c>
      <c r="H105" s="615">
        <v>1</v>
      </c>
      <c r="I105" s="615">
        <v>22</v>
      </c>
      <c r="J105" s="615"/>
      <c r="K105" s="615"/>
      <c r="L105" s="615"/>
      <c r="M105" s="615"/>
      <c r="N105" s="615"/>
      <c r="O105" s="615"/>
      <c r="P105" s="628"/>
      <c r="Q105" s="616"/>
    </row>
    <row r="106" spans="1:17" ht="14.4" customHeight="1" x14ac:dyDescent="0.3">
      <c r="A106" s="611" t="s">
        <v>2161</v>
      </c>
      <c r="B106" s="612" t="s">
        <v>2162</v>
      </c>
      <c r="C106" s="612" t="s">
        <v>1786</v>
      </c>
      <c r="D106" s="612" t="s">
        <v>2275</v>
      </c>
      <c r="E106" s="612" t="s">
        <v>2276</v>
      </c>
      <c r="F106" s="615">
        <v>1</v>
      </c>
      <c r="G106" s="615">
        <v>88</v>
      </c>
      <c r="H106" s="615">
        <v>1</v>
      </c>
      <c r="I106" s="615">
        <v>88</v>
      </c>
      <c r="J106" s="615">
        <v>4</v>
      </c>
      <c r="K106" s="615">
        <v>352</v>
      </c>
      <c r="L106" s="615">
        <v>4</v>
      </c>
      <c r="M106" s="615">
        <v>88</v>
      </c>
      <c r="N106" s="615">
        <v>1</v>
      </c>
      <c r="O106" s="615">
        <v>89</v>
      </c>
      <c r="P106" s="628">
        <v>1.0113636363636365</v>
      </c>
      <c r="Q106" s="616">
        <v>89</v>
      </c>
    </row>
    <row r="107" spans="1:17" ht="14.4" customHeight="1" x14ac:dyDescent="0.3">
      <c r="A107" s="611" t="s">
        <v>2161</v>
      </c>
      <c r="B107" s="612" t="s">
        <v>2162</v>
      </c>
      <c r="C107" s="612" t="s">
        <v>1786</v>
      </c>
      <c r="D107" s="612" t="s">
        <v>2277</v>
      </c>
      <c r="E107" s="612" t="s">
        <v>2278</v>
      </c>
      <c r="F107" s="615">
        <v>5348</v>
      </c>
      <c r="G107" s="615">
        <v>155092</v>
      </c>
      <c r="H107" s="615">
        <v>1</v>
      </c>
      <c r="I107" s="615">
        <v>29</v>
      </c>
      <c r="J107" s="615">
        <v>5609</v>
      </c>
      <c r="K107" s="615">
        <v>162661</v>
      </c>
      <c r="L107" s="615">
        <v>1.0488032909498879</v>
      </c>
      <c r="M107" s="615">
        <v>29</v>
      </c>
      <c r="N107" s="615">
        <v>2424</v>
      </c>
      <c r="O107" s="615">
        <v>71834</v>
      </c>
      <c r="P107" s="628">
        <v>0.46317024733706447</v>
      </c>
      <c r="Q107" s="616">
        <v>29.634488448844884</v>
      </c>
    </row>
    <row r="108" spans="1:17" ht="14.4" customHeight="1" x14ac:dyDescent="0.3">
      <c r="A108" s="611" t="s">
        <v>2161</v>
      </c>
      <c r="B108" s="612" t="s">
        <v>2162</v>
      </c>
      <c r="C108" s="612" t="s">
        <v>1786</v>
      </c>
      <c r="D108" s="612" t="s">
        <v>2279</v>
      </c>
      <c r="E108" s="612" t="s">
        <v>2280</v>
      </c>
      <c r="F108" s="615">
        <v>5</v>
      </c>
      <c r="G108" s="615">
        <v>250</v>
      </c>
      <c r="H108" s="615">
        <v>1</v>
      </c>
      <c r="I108" s="615">
        <v>50</v>
      </c>
      <c r="J108" s="615">
        <v>2</v>
      </c>
      <c r="K108" s="615">
        <v>100</v>
      </c>
      <c r="L108" s="615">
        <v>0.4</v>
      </c>
      <c r="M108" s="615">
        <v>50</v>
      </c>
      <c r="N108" s="615"/>
      <c r="O108" s="615"/>
      <c r="P108" s="628"/>
      <c r="Q108" s="616"/>
    </row>
    <row r="109" spans="1:17" ht="14.4" customHeight="1" x14ac:dyDescent="0.3">
      <c r="A109" s="611" t="s">
        <v>2161</v>
      </c>
      <c r="B109" s="612" t="s">
        <v>2162</v>
      </c>
      <c r="C109" s="612" t="s">
        <v>1786</v>
      </c>
      <c r="D109" s="612" t="s">
        <v>2281</v>
      </c>
      <c r="E109" s="612" t="s">
        <v>2282</v>
      </c>
      <c r="F109" s="615">
        <v>89</v>
      </c>
      <c r="G109" s="615">
        <v>1068</v>
      </c>
      <c r="H109" s="615">
        <v>1</v>
      </c>
      <c r="I109" s="615">
        <v>12</v>
      </c>
      <c r="J109" s="615">
        <v>57</v>
      </c>
      <c r="K109" s="615">
        <v>684</v>
      </c>
      <c r="L109" s="615">
        <v>0.6404494382022472</v>
      </c>
      <c r="M109" s="615">
        <v>12</v>
      </c>
      <c r="N109" s="615">
        <v>30</v>
      </c>
      <c r="O109" s="615">
        <v>360</v>
      </c>
      <c r="P109" s="628">
        <v>0.33707865168539325</v>
      </c>
      <c r="Q109" s="616">
        <v>12</v>
      </c>
    </row>
    <row r="110" spans="1:17" ht="14.4" customHeight="1" x14ac:dyDescent="0.3">
      <c r="A110" s="611" t="s">
        <v>2161</v>
      </c>
      <c r="B110" s="612" t="s">
        <v>2162</v>
      </c>
      <c r="C110" s="612" t="s">
        <v>1786</v>
      </c>
      <c r="D110" s="612" t="s">
        <v>2283</v>
      </c>
      <c r="E110" s="612" t="s">
        <v>2284</v>
      </c>
      <c r="F110" s="615"/>
      <c r="G110" s="615"/>
      <c r="H110" s="615"/>
      <c r="I110" s="615"/>
      <c r="J110" s="615">
        <v>8</v>
      </c>
      <c r="K110" s="615">
        <v>1448</v>
      </c>
      <c r="L110" s="615"/>
      <c r="M110" s="615">
        <v>181</v>
      </c>
      <c r="N110" s="615">
        <v>7</v>
      </c>
      <c r="O110" s="615">
        <v>1269</v>
      </c>
      <c r="P110" s="628"/>
      <c r="Q110" s="616">
        <v>181.28571428571428</v>
      </c>
    </row>
    <row r="111" spans="1:17" ht="14.4" customHeight="1" x14ac:dyDescent="0.3">
      <c r="A111" s="611" t="s">
        <v>2161</v>
      </c>
      <c r="B111" s="612" t="s">
        <v>2162</v>
      </c>
      <c r="C111" s="612" t="s">
        <v>1786</v>
      </c>
      <c r="D111" s="612" t="s">
        <v>2285</v>
      </c>
      <c r="E111" s="612" t="s">
        <v>2286</v>
      </c>
      <c r="F111" s="615">
        <v>5334</v>
      </c>
      <c r="G111" s="615">
        <v>378714</v>
      </c>
      <c r="H111" s="615">
        <v>1</v>
      </c>
      <c r="I111" s="615">
        <v>71</v>
      </c>
      <c r="J111" s="615">
        <v>5576</v>
      </c>
      <c r="K111" s="615">
        <v>395896</v>
      </c>
      <c r="L111" s="615">
        <v>1.0453693288338957</v>
      </c>
      <c r="M111" s="615">
        <v>71</v>
      </c>
      <c r="N111" s="615">
        <v>1090</v>
      </c>
      <c r="O111" s="615">
        <v>77410</v>
      </c>
      <c r="P111" s="628">
        <v>0.2044022666180812</v>
      </c>
      <c r="Q111" s="616">
        <v>71.018348623853214</v>
      </c>
    </row>
    <row r="112" spans="1:17" ht="14.4" customHeight="1" x14ac:dyDescent="0.3">
      <c r="A112" s="611" t="s">
        <v>2161</v>
      </c>
      <c r="B112" s="612" t="s">
        <v>2162</v>
      </c>
      <c r="C112" s="612" t="s">
        <v>1786</v>
      </c>
      <c r="D112" s="612" t="s">
        <v>2287</v>
      </c>
      <c r="E112" s="612" t="s">
        <v>2288</v>
      </c>
      <c r="F112" s="615"/>
      <c r="G112" s="615"/>
      <c r="H112" s="615"/>
      <c r="I112" s="615"/>
      <c r="J112" s="615">
        <v>5</v>
      </c>
      <c r="K112" s="615">
        <v>910</v>
      </c>
      <c r="L112" s="615"/>
      <c r="M112" s="615">
        <v>182</v>
      </c>
      <c r="N112" s="615"/>
      <c r="O112" s="615"/>
      <c r="P112" s="628"/>
      <c r="Q112" s="616"/>
    </row>
    <row r="113" spans="1:17" ht="14.4" customHeight="1" x14ac:dyDescent="0.3">
      <c r="A113" s="611" t="s">
        <v>2161</v>
      </c>
      <c r="B113" s="612" t="s">
        <v>2162</v>
      </c>
      <c r="C113" s="612" t="s">
        <v>1786</v>
      </c>
      <c r="D113" s="612" t="s">
        <v>2083</v>
      </c>
      <c r="E113" s="612" t="s">
        <v>2084</v>
      </c>
      <c r="F113" s="615"/>
      <c r="G113" s="615"/>
      <c r="H113" s="615"/>
      <c r="I113" s="615"/>
      <c r="J113" s="615">
        <v>4</v>
      </c>
      <c r="K113" s="615">
        <v>4980</v>
      </c>
      <c r="L113" s="615"/>
      <c r="M113" s="615">
        <v>1245</v>
      </c>
      <c r="N113" s="615">
        <v>15</v>
      </c>
      <c r="O113" s="615">
        <v>18899</v>
      </c>
      <c r="P113" s="628"/>
      <c r="Q113" s="616">
        <v>1259.9333333333334</v>
      </c>
    </row>
    <row r="114" spans="1:17" ht="14.4" customHeight="1" x14ac:dyDescent="0.3">
      <c r="A114" s="611" t="s">
        <v>2161</v>
      </c>
      <c r="B114" s="612" t="s">
        <v>2162</v>
      </c>
      <c r="C114" s="612" t="s">
        <v>1786</v>
      </c>
      <c r="D114" s="612" t="s">
        <v>2289</v>
      </c>
      <c r="E114" s="612" t="s">
        <v>2290</v>
      </c>
      <c r="F114" s="615">
        <v>1752</v>
      </c>
      <c r="G114" s="615">
        <v>257544</v>
      </c>
      <c r="H114" s="615">
        <v>1</v>
      </c>
      <c r="I114" s="615">
        <v>147</v>
      </c>
      <c r="J114" s="615">
        <v>1534</v>
      </c>
      <c r="K114" s="615">
        <v>225498</v>
      </c>
      <c r="L114" s="615">
        <v>0.87557077625570778</v>
      </c>
      <c r="M114" s="615">
        <v>147</v>
      </c>
      <c r="N114" s="615">
        <v>1325</v>
      </c>
      <c r="O114" s="615">
        <v>195735</v>
      </c>
      <c r="P114" s="628">
        <v>0.76000605721740755</v>
      </c>
      <c r="Q114" s="616">
        <v>147.72452830188681</v>
      </c>
    </row>
    <row r="115" spans="1:17" ht="14.4" customHeight="1" x14ac:dyDescent="0.3">
      <c r="A115" s="611" t="s">
        <v>2161</v>
      </c>
      <c r="B115" s="612" t="s">
        <v>2162</v>
      </c>
      <c r="C115" s="612" t="s">
        <v>1786</v>
      </c>
      <c r="D115" s="612" t="s">
        <v>2291</v>
      </c>
      <c r="E115" s="612" t="s">
        <v>2292</v>
      </c>
      <c r="F115" s="615">
        <v>5348</v>
      </c>
      <c r="G115" s="615">
        <v>155092</v>
      </c>
      <c r="H115" s="615">
        <v>1</v>
      </c>
      <c r="I115" s="615">
        <v>29</v>
      </c>
      <c r="J115" s="615">
        <v>5609</v>
      </c>
      <c r="K115" s="615">
        <v>162661</v>
      </c>
      <c r="L115" s="615">
        <v>1.0488032909498879</v>
      </c>
      <c r="M115" s="615">
        <v>29</v>
      </c>
      <c r="N115" s="615">
        <v>2431</v>
      </c>
      <c r="O115" s="615">
        <v>72037</v>
      </c>
      <c r="P115" s="628">
        <v>0.46447914786062466</v>
      </c>
      <c r="Q115" s="616">
        <v>29.632661456190867</v>
      </c>
    </row>
    <row r="116" spans="1:17" ht="14.4" customHeight="1" x14ac:dyDescent="0.3">
      <c r="A116" s="611" t="s">
        <v>2161</v>
      </c>
      <c r="B116" s="612" t="s">
        <v>2162</v>
      </c>
      <c r="C116" s="612" t="s">
        <v>1786</v>
      </c>
      <c r="D116" s="612" t="s">
        <v>2293</v>
      </c>
      <c r="E116" s="612" t="s">
        <v>2294</v>
      </c>
      <c r="F116" s="615">
        <v>13</v>
      </c>
      <c r="G116" s="615">
        <v>403</v>
      </c>
      <c r="H116" s="615">
        <v>1</v>
      </c>
      <c r="I116" s="615">
        <v>31</v>
      </c>
      <c r="J116" s="615">
        <v>7</v>
      </c>
      <c r="K116" s="615">
        <v>217</v>
      </c>
      <c r="L116" s="615">
        <v>0.53846153846153844</v>
      </c>
      <c r="M116" s="615">
        <v>31</v>
      </c>
      <c r="N116" s="615">
        <v>7</v>
      </c>
      <c r="O116" s="615">
        <v>217</v>
      </c>
      <c r="P116" s="628">
        <v>0.53846153846153844</v>
      </c>
      <c r="Q116" s="616">
        <v>31</v>
      </c>
    </row>
    <row r="117" spans="1:17" ht="14.4" customHeight="1" x14ac:dyDescent="0.3">
      <c r="A117" s="611" t="s">
        <v>2161</v>
      </c>
      <c r="B117" s="612" t="s">
        <v>2162</v>
      </c>
      <c r="C117" s="612" t="s">
        <v>1786</v>
      </c>
      <c r="D117" s="612" t="s">
        <v>2295</v>
      </c>
      <c r="E117" s="612" t="s">
        <v>2296</v>
      </c>
      <c r="F117" s="615">
        <v>161</v>
      </c>
      <c r="G117" s="615">
        <v>4347</v>
      </c>
      <c r="H117" s="615">
        <v>1</v>
      </c>
      <c r="I117" s="615">
        <v>27</v>
      </c>
      <c r="J117" s="615">
        <v>93</v>
      </c>
      <c r="K117" s="615">
        <v>2511</v>
      </c>
      <c r="L117" s="615">
        <v>0.57763975155279501</v>
      </c>
      <c r="M117" s="615">
        <v>27</v>
      </c>
      <c r="N117" s="615">
        <v>71</v>
      </c>
      <c r="O117" s="615">
        <v>1917</v>
      </c>
      <c r="P117" s="628">
        <v>0.44099378881987578</v>
      </c>
      <c r="Q117" s="616">
        <v>27</v>
      </c>
    </row>
    <row r="118" spans="1:17" ht="14.4" customHeight="1" x14ac:dyDescent="0.3">
      <c r="A118" s="611" t="s">
        <v>2161</v>
      </c>
      <c r="B118" s="612" t="s">
        <v>2162</v>
      </c>
      <c r="C118" s="612" t="s">
        <v>1786</v>
      </c>
      <c r="D118" s="612" t="s">
        <v>2297</v>
      </c>
      <c r="E118" s="612" t="s">
        <v>2298</v>
      </c>
      <c r="F118" s="615">
        <v>1</v>
      </c>
      <c r="G118" s="615">
        <v>160</v>
      </c>
      <c r="H118" s="615">
        <v>1</v>
      </c>
      <c r="I118" s="615">
        <v>160</v>
      </c>
      <c r="J118" s="615">
        <v>2</v>
      </c>
      <c r="K118" s="615">
        <v>322</v>
      </c>
      <c r="L118" s="615">
        <v>2.0125000000000002</v>
      </c>
      <c r="M118" s="615">
        <v>161</v>
      </c>
      <c r="N118" s="615"/>
      <c r="O118" s="615"/>
      <c r="P118" s="628"/>
      <c r="Q118" s="616"/>
    </row>
    <row r="119" spans="1:17" ht="14.4" customHeight="1" x14ac:dyDescent="0.3">
      <c r="A119" s="611" t="s">
        <v>2161</v>
      </c>
      <c r="B119" s="612" t="s">
        <v>2162</v>
      </c>
      <c r="C119" s="612" t="s">
        <v>1786</v>
      </c>
      <c r="D119" s="612" t="s">
        <v>2299</v>
      </c>
      <c r="E119" s="612" t="s">
        <v>2300</v>
      </c>
      <c r="F119" s="615">
        <v>22</v>
      </c>
      <c r="G119" s="615">
        <v>484</v>
      </c>
      <c r="H119" s="615">
        <v>1</v>
      </c>
      <c r="I119" s="615">
        <v>22</v>
      </c>
      <c r="J119" s="615">
        <v>38</v>
      </c>
      <c r="K119" s="615">
        <v>836</v>
      </c>
      <c r="L119" s="615">
        <v>1.7272727272727273</v>
      </c>
      <c r="M119" s="615">
        <v>22</v>
      </c>
      <c r="N119" s="615">
        <v>16</v>
      </c>
      <c r="O119" s="615">
        <v>352</v>
      </c>
      <c r="P119" s="628">
        <v>0.72727272727272729</v>
      </c>
      <c r="Q119" s="616">
        <v>22</v>
      </c>
    </row>
    <row r="120" spans="1:17" ht="14.4" customHeight="1" x14ac:dyDescent="0.3">
      <c r="A120" s="611" t="s">
        <v>2161</v>
      </c>
      <c r="B120" s="612" t="s">
        <v>2162</v>
      </c>
      <c r="C120" s="612" t="s">
        <v>1786</v>
      </c>
      <c r="D120" s="612" t="s">
        <v>2301</v>
      </c>
      <c r="E120" s="612" t="s">
        <v>2302</v>
      </c>
      <c r="F120" s="615">
        <v>1</v>
      </c>
      <c r="G120" s="615">
        <v>850</v>
      </c>
      <c r="H120" s="615">
        <v>1</v>
      </c>
      <c r="I120" s="615">
        <v>850</v>
      </c>
      <c r="J120" s="615"/>
      <c r="K120" s="615"/>
      <c r="L120" s="615"/>
      <c r="M120" s="615"/>
      <c r="N120" s="615">
        <v>1</v>
      </c>
      <c r="O120" s="615">
        <v>859</v>
      </c>
      <c r="P120" s="628">
        <v>1.0105882352941176</v>
      </c>
      <c r="Q120" s="616">
        <v>859</v>
      </c>
    </row>
    <row r="121" spans="1:17" ht="14.4" customHeight="1" x14ac:dyDescent="0.3">
      <c r="A121" s="611" t="s">
        <v>2161</v>
      </c>
      <c r="B121" s="612" t="s">
        <v>2162</v>
      </c>
      <c r="C121" s="612" t="s">
        <v>1786</v>
      </c>
      <c r="D121" s="612" t="s">
        <v>2303</v>
      </c>
      <c r="E121" s="612" t="s">
        <v>2304</v>
      </c>
      <c r="F121" s="615">
        <v>103</v>
      </c>
      <c r="G121" s="615">
        <v>2575</v>
      </c>
      <c r="H121" s="615">
        <v>1</v>
      </c>
      <c r="I121" s="615">
        <v>25</v>
      </c>
      <c r="J121" s="615">
        <v>71</v>
      </c>
      <c r="K121" s="615">
        <v>1775</v>
      </c>
      <c r="L121" s="615">
        <v>0.68932038834951459</v>
      </c>
      <c r="M121" s="615">
        <v>25</v>
      </c>
      <c r="N121" s="615">
        <v>48</v>
      </c>
      <c r="O121" s="615">
        <v>1200</v>
      </c>
      <c r="P121" s="628">
        <v>0.46601941747572817</v>
      </c>
      <c r="Q121" s="616">
        <v>25</v>
      </c>
    </row>
    <row r="122" spans="1:17" ht="14.4" customHeight="1" x14ac:dyDescent="0.3">
      <c r="A122" s="611" t="s">
        <v>2161</v>
      </c>
      <c r="B122" s="612" t="s">
        <v>2162</v>
      </c>
      <c r="C122" s="612" t="s">
        <v>1786</v>
      </c>
      <c r="D122" s="612" t="s">
        <v>2305</v>
      </c>
      <c r="E122" s="612" t="s">
        <v>2306</v>
      </c>
      <c r="F122" s="615">
        <v>48</v>
      </c>
      <c r="G122" s="615">
        <v>1584</v>
      </c>
      <c r="H122" s="615">
        <v>1</v>
      </c>
      <c r="I122" s="615">
        <v>33</v>
      </c>
      <c r="J122" s="615">
        <v>43</v>
      </c>
      <c r="K122" s="615">
        <v>1419</v>
      </c>
      <c r="L122" s="615">
        <v>0.89583333333333337</v>
      </c>
      <c r="M122" s="615">
        <v>33</v>
      </c>
      <c r="N122" s="615">
        <v>29</v>
      </c>
      <c r="O122" s="615">
        <v>957</v>
      </c>
      <c r="P122" s="628">
        <v>0.60416666666666663</v>
      </c>
      <c r="Q122" s="616">
        <v>33</v>
      </c>
    </row>
    <row r="123" spans="1:17" ht="14.4" customHeight="1" x14ac:dyDescent="0.3">
      <c r="A123" s="611" t="s">
        <v>2161</v>
      </c>
      <c r="B123" s="612" t="s">
        <v>2162</v>
      </c>
      <c r="C123" s="612" t="s">
        <v>1786</v>
      </c>
      <c r="D123" s="612" t="s">
        <v>2307</v>
      </c>
      <c r="E123" s="612" t="s">
        <v>2308</v>
      </c>
      <c r="F123" s="615">
        <v>26</v>
      </c>
      <c r="G123" s="615">
        <v>780</v>
      </c>
      <c r="H123" s="615">
        <v>1</v>
      </c>
      <c r="I123" s="615">
        <v>30</v>
      </c>
      <c r="J123" s="615">
        <v>40</v>
      </c>
      <c r="K123" s="615">
        <v>1200</v>
      </c>
      <c r="L123" s="615">
        <v>1.5384615384615385</v>
      </c>
      <c r="M123" s="615">
        <v>30</v>
      </c>
      <c r="N123" s="615">
        <v>16</v>
      </c>
      <c r="O123" s="615">
        <v>480</v>
      </c>
      <c r="P123" s="628">
        <v>0.61538461538461542</v>
      </c>
      <c r="Q123" s="616">
        <v>30</v>
      </c>
    </row>
    <row r="124" spans="1:17" ht="14.4" customHeight="1" x14ac:dyDescent="0.3">
      <c r="A124" s="611" t="s">
        <v>2161</v>
      </c>
      <c r="B124" s="612" t="s">
        <v>2162</v>
      </c>
      <c r="C124" s="612" t="s">
        <v>1786</v>
      </c>
      <c r="D124" s="612" t="s">
        <v>2309</v>
      </c>
      <c r="E124" s="612" t="s">
        <v>2310</v>
      </c>
      <c r="F124" s="615">
        <v>1</v>
      </c>
      <c r="G124" s="615">
        <v>204</v>
      </c>
      <c r="H124" s="615">
        <v>1</v>
      </c>
      <c r="I124" s="615">
        <v>204</v>
      </c>
      <c r="J124" s="615"/>
      <c r="K124" s="615"/>
      <c r="L124" s="615"/>
      <c r="M124" s="615"/>
      <c r="N124" s="615"/>
      <c r="O124" s="615"/>
      <c r="P124" s="628"/>
      <c r="Q124" s="616"/>
    </row>
    <row r="125" spans="1:17" ht="14.4" customHeight="1" x14ac:dyDescent="0.3">
      <c r="A125" s="611" t="s">
        <v>2161</v>
      </c>
      <c r="B125" s="612" t="s">
        <v>2162</v>
      </c>
      <c r="C125" s="612" t="s">
        <v>1786</v>
      </c>
      <c r="D125" s="612" t="s">
        <v>2311</v>
      </c>
      <c r="E125" s="612" t="s">
        <v>2312</v>
      </c>
      <c r="F125" s="615">
        <v>50</v>
      </c>
      <c r="G125" s="615">
        <v>1300</v>
      </c>
      <c r="H125" s="615">
        <v>1</v>
      </c>
      <c r="I125" s="615">
        <v>26</v>
      </c>
      <c r="J125" s="615">
        <v>39</v>
      </c>
      <c r="K125" s="615">
        <v>1014</v>
      </c>
      <c r="L125" s="615">
        <v>0.78</v>
      </c>
      <c r="M125" s="615">
        <v>26</v>
      </c>
      <c r="N125" s="615">
        <v>26</v>
      </c>
      <c r="O125" s="615">
        <v>676</v>
      </c>
      <c r="P125" s="628">
        <v>0.52</v>
      </c>
      <c r="Q125" s="616">
        <v>26</v>
      </c>
    </row>
    <row r="126" spans="1:17" ht="14.4" customHeight="1" x14ac:dyDescent="0.3">
      <c r="A126" s="611" t="s">
        <v>2161</v>
      </c>
      <c r="B126" s="612" t="s">
        <v>2162</v>
      </c>
      <c r="C126" s="612" t="s">
        <v>1786</v>
      </c>
      <c r="D126" s="612" t="s">
        <v>2313</v>
      </c>
      <c r="E126" s="612" t="s">
        <v>2314</v>
      </c>
      <c r="F126" s="615">
        <v>3</v>
      </c>
      <c r="G126" s="615">
        <v>252</v>
      </c>
      <c r="H126" s="615">
        <v>1</v>
      </c>
      <c r="I126" s="615">
        <v>84</v>
      </c>
      <c r="J126" s="615"/>
      <c r="K126" s="615"/>
      <c r="L126" s="615"/>
      <c r="M126" s="615"/>
      <c r="N126" s="615"/>
      <c r="O126" s="615"/>
      <c r="P126" s="628"/>
      <c r="Q126" s="616"/>
    </row>
    <row r="127" spans="1:17" ht="14.4" customHeight="1" x14ac:dyDescent="0.3">
      <c r="A127" s="611" t="s">
        <v>2161</v>
      </c>
      <c r="B127" s="612" t="s">
        <v>2162</v>
      </c>
      <c r="C127" s="612" t="s">
        <v>1786</v>
      </c>
      <c r="D127" s="612" t="s">
        <v>2315</v>
      </c>
      <c r="E127" s="612" t="s">
        <v>2316</v>
      </c>
      <c r="F127" s="615"/>
      <c r="G127" s="615"/>
      <c r="H127" s="615"/>
      <c r="I127" s="615"/>
      <c r="J127" s="615">
        <v>10</v>
      </c>
      <c r="K127" s="615">
        <v>1740</v>
      </c>
      <c r="L127" s="615"/>
      <c r="M127" s="615">
        <v>174</v>
      </c>
      <c r="N127" s="615">
        <v>7</v>
      </c>
      <c r="O127" s="615">
        <v>1220</v>
      </c>
      <c r="P127" s="628"/>
      <c r="Q127" s="616">
        <v>174.28571428571428</v>
      </c>
    </row>
    <row r="128" spans="1:17" ht="14.4" customHeight="1" x14ac:dyDescent="0.3">
      <c r="A128" s="611" t="s">
        <v>2161</v>
      </c>
      <c r="B128" s="612" t="s">
        <v>2162</v>
      </c>
      <c r="C128" s="612" t="s">
        <v>1786</v>
      </c>
      <c r="D128" s="612" t="s">
        <v>2317</v>
      </c>
      <c r="E128" s="612" t="s">
        <v>2318</v>
      </c>
      <c r="F128" s="615"/>
      <c r="G128" s="615"/>
      <c r="H128" s="615"/>
      <c r="I128" s="615"/>
      <c r="J128" s="615"/>
      <c r="K128" s="615"/>
      <c r="L128" s="615"/>
      <c r="M128" s="615"/>
      <c r="N128" s="615">
        <v>1</v>
      </c>
      <c r="O128" s="615">
        <v>252</v>
      </c>
      <c r="P128" s="628"/>
      <c r="Q128" s="616">
        <v>252</v>
      </c>
    </row>
    <row r="129" spans="1:17" ht="14.4" customHeight="1" x14ac:dyDescent="0.3">
      <c r="A129" s="611" t="s">
        <v>2161</v>
      </c>
      <c r="B129" s="612" t="s">
        <v>2162</v>
      </c>
      <c r="C129" s="612" t="s">
        <v>1786</v>
      </c>
      <c r="D129" s="612" t="s">
        <v>2319</v>
      </c>
      <c r="E129" s="612" t="s">
        <v>2320</v>
      </c>
      <c r="F129" s="615">
        <v>343</v>
      </c>
      <c r="G129" s="615">
        <v>5145</v>
      </c>
      <c r="H129" s="615">
        <v>1</v>
      </c>
      <c r="I129" s="615">
        <v>15</v>
      </c>
      <c r="J129" s="615">
        <v>276</v>
      </c>
      <c r="K129" s="615">
        <v>4140</v>
      </c>
      <c r="L129" s="615">
        <v>0.80466472303206993</v>
      </c>
      <c r="M129" s="615">
        <v>15</v>
      </c>
      <c r="N129" s="615">
        <v>240</v>
      </c>
      <c r="O129" s="615">
        <v>3600</v>
      </c>
      <c r="P129" s="628">
        <v>0.69970845481049559</v>
      </c>
      <c r="Q129" s="616">
        <v>15</v>
      </c>
    </row>
    <row r="130" spans="1:17" ht="14.4" customHeight="1" x14ac:dyDescent="0.3">
      <c r="A130" s="611" t="s">
        <v>2161</v>
      </c>
      <c r="B130" s="612" t="s">
        <v>2162</v>
      </c>
      <c r="C130" s="612" t="s">
        <v>1786</v>
      </c>
      <c r="D130" s="612" t="s">
        <v>2321</v>
      </c>
      <c r="E130" s="612" t="s">
        <v>2322</v>
      </c>
      <c r="F130" s="615">
        <v>171</v>
      </c>
      <c r="G130" s="615">
        <v>3933</v>
      </c>
      <c r="H130" s="615">
        <v>1</v>
      </c>
      <c r="I130" s="615">
        <v>23</v>
      </c>
      <c r="J130" s="615">
        <v>107</v>
      </c>
      <c r="K130" s="615">
        <v>2461</v>
      </c>
      <c r="L130" s="615">
        <v>0.6257309941520468</v>
      </c>
      <c r="M130" s="615">
        <v>23</v>
      </c>
      <c r="N130" s="615">
        <v>81</v>
      </c>
      <c r="O130" s="615">
        <v>1863</v>
      </c>
      <c r="P130" s="628">
        <v>0.47368421052631576</v>
      </c>
      <c r="Q130" s="616">
        <v>23</v>
      </c>
    </row>
    <row r="131" spans="1:17" ht="14.4" customHeight="1" x14ac:dyDescent="0.3">
      <c r="A131" s="611" t="s">
        <v>2161</v>
      </c>
      <c r="B131" s="612" t="s">
        <v>2162</v>
      </c>
      <c r="C131" s="612" t="s">
        <v>1786</v>
      </c>
      <c r="D131" s="612" t="s">
        <v>2323</v>
      </c>
      <c r="E131" s="612" t="s">
        <v>2324</v>
      </c>
      <c r="F131" s="615">
        <v>22</v>
      </c>
      <c r="G131" s="615">
        <v>814</v>
      </c>
      <c r="H131" s="615">
        <v>1</v>
      </c>
      <c r="I131" s="615">
        <v>37</v>
      </c>
      <c r="J131" s="615">
        <v>10</v>
      </c>
      <c r="K131" s="615">
        <v>370</v>
      </c>
      <c r="L131" s="615">
        <v>0.45454545454545453</v>
      </c>
      <c r="M131" s="615">
        <v>37</v>
      </c>
      <c r="N131" s="615"/>
      <c r="O131" s="615"/>
      <c r="P131" s="628"/>
      <c r="Q131" s="616"/>
    </row>
    <row r="132" spans="1:17" ht="14.4" customHeight="1" x14ac:dyDescent="0.3">
      <c r="A132" s="611" t="s">
        <v>2161</v>
      </c>
      <c r="B132" s="612" t="s">
        <v>2162</v>
      </c>
      <c r="C132" s="612" t="s">
        <v>1786</v>
      </c>
      <c r="D132" s="612" t="s">
        <v>2325</v>
      </c>
      <c r="E132" s="612" t="s">
        <v>2326</v>
      </c>
      <c r="F132" s="615">
        <v>6</v>
      </c>
      <c r="G132" s="615">
        <v>138</v>
      </c>
      <c r="H132" s="615">
        <v>1</v>
      </c>
      <c r="I132" s="615">
        <v>23</v>
      </c>
      <c r="J132" s="615">
        <v>5</v>
      </c>
      <c r="K132" s="615">
        <v>115</v>
      </c>
      <c r="L132" s="615">
        <v>0.83333333333333337</v>
      </c>
      <c r="M132" s="615">
        <v>23</v>
      </c>
      <c r="N132" s="615">
        <v>1277</v>
      </c>
      <c r="O132" s="615">
        <v>29371</v>
      </c>
      <c r="P132" s="628">
        <v>212.83333333333334</v>
      </c>
      <c r="Q132" s="616">
        <v>23</v>
      </c>
    </row>
    <row r="133" spans="1:17" ht="14.4" customHeight="1" x14ac:dyDescent="0.3">
      <c r="A133" s="611" t="s">
        <v>2161</v>
      </c>
      <c r="B133" s="612" t="s">
        <v>2162</v>
      </c>
      <c r="C133" s="612" t="s">
        <v>1786</v>
      </c>
      <c r="D133" s="612" t="s">
        <v>2327</v>
      </c>
      <c r="E133" s="612" t="s">
        <v>2328</v>
      </c>
      <c r="F133" s="615">
        <v>13</v>
      </c>
      <c r="G133" s="615">
        <v>2197</v>
      </c>
      <c r="H133" s="615">
        <v>1</v>
      </c>
      <c r="I133" s="615">
        <v>169</v>
      </c>
      <c r="J133" s="615">
        <v>13</v>
      </c>
      <c r="K133" s="615">
        <v>2197</v>
      </c>
      <c r="L133" s="615">
        <v>1</v>
      </c>
      <c r="M133" s="615">
        <v>169</v>
      </c>
      <c r="N133" s="615">
        <v>4</v>
      </c>
      <c r="O133" s="615">
        <v>679</v>
      </c>
      <c r="P133" s="628">
        <v>0.30905780609922623</v>
      </c>
      <c r="Q133" s="616">
        <v>169.75</v>
      </c>
    </row>
    <row r="134" spans="1:17" ht="14.4" customHeight="1" x14ac:dyDescent="0.3">
      <c r="A134" s="611" t="s">
        <v>2161</v>
      </c>
      <c r="B134" s="612" t="s">
        <v>2162</v>
      </c>
      <c r="C134" s="612" t="s">
        <v>1786</v>
      </c>
      <c r="D134" s="612" t="s">
        <v>2329</v>
      </c>
      <c r="E134" s="612" t="s">
        <v>2330</v>
      </c>
      <c r="F134" s="615"/>
      <c r="G134" s="615"/>
      <c r="H134" s="615"/>
      <c r="I134" s="615"/>
      <c r="J134" s="615">
        <v>2</v>
      </c>
      <c r="K134" s="615">
        <v>1172</v>
      </c>
      <c r="L134" s="615"/>
      <c r="M134" s="615">
        <v>586</v>
      </c>
      <c r="N134" s="615"/>
      <c r="O134" s="615"/>
      <c r="P134" s="628"/>
      <c r="Q134" s="616"/>
    </row>
    <row r="135" spans="1:17" ht="14.4" customHeight="1" x14ac:dyDescent="0.3">
      <c r="A135" s="611" t="s">
        <v>2161</v>
      </c>
      <c r="B135" s="612" t="s">
        <v>2162</v>
      </c>
      <c r="C135" s="612" t="s">
        <v>1786</v>
      </c>
      <c r="D135" s="612" t="s">
        <v>2331</v>
      </c>
      <c r="E135" s="612" t="s">
        <v>2332</v>
      </c>
      <c r="F135" s="615">
        <v>3</v>
      </c>
      <c r="G135" s="615">
        <v>972</v>
      </c>
      <c r="H135" s="615">
        <v>1</v>
      </c>
      <c r="I135" s="615">
        <v>324</v>
      </c>
      <c r="J135" s="615"/>
      <c r="K135" s="615"/>
      <c r="L135" s="615"/>
      <c r="M135" s="615"/>
      <c r="N135" s="615"/>
      <c r="O135" s="615"/>
      <c r="P135" s="628"/>
      <c r="Q135" s="616"/>
    </row>
    <row r="136" spans="1:17" ht="14.4" customHeight="1" x14ac:dyDescent="0.3">
      <c r="A136" s="611" t="s">
        <v>2161</v>
      </c>
      <c r="B136" s="612" t="s">
        <v>2162</v>
      </c>
      <c r="C136" s="612" t="s">
        <v>1786</v>
      </c>
      <c r="D136" s="612" t="s">
        <v>2333</v>
      </c>
      <c r="E136" s="612" t="s">
        <v>2334</v>
      </c>
      <c r="F136" s="615">
        <v>5</v>
      </c>
      <c r="G136" s="615">
        <v>1385</v>
      </c>
      <c r="H136" s="615">
        <v>1</v>
      </c>
      <c r="I136" s="615">
        <v>277</v>
      </c>
      <c r="J136" s="615">
        <v>4</v>
      </c>
      <c r="K136" s="615">
        <v>1108</v>
      </c>
      <c r="L136" s="615">
        <v>0.8</v>
      </c>
      <c r="M136" s="615">
        <v>277</v>
      </c>
      <c r="N136" s="615">
        <v>1</v>
      </c>
      <c r="O136" s="615">
        <v>277</v>
      </c>
      <c r="P136" s="628">
        <v>0.2</v>
      </c>
      <c r="Q136" s="616">
        <v>277</v>
      </c>
    </row>
    <row r="137" spans="1:17" ht="14.4" customHeight="1" x14ac:dyDescent="0.3">
      <c r="A137" s="611" t="s">
        <v>2161</v>
      </c>
      <c r="B137" s="612" t="s">
        <v>2162</v>
      </c>
      <c r="C137" s="612" t="s">
        <v>1786</v>
      </c>
      <c r="D137" s="612" t="s">
        <v>2335</v>
      </c>
      <c r="E137" s="612" t="s">
        <v>2336</v>
      </c>
      <c r="F137" s="615">
        <v>56</v>
      </c>
      <c r="G137" s="615">
        <v>1624</v>
      </c>
      <c r="H137" s="615">
        <v>1</v>
      </c>
      <c r="I137" s="615">
        <v>29</v>
      </c>
      <c r="J137" s="615">
        <v>41</v>
      </c>
      <c r="K137" s="615">
        <v>1189</v>
      </c>
      <c r="L137" s="615">
        <v>0.7321428571428571</v>
      </c>
      <c r="M137" s="615">
        <v>29</v>
      </c>
      <c r="N137" s="615">
        <v>30</v>
      </c>
      <c r="O137" s="615">
        <v>870</v>
      </c>
      <c r="P137" s="628">
        <v>0.5357142857142857</v>
      </c>
      <c r="Q137" s="616">
        <v>29</v>
      </c>
    </row>
    <row r="138" spans="1:17" ht="14.4" customHeight="1" x14ac:dyDescent="0.3">
      <c r="A138" s="611" t="s">
        <v>2161</v>
      </c>
      <c r="B138" s="612" t="s">
        <v>2162</v>
      </c>
      <c r="C138" s="612" t="s">
        <v>1786</v>
      </c>
      <c r="D138" s="612" t="s">
        <v>2337</v>
      </c>
      <c r="E138" s="612" t="s">
        <v>2338</v>
      </c>
      <c r="F138" s="615">
        <v>1</v>
      </c>
      <c r="G138" s="615">
        <v>176</v>
      </c>
      <c r="H138" s="615">
        <v>1</v>
      </c>
      <c r="I138" s="615">
        <v>176</v>
      </c>
      <c r="J138" s="615"/>
      <c r="K138" s="615"/>
      <c r="L138" s="615"/>
      <c r="M138" s="615"/>
      <c r="N138" s="615">
        <v>1</v>
      </c>
      <c r="O138" s="615">
        <v>177</v>
      </c>
      <c r="P138" s="628">
        <v>1.0056818181818181</v>
      </c>
      <c r="Q138" s="616">
        <v>177</v>
      </c>
    </row>
    <row r="139" spans="1:17" ht="14.4" customHeight="1" x14ac:dyDescent="0.3">
      <c r="A139" s="611" t="s">
        <v>2161</v>
      </c>
      <c r="B139" s="612" t="s">
        <v>2162</v>
      </c>
      <c r="C139" s="612" t="s">
        <v>1786</v>
      </c>
      <c r="D139" s="612" t="s">
        <v>2339</v>
      </c>
      <c r="E139" s="612" t="s">
        <v>2340</v>
      </c>
      <c r="F139" s="615"/>
      <c r="G139" s="615"/>
      <c r="H139" s="615"/>
      <c r="I139" s="615"/>
      <c r="J139" s="615">
        <v>1</v>
      </c>
      <c r="K139" s="615">
        <v>197</v>
      </c>
      <c r="L139" s="615"/>
      <c r="M139" s="615">
        <v>197</v>
      </c>
      <c r="N139" s="615">
        <v>2</v>
      </c>
      <c r="O139" s="615">
        <v>394</v>
      </c>
      <c r="P139" s="628"/>
      <c r="Q139" s="616">
        <v>197</v>
      </c>
    </row>
    <row r="140" spans="1:17" ht="14.4" customHeight="1" x14ac:dyDescent="0.3">
      <c r="A140" s="611" t="s">
        <v>2161</v>
      </c>
      <c r="B140" s="612" t="s">
        <v>2162</v>
      </c>
      <c r="C140" s="612" t="s">
        <v>1786</v>
      </c>
      <c r="D140" s="612" t="s">
        <v>2341</v>
      </c>
      <c r="E140" s="612" t="s">
        <v>2342</v>
      </c>
      <c r="F140" s="615">
        <v>86</v>
      </c>
      <c r="G140" s="615">
        <v>1290</v>
      </c>
      <c r="H140" s="615">
        <v>1</v>
      </c>
      <c r="I140" s="615">
        <v>15</v>
      </c>
      <c r="J140" s="615">
        <v>42</v>
      </c>
      <c r="K140" s="615">
        <v>630</v>
      </c>
      <c r="L140" s="615">
        <v>0.48837209302325579</v>
      </c>
      <c r="M140" s="615">
        <v>15</v>
      </c>
      <c r="N140" s="615">
        <v>43</v>
      </c>
      <c r="O140" s="615">
        <v>645</v>
      </c>
      <c r="P140" s="628">
        <v>0.5</v>
      </c>
      <c r="Q140" s="616">
        <v>15</v>
      </c>
    </row>
    <row r="141" spans="1:17" ht="14.4" customHeight="1" x14ac:dyDescent="0.3">
      <c r="A141" s="611" t="s">
        <v>2161</v>
      </c>
      <c r="B141" s="612" t="s">
        <v>2162</v>
      </c>
      <c r="C141" s="612" t="s">
        <v>1786</v>
      </c>
      <c r="D141" s="612" t="s">
        <v>2343</v>
      </c>
      <c r="E141" s="612" t="s">
        <v>2344</v>
      </c>
      <c r="F141" s="615">
        <v>179</v>
      </c>
      <c r="G141" s="615">
        <v>3401</v>
      </c>
      <c r="H141" s="615">
        <v>1</v>
      </c>
      <c r="I141" s="615">
        <v>19</v>
      </c>
      <c r="J141" s="615">
        <v>204</v>
      </c>
      <c r="K141" s="615">
        <v>3876</v>
      </c>
      <c r="L141" s="615">
        <v>1.1396648044692737</v>
      </c>
      <c r="M141" s="615">
        <v>19</v>
      </c>
      <c r="N141" s="615">
        <v>153</v>
      </c>
      <c r="O141" s="615">
        <v>2907</v>
      </c>
      <c r="P141" s="628">
        <v>0.85474860335195535</v>
      </c>
      <c r="Q141" s="616">
        <v>19</v>
      </c>
    </row>
    <row r="142" spans="1:17" ht="14.4" customHeight="1" x14ac:dyDescent="0.3">
      <c r="A142" s="611" t="s">
        <v>2161</v>
      </c>
      <c r="B142" s="612" t="s">
        <v>2162</v>
      </c>
      <c r="C142" s="612" t="s">
        <v>1786</v>
      </c>
      <c r="D142" s="612" t="s">
        <v>2345</v>
      </c>
      <c r="E142" s="612" t="s">
        <v>2346</v>
      </c>
      <c r="F142" s="615">
        <v>238</v>
      </c>
      <c r="G142" s="615">
        <v>4760</v>
      </c>
      <c r="H142" s="615">
        <v>1</v>
      </c>
      <c r="I142" s="615">
        <v>20</v>
      </c>
      <c r="J142" s="615">
        <v>196</v>
      </c>
      <c r="K142" s="615">
        <v>3920</v>
      </c>
      <c r="L142" s="615">
        <v>0.82352941176470584</v>
      </c>
      <c r="M142" s="615">
        <v>20</v>
      </c>
      <c r="N142" s="615">
        <v>159</v>
      </c>
      <c r="O142" s="615">
        <v>3180</v>
      </c>
      <c r="P142" s="628">
        <v>0.66806722689075626</v>
      </c>
      <c r="Q142" s="616">
        <v>20</v>
      </c>
    </row>
    <row r="143" spans="1:17" ht="14.4" customHeight="1" x14ac:dyDescent="0.3">
      <c r="A143" s="611" t="s">
        <v>2161</v>
      </c>
      <c r="B143" s="612" t="s">
        <v>2162</v>
      </c>
      <c r="C143" s="612" t="s">
        <v>1786</v>
      </c>
      <c r="D143" s="612" t="s">
        <v>2347</v>
      </c>
      <c r="E143" s="612" t="s">
        <v>2348</v>
      </c>
      <c r="F143" s="615"/>
      <c r="G143" s="615"/>
      <c r="H143" s="615"/>
      <c r="I143" s="615"/>
      <c r="J143" s="615">
        <v>1</v>
      </c>
      <c r="K143" s="615">
        <v>184</v>
      </c>
      <c r="L143" s="615"/>
      <c r="M143" s="615">
        <v>184</v>
      </c>
      <c r="N143" s="615">
        <v>1</v>
      </c>
      <c r="O143" s="615">
        <v>185</v>
      </c>
      <c r="P143" s="628"/>
      <c r="Q143" s="616">
        <v>185</v>
      </c>
    </row>
    <row r="144" spans="1:17" ht="14.4" customHeight="1" x14ac:dyDescent="0.3">
      <c r="A144" s="611" t="s">
        <v>2161</v>
      </c>
      <c r="B144" s="612" t="s">
        <v>2162</v>
      </c>
      <c r="C144" s="612" t="s">
        <v>1786</v>
      </c>
      <c r="D144" s="612" t="s">
        <v>2349</v>
      </c>
      <c r="E144" s="612" t="s">
        <v>2350</v>
      </c>
      <c r="F144" s="615">
        <v>3</v>
      </c>
      <c r="G144" s="615">
        <v>555</v>
      </c>
      <c r="H144" s="615">
        <v>1</v>
      </c>
      <c r="I144" s="615">
        <v>185</v>
      </c>
      <c r="J144" s="615"/>
      <c r="K144" s="615"/>
      <c r="L144" s="615"/>
      <c r="M144" s="615"/>
      <c r="N144" s="615"/>
      <c r="O144" s="615"/>
      <c r="P144" s="628"/>
      <c r="Q144" s="616"/>
    </row>
    <row r="145" spans="1:17" ht="14.4" customHeight="1" x14ac:dyDescent="0.3">
      <c r="A145" s="611" t="s">
        <v>2161</v>
      </c>
      <c r="B145" s="612" t="s">
        <v>2162</v>
      </c>
      <c r="C145" s="612" t="s">
        <v>1786</v>
      </c>
      <c r="D145" s="612" t="s">
        <v>2351</v>
      </c>
      <c r="E145" s="612" t="s">
        <v>2352</v>
      </c>
      <c r="F145" s="615"/>
      <c r="G145" s="615"/>
      <c r="H145" s="615"/>
      <c r="I145" s="615"/>
      <c r="J145" s="615">
        <v>1</v>
      </c>
      <c r="K145" s="615">
        <v>266</v>
      </c>
      <c r="L145" s="615"/>
      <c r="M145" s="615">
        <v>266</v>
      </c>
      <c r="N145" s="615"/>
      <c r="O145" s="615"/>
      <c r="P145" s="628"/>
      <c r="Q145" s="616"/>
    </row>
    <row r="146" spans="1:17" ht="14.4" customHeight="1" x14ac:dyDescent="0.3">
      <c r="A146" s="611" t="s">
        <v>2161</v>
      </c>
      <c r="B146" s="612" t="s">
        <v>2162</v>
      </c>
      <c r="C146" s="612" t="s">
        <v>1786</v>
      </c>
      <c r="D146" s="612" t="s">
        <v>2353</v>
      </c>
      <c r="E146" s="612" t="s">
        <v>2354</v>
      </c>
      <c r="F146" s="615">
        <v>1</v>
      </c>
      <c r="G146" s="615">
        <v>160</v>
      </c>
      <c r="H146" s="615">
        <v>1</v>
      </c>
      <c r="I146" s="615">
        <v>160</v>
      </c>
      <c r="J146" s="615">
        <v>1</v>
      </c>
      <c r="K146" s="615">
        <v>161</v>
      </c>
      <c r="L146" s="615">
        <v>1.0062500000000001</v>
      </c>
      <c r="M146" s="615">
        <v>161</v>
      </c>
      <c r="N146" s="615"/>
      <c r="O146" s="615"/>
      <c r="P146" s="628"/>
      <c r="Q146" s="616"/>
    </row>
    <row r="147" spans="1:17" ht="14.4" customHeight="1" x14ac:dyDescent="0.3">
      <c r="A147" s="611" t="s">
        <v>2161</v>
      </c>
      <c r="B147" s="612" t="s">
        <v>2162</v>
      </c>
      <c r="C147" s="612" t="s">
        <v>1786</v>
      </c>
      <c r="D147" s="612" t="s">
        <v>2355</v>
      </c>
      <c r="E147" s="612" t="s">
        <v>2356</v>
      </c>
      <c r="F147" s="615"/>
      <c r="G147" s="615"/>
      <c r="H147" s="615"/>
      <c r="I147" s="615"/>
      <c r="J147" s="615">
        <v>1</v>
      </c>
      <c r="K147" s="615">
        <v>172</v>
      </c>
      <c r="L147" s="615"/>
      <c r="M147" s="615">
        <v>172</v>
      </c>
      <c r="N147" s="615"/>
      <c r="O147" s="615"/>
      <c r="P147" s="628"/>
      <c r="Q147" s="616"/>
    </row>
    <row r="148" spans="1:17" ht="14.4" customHeight="1" x14ac:dyDescent="0.3">
      <c r="A148" s="611" t="s">
        <v>2161</v>
      </c>
      <c r="B148" s="612" t="s">
        <v>2162</v>
      </c>
      <c r="C148" s="612" t="s">
        <v>1786</v>
      </c>
      <c r="D148" s="612" t="s">
        <v>2357</v>
      </c>
      <c r="E148" s="612" t="s">
        <v>2358</v>
      </c>
      <c r="F148" s="615">
        <v>1</v>
      </c>
      <c r="G148" s="615">
        <v>84</v>
      </c>
      <c r="H148" s="615">
        <v>1</v>
      </c>
      <c r="I148" s="615">
        <v>84</v>
      </c>
      <c r="J148" s="615"/>
      <c r="K148" s="615"/>
      <c r="L148" s="615"/>
      <c r="M148" s="615"/>
      <c r="N148" s="615">
        <v>1</v>
      </c>
      <c r="O148" s="615">
        <v>84</v>
      </c>
      <c r="P148" s="628">
        <v>1</v>
      </c>
      <c r="Q148" s="616">
        <v>84</v>
      </c>
    </row>
    <row r="149" spans="1:17" ht="14.4" customHeight="1" x14ac:dyDescent="0.3">
      <c r="A149" s="611" t="s">
        <v>2161</v>
      </c>
      <c r="B149" s="612" t="s">
        <v>2162</v>
      </c>
      <c r="C149" s="612" t="s">
        <v>1786</v>
      </c>
      <c r="D149" s="612" t="s">
        <v>2359</v>
      </c>
      <c r="E149" s="612" t="s">
        <v>2360</v>
      </c>
      <c r="F149" s="615">
        <v>13</v>
      </c>
      <c r="G149" s="615">
        <v>8359</v>
      </c>
      <c r="H149" s="615">
        <v>1</v>
      </c>
      <c r="I149" s="615">
        <v>643</v>
      </c>
      <c r="J149" s="615">
        <v>20</v>
      </c>
      <c r="K149" s="615">
        <v>12880</v>
      </c>
      <c r="L149" s="615">
        <v>1.5408541691589903</v>
      </c>
      <c r="M149" s="615">
        <v>644</v>
      </c>
      <c r="N149" s="615">
        <v>19</v>
      </c>
      <c r="O149" s="615">
        <v>12274</v>
      </c>
      <c r="P149" s="628">
        <v>1.4683574590261994</v>
      </c>
      <c r="Q149" s="616">
        <v>646</v>
      </c>
    </row>
    <row r="150" spans="1:17" ht="14.4" customHeight="1" x14ac:dyDescent="0.3">
      <c r="A150" s="611" t="s">
        <v>2161</v>
      </c>
      <c r="B150" s="612" t="s">
        <v>2162</v>
      </c>
      <c r="C150" s="612" t="s">
        <v>1786</v>
      </c>
      <c r="D150" s="612" t="s">
        <v>2361</v>
      </c>
      <c r="E150" s="612" t="s">
        <v>2362</v>
      </c>
      <c r="F150" s="615"/>
      <c r="G150" s="615"/>
      <c r="H150" s="615"/>
      <c r="I150" s="615"/>
      <c r="J150" s="615">
        <v>4</v>
      </c>
      <c r="K150" s="615">
        <v>1052</v>
      </c>
      <c r="L150" s="615"/>
      <c r="M150" s="615">
        <v>263</v>
      </c>
      <c r="N150" s="615">
        <v>2</v>
      </c>
      <c r="O150" s="615">
        <v>526</v>
      </c>
      <c r="P150" s="628"/>
      <c r="Q150" s="616">
        <v>263</v>
      </c>
    </row>
    <row r="151" spans="1:17" ht="14.4" customHeight="1" x14ac:dyDescent="0.3">
      <c r="A151" s="611" t="s">
        <v>2161</v>
      </c>
      <c r="B151" s="612" t="s">
        <v>2162</v>
      </c>
      <c r="C151" s="612" t="s">
        <v>1786</v>
      </c>
      <c r="D151" s="612" t="s">
        <v>2363</v>
      </c>
      <c r="E151" s="612" t="s">
        <v>2364</v>
      </c>
      <c r="F151" s="615">
        <v>66</v>
      </c>
      <c r="G151" s="615">
        <v>5148</v>
      </c>
      <c r="H151" s="615">
        <v>1</v>
      </c>
      <c r="I151" s="615">
        <v>78</v>
      </c>
      <c r="J151" s="615">
        <v>44</v>
      </c>
      <c r="K151" s="615">
        <v>3432</v>
      </c>
      <c r="L151" s="615">
        <v>0.66666666666666663</v>
      </c>
      <c r="M151" s="615">
        <v>78</v>
      </c>
      <c r="N151" s="615">
        <v>54</v>
      </c>
      <c r="O151" s="615">
        <v>4212</v>
      </c>
      <c r="P151" s="628">
        <v>0.81818181818181823</v>
      </c>
      <c r="Q151" s="616">
        <v>78</v>
      </c>
    </row>
    <row r="152" spans="1:17" ht="14.4" customHeight="1" x14ac:dyDescent="0.3">
      <c r="A152" s="611" t="s">
        <v>2161</v>
      </c>
      <c r="B152" s="612" t="s">
        <v>2162</v>
      </c>
      <c r="C152" s="612" t="s">
        <v>1786</v>
      </c>
      <c r="D152" s="612" t="s">
        <v>2365</v>
      </c>
      <c r="E152" s="612" t="s">
        <v>2366</v>
      </c>
      <c r="F152" s="615">
        <v>10</v>
      </c>
      <c r="G152" s="615">
        <v>210</v>
      </c>
      <c r="H152" s="615">
        <v>1</v>
      </c>
      <c r="I152" s="615">
        <v>21</v>
      </c>
      <c r="J152" s="615">
        <v>4</v>
      </c>
      <c r="K152" s="615">
        <v>84</v>
      </c>
      <c r="L152" s="615">
        <v>0.4</v>
      </c>
      <c r="M152" s="615">
        <v>21</v>
      </c>
      <c r="N152" s="615">
        <v>18</v>
      </c>
      <c r="O152" s="615">
        <v>378</v>
      </c>
      <c r="P152" s="628">
        <v>1.8</v>
      </c>
      <c r="Q152" s="616">
        <v>21</v>
      </c>
    </row>
    <row r="153" spans="1:17" ht="14.4" customHeight="1" x14ac:dyDescent="0.3">
      <c r="A153" s="611" t="s">
        <v>2161</v>
      </c>
      <c r="B153" s="612" t="s">
        <v>2162</v>
      </c>
      <c r="C153" s="612" t="s">
        <v>1786</v>
      </c>
      <c r="D153" s="612" t="s">
        <v>2367</v>
      </c>
      <c r="E153" s="612" t="s">
        <v>2368</v>
      </c>
      <c r="F153" s="615">
        <v>8</v>
      </c>
      <c r="G153" s="615">
        <v>8696</v>
      </c>
      <c r="H153" s="615">
        <v>1</v>
      </c>
      <c r="I153" s="615">
        <v>1087</v>
      </c>
      <c r="J153" s="615">
        <v>18</v>
      </c>
      <c r="K153" s="615">
        <v>19584</v>
      </c>
      <c r="L153" s="615">
        <v>2.2520699172033121</v>
      </c>
      <c r="M153" s="615">
        <v>1088</v>
      </c>
      <c r="N153" s="615">
        <v>18</v>
      </c>
      <c r="O153" s="615">
        <v>19602</v>
      </c>
      <c r="P153" s="628">
        <v>2.2541398344066237</v>
      </c>
      <c r="Q153" s="616">
        <v>1089</v>
      </c>
    </row>
    <row r="154" spans="1:17" ht="14.4" customHeight="1" x14ac:dyDescent="0.3">
      <c r="A154" s="611" t="s">
        <v>2161</v>
      </c>
      <c r="B154" s="612" t="s">
        <v>2162</v>
      </c>
      <c r="C154" s="612" t="s">
        <v>1786</v>
      </c>
      <c r="D154" s="612" t="s">
        <v>2369</v>
      </c>
      <c r="E154" s="612" t="s">
        <v>2370</v>
      </c>
      <c r="F154" s="615">
        <v>9</v>
      </c>
      <c r="G154" s="615">
        <v>198</v>
      </c>
      <c r="H154" s="615">
        <v>1</v>
      </c>
      <c r="I154" s="615">
        <v>22</v>
      </c>
      <c r="J154" s="615">
        <v>3</v>
      </c>
      <c r="K154" s="615">
        <v>66</v>
      </c>
      <c r="L154" s="615">
        <v>0.33333333333333331</v>
      </c>
      <c r="M154" s="615">
        <v>22</v>
      </c>
      <c r="N154" s="615">
        <v>10</v>
      </c>
      <c r="O154" s="615">
        <v>220</v>
      </c>
      <c r="P154" s="628">
        <v>1.1111111111111112</v>
      </c>
      <c r="Q154" s="616">
        <v>22</v>
      </c>
    </row>
    <row r="155" spans="1:17" ht="14.4" customHeight="1" x14ac:dyDescent="0.3">
      <c r="A155" s="611" t="s">
        <v>2161</v>
      </c>
      <c r="B155" s="612" t="s">
        <v>2162</v>
      </c>
      <c r="C155" s="612" t="s">
        <v>1786</v>
      </c>
      <c r="D155" s="612" t="s">
        <v>2371</v>
      </c>
      <c r="E155" s="612" t="s">
        <v>2372</v>
      </c>
      <c r="F155" s="615">
        <v>2</v>
      </c>
      <c r="G155" s="615">
        <v>1136</v>
      </c>
      <c r="H155" s="615">
        <v>1</v>
      </c>
      <c r="I155" s="615">
        <v>568</v>
      </c>
      <c r="J155" s="615">
        <v>10</v>
      </c>
      <c r="K155" s="615">
        <v>5680</v>
      </c>
      <c r="L155" s="615">
        <v>5</v>
      </c>
      <c r="M155" s="615">
        <v>568</v>
      </c>
      <c r="N155" s="615">
        <v>10</v>
      </c>
      <c r="O155" s="615">
        <v>5690</v>
      </c>
      <c r="P155" s="628">
        <v>5.0088028169014081</v>
      </c>
      <c r="Q155" s="616">
        <v>569</v>
      </c>
    </row>
    <row r="156" spans="1:17" ht="14.4" customHeight="1" x14ac:dyDescent="0.3">
      <c r="A156" s="611" t="s">
        <v>2161</v>
      </c>
      <c r="B156" s="612" t="s">
        <v>2162</v>
      </c>
      <c r="C156" s="612" t="s">
        <v>1786</v>
      </c>
      <c r="D156" s="612" t="s">
        <v>2373</v>
      </c>
      <c r="E156" s="612" t="s">
        <v>2374</v>
      </c>
      <c r="F156" s="615"/>
      <c r="G156" s="615"/>
      <c r="H156" s="615"/>
      <c r="I156" s="615"/>
      <c r="J156" s="615">
        <v>2</v>
      </c>
      <c r="K156" s="615">
        <v>340</v>
      </c>
      <c r="L156" s="615"/>
      <c r="M156" s="615">
        <v>170</v>
      </c>
      <c r="N156" s="615"/>
      <c r="O156" s="615"/>
      <c r="P156" s="628"/>
      <c r="Q156" s="616"/>
    </row>
    <row r="157" spans="1:17" ht="14.4" customHeight="1" x14ac:dyDescent="0.3">
      <c r="A157" s="611" t="s">
        <v>2161</v>
      </c>
      <c r="B157" s="612" t="s">
        <v>2162</v>
      </c>
      <c r="C157" s="612" t="s">
        <v>1786</v>
      </c>
      <c r="D157" s="612" t="s">
        <v>2375</v>
      </c>
      <c r="E157" s="612" t="s">
        <v>2376</v>
      </c>
      <c r="F157" s="615">
        <v>19</v>
      </c>
      <c r="G157" s="615">
        <v>10678</v>
      </c>
      <c r="H157" s="615">
        <v>1</v>
      </c>
      <c r="I157" s="615">
        <v>562</v>
      </c>
      <c r="J157" s="615">
        <v>5</v>
      </c>
      <c r="K157" s="615">
        <v>2820</v>
      </c>
      <c r="L157" s="615">
        <v>0.26409439970031839</v>
      </c>
      <c r="M157" s="615">
        <v>564</v>
      </c>
      <c r="N157" s="615">
        <v>19</v>
      </c>
      <c r="O157" s="615">
        <v>10824</v>
      </c>
      <c r="P157" s="628">
        <v>1.0136729724667541</v>
      </c>
      <c r="Q157" s="616">
        <v>569.68421052631584</v>
      </c>
    </row>
    <row r="158" spans="1:17" ht="14.4" customHeight="1" x14ac:dyDescent="0.3">
      <c r="A158" s="611" t="s">
        <v>2161</v>
      </c>
      <c r="B158" s="612" t="s">
        <v>2162</v>
      </c>
      <c r="C158" s="612" t="s">
        <v>1786</v>
      </c>
      <c r="D158" s="612" t="s">
        <v>2098</v>
      </c>
      <c r="E158" s="612" t="s">
        <v>2099</v>
      </c>
      <c r="F158" s="615">
        <v>19</v>
      </c>
      <c r="G158" s="615">
        <v>19000</v>
      </c>
      <c r="H158" s="615">
        <v>1</v>
      </c>
      <c r="I158" s="615">
        <v>1000</v>
      </c>
      <c r="J158" s="615">
        <v>5</v>
      </c>
      <c r="K158" s="615">
        <v>5010</v>
      </c>
      <c r="L158" s="615">
        <v>0.2636842105263158</v>
      </c>
      <c r="M158" s="615">
        <v>1002</v>
      </c>
      <c r="N158" s="615">
        <v>19</v>
      </c>
      <c r="O158" s="615">
        <v>19110</v>
      </c>
      <c r="P158" s="628">
        <v>1.0057894736842106</v>
      </c>
      <c r="Q158" s="616">
        <v>1005.7894736842105</v>
      </c>
    </row>
    <row r="159" spans="1:17" ht="14.4" customHeight="1" x14ac:dyDescent="0.3">
      <c r="A159" s="611" t="s">
        <v>2161</v>
      </c>
      <c r="B159" s="612" t="s">
        <v>2162</v>
      </c>
      <c r="C159" s="612" t="s">
        <v>1786</v>
      </c>
      <c r="D159" s="612" t="s">
        <v>2377</v>
      </c>
      <c r="E159" s="612" t="s">
        <v>2378</v>
      </c>
      <c r="F159" s="615">
        <v>1</v>
      </c>
      <c r="G159" s="615">
        <v>189</v>
      </c>
      <c r="H159" s="615">
        <v>1</v>
      </c>
      <c r="I159" s="615">
        <v>189</v>
      </c>
      <c r="J159" s="615"/>
      <c r="K159" s="615"/>
      <c r="L159" s="615"/>
      <c r="M159" s="615"/>
      <c r="N159" s="615">
        <v>1</v>
      </c>
      <c r="O159" s="615">
        <v>191</v>
      </c>
      <c r="P159" s="628">
        <v>1.0105820105820107</v>
      </c>
      <c r="Q159" s="616">
        <v>191</v>
      </c>
    </row>
    <row r="160" spans="1:17" ht="14.4" customHeight="1" x14ac:dyDescent="0.3">
      <c r="A160" s="611" t="s">
        <v>2161</v>
      </c>
      <c r="B160" s="612" t="s">
        <v>2162</v>
      </c>
      <c r="C160" s="612" t="s">
        <v>1786</v>
      </c>
      <c r="D160" s="612" t="s">
        <v>2379</v>
      </c>
      <c r="E160" s="612" t="s">
        <v>2380</v>
      </c>
      <c r="F160" s="615">
        <v>2</v>
      </c>
      <c r="G160" s="615">
        <v>410</v>
      </c>
      <c r="H160" s="615">
        <v>1</v>
      </c>
      <c r="I160" s="615">
        <v>205</v>
      </c>
      <c r="J160" s="615"/>
      <c r="K160" s="615"/>
      <c r="L160" s="615"/>
      <c r="M160" s="615"/>
      <c r="N160" s="615"/>
      <c r="O160" s="615"/>
      <c r="P160" s="628"/>
      <c r="Q160" s="616"/>
    </row>
    <row r="161" spans="1:17" ht="14.4" customHeight="1" x14ac:dyDescent="0.3">
      <c r="A161" s="611" t="s">
        <v>2161</v>
      </c>
      <c r="B161" s="612" t="s">
        <v>2162</v>
      </c>
      <c r="C161" s="612" t="s">
        <v>1786</v>
      </c>
      <c r="D161" s="612" t="s">
        <v>2381</v>
      </c>
      <c r="E161" s="612" t="s">
        <v>2382</v>
      </c>
      <c r="F161" s="615"/>
      <c r="G161" s="615"/>
      <c r="H161" s="615"/>
      <c r="I161" s="615"/>
      <c r="J161" s="615"/>
      <c r="K161" s="615"/>
      <c r="L161" s="615"/>
      <c r="M161" s="615"/>
      <c r="N161" s="615">
        <v>7</v>
      </c>
      <c r="O161" s="615">
        <v>11563</v>
      </c>
      <c r="P161" s="628"/>
      <c r="Q161" s="616">
        <v>1651.8571428571429</v>
      </c>
    </row>
    <row r="162" spans="1:17" ht="14.4" customHeight="1" x14ac:dyDescent="0.3">
      <c r="A162" s="611" t="s">
        <v>2161</v>
      </c>
      <c r="B162" s="612" t="s">
        <v>2162</v>
      </c>
      <c r="C162" s="612" t="s">
        <v>1786</v>
      </c>
      <c r="D162" s="612" t="s">
        <v>2383</v>
      </c>
      <c r="E162" s="612" t="s">
        <v>2384</v>
      </c>
      <c r="F162" s="615"/>
      <c r="G162" s="615"/>
      <c r="H162" s="615"/>
      <c r="I162" s="615"/>
      <c r="J162" s="615"/>
      <c r="K162" s="615"/>
      <c r="L162" s="615"/>
      <c r="M162" s="615"/>
      <c r="N162" s="615">
        <v>2</v>
      </c>
      <c r="O162" s="615">
        <v>254</v>
      </c>
      <c r="P162" s="628"/>
      <c r="Q162" s="616">
        <v>127</v>
      </c>
    </row>
    <row r="163" spans="1:17" ht="14.4" customHeight="1" x14ac:dyDescent="0.3">
      <c r="A163" s="611" t="s">
        <v>2161</v>
      </c>
      <c r="B163" s="612" t="s">
        <v>2162</v>
      </c>
      <c r="C163" s="612" t="s">
        <v>1786</v>
      </c>
      <c r="D163" s="612" t="s">
        <v>2385</v>
      </c>
      <c r="E163" s="612" t="s">
        <v>2386</v>
      </c>
      <c r="F163" s="615"/>
      <c r="G163" s="615"/>
      <c r="H163" s="615"/>
      <c r="I163" s="615"/>
      <c r="J163" s="615">
        <v>2</v>
      </c>
      <c r="K163" s="615">
        <v>620</v>
      </c>
      <c r="L163" s="615"/>
      <c r="M163" s="615">
        <v>310</v>
      </c>
      <c r="N163" s="615"/>
      <c r="O163" s="615"/>
      <c r="P163" s="628"/>
      <c r="Q163" s="616"/>
    </row>
    <row r="164" spans="1:17" ht="14.4" customHeight="1" x14ac:dyDescent="0.3">
      <c r="A164" s="611" t="s">
        <v>2161</v>
      </c>
      <c r="B164" s="612" t="s">
        <v>2162</v>
      </c>
      <c r="C164" s="612" t="s">
        <v>1786</v>
      </c>
      <c r="D164" s="612" t="s">
        <v>2387</v>
      </c>
      <c r="E164" s="612" t="s">
        <v>2388</v>
      </c>
      <c r="F164" s="615">
        <v>43</v>
      </c>
      <c r="G164" s="615">
        <v>989</v>
      </c>
      <c r="H164" s="615">
        <v>1</v>
      </c>
      <c r="I164" s="615">
        <v>23</v>
      </c>
      <c r="J164" s="615">
        <v>19</v>
      </c>
      <c r="K164" s="615">
        <v>437</v>
      </c>
      <c r="L164" s="615">
        <v>0.44186046511627908</v>
      </c>
      <c r="M164" s="615">
        <v>23</v>
      </c>
      <c r="N164" s="615">
        <v>16</v>
      </c>
      <c r="O164" s="615">
        <v>368</v>
      </c>
      <c r="P164" s="628">
        <v>0.37209302325581395</v>
      </c>
      <c r="Q164" s="616">
        <v>23</v>
      </c>
    </row>
    <row r="165" spans="1:17" ht="14.4" customHeight="1" x14ac:dyDescent="0.3">
      <c r="A165" s="611" t="s">
        <v>2161</v>
      </c>
      <c r="B165" s="612" t="s">
        <v>2162</v>
      </c>
      <c r="C165" s="612" t="s">
        <v>1786</v>
      </c>
      <c r="D165" s="612" t="s">
        <v>2389</v>
      </c>
      <c r="E165" s="612" t="s">
        <v>2390</v>
      </c>
      <c r="F165" s="615"/>
      <c r="G165" s="615"/>
      <c r="H165" s="615"/>
      <c r="I165" s="615"/>
      <c r="J165" s="615">
        <v>3</v>
      </c>
      <c r="K165" s="615">
        <v>393</v>
      </c>
      <c r="L165" s="615"/>
      <c r="M165" s="615">
        <v>131</v>
      </c>
      <c r="N165" s="615"/>
      <c r="O165" s="615"/>
      <c r="P165" s="628"/>
      <c r="Q165" s="616"/>
    </row>
    <row r="166" spans="1:17" ht="14.4" customHeight="1" x14ac:dyDescent="0.3">
      <c r="A166" s="611" t="s">
        <v>2161</v>
      </c>
      <c r="B166" s="612" t="s">
        <v>2162</v>
      </c>
      <c r="C166" s="612" t="s">
        <v>1786</v>
      </c>
      <c r="D166" s="612" t="s">
        <v>2391</v>
      </c>
      <c r="E166" s="612" t="s">
        <v>2392</v>
      </c>
      <c r="F166" s="615">
        <v>1</v>
      </c>
      <c r="G166" s="615">
        <v>291</v>
      </c>
      <c r="H166" s="615">
        <v>1</v>
      </c>
      <c r="I166" s="615">
        <v>291</v>
      </c>
      <c r="J166" s="615">
        <v>1</v>
      </c>
      <c r="K166" s="615">
        <v>291</v>
      </c>
      <c r="L166" s="615">
        <v>1</v>
      </c>
      <c r="M166" s="615">
        <v>291</v>
      </c>
      <c r="N166" s="615"/>
      <c r="O166" s="615"/>
      <c r="P166" s="628"/>
      <c r="Q166" s="616"/>
    </row>
    <row r="167" spans="1:17" ht="14.4" customHeight="1" x14ac:dyDescent="0.3">
      <c r="A167" s="611" t="s">
        <v>2161</v>
      </c>
      <c r="B167" s="612" t="s">
        <v>2162</v>
      </c>
      <c r="C167" s="612" t="s">
        <v>1786</v>
      </c>
      <c r="D167" s="612" t="s">
        <v>2393</v>
      </c>
      <c r="E167" s="612" t="s">
        <v>2394</v>
      </c>
      <c r="F167" s="615"/>
      <c r="G167" s="615"/>
      <c r="H167" s="615"/>
      <c r="I167" s="615"/>
      <c r="J167" s="615">
        <v>1</v>
      </c>
      <c r="K167" s="615">
        <v>366</v>
      </c>
      <c r="L167" s="615"/>
      <c r="M167" s="615">
        <v>366</v>
      </c>
      <c r="N167" s="615"/>
      <c r="O167" s="615"/>
      <c r="P167" s="628"/>
      <c r="Q167" s="616"/>
    </row>
    <row r="168" spans="1:17" ht="14.4" customHeight="1" x14ac:dyDescent="0.3">
      <c r="A168" s="611" t="s">
        <v>2161</v>
      </c>
      <c r="B168" s="612" t="s">
        <v>2162</v>
      </c>
      <c r="C168" s="612" t="s">
        <v>1786</v>
      </c>
      <c r="D168" s="612" t="s">
        <v>2395</v>
      </c>
      <c r="E168" s="612" t="s">
        <v>2396</v>
      </c>
      <c r="F168" s="615">
        <v>50</v>
      </c>
      <c r="G168" s="615">
        <v>2250</v>
      </c>
      <c r="H168" s="615">
        <v>1</v>
      </c>
      <c r="I168" s="615">
        <v>45</v>
      </c>
      <c r="J168" s="615">
        <v>44</v>
      </c>
      <c r="K168" s="615">
        <v>1980</v>
      </c>
      <c r="L168" s="615">
        <v>0.88</v>
      </c>
      <c r="M168" s="615">
        <v>45</v>
      </c>
      <c r="N168" s="615">
        <v>23</v>
      </c>
      <c r="O168" s="615">
        <v>1035</v>
      </c>
      <c r="P168" s="628">
        <v>0.46</v>
      </c>
      <c r="Q168" s="616">
        <v>45</v>
      </c>
    </row>
    <row r="169" spans="1:17" ht="14.4" customHeight="1" x14ac:dyDescent="0.3">
      <c r="A169" s="611" t="s">
        <v>2161</v>
      </c>
      <c r="B169" s="612" t="s">
        <v>2162</v>
      </c>
      <c r="C169" s="612" t="s">
        <v>1786</v>
      </c>
      <c r="D169" s="612" t="s">
        <v>2397</v>
      </c>
      <c r="E169" s="612" t="s">
        <v>2230</v>
      </c>
      <c r="F169" s="615">
        <v>6</v>
      </c>
      <c r="G169" s="615">
        <v>1110</v>
      </c>
      <c r="H169" s="615">
        <v>1</v>
      </c>
      <c r="I169" s="615">
        <v>185</v>
      </c>
      <c r="J169" s="615">
        <v>15</v>
      </c>
      <c r="K169" s="615">
        <v>2775</v>
      </c>
      <c r="L169" s="615">
        <v>2.5</v>
      </c>
      <c r="M169" s="615">
        <v>185</v>
      </c>
      <c r="N169" s="615">
        <v>12</v>
      </c>
      <c r="O169" s="615">
        <v>2232</v>
      </c>
      <c r="P169" s="628">
        <v>2.0108108108108107</v>
      </c>
      <c r="Q169" s="616">
        <v>186</v>
      </c>
    </row>
    <row r="170" spans="1:17" ht="14.4" customHeight="1" x14ac:dyDescent="0.3">
      <c r="A170" s="611" t="s">
        <v>2161</v>
      </c>
      <c r="B170" s="612" t="s">
        <v>2162</v>
      </c>
      <c r="C170" s="612" t="s">
        <v>1786</v>
      </c>
      <c r="D170" s="612" t="s">
        <v>2398</v>
      </c>
      <c r="E170" s="612" t="s">
        <v>2399</v>
      </c>
      <c r="F170" s="615"/>
      <c r="G170" s="615"/>
      <c r="H170" s="615"/>
      <c r="I170" s="615"/>
      <c r="J170" s="615">
        <v>1</v>
      </c>
      <c r="K170" s="615">
        <v>145</v>
      </c>
      <c r="L170" s="615"/>
      <c r="M170" s="615">
        <v>145</v>
      </c>
      <c r="N170" s="615">
        <v>3</v>
      </c>
      <c r="O170" s="615">
        <v>435</v>
      </c>
      <c r="P170" s="628"/>
      <c r="Q170" s="616">
        <v>145</v>
      </c>
    </row>
    <row r="171" spans="1:17" ht="14.4" customHeight="1" x14ac:dyDescent="0.3">
      <c r="A171" s="611" t="s">
        <v>2161</v>
      </c>
      <c r="B171" s="612" t="s">
        <v>2162</v>
      </c>
      <c r="C171" s="612" t="s">
        <v>1786</v>
      </c>
      <c r="D171" s="612" t="s">
        <v>2400</v>
      </c>
      <c r="E171" s="612" t="s">
        <v>2401</v>
      </c>
      <c r="F171" s="615"/>
      <c r="G171" s="615"/>
      <c r="H171" s="615"/>
      <c r="I171" s="615"/>
      <c r="J171" s="615">
        <v>5</v>
      </c>
      <c r="K171" s="615">
        <v>230</v>
      </c>
      <c r="L171" s="615"/>
      <c r="M171" s="615">
        <v>46</v>
      </c>
      <c r="N171" s="615">
        <v>100</v>
      </c>
      <c r="O171" s="615">
        <v>4600</v>
      </c>
      <c r="P171" s="628"/>
      <c r="Q171" s="616">
        <v>46</v>
      </c>
    </row>
    <row r="172" spans="1:17" ht="14.4" customHeight="1" x14ac:dyDescent="0.3">
      <c r="A172" s="611" t="s">
        <v>2161</v>
      </c>
      <c r="B172" s="612" t="s">
        <v>2162</v>
      </c>
      <c r="C172" s="612" t="s">
        <v>1786</v>
      </c>
      <c r="D172" s="612" t="s">
        <v>2402</v>
      </c>
      <c r="E172" s="612" t="s">
        <v>2403</v>
      </c>
      <c r="F172" s="615"/>
      <c r="G172" s="615"/>
      <c r="H172" s="615"/>
      <c r="I172" s="615"/>
      <c r="J172" s="615">
        <v>4</v>
      </c>
      <c r="K172" s="615">
        <v>404</v>
      </c>
      <c r="L172" s="615"/>
      <c r="M172" s="615">
        <v>101</v>
      </c>
      <c r="N172" s="615"/>
      <c r="O172" s="615"/>
      <c r="P172" s="628"/>
      <c r="Q172" s="616"/>
    </row>
    <row r="173" spans="1:17" ht="14.4" customHeight="1" x14ac:dyDescent="0.3">
      <c r="A173" s="611" t="s">
        <v>2161</v>
      </c>
      <c r="B173" s="612" t="s">
        <v>2162</v>
      </c>
      <c r="C173" s="612" t="s">
        <v>1786</v>
      </c>
      <c r="D173" s="612" t="s">
        <v>2404</v>
      </c>
      <c r="E173" s="612" t="s">
        <v>2405</v>
      </c>
      <c r="F173" s="615"/>
      <c r="G173" s="615"/>
      <c r="H173" s="615"/>
      <c r="I173" s="615"/>
      <c r="J173" s="615">
        <v>3</v>
      </c>
      <c r="K173" s="615">
        <v>864</v>
      </c>
      <c r="L173" s="615"/>
      <c r="M173" s="615">
        <v>288</v>
      </c>
      <c r="N173" s="615">
        <v>3</v>
      </c>
      <c r="O173" s="615">
        <v>867</v>
      </c>
      <c r="P173" s="628"/>
      <c r="Q173" s="616">
        <v>289</v>
      </c>
    </row>
    <row r="174" spans="1:17" ht="14.4" customHeight="1" x14ac:dyDescent="0.3">
      <c r="A174" s="611" t="s">
        <v>2161</v>
      </c>
      <c r="B174" s="612" t="s">
        <v>2162</v>
      </c>
      <c r="C174" s="612" t="s">
        <v>1786</v>
      </c>
      <c r="D174" s="612" t="s">
        <v>2406</v>
      </c>
      <c r="E174" s="612" t="s">
        <v>2407</v>
      </c>
      <c r="F174" s="615"/>
      <c r="G174" s="615"/>
      <c r="H174" s="615"/>
      <c r="I174" s="615"/>
      <c r="J174" s="615"/>
      <c r="K174" s="615"/>
      <c r="L174" s="615"/>
      <c r="M174" s="615"/>
      <c r="N174" s="615">
        <v>1</v>
      </c>
      <c r="O174" s="615">
        <v>527</v>
      </c>
      <c r="P174" s="628"/>
      <c r="Q174" s="616">
        <v>527</v>
      </c>
    </row>
    <row r="175" spans="1:17" ht="14.4" customHeight="1" x14ac:dyDescent="0.3">
      <c r="A175" s="611" t="s">
        <v>2161</v>
      </c>
      <c r="B175" s="612" t="s">
        <v>2162</v>
      </c>
      <c r="C175" s="612" t="s">
        <v>1786</v>
      </c>
      <c r="D175" s="612" t="s">
        <v>2408</v>
      </c>
      <c r="E175" s="612" t="s">
        <v>2409</v>
      </c>
      <c r="F175" s="615">
        <v>10</v>
      </c>
      <c r="G175" s="615">
        <v>1360</v>
      </c>
      <c r="H175" s="615">
        <v>1</v>
      </c>
      <c r="I175" s="615">
        <v>136</v>
      </c>
      <c r="J175" s="615"/>
      <c r="K175" s="615"/>
      <c r="L175" s="615"/>
      <c r="M175" s="615"/>
      <c r="N175" s="615"/>
      <c r="O175" s="615"/>
      <c r="P175" s="628"/>
      <c r="Q175" s="616"/>
    </row>
    <row r="176" spans="1:17" ht="14.4" customHeight="1" x14ac:dyDescent="0.3">
      <c r="A176" s="611" t="s">
        <v>2161</v>
      </c>
      <c r="B176" s="612" t="s">
        <v>2162</v>
      </c>
      <c r="C176" s="612" t="s">
        <v>1786</v>
      </c>
      <c r="D176" s="612" t="s">
        <v>2410</v>
      </c>
      <c r="E176" s="612" t="s">
        <v>2411</v>
      </c>
      <c r="F176" s="615">
        <v>10</v>
      </c>
      <c r="G176" s="615">
        <v>70</v>
      </c>
      <c r="H176" s="615">
        <v>1</v>
      </c>
      <c r="I176" s="615">
        <v>7</v>
      </c>
      <c r="J176" s="615"/>
      <c r="K176" s="615"/>
      <c r="L176" s="615"/>
      <c r="M176" s="615"/>
      <c r="N176" s="615"/>
      <c r="O176" s="615"/>
      <c r="P176" s="628"/>
      <c r="Q176" s="616"/>
    </row>
    <row r="177" spans="1:17" ht="14.4" customHeight="1" x14ac:dyDescent="0.3">
      <c r="A177" s="611" t="s">
        <v>2161</v>
      </c>
      <c r="B177" s="612" t="s">
        <v>2162</v>
      </c>
      <c r="C177" s="612" t="s">
        <v>1786</v>
      </c>
      <c r="D177" s="612" t="s">
        <v>2412</v>
      </c>
      <c r="E177" s="612" t="s">
        <v>2413</v>
      </c>
      <c r="F177" s="615">
        <v>1</v>
      </c>
      <c r="G177" s="615">
        <v>30</v>
      </c>
      <c r="H177" s="615">
        <v>1</v>
      </c>
      <c r="I177" s="615">
        <v>30</v>
      </c>
      <c r="J177" s="615"/>
      <c r="K177" s="615"/>
      <c r="L177" s="615"/>
      <c r="M177" s="615"/>
      <c r="N177" s="615">
        <v>4</v>
      </c>
      <c r="O177" s="615">
        <v>121</v>
      </c>
      <c r="P177" s="628">
        <v>4.0333333333333332</v>
      </c>
      <c r="Q177" s="616">
        <v>30.25</v>
      </c>
    </row>
    <row r="178" spans="1:17" ht="14.4" customHeight="1" x14ac:dyDescent="0.3">
      <c r="A178" s="611" t="s">
        <v>2161</v>
      </c>
      <c r="B178" s="612" t="s">
        <v>2162</v>
      </c>
      <c r="C178" s="612" t="s">
        <v>1786</v>
      </c>
      <c r="D178" s="612" t="s">
        <v>2414</v>
      </c>
      <c r="E178" s="612" t="s">
        <v>2415</v>
      </c>
      <c r="F178" s="615"/>
      <c r="G178" s="615"/>
      <c r="H178" s="615"/>
      <c r="I178" s="615"/>
      <c r="J178" s="615">
        <v>3</v>
      </c>
      <c r="K178" s="615">
        <v>1665</v>
      </c>
      <c r="L178" s="615"/>
      <c r="M178" s="615">
        <v>555</v>
      </c>
      <c r="N178" s="615">
        <v>5</v>
      </c>
      <c r="O178" s="615">
        <v>2785</v>
      </c>
      <c r="P178" s="628"/>
      <c r="Q178" s="616">
        <v>557</v>
      </c>
    </row>
    <row r="179" spans="1:17" ht="14.4" customHeight="1" x14ac:dyDescent="0.3">
      <c r="A179" s="611" t="s">
        <v>2161</v>
      </c>
      <c r="B179" s="612" t="s">
        <v>2162</v>
      </c>
      <c r="C179" s="612" t="s">
        <v>1786</v>
      </c>
      <c r="D179" s="612" t="s">
        <v>2416</v>
      </c>
      <c r="E179" s="612" t="s">
        <v>2417</v>
      </c>
      <c r="F179" s="615">
        <v>8</v>
      </c>
      <c r="G179" s="615">
        <v>1448</v>
      </c>
      <c r="H179" s="615">
        <v>1</v>
      </c>
      <c r="I179" s="615">
        <v>181</v>
      </c>
      <c r="J179" s="615">
        <v>3</v>
      </c>
      <c r="K179" s="615">
        <v>546</v>
      </c>
      <c r="L179" s="615">
        <v>0.3770718232044199</v>
      </c>
      <c r="M179" s="615">
        <v>182</v>
      </c>
      <c r="N179" s="615">
        <v>4</v>
      </c>
      <c r="O179" s="615">
        <v>731</v>
      </c>
      <c r="P179" s="628">
        <v>0.50483425414364635</v>
      </c>
      <c r="Q179" s="616">
        <v>182.75</v>
      </c>
    </row>
    <row r="180" spans="1:17" ht="14.4" customHeight="1" x14ac:dyDescent="0.3">
      <c r="A180" s="611" t="s">
        <v>2161</v>
      </c>
      <c r="B180" s="612" t="s">
        <v>2162</v>
      </c>
      <c r="C180" s="612" t="s">
        <v>1786</v>
      </c>
      <c r="D180" s="612" t="s">
        <v>2418</v>
      </c>
      <c r="E180" s="612" t="s">
        <v>2419</v>
      </c>
      <c r="F180" s="615">
        <v>1</v>
      </c>
      <c r="G180" s="615">
        <v>287</v>
      </c>
      <c r="H180" s="615">
        <v>1</v>
      </c>
      <c r="I180" s="615">
        <v>287</v>
      </c>
      <c r="J180" s="615">
        <v>3</v>
      </c>
      <c r="K180" s="615">
        <v>864</v>
      </c>
      <c r="L180" s="615">
        <v>3.010452961672474</v>
      </c>
      <c r="M180" s="615">
        <v>288</v>
      </c>
      <c r="N180" s="615">
        <v>6</v>
      </c>
      <c r="O180" s="615">
        <v>1746</v>
      </c>
      <c r="P180" s="628">
        <v>6.0836236933797911</v>
      </c>
      <c r="Q180" s="616">
        <v>291</v>
      </c>
    </row>
    <row r="181" spans="1:17" ht="14.4" customHeight="1" x14ac:dyDescent="0.3">
      <c r="A181" s="611" t="s">
        <v>2161</v>
      </c>
      <c r="B181" s="612" t="s">
        <v>2162</v>
      </c>
      <c r="C181" s="612" t="s">
        <v>1786</v>
      </c>
      <c r="D181" s="612" t="s">
        <v>2420</v>
      </c>
      <c r="E181" s="612" t="s">
        <v>2421</v>
      </c>
      <c r="F181" s="615"/>
      <c r="G181" s="615"/>
      <c r="H181" s="615"/>
      <c r="I181" s="615"/>
      <c r="J181" s="615">
        <v>2</v>
      </c>
      <c r="K181" s="615">
        <v>702</v>
      </c>
      <c r="L181" s="615"/>
      <c r="M181" s="615">
        <v>351</v>
      </c>
      <c r="N181" s="615"/>
      <c r="O181" s="615"/>
      <c r="P181" s="628"/>
      <c r="Q181" s="616"/>
    </row>
    <row r="182" spans="1:17" ht="14.4" customHeight="1" x14ac:dyDescent="0.3">
      <c r="A182" s="611" t="s">
        <v>2161</v>
      </c>
      <c r="B182" s="612" t="s">
        <v>2162</v>
      </c>
      <c r="C182" s="612" t="s">
        <v>1786</v>
      </c>
      <c r="D182" s="612" t="s">
        <v>2422</v>
      </c>
      <c r="E182" s="612" t="s">
        <v>2423</v>
      </c>
      <c r="F182" s="615"/>
      <c r="G182" s="615"/>
      <c r="H182" s="615"/>
      <c r="I182" s="615"/>
      <c r="J182" s="615">
        <v>1</v>
      </c>
      <c r="K182" s="615">
        <v>514</v>
      </c>
      <c r="L182" s="615"/>
      <c r="M182" s="615">
        <v>514</v>
      </c>
      <c r="N182" s="615">
        <v>1</v>
      </c>
      <c r="O182" s="615">
        <v>515</v>
      </c>
      <c r="P182" s="628"/>
      <c r="Q182" s="616">
        <v>515</v>
      </c>
    </row>
    <row r="183" spans="1:17" ht="14.4" customHeight="1" x14ac:dyDescent="0.3">
      <c r="A183" s="611" t="s">
        <v>2161</v>
      </c>
      <c r="B183" s="612" t="s">
        <v>2424</v>
      </c>
      <c r="C183" s="612" t="s">
        <v>1786</v>
      </c>
      <c r="D183" s="612" t="s">
        <v>2425</v>
      </c>
      <c r="E183" s="612" t="s">
        <v>2426</v>
      </c>
      <c r="F183" s="615">
        <v>540</v>
      </c>
      <c r="G183" s="615">
        <v>558900</v>
      </c>
      <c r="H183" s="615">
        <v>1</v>
      </c>
      <c r="I183" s="615">
        <v>1035</v>
      </c>
      <c r="J183" s="615">
        <v>476</v>
      </c>
      <c r="K183" s="615">
        <v>492660</v>
      </c>
      <c r="L183" s="615">
        <v>0.88148148148148153</v>
      </c>
      <c r="M183" s="615">
        <v>1035</v>
      </c>
      <c r="N183" s="615">
        <v>412</v>
      </c>
      <c r="O183" s="615">
        <v>427018</v>
      </c>
      <c r="P183" s="628">
        <v>0.76403292181069959</v>
      </c>
      <c r="Q183" s="616">
        <v>1036.4514563106795</v>
      </c>
    </row>
    <row r="184" spans="1:17" ht="14.4" customHeight="1" x14ac:dyDescent="0.3">
      <c r="A184" s="611" t="s">
        <v>2161</v>
      </c>
      <c r="B184" s="612" t="s">
        <v>2424</v>
      </c>
      <c r="C184" s="612" t="s">
        <v>1786</v>
      </c>
      <c r="D184" s="612" t="s">
        <v>2083</v>
      </c>
      <c r="E184" s="612" t="s">
        <v>2084</v>
      </c>
      <c r="F184" s="615">
        <v>17</v>
      </c>
      <c r="G184" s="615">
        <v>21012</v>
      </c>
      <c r="H184" s="615">
        <v>1</v>
      </c>
      <c r="I184" s="615">
        <v>1236</v>
      </c>
      <c r="J184" s="615">
        <v>1</v>
      </c>
      <c r="K184" s="615">
        <v>1245</v>
      </c>
      <c r="L184" s="615">
        <v>5.9251856082238721E-2</v>
      </c>
      <c r="M184" s="615">
        <v>1245</v>
      </c>
      <c r="N184" s="615"/>
      <c r="O184" s="615"/>
      <c r="P184" s="628"/>
      <c r="Q184" s="616"/>
    </row>
    <row r="185" spans="1:17" ht="14.4" customHeight="1" x14ac:dyDescent="0.3">
      <c r="A185" s="611" t="s">
        <v>2427</v>
      </c>
      <c r="B185" s="612" t="s">
        <v>2428</v>
      </c>
      <c r="C185" s="612" t="s">
        <v>1795</v>
      </c>
      <c r="D185" s="612" t="s">
        <v>2429</v>
      </c>
      <c r="E185" s="612" t="s">
        <v>2430</v>
      </c>
      <c r="F185" s="615"/>
      <c r="G185" s="615"/>
      <c r="H185" s="615"/>
      <c r="I185" s="615"/>
      <c r="J185" s="615">
        <v>1</v>
      </c>
      <c r="K185" s="615">
        <v>489.03</v>
      </c>
      <c r="L185" s="615"/>
      <c r="M185" s="615">
        <v>489.03</v>
      </c>
      <c r="N185" s="615"/>
      <c r="O185" s="615"/>
      <c r="P185" s="628"/>
      <c r="Q185" s="616"/>
    </row>
    <row r="186" spans="1:17" ht="14.4" customHeight="1" x14ac:dyDescent="0.3">
      <c r="A186" s="611" t="s">
        <v>2427</v>
      </c>
      <c r="B186" s="612" t="s">
        <v>2428</v>
      </c>
      <c r="C186" s="612" t="s">
        <v>1795</v>
      </c>
      <c r="D186" s="612" t="s">
        <v>2431</v>
      </c>
      <c r="E186" s="612" t="s">
        <v>2432</v>
      </c>
      <c r="F186" s="615"/>
      <c r="G186" s="615"/>
      <c r="H186" s="615"/>
      <c r="I186" s="615"/>
      <c r="J186" s="615"/>
      <c r="K186" s="615"/>
      <c r="L186" s="615"/>
      <c r="M186" s="615"/>
      <c r="N186" s="615">
        <v>0.2</v>
      </c>
      <c r="O186" s="615">
        <v>197.8</v>
      </c>
      <c r="P186" s="628"/>
      <c r="Q186" s="616">
        <v>989</v>
      </c>
    </row>
    <row r="187" spans="1:17" ht="14.4" customHeight="1" x14ac:dyDescent="0.3">
      <c r="A187" s="611" t="s">
        <v>2427</v>
      </c>
      <c r="B187" s="612" t="s">
        <v>2428</v>
      </c>
      <c r="C187" s="612" t="s">
        <v>1795</v>
      </c>
      <c r="D187" s="612" t="s">
        <v>2433</v>
      </c>
      <c r="E187" s="612" t="s">
        <v>2434</v>
      </c>
      <c r="F187" s="615"/>
      <c r="G187" s="615"/>
      <c r="H187" s="615"/>
      <c r="I187" s="615"/>
      <c r="J187" s="615"/>
      <c r="K187" s="615"/>
      <c r="L187" s="615"/>
      <c r="M187" s="615"/>
      <c r="N187" s="615">
        <v>0.05</v>
      </c>
      <c r="O187" s="615">
        <v>516.86</v>
      </c>
      <c r="P187" s="628"/>
      <c r="Q187" s="616">
        <v>10337.199999999999</v>
      </c>
    </row>
    <row r="188" spans="1:17" ht="14.4" customHeight="1" x14ac:dyDescent="0.3">
      <c r="A188" s="611" t="s">
        <v>2427</v>
      </c>
      <c r="B188" s="612" t="s">
        <v>2428</v>
      </c>
      <c r="C188" s="612" t="s">
        <v>1795</v>
      </c>
      <c r="D188" s="612" t="s">
        <v>2435</v>
      </c>
      <c r="E188" s="612" t="s">
        <v>2436</v>
      </c>
      <c r="F188" s="615"/>
      <c r="G188" s="615"/>
      <c r="H188" s="615"/>
      <c r="I188" s="615"/>
      <c r="J188" s="615"/>
      <c r="K188" s="615"/>
      <c r="L188" s="615"/>
      <c r="M188" s="615"/>
      <c r="N188" s="615">
        <v>7.0000000000000007E-2</v>
      </c>
      <c r="O188" s="615">
        <v>371.75</v>
      </c>
      <c r="P188" s="628"/>
      <c r="Q188" s="616">
        <v>5310.7142857142853</v>
      </c>
    </row>
    <row r="189" spans="1:17" ht="14.4" customHeight="1" x14ac:dyDescent="0.3">
      <c r="A189" s="611" t="s">
        <v>2427</v>
      </c>
      <c r="B189" s="612" t="s">
        <v>2428</v>
      </c>
      <c r="C189" s="612" t="s">
        <v>1795</v>
      </c>
      <c r="D189" s="612" t="s">
        <v>2437</v>
      </c>
      <c r="E189" s="612" t="s">
        <v>2434</v>
      </c>
      <c r="F189" s="615"/>
      <c r="G189" s="615"/>
      <c r="H189" s="615"/>
      <c r="I189" s="615"/>
      <c r="J189" s="615"/>
      <c r="K189" s="615"/>
      <c r="L189" s="615"/>
      <c r="M189" s="615"/>
      <c r="N189" s="615">
        <v>0.05</v>
      </c>
      <c r="O189" s="615">
        <v>325.32</v>
      </c>
      <c r="P189" s="628"/>
      <c r="Q189" s="616">
        <v>6506.4</v>
      </c>
    </row>
    <row r="190" spans="1:17" ht="14.4" customHeight="1" x14ac:dyDescent="0.3">
      <c r="A190" s="611" t="s">
        <v>2427</v>
      </c>
      <c r="B190" s="612" t="s">
        <v>2428</v>
      </c>
      <c r="C190" s="612" t="s">
        <v>1795</v>
      </c>
      <c r="D190" s="612" t="s">
        <v>2438</v>
      </c>
      <c r="E190" s="612" t="s">
        <v>1817</v>
      </c>
      <c r="F190" s="615"/>
      <c r="G190" s="615"/>
      <c r="H190" s="615"/>
      <c r="I190" s="615"/>
      <c r="J190" s="615">
        <v>0.01</v>
      </c>
      <c r="K190" s="615">
        <v>115.23</v>
      </c>
      <c r="L190" s="615"/>
      <c r="M190" s="615">
        <v>11523</v>
      </c>
      <c r="N190" s="615"/>
      <c r="O190" s="615"/>
      <c r="P190" s="628"/>
      <c r="Q190" s="616"/>
    </row>
    <row r="191" spans="1:17" ht="14.4" customHeight="1" x14ac:dyDescent="0.3">
      <c r="A191" s="611" t="s">
        <v>2427</v>
      </c>
      <c r="B191" s="612" t="s">
        <v>2428</v>
      </c>
      <c r="C191" s="612" t="s">
        <v>1795</v>
      </c>
      <c r="D191" s="612" t="s">
        <v>2438</v>
      </c>
      <c r="E191" s="612" t="s">
        <v>2434</v>
      </c>
      <c r="F191" s="615"/>
      <c r="G191" s="615"/>
      <c r="H191" s="615"/>
      <c r="I191" s="615"/>
      <c r="J191" s="615">
        <v>0.01</v>
      </c>
      <c r="K191" s="615">
        <v>115.23</v>
      </c>
      <c r="L191" s="615"/>
      <c r="M191" s="615">
        <v>11523</v>
      </c>
      <c r="N191" s="615">
        <v>0.02</v>
      </c>
      <c r="O191" s="615">
        <v>172.84</v>
      </c>
      <c r="P191" s="628"/>
      <c r="Q191" s="616">
        <v>8642</v>
      </c>
    </row>
    <row r="192" spans="1:17" ht="14.4" customHeight="1" x14ac:dyDescent="0.3">
      <c r="A192" s="611" t="s">
        <v>2427</v>
      </c>
      <c r="B192" s="612" t="s">
        <v>2428</v>
      </c>
      <c r="C192" s="612" t="s">
        <v>1795</v>
      </c>
      <c r="D192" s="612" t="s">
        <v>2439</v>
      </c>
      <c r="E192" s="612" t="s">
        <v>2440</v>
      </c>
      <c r="F192" s="615">
        <v>0.2</v>
      </c>
      <c r="G192" s="615">
        <v>193.34</v>
      </c>
      <c r="H192" s="615">
        <v>1</v>
      </c>
      <c r="I192" s="615">
        <v>966.69999999999993</v>
      </c>
      <c r="J192" s="615">
        <v>0.1</v>
      </c>
      <c r="K192" s="615">
        <v>97.52</v>
      </c>
      <c r="L192" s="615">
        <v>0.50439640012413367</v>
      </c>
      <c r="M192" s="615">
        <v>975.19999999999993</v>
      </c>
      <c r="N192" s="615">
        <v>0.5</v>
      </c>
      <c r="O192" s="615">
        <v>487.61</v>
      </c>
      <c r="P192" s="628">
        <v>2.52203372297507</v>
      </c>
      <c r="Q192" s="616">
        <v>975.22</v>
      </c>
    </row>
    <row r="193" spans="1:17" ht="14.4" customHeight="1" x14ac:dyDescent="0.3">
      <c r="A193" s="611" t="s">
        <v>2427</v>
      </c>
      <c r="B193" s="612" t="s">
        <v>2428</v>
      </c>
      <c r="C193" s="612" t="s">
        <v>1795</v>
      </c>
      <c r="D193" s="612" t="s">
        <v>2441</v>
      </c>
      <c r="E193" s="612" t="s">
        <v>1817</v>
      </c>
      <c r="F193" s="615">
        <v>1</v>
      </c>
      <c r="G193" s="615">
        <v>5653.55</v>
      </c>
      <c r="H193" s="615">
        <v>1</v>
      </c>
      <c r="I193" s="615">
        <v>5653.55</v>
      </c>
      <c r="J193" s="615"/>
      <c r="K193" s="615"/>
      <c r="L193" s="615"/>
      <c r="M193" s="615"/>
      <c r="N193" s="615"/>
      <c r="O193" s="615"/>
      <c r="P193" s="628"/>
      <c r="Q193" s="616"/>
    </row>
    <row r="194" spans="1:17" ht="14.4" customHeight="1" x14ac:dyDescent="0.3">
      <c r="A194" s="611" t="s">
        <v>2427</v>
      </c>
      <c r="B194" s="612" t="s">
        <v>2428</v>
      </c>
      <c r="C194" s="612" t="s">
        <v>1795</v>
      </c>
      <c r="D194" s="612" t="s">
        <v>2442</v>
      </c>
      <c r="E194" s="612" t="s">
        <v>2443</v>
      </c>
      <c r="F194" s="615">
        <v>0.11</v>
      </c>
      <c r="G194" s="615">
        <v>595.45000000000005</v>
      </c>
      <c r="H194" s="615">
        <v>1</v>
      </c>
      <c r="I194" s="615">
        <v>5413.1818181818189</v>
      </c>
      <c r="J194" s="615"/>
      <c r="K194" s="615"/>
      <c r="L194" s="615"/>
      <c r="M194" s="615"/>
      <c r="N194" s="615"/>
      <c r="O194" s="615"/>
      <c r="P194" s="628"/>
      <c r="Q194" s="616"/>
    </row>
    <row r="195" spans="1:17" ht="14.4" customHeight="1" x14ac:dyDescent="0.3">
      <c r="A195" s="611" t="s">
        <v>2427</v>
      </c>
      <c r="B195" s="612" t="s">
        <v>2428</v>
      </c>
      <c r="C195" s="612" t="s">
        <v>1795</v>
      </c>
      <c r="D195" s="612" t="s">
        <v>2444</v>
      </c>
      <c r="E195" s="612" t="s">
        <v>2443</v>
      </c>
      <c r="F195" s="615"/>
      <c r="G195" s="615"/>
      <c r="H195" s="615"/>
      <c r="I195" s="615"/>
      <c r="J195" s="615">
        <v>0.34</v>
      </c>
      <c r="K195" s="615">
        <v>3696.2200000000003</v>
      </c>
      <c r="L195" s="615"/>
      <c r="M195" s="615">
        <v>10871.235294117647</v>
      </c>
      <c r="N195" s="615">
        <v>0.04</v>
      </c>
      <c r="O195" s="615">
        <v>382.24</v>
      </c>
      <c r="P195" s="628"/>
      <c r="Q195" s="616">
        <v>9556</v>
      </c>
    </row>
    <row r="196" spans="1:17" ht="14.4" customHeight="1" x14ac:dyDescent="0.3">
      <c r="A196" s="611" t="s">
        <v>2427</v>
      </c>
      <c r="B196" s="612" t="s">
        <v>2428</v>
      </c>
      <c r="C196" s="612" t="s">
        <v>1795</v>
      </c>
      <c r="D196" s="612" t="s">
        <v>2445</v>
      </c>
      <c r="E196" s="612" t="s">
        <v>2446</v>
      </c>
      <c r="F196" s="615">
        <v>0.33999999999999997</v>
      </c>
      <c r="G196" s="615">
        <v>649.57999999999993</v>
      </c>
      <c r="H196" s="615">
        <v>1</v>
      </c>
      <c r="I196" s="615">
        <v>1910.5294117647059</v>
      </c>
      <c r="J196" s="615">
        <v>0.36</v>
      </c>
      <c r="K196" s="615">
        <v>703.33</v>
      </c>
      <c r="L196" s="615">
        <v>1.0827457741925555</v>
      </c>
      <c r="M196" s="615">
        <v>1953.6944444444446</v>
      </c>
      <c r="N196" s="615">
        <v>0.28000000000000003</v>
      </c>
      <c r="O196" s="615">
        <v>542</v>
      </c>
      <c r="P196" s="628">
        <v>0.83438529511376591</v>
      </c>
      <c r="Q196" s="616">
        <v>1935.7142857142856</v>
      </c>
    </row>
    <row r="197" spans="1:17" ht="14.4" customHeight="1" x14ac:dyDescent="0.3">
      <c r="A197" s="611" t="s">
        <v>2427</v>
      </c>
      <c r="B197" s="612" t="s">
        <v>2428</v>
      </c>
      <c r="C197" s="612" t="s">
        <v>1889</v>
      </c>
      <c r="D197" s="612" t="s">
        <v>2447</v>
      </c>
      <c r="E197" s="612" t="s">
        <v>2448</v>
      </c>
      <c r="F197" s="615"/>
      <c r="G197" s="615"/>
      <c r="H197" s="615"/>
      <c r="I197" s="615"/>
      <c r="J197" s="615"/>
      <c r="K197" s="615"/>
      <c r="L197" s="615"/>
      <c r="M197" s="615"/>
      <c r="N197" s="615">
        <v>2</v>
      </c>
      <c r="O197" s="615">
        <v>3414.62</v>
      </c>
      <c r="P197" s="628"/>
      <c r="Q197" s="616">
        <v>1707.31</v>
      </c>
    </row>
    <row r="198" spans="1:17" ht="14.4" customHeight="1" x14ac:dyDescent="0.3">
      <c r="A198" s="611" t="s">
        <v>2427</v>
      </c>
      <c r="B198" s="612" t="s">
        <v>2428</v>
      </c>
      <c r="C198" s="612" t="s">
        <v>1889</v>
      </c>
      <c r="D198" s="612" t="s">
        <v>2449</v>
      </c>
      <c r="E198" s="612" t="s">
        <v>2450</v>
      </c>
      <c r="F198" s="615"/>
      <c r="G198" s="615"/>
      <c r="H198" s="615"/>
      <c r="I198" s="615"/>
      <c r="J198" s="615"/>
      <c r="K198" s="615"/>
      <c r="L198" s="615"/>
      <c r="M198" s="615"/>
      <c r="N198" s="615">
        <v>4</v>
      </c>
      <c r="O198" s="615">
        <v>27563.119999999999</v>
      </c>
      <c r="P198" s="628"/>
      <c r="Q198" s="616">
        <v>6890.78</v>
      </c>
    </row>
    <row r="199" spans="1:17" ht="14.4" customHeight="1" x14ac:dyDescent="0.3">
      <c r="A199" s="611" t="s">
        <v>2427</v>
      </c>
      <c r="B199" s="612" t="s">
        <v>2428</v>
      </c>
      <c r="C199" s="612" t="s">
        <v>1889</v>
      </c>
      <c r="D199" s="612" t="s">
        <v>2451</v>
      </c>
      <c r="E199" s="612" t="s">
        <v>2452</v>
      </c>
      <c r="F199" s="615"/>
      <c r="G199" s="615"/>
      <c r="H199" s="615"/>
      <c r="I199" s="615"/>
      <c r="J199" s="615"/>
      <c r="K199" s="615"/>
      <c r="L199" s="615"/>
      <c r="M199" s="615"/>
      <c r="N199" s="615">
        <v>2</v>
      </c>
      <c r="O199" s="615">
        <v>2005.6</v>
      </c>
      <c r="P199" s="628"/>
      <c r="Q199" s="616">
        <v>1002.8</v>
      </c>
    </row>
    <row r="200" spans="1:17" ht="14.4" customHeight="1" x14ac:dyDescent="0.3">
      <c r="A200" s="611" t="s">
        <v>2427</v>
      </c>
      <c r="B200" s="612" t="s">
        <v>2428</v>
      </c>
      <c r="C200" s="612" t="s">
        <v>1889</v>
      </c>
      <c r="D200" s="612" t="s">
        <v>2453</v>
      </c>
      <c r="E200" s="612" t="s">
        <v>2454</v>
      </c>
      <c r="F200" s="615"/>
      <c r="G200" s="615"/>
      <c r="H200" s="615"/>
      <c r="I200" s="615"/>
      <c r="J200" s="615"/>
      <c r="K200" s="615"/>
      <c r="L200" s="615"/>
      <c r="M200" s="615"/>
      <c r="N200" s="615">
        <v>2</v>
      </c>
      <c r="O200" s="615">
        <v>2611.64</v>
      </c>
      <c r="P200" s="628"/>
      <c r="Q200" s="616">
        <v>1305.82</v>
      </c>
    </row>
    <row r="201" spans="1:17" ht="14.4" customHeight="1" x14ac:dyDescent="0.3">
      <c r="A201" s="611" t="s">
        <v>2427</v>
      </c>
      <c r="B201" s="612" t="s">
        <v>2428</v>
      </c>
      <c r="C201" s="612" t="s">
        <v>1786</v>
      </c>
      <c r="D201" s="612" t="s">
        <v>2455</v>
      </c>
      <c r="E201" s="612" t="s">
        <v>2456</v>
      </c>
      <c r="F201" s="615"/>
      <c r="G201" s="615"/>
      <c r="H201" s="615"/>
      <c r="I201" s="615"/>
      <c r="J201" s="615"/>
      <c r="K201" s="615"/>
      <c r="L201" s="615"/>
      <c r="M201" s="615"/>
      <c r="N201" s="615">
        <v>1</v>
      </c>
      <c r="O201" s="615">
        <v>151</v>
      </c>
      <c r="P201" s="628"/>
      <c r="Q201" s="616">
        <v>151</v>
      </c>
    </row>
    <row r="202" spans="1:17" ht="14.4" customHeight="1" x14ac:dyDescent="0.3">
      <c r="A202" s="611" t="s">
        <v>2427</v>
      </c>
      <c r="B202" s="612" t="s">
        <v>2428</v>
      </c>
      <c r="C202" s="612" t="s">
        <v>1786</v>
      </c>
      <c r="D202" s="612" t="s">
        <v>2457</v>
      </c>
      <c r="E202" s="612" t="s">
        <v>2458</v>
      </c>
      <c r="F202" s="615"/>
      <c r="G202" s="615"/>
      <c r="H202" s="615"/>
      <c r="I202" s="615"/>
      <c r="J202" s="615">
        <v>2</v>
      </c>
      <c r="K202" s="615">
        <v>364</v>
      </c>
      <c r="L202" s="615"/>
      <c r="M202" s="615">
        <v>182</v>
      </c>
      <c r="N202" s="615">
        <v>3</v>
      </c>
      <c r="O202" s="615">
        <v>549</v>
      </c>
      <c r="P202" s="628"/>
      <c r="Q202" s="616">
        <v>183</v>
      </c>
    </row>
    <row r="203" spans="1:17" ht="14.4" customHeight="1" x14ac:dyDescent="0.3">
      <c r="A203" s="611" t="s">
        <v>2427</v>
      </c>
      <c r="B203" s="612" t="s">
        <v>2428</v>
      </c>
      <c r="C203" s="612" t="s">
        <v>1786</v>
      </c>
      <c r="D203" s="612" t="s">
        <v>2459</v>
      </c>
      <c r="E203" s="612" t="s">
        <v>2460</v>
      </c>
      <c r="F203" s="615"/>
      <c r="G203" s="615"/>
      <c r="H203" s="615"/>
      <c r="I203" s="615"/>
      <c r="J203" s="615">
        <v>1</v>
      </c>
      <c r="K203" s="615">
        <v>124</v>
      </c>
      <c r="L203" s="615"/>
      <c r="M203" s="615">
        <v>124</v>
      </c>
      <c r="N203" s="615">
        <v>1</v>
      </c>
      <c r="O203" s="615">
        <v>125</v>
      </c>
      <c r="P203" s="628"/>
      <c r="Q203" s="616">
        <v>125</v>
      </c>
    </row>
    <row r="204" spans="1:17" ht="14.4" customHeight="1" x14ac:dyDescent="0.3">
      <c r="A204" s="611" t="s">
        <v>2427</v>
      </c>
      <c r="B204" s="612" t="s">
        <v>2428</v>
      </c>
      <c r="C204" s="612" t="s">
        <v>1786</v>
      </c>
      <c r="D204" s="612" t="s">
        <v>2461</v>
      </c>
      <c r="E204" s="612" t="s">
        <v>2462</v>
      </c>
      <c r="F204" s="615">
        <v>39</v>
      </c>
      <c r="G204" s="615">
        <v>8424</v>
      </c>
      <c r="H204" s="615">
        <v>1</v>
      </c>
      <c r="I204" s="615">
        <v>216</v>
      </c>
      <c r="J204" s="615">
        <v>56</v>
      </c>
      <c r="K204" s="615">
        <v>12152</v>
      </c>
      <c r="L204" s="615">
        <v>1.4425451092117758</v>
      </c>
      <c r="M204" s="615">
        <v>217</v>
      </c>
      <c r="N204" s="615">
        <v>58</v>
      </c>
      <c r="O204" s="615">
        <v>12621</v>
      </c>
      <c r="P204" s="628">
        <v>1.4982193732193732</v>
      </c>
      <c r="Q204" s="616">
        <v>217.60344827586206</v>
      </c>
    </row>
    <row r="205" spans="1:17" ht="14.4" customHeight="1" x14ac:dyDescent="0.3">
      <c r="A205" s="611" t="s">
        <v>2427</v>
      </c>
      <c r="B205" s="612" t="s">
        <v>2428</v>
      </c>
      <c r="C205" s="612" t="s">
        <v>1786</v>
      </c>
      <c r="D205" s="612" t="s">
        <v>2463</v>
      </c>
      <c r="E205" s="612" t="s">
        <v>2464</v>
      </c>
      <c r="F205" s="615">
        <v>1</v>
      </c>
      <c r="G205" s="615">
        <v>216</v>
      </c>
      <c r="H205" s="615">
        <v>1</v>
      </c>
      <c r="I205" s="615">
        <v>216</v>
      </c>
      <c r="J205" s="615"/>
      <c r="K205" s="615"/>
      <c r="L205" s="615"/>
      <c r="M205" s="615"/>
      <c r="N205" s="615"/>
      <c r="O205" s="615"/>
      <c r="P205" s="628"/>
      <c r="Q205" s="616"/>
    </row>
    <row r="206" spans="1:17" ht="14.4" customHeight="1" x14ac:dyDescent="0.3">
      <c r="A206" s="611" t="s">
        <v>2427</v>
      </c>
      <c r="B206" s="612" t="s">
        <v>2428</v>
      </c>
      <c r="C206" s="612" t="s">
        <v>1786</v>
      </c>
      <c r="D206" s="612" t="s">
        <v>2465</v>
      </c>
      <c r="E206" s="612" t="s">
        <v>2466</v>
      </c>
      <c r="F206" s="615">
        <v>18</v>
      </c>
      <c r="G206" s="615">
        <v>3924</v>
      </c>
      <c r="H206" s="615">
        <v>1</v>
      </c>
      <c r="I206" s="615">
        <v>218</v>
      </c>
      <c r="J206" s="615">
        <v>31</v>
      </c>
      <c r="K206" s="615">
        <v>6789</v>
      </c>
      <c r="L206" s="615">
        <v>1.7301223241590213</v>
      </c>
      <c r="M206" s="615">
        <v>219</v>
      </c>
      <c r="N206" s="615">
        <v>20</v>
      </c>
      <c r="O206" s="615">
        <v>4395</v>
      </c>
      <c r="P206" s="628">
        <v>1.1200305810397553</v>
      </c>
      <c r="Q206" s="616">
        <v>219.75</v>
      </c>
    </row>
    <row r="207" spans="1:17" ht="14.4" customHeight="1" x14ac:dyDescent="0.3">
      <c r="A207" s="611" t="s">
        <v>2427</v>
      </c>
      <c r="B207" s="612" t="s">
        <v>2428</v>
      </c>
      <c r="C207" s="612" t="s">
        <v>1786</v>
      </c>
      <c r="D207" s="612" t="s">
        <v>2467</v>
      </c>
      <c r="E207" s="612" t="s">
        <v>2468</v>
      </c>
      <c r="F207" s="615"/>
      <c r="G207" s="615"/>
      <c r="H207" s="615"/>
      <c r="I207" s="615"/>
      <c r="J207" s="615"/>
      <c r="K207" s="615"/>
      <c r="L207" s="615"/>
      <c r="M207" s="615"/>
      <c r="N207" s="615">
        <v>1</v>
      </c>
      <c r="O207" s="615">
        <v>609</v>
      </c>
      <c r="P207" s="628"/>
      <c r="Q207" s="616">
        <v>609</v>
      </c>
    </row>
    <row r="208" spans="1:17" ht="14.4" customHeight="1" x14ac:dyDescent="0.3">
      <c r="A208" s="611" t="s">
        <v>2427</v>
      </c>
      <c r="B208" s="612" t="s">
        <v>2428</v>
      </c>
      <c r="C208" s="612" t="s">
        <v>1786</v>
      </c>
      <c r="D208" s="612" t="s">
        <v>2469</v>
      </c>
      <c r="E208" s="612" t="s">
        <v>2470</v>
      </c>
      <c r="F208" s="615">
        <v>2</v>
      </c>
      <c r="G208" s="615">
        <v>896</v>
      </c>
      <c r="H208" s="615">
        <v>1</v>
      </c>
      <c r="I208" s="615">
        <v>448</v>
      </c>
      <c r="J208" s="615">
        <v>3</v>
      </c>
      <c r="K208" s="615">
        <v>1347</v>
      </c>
      <c r="L208" s="615">
        <v>1.5033482142857142</v>
      </c>
      <c r="M208" s="615">
        <v>449</v>
      </c>
      <c r="N208" s="615"/>
      <c r="O208" s="615"/>
      <c r="P208" s="628"/>
      <c r="Q208" s="616"/>
    </row>
    <row r="209" spans="1:17" ht="14.4" customHeight="1" x14ac:dyDescent="0.3">
      <c r="A209" s="611" t="s">
        <v>2427</v>
      </c>
      <c r="B209" s="612" t="s">
        <v>2428</v>
      </c>
      <c r="C209" s="612" t="s">
        <v>1786</v>
      </c>
      <c r="D209" s="612" t="s">
        <v>2471</v>
      </c>
      <c r="E209" s="612" t="s">
        <v>2472</v>
      </c>
      <c r="F209" s="615"/>
      <c r="G209" s="615"/>
      <c r="H209" s="615"/>
      <c r="I209" s="615"/>
      <c r="J209" s="615"/>
      <c r="K209" s="615"/>
      <c r="L209" s="615"/>
      <c r="M209" s="615"/>
      <c r="N209" s="615">
        <v>2</v>
      </c>
      <c r="O209" s="615">
        <v>3046</v>
      </c>
      <c r="P209" s="628"/>
      <c r="Q209" s="616">
        <v>1523</v>
      </c>
    </row>
    <row r="210" spans="1:17" ht="14.4" customHeight="1" x14ac:dyDescent="0.3">
      <c r="A210" s="611" t="s">
        <v>2427</v>
      </c>
      <c r="B210" s="612" t="s">
        <v>2428</v>
      </c>
      <c r="C210" s="612" t="s">
        <v>1786</v>
      </c>
      <c r="D210" s="612" t="s">
        <v>2473</v>
      </c>
      <c r="E210" s="612" t="s">
        <v>2474</v>
      </c>
      <c r="F210" s="615"/>
      <c r="G210" s="615"/>
      <c r="H210" s="615"/>
      <c r="I210" s="615"/>
      <c r="J210" s="615">
        <v>1</v>
      </c>
      <c r="K210" s="615">
        <v>1277</v>
      </c>
      <c r="L210" s="615"/>
      <c r="M210" s="615">
        <v>1277</v>
      </c>
      <c r="N210" s="615"/>
      <c r="O210" s="615"/>
      <c r="P210" s="628"/>
      <c r="Q210" s="616"/>
    </row>
    <row r="211" spans="1:17" ht="14.4" customHeight="1" x14ac:dyDescent="0.3">
      <c r="A211" s="611" t="s">
        <v>2427</v>
      </c>
      <c r="B211" s="612" t="s">
        <v>2428</v>
      </c>
      <c r="C211" s="612" t="s">
        <v>1786</v>
      </c>
      <c r="D211" s="612" t="s">
        <v>2475</v>
      </c>
      <c r="E211" s="612" t="s">
        <v>2476</v>
      </c>
      <c r="F211" s="615"/>
      <c r="G211" s="615"/>
      <c r="H211" s="615"/>
      <c r="I211" s="615"/>
      <c r="J211" s="615">
        <v>1</v>
      </c>
      <c r="K211" s="615">
        <v>1164</v>
      </c>
      <c r="L211" s="615"/>
      <c r="M211" s="615">
        <v>1164</v>
      </c>
      <c r="N211" s="615"/>
      <c r="O211" s="615"/>
      <c r="P211" s="628"/>
      <c r="Q211" s="616"/>
    </row>
    <row r="212" spans="1:17" ht="14.4" customHeight="1" x14ac:dyDescent="0.3">
      <c r="A212" s="611" t="s">
        <v>2427</v>
      </c>
      <c r="B212" s="612" t="s">
        <v>2428</v>
      </c>
      <c r="C212" s="612" t="s">
        <v>1786</v>
      </c>
      <c r="D212" s="612" t="s">
        <v>2477</v>
      </c>
      <c r="E212" s="612" t="s">
        <v>2478</v>
      </c>
      <c r="F212" s="615">
        <v>20</v>
      </c>
      <c r="G212" s="615">
        <v>101300</v>
      </c>
      <c r="H212" s="615">
        <v>1</v>
      </c>
      <c r="I212" s="615">
        <v>5065</v>
      </c>
      <c r="J212" s="615">
        <v>24</v>
      </c>
      <c r="K212" s="615">
        <v>121632</v>
      </c>
      <c r="L212" s="615">
        <v>1.2007107601184601</v>
      </c>
      <c r="M212" s="615">
        <v>5068</v>
      </c>
      <c r="N212" s="615">
        <v>13</v>
      </c>
      <c r="O212" s="615">
        <v>65944</v>
      </c>
      <c r="P212" s="628">
        <v>0.6509772951628825</v>
      </c>
      <c r="Q212" s="616">
        <v>5072.6153846153848</v>
      </c>
    </row>
    <row r="213" spans="1:17" ht="14.4" customHeight="1" x14ac:dyDescent="0.3">
      <c r="A213" s="611" t="s">
        <v>2427</v>
      </c>
      <c r="B213" s="612" t="s">
        <v>2428</v>
      </c>
      <c r="C213" s="612" t="s">
        <v>1786</v>
      </c>
      <c r="D213" s="612" t="s">
        <v>2479</v>
      </c>
      <c r="E213" s="612" t="s">
        <v>2480</v>
      </c>
      <c r="F213" s="615">
        <v>2</v>
      </c>
      <c r="G213" s="615">
        <v>11010</v>
      </c>
      <c r="H213" s="615">
        <v>1</v>
      </c>
      <c r="I213" s="615">
        <v>5505</v>
      </c>
      <c r="J213" s="615">
        <v>2</v>
      </c>
      <c r="K213" s="615">
        <v>11016</v>
      </c>
      <c r="L213" s="615">
        <v>1.0005449591280653</v>
      </c>
      <c r="M213" s="615">
        <v>5508</v>
      </c>
      <c r="N213" s="615">
        <v>1</v>
      </c>
      <c r="O213" s="615">
        <v>5514</v>
      </c>
      <c r="P213" s="628">
        <v>0.50081743869209805</v>
      </c>
      <c r="Q213" s="616">
        <v>5514</v>
      </c>
    </row>
    <row r="214" spans="1:17" ht="14.4" customHeight="1" x14ac:dyDescent="0.3">
      <c r="A214" s="611" t="s">
        <v>2427</v>
      </c>
      <c r="B214" s="612" t="s">
        <v>2428</v>
      </c>
      <c r="C214" s="612" t="s">
        <v>1786</v>
      </c>
      <c r="D214" s="612" t="s">
        <v>2481</v>
      </c>
      <c r="E214" s="612" t="s">
        <v>2482</v>
      </c>
      <c r="F214" s="615">
        <v>440</v>
      </c>
      <c r="G214" s="615">
        <v>75680</v>
      </c>
      <c r="H214" s="615">
        <v>1</v>
      </c>
      <c r="I214" s="615">
        <v>172</v>
      </c>
      <c r="J214" s="615">
        <v>414</v>
      </c>
      <c r="K214" s="615">
        <v>71622</v>
      </c>
      <c r="L214" s="615">
        <v>0.94637949260042287</v>
      </c>
      <c r="M214" s="615">
        <v>173</v>
      </c>
      <c r="N214" s="615">
        <v>306</v>
      </c>
      <c r="O214" s="615">
        <v>53137</v>
      </c>
      <c r="P214" s="628">
        <v>0.70212737843551798</v>
      </c>
      <c r="Q214" s="616">
        <v>173.65032679738562</v>
      </c>
    </row>
    <row r="215" spans="1:17" ht="14.4" customHeight="1" x14ac:dyDescent="0.3">
      <c r="A215" s="611" t="s">
        <v>2427</v>
      </c>
      <c r="B215" s="612" t="s">
        <v>2428</v>
      </c>
      <c r="C215" s="612" t="s">
        <v>1786</v>
      </c>
      <c r="D215" s="612" t="s">
        <v>2483</v>
      </c>
      <c r="E215" s="612" t="s">
        <v>2484</v>
      </c>
      <c r="F215" s="615">
        <v>2</v>
      </c>
      <c r="G215" s="615">
        <v>3988</v>
      </c>
      <c r="H215" s="615">
        <v>1</v>
      </c>
      <c r="I215" s="615">
        <v>1994</v>
      </c>
      <c r="J215" s="615">
        <v>3</v>
      </c>
      <c r="K215" s="615">
        <v>5988</v>
      </c>
      <c r="L215" s="615">
        <v>1.5015045135406218</v>
      </c>
      <c r="M215" s="615">
        <v>1996</v>
      </c>
      <c r="N215" s="615"/>
      <c r="O215" s="615"/>
      <c r="P215" s="628"/>
      <c r="Q215" s="616"/>
    </row>
    <row r="216" spans="1:17" ht="14.4" customHeight="1" x14ac:dyDescent="0.3">
      <c r="A216" s="611" t="s">
        <v>2427</v>
      </c>
      <c r="B216" s="612" t="s">
        <v>2428</v>
      </c>
      <c r="C216" s="612" t="s">
        <v>1786</v>
      </c>
      <c r="D216" s="612" t="s">
        <v>2485</v>
      </c>
      <c r="E216" s="612" t="s">
        <v>2486</v>
      </c>
      <c r="F216" s="615">
        <v>16</v>
      </c>
      <c r="G216" s="615">
        <v>43056</v>
      </c>
      <c r="H216" s="615">
        <v>1</v>
      </c>
      <c r="I216" s="615">
        <v>2691</v>
      </c>
      <c r="J216" s="615">
        <v>19</v>
      </c>
      <c r="K216" s="615">
        <v>51148</v>
      </c>
      <c r="L216" s="615">
        <v>1.1879412857673728</v>
      </c>
      <c r="M216" s="615">
        <v>2692</v>
      </c>
      <c r="N216" s="615">
        <v>10</v>
      </c>
      <c r="O216" s="615">
        <v>26947</v>
      </c>
      <c r="P216" s="628">
        <v>0.6258593459680416</v>
      </c>
      <c r="Q216" s="616">
        <v>2694.7</v>
      </c>
    </row>
    <row r="217" spans="1:17" ht="14.4" customHeight="1" x14ac:dyDescent="0.3">
      <c r="A217" s="611" t="s">
        <v>2427</v>
      </c>
      <c r="B217" s="612" t="s">
        <v>2428</v>
      </c>
      <c r="C217" s="612" t="s">
        <v>1786</v>
      </c>
      <c r="D217" s="612" t="s">
        <v>2487</v>
      </c>
      <c r="E217" s="612" t="s">
        <v>2488</v>
      </c>
      <c r="F217" s="615">
        <v>2</v>
      </c>
      <c r="G217" s="615">
        <v>10354</v>
      </c>
      <c r="H217" s="615">
        <v>1</v>
      </c>
      <c r="I217" s="615">
        <v>5177</v>
      </c>
      <c r="J217" s="615">
        <v>3</v>
      </c>
      <c r="K217" s="615">
        <v>15540</v>
      </c>
      <c r="L217" s="615">
        <v>1.5008692292833687</v>
      </c>
      <c r="M217" s="615">
        <v>5180</v>
      </c>
      <c r="N217" s="615">
        <v>1</v>
      </c>
      <c r="O217" s="615">
        <v>5186</v>
      </c>
      <c r="P217" s="628">
        <v>0.50086922928336874</v>
      </c>
      <c r="Q217" s="616">
        <v>5186</v>
      </c>
    </row>
    <row r="218" spans="1:17" ht="14.4" customHeight="1" x14ac:dyDescent="0.3">
      <c r="A218" s="611" t="s">
        <v>2427</v>
      </c>
      <c r="B218" s="612" t="s">
        <v>2428</v>
      </c>
      <c r="C218" s="612" t="s">
        <v>1786</v>
      </c>
      <c r="D218" s="612" t="s">
        <v>2489</v>
      </c>
      <c r="E218" s="612" t="s">
        <v>2490</v>
      </c>
      <c r="F218" s="615">
        <v>2</v>
      </c>
      <c r="G218" s="615">
        <v>1314</v>
      </c>
      <c r="H218" s="615">
        <v>1</v>
      </c>
      <c r="I218" s="615">
        <v>657</v>
      </c>
      <c r="J218" s="615">
        <v>8</v>
      </c>
      <c r="K218" s="615">
        <v>5264</v>
      </c>
      <c r="L218" s="615">
        <v>4.006088280060883</v>
      </c>
      <c r="M218" s="615">
        <v>658</v>
      </c>
      <c r="N218" s="615">
        <v>9</v>
      </c>
      <c r="O218" s="615">
        <v>5940</v>
      </c>
      <c r="P218" s="628">
        <v>4.5205479452054798</v>
      </c>
      <c r="Q218" s="616">
        <v>660</v>
      </c>
    </row>
    <row r="219" spans="1:17" ht="14.4" customHeight="1" x14ac:dyDescent="0.3">
      <c r="A219" s="611" t="s">
        <v>2427</v>
      </c>
      <c r="B219" s="612" t="s">
        <v>2428</v>
      </c>
      <c r="C219" s="612" t="s">
        <v>1786</v>
      </c>
      <c r="D219" s="612" t="s">
        <v>2077</v>
      </c>
      <c r="E219" s="612" t="s">
        <v>2078</v>
      </c>
      <c r="F219" s="615">
        <v>2</v>
      </c>
      <c r="G219" s="615">
        <v>1108</v>
      </c>
      <c r="H219" s="615">
        <v>1</v>
      </c>
      <c r="I219" s="615">
        <v>554</v>
      </c>
      <c r="J219" s="615">
        <v>3</v>
      </c>
      <c r="K219" s="615">
        <v>1665</v>
      </c>
      <c r="L219" s="615">
        <v>1.5027075812274369</v>
      </c>
      <c r="M219" s="615">
        <v>555</v>
      </c>
      <c r="N219" s="615"/>
      <c r="O219" s="615"/>
      <c r="P219" s="628"/>
      <c r="Q219" s="616"/>
    </row>
    <row r="220" spans="1:17" ht="14.4" customHeight="1" x14ac:dyDescent="0.3">
      <c r="A220" s="611" t="s">
        <v>2427</v>
      </c>
      <c r="B220" s="612" t="s">
        <v>2428</v>
      </c>
      <c r="C220" s="612" t="s">
        <v>1786</v>
      </c>
      <c r="D220" s="612" t="s">
        <v>2491</v>
      </c>
      <c r="E220" s="612" t="s">
        <v>2492</v>
      </c>
      <c r="F220" s="615">
        <v>1</v>
      </c>
      <c r="G220" s="615">
        <v>149</v>
      </c>
      <c r="H220" s="615">
        <v>1</v>
      </c>
      <c r="I220" s="615">
        <v>149</v>
      </c>
      <c r="J220" s="615">
        <v>4</v>
      </c>
      <c r="K220" s="615">
        <v>600</v>
      </c>
      <c r="L220" s="615">
        <v>4.026845637583893</v>
      </c>
      <c r="M220" s="615">
        <v>150</v>
      </c>
      <c r="N220" s="615">
        <v>2</v>
      </c>
      <c r="O220" s="615">
        <v>302</v>
      </c>
      <c r="P220" s="628">
        <v>2.0268456375838926</v>
      </c>
      <c r="Q220" s="616">
        <v>151</v>
      </c>
    </row>
    <row r="221" spans="1:17" ht="14.4" customHeight="1" x14ac:dyDescent="0.3">
      <c r="A221" s="611" t="s">
        <v>2427</v>
      </c>
      <c r="B221" s="612" t="s">
        <v>2428</v>
      </c>
      <c r="C221" s="612" t="s">
        <v>1786</v>
      </c>
      <c r="D221" s="612" t="s">
        <v>2493</v>
      </c>
      <c r="E221" s="612" t="s">
        <v>2494</v>
      </c>
      <c r="F221" s="615">
        <v>5</v>
      </c>
      <c r="G221" s="615">
        <v>960</v>
      </c>
      <c r="H221" s="615">
        <v>1</v>
      </c>
      <c r="I221" s="615">
        <v>192</v>
      </c>
      <c r="J221" s="615">
        <v>1</v>
      </c>
      <c r="K221" s="615">
        <v>193</v>
      </c>
      <c r="L221" s="615">
        <v>0.20104166666666667</v>
      </c>
      <c r="M221" s="615">
        <v>193</v>
      </c>
      <c r="N221" s="615">
        <v>2</v>
      </c>
      <c r="O221" s="615">
        <v>386</v>
      </c>
      <c r="P221" s="628">
        <v>0.40208333333333335</v>
      </c>
      <c r="Q221" s="616">
        <v>193</v>
      </c>
    </row>
    <row r="222" spans="1:17" ht="14.4" customHeight="1" x14ac:dyDescent="0.3">
      <c r="A222" s="611" t="s">
        <v>2427</v>
      </c>
      <c r="B222" s="612" t="s">
        <v>2428</v>
      </c>
      <c r="C222" s="612" t="s">
        <v>1786</v>
      </c>
      <c r="D222" s="612" t="s">
        <v>2495</v>
      </c>
      <c r="E222" s="612" t="s">
        <v>2496</v>
      </c>
      <c r="F222" s="615"/>
      <c r="G222" s="615"/>
      <c r="H222" s="615"/>
      <c r="I222" s="615"/>
      <c r="J222" s="615">
        <v>2</v>
      </c>
      <c r="K222" s="615">
        <v>396</v>
      </c>
      <c r="L222" s="615"/>
      <c r="M222" s="615">
        <v>198</v>
      </c>
      <c r="N222" s="615"/>
      <c r="O222" s="615"/>
      <c r="P222" s="628"/>
      <c r="Q222" s="616"/>
    </row>
    <row r="223" spans="1:17" ht="14.4" customHeight="1" x14ac:dyDescent="0.3">
      <c r="A223" s="611" t="s">
        <v>2427</v>
      </c>
      <c r="B223" s="612" t="s">
        <v>2428</v>
      </c>
      <c r="C223" s="612" t="s">
        <v>1786</v>
      </c>
      <c r="D223" s="612" t="s">
        <v>2497</v>
      </c>
      <c r="E223" s="612" t="s">
        <v>2498</v>
      </c>
      <c r="F223" s="615">
        <v>1</v>
      </c>
      <c r="G223" s="615">
        <v>414</v>
      </c>
      <c r="H223" s="615">
        <v>1</v>
      </c>
      <c r="I223" s="615">
        <v>414</v>
      </c>
      <c r="J223" s="615">
        <v>2</v>
      </c>
      <c r="K223" s="615">
        <v>830</v>
      </c>
      <c r="L223" s="615">
        <v>2.0048309178743962</v>
      </c>
      <c r="M223" s="615">
        <v>415</v>
      </c>
      <c r="N223" s="615">
        <v>5</v>
      </c>
      <c r="O223" s="615">
        <v>2081</v>
      </c>
      <c r="P223" s="628">
        <v>5.0265700483091784</v>
      </c>
      <c r="Q223" s="616">
        <v>416.2</v>
      </c>
    </row>
    <row r="224" spans="1:17" ht="14.4" customHeight="1" x14ac:dyDescent="0.3">
      <c r="A224" s="611" t="s">
        <v>2427</v>
      </c>
      <c r="B224" s="612" t="s">
        <v>2428</v>
      </c>
      <c r="C224" s="612" t="s">
        <v>1786</v>
      </c>
      <c r="D224" s="612" t="s">
        <v>2499</v>
      </c>
      <c r="E224" s="612" t="s">
        <v>2500</v>
      </c>
      <c r="F224" s="615">
        <v>2</v>
      </c>
      <c r="G224" s="615">
        <v>314</v>
      </c>
      <c r="H224" s="615">
        <v>1</v>
      </c>
      <c r="I224" s="615">
        <v>157</v>
      </c>
      <c r="J224" s="615">
        <v>5</v>
      </c>
      <c r="K224" s="615">
        <v>790</v>
      </c>
      <c r="L224" s="615">
        <v>2.515923566878981</v>
      </c>
      <c r="M224" s="615">
        <v>158</v>
      </c>
      <c r="N224" s="615">
        <v>2</v>
      </c>
      <c r="O224" s="615">
        <v>318</v>
      </c>
      <c r="P224" s="628">
        <v>1.0127388535031847</v>
      </c>
      <c r="Q224" s="616">
        <v>159</v>
      </c>
    </row>
    <row r="225" spans="1:17" ht="14.4" customHeight="1" x14ac:dyDescent="0.3">
      <c r="A225" s="611" t="s">
        <v>2427</v>
      </c>
      <c r="B225" s="612" t="s">
        <v>2428</v>
      </c>
      <c r="C225" s="612" t="s">
        <v>1786</v>
      </c>
      <c r="D225" s="612" t="s">
        <v>2501</v>
      </c>
      <c r="E225" s="612" t="s">
        <v>2502</v>
      </c>
      <c r="F225" s="615">
        <v>3</v>
      </c>
      <c r="G225" s="615">
        <v>2730</v>
      </c>
      <c r="H225" s="615">
        <v>1</v>
      </c>
      <c r="I225" s="615">
        <v>910</v>
      </c>
      <c r="J225" s="615">
        <v>4</v>
      </c>
      <c r="K225" s="615">
        <v>3648</v>
      </c>
      <c r="L225" s="615">
        <v>1.3362637362637362</v>
      </c>
      <c r="M225" s="615">
        <v>912</v>
      </c>
      <c r="N225" s="615">
        <v>2</v>
      </c>
      <c r="O225" s="615">
        <v>1830</v>
      </c>
      <c r="P225" s="628">
        <v>0.67032967032967028</v>
      </c>
      <c r="Q225" s="616">
        <v>915</v>
      </c>
    </row>
    <row r="226" spans="1:17" ht="14.4" customHeight="1" x14ac:dyDescent="0.3">
      <c r="A226" s="611" t="s">
        <v>2427</v>
      </c>
      <c r="B226" s="612" t="s">
        <v>2428</v>
      </c>
      <c r="C226" s="612" t="s">
        <v>1786</v>
      </c>
      <c r="D226" s="612" t="s">
        <v>2503</v>
      </c>
      <c r="E226" s="612" t="s">
        <v>2504</v>
      </c>
      <c r="F226" s="615"/>
      <c r="G226" s="615"/>
      <c r="H226" s="615"/>
      <c r="I226" s="615"/>
      <c r="J226" s="615">
        <v>1</v>
      </c>
      <c r="K226" s="615">
        <v>660</v>
      </c>
      <c r="L226" s="615"/>
      <c r="M226" s="615">
        <v>660</v>
      </c>
      <c r="N226" s="615"/>
      <c r="O226" s="615"/>
      <c r="P226" s="628"/>
      <c r="Q226" s="616"/>
    </row>
    <row r="227" spans="1:17" ht="14.4" customHeight="1" x14ac:dyDescent="0.3">
      <c r="A227" s="611" t="s">
        <v>2505</v>
      </c>
      <c r="B227" s="612" t="s">
        <v>2506</v>
      </c>
      <c r="C227" s="612" t="s">
        <v>1786</v>
      </c>
      <c r="D227" s="612" t="s">
        <v>2507</v>
      </c>
      <c r="E227" s="612" t="s">
        <v>2508</v>
      </c>
      <c r="F227" s="615">
        <v>30</v>
      </c>
      <c r="G227" s="615">
        <v>6060</v>
      </c>
      <c r="H227" s="615">
        <v>1</v>
      </c>
      <c r="I227" s="615">
        <v>202</v>
      </c>
      <c r="J227" s="615">
        <v>31</v>
      </c>
      <c r="K227" s="615">
        <v>6293</v>
      </c>
      <c r="L227" s="615">
        <v>1.0384488448844884</v>
      </c>
      <c r="M227" s="615">
        <v>203</v>
      </c>
      <c r="N227" s="615">
        <v>18</v>
      </c>
      <c r="O227" s="615">
        <v>3680</v>
      </c>
      <c r="P227" s="628">
        <v>0.60726072607260728</v>
      </c>
      <c r="Q227" s="616">
        <v>204.44444444444446</v>
      </c>
    </row>
    <row r="228" spans="1:17" ht="14.4" customHeight="1" x14ac:dyDescent="0.3">
      <c r="A228" s="611" t="s">
        <v>2505</v>
      </c>
      <c r="B228" s="612" t="s">
        <v>2506</v>
      </c>
      <c r="C228" s="612" t="s">
        <v>1786</v>
      </c>
      <c r="D228" s="612" t="s">
        <v>2509</v>
      </c>
      <c r="E228" s="612" t="s">
        <v>2508</v>
      </c>
      <c r="F228" s="615"/>
      <c r="G228" s="615"/>
      <c r="H228" s="615"/>
      <c r="I228" s="615"/>
      <c r="J228" s="615"/>
      <c r="K228" s="615"/>
      <c r="L228" s="615"/>
      <c r="M228" s="615"/>
      <c r="N228" s="615">
        <v>6</v>
      </c>
      <c r="O228" s="615">
        <v>510</v>
      </c>
      <c r="P228" s="628"/>
      <c r="Q228" s="616">
        <v>85</v>
      </c>
    </row>
    <row r="229" spans="1:17" ht="14.4" customHeight="1" x14ac:dyDescent="0.3">
      <c r="A229" s="611" t="s">
        <v>2505</v>
      </c>
      <c r="B229" s="612" t="s">
        <v>2506</v>
      </c>
      <c r="C229" s="612" t="s">
        <v>1786</v>
      </c>
      <c r="D229" s="612" t="s">
        <v>2510</v>
      </c>
      <c r="E229" s="612" t="s">
        <v>2511</v>
      </c>
      <c r="F229" s="615">
        <v>81</v>
      </c>
      <c r="G229" s="615">
        <v>23571</v>
      </c>
      <c r="H229" s="615">
        <v>1</v>
      </c>
      <c r="I229" s="615">
        <v>291</v>
      </c>
      <c r="J229" s="615">
        <v>51</v>
      </c>
      <c r="K229" s="615">
        <v>14892</v>
      </c>
      <c r="L229" s="615">
        <v>0.63179330533282418</v>
      </c>
      <c r="M229" s="615">
        <v>292</v>
      </c>
      <c r="N229" s="615">
        <v>70</v>
      </c>
      <c r="O229" s="615">
        <v>20566</v>
      </c>
      <c r="P229" s="628">
        <v>0.87251283356667086</v>
      </c>
      <c r="Q229" s="616">
        <v>293.8</v>
      </c>
    </row>
    <row r="230" spans="1:17" ht="14.4" customHeight="1" x14ac:dyDescent="0.3">
      <c r="A230" s="611" t="s">
        <v>2505</v>
      </c>
      <c r="B230" s="612" t="s">
        <v>2506</v>
      </c>
      <c r="C230" s="612" t="s">
        <v>1786</v>
      </c>
      <c r="D230" s="612" t="s">
        <v>2512</v>
      </c>
      <c r="E230" s="612" t="s">
        <v>2513</v>
      </c>
      <c r="F230" s="615">
        <v>22</v>
      </c>
      <c r="G230" s="615">
        <v>2024</v>
      </c>
      <c r="H230" s="615">
        <v>1</v>
      </c>
      <c r="I230" s="615">
        <v>92</v>
      </c>
      <c r="J230" s="615">
        <v>24</v>
      </c>
      <c r="K230" s="615">
        <v>2232</v>
      </c>
      <c r="L230" s="615">
        <v>1.1027667984189724</v>
      </c>
      <c r="M230" s="615">
        <v>93</v>
      </c>
      <c r="N230" s="615">
        <v>14</v>
      </c>
      <c r="O230" s="615">
        <v>1316</v>
      </c>
      <c r="P230" s="628">
        <v>0.65019762845849804</v>
      </c>
      <c r="Q230" s="616">
        <v>94</v>
      </c>
    </row>
    <row r="231" spans="1:17" ht="14.4" customHeight="1" x14ac:dyDescent="0.3">
      <c r="A231" s="611" t="s">
        <v>2505</v>
      </c>
      <c r="B231" s="612" t="s">
        <v>2506</v>
      </c>
      <c r="C231" s="612" t="s">
        <v>1786</v>
      </c>
      <c r="D231" s="612" t="s">
        <v>2514</v>
      </c>
      <c r="E231" s="612" t="s">
        <v>2515</v>
      </c>
      <c r="F231" s="615">
        <v>7</v>
      </c>
      <c r="G231" s="615">
        <v>1533</v>
      </c>
      <c r="H231" s="615">
        <v>1</v>
      </c>
      <c r="I231" s="615">
        <v>219</v>
      </c>
      <c r="J231" s="615">
        <v>5</v>
      </c>
      <c r="K231" s="615">
        <v>1100</v>
      </c>
      <c r="L231" s="615">
        <v>0.7175472928897586</v>
      </c>
      <c r="M231" s="615">
        <v>220</v>
      </c>
      <c r="N231" s="615">
        <v>8</v>
      </c>
      <c r="O231" s="615">
        <v>1781</v>
      </c>
      <c r="P231" s="628">
        <v>1.1617742987606001</v>
      </c>
      <c r="Q231" s="616">
        <v>222.625</v>
      </c>
    </row>
    <row r="232" spans="1:17" ht="14.4" customHeight="1" x14ac:dyDescent="0.3">
      <c r="A232" s="611" t="s">
        <v>2505</v>
      </c>
      <c r="B232" s="612" t="s">
        <v>2506</v>
      </c>
      <c r="C232" s="612" t="s">
        <v>1786</v>
      </c>
      <c r="D232" s="612" t="s">
        <v>2516</v>
      </c>
      <c r="E232" s="612" t="s">
        <v>2517</v>
      </c>
      <c r="F232" s="615">
        <v>23</v>
      </c>
      <c r="G232" s="615">
        <v>3059</v>
      </c>
      <c r="H232" s="615">
        <v>1</v>
      </c>
      <c r="I232" s="615">
        <v>133</v>
      </c>
      <c r="J232" s="615">
        <v>27</v>
      </c>
      <c r="K232" s="615">
        <v>3618</v>
      </c>
      <c r="L232" s="615">
        <v>1.1827394573389998</v>
      </c>
      <c r="M232" s="615">
        <v>134</v>
      </c>
      <c r="N232" s="615">
        <v>30</v>
      </c>
      <c r="O232" s="615">
        <v>4046</v>
      </c>
      <c r="P232" s="628">
        <v>1.3226544622425629</v>
      </c>
      <c r="Q232" s="616">
        <v>134.86666666666667</v>
      </c>
    </row>
    <row r="233" spans="1:17" ht="14.4" customHeight="1" x14ac:dyDescent="0.3">
      <c r="A233" s="611" t="s">
        <v>2505</v>
      </c>
      <c r="B233" s="612" t="s">
        <v>2506</v>
      </c>
      <c r="C233" s="612" t="s">
        <v>1786</v>
      </c>
      <c r="D233" s="612" t="s">
        <v>2518</v>
      </c>
      <c r="E233" s="612" t="s">
        <v>2519</v>
      </c>
      <c r="F233" s="615">
        <v>10</v>
      </c>
      <c r="G233" s="615">
        <v>2780</v>
      </c>
      <c r="H233" s="615">
        <v>1</v>
      </c>
      <c r="I233" s="615">
        <v>278</v>
      </c>
      <c r="J233" s="615">
        <v>16</v>
      </c>
      <c r="K233" s="615">
        <v>4480</v>
      </c>
      <c r="L233" s="615">
        <v>1.6115107913669064</v>
      </c>
      <c r="M233" s="615">
        <v>280</v>
      </c>
      <c r="N233" s="615">
        <v>13</v>
      </c>
      <c r="O233" s="615">
        <v>3676</v>
      </c>
      <c r="P233" s="628">
        <v>1.3223021582733814</v>
      </c>
      <c r="Q233" s="616">
        <v>282.76923076923077</v>
      </c>
    </row>
    <row r="234" spans="1:17" ht="14.4" customHeight="1" x14ac:dyDescent="0.3">
      <c r="A234" s="611" t="s">
        <v>2505</v>
      </c>
      <c r="B234" s="612" t="s">
        <v>2506</v>
      </c>
      <c r="C234" s="612" t="s">
        <v>1786</v>
      </c>
      <c r="D234" s="612" t="s">
        <v>2520</v>
      </c>
      <c r="E234" s="612" t="s">
        <v>2521</v>
      </c>
      <c r="F234" s="615"/>
      <c r="G234" s="615"/>
      <c r="H234" s="615"/>
      <c r="I234" s="615"/>
      <c r="J234" s="615">
        <v>2</v>
      </c>
      <c r="K234" s="615">
        <v>1224</v>
      </c>
      <c r="L234" s="615"/>
      <c r="M234" s="615">
        <v>612</v>
      </c>
      <c r="N234" s="615"/>
      <c r="O234" s="615"/>
      <c r="P234" s="628"/>
      <c r="Q234" s="616"/>
    </row>
    <row r="235" spans="1:17" ht="14.4" customHeight="1" x14ac:dyDescent="0.3">
      <c r="A235" s="611" t="s">
        <v>2505</v>
      </c>
      <c r="B235" s="612" t="s">
        <v>2506</v>
      </c>
      <c r="C235" s="612" t="s">
        <v>1786</v>
      </c>
      <c r="D235" s="612" t="s">
        <v>2522</v>
      </c>
      <c r="E235" s="612" t="s">
        <v>2523</v>
      </c>
      <c r="F235" s="615">
        <v>1</v>
      </c>
      <c r="G235" s="615">
        <v>582</v>
      </c>
      <c r="H235" s="615">
        <v>1</v>
      </c>
      <c r="I235" s="615">
        <v>582</v>
      </c>
      <c r="J235" s="615"/>
      <c r="K235" s="615"/>
      <c r="L235" s="615"/>
      <c r="M235" s="615"/>
      <c r="N235" s="615"/>
      <c r="O235" s="615"/>
      <c r="P235" s="628"/>
      <c r="Q235" s="616"/>
    </row>
    <row r="236" spans="1:17" ht="14.4" customHeight="1" x14ac:dyDescent="0.3">
      <c r="A236" s="611" t="s">
        <v>2505</v>
      </c>
      <c r="B236" s="612" t="s">
        <v>2506</v>
      </c>
      <c r="C236" s="612" t="s">
        <v>1786</v>
      </c>
      <c r="D236" s="612" t="s">
        <v>2524</v>
      </c>
      <c r="E236" s="612" t="s">
        <v>2525</v>
      </c>
      <c r="F236" s="615">
        <v>19</v>
      </c>
      <c r="G236" s="615">
        <v>3002</v>
      </c>
      <c r="H236" s="615">
        <v>1</v>
      </c>
      <c r="I236" s="615">
        <v>158</v>
      </c>
      <c r="J236" s="615">
        <v>21</v>
      </c>
      <c r="K236" s="615">
        <v>3339</v>
      </c>
      <c r="L236" s="615">
        <v>1.1122584943371085</v>
      </c>
      <c r="M236" s="615">
        <v>159</v>
      </c>
      <c r="N236" s="615">
        <v>33</v>
      </c>
      <c r="O236" s="615">
        <v>5274</v>
      </c>
      <c r="P236" s="628">
        <v>1.7568287808127914</v>
      </c>
      <c r="Q236" s="616">
        <v>159.81818181818181</v>
      </c>
    </row>
    <row r="237" spans="1:17" ht="14.4" customHeight="1" x14ac:dyDescent="0.3">
      <c r="A237" s="611" t="s">
        <v>2505</v>
      </c>
      <c r="B237" s="612" t="s">
        <v>2506</v>
      </c>
      <c r="C237" s="612" t="s">
        <v>1786</v>
      </c>
      <c r="D237" s="612" t="s">
        <v>2526</v>
      </c>
      <c r="E237" s="612" t="s">
        <v>2527</v>
      </c>
      <c r="F237" s="615"/>
      <c r="G237" s="615"/>
      <c r="H237" s="615"/>
      <c r="I237" s="615"/>
      <c r="J237" s="615"/>
      <c r="K237" s="615"/>
      <c r="L237" s="615"/>
      <c r="M237" s="615"/>
      <c r="N237" s="615">
        <v>1</v>
      </c>
      <c r="O237" s="615">
        <v>382</v>
      </c>
      <c r="P237" s="628"/>
      <c r="Q237" s="616">
        <v>382</v>
      </c>
    </row>
    <row r="238" spans="1:17" ht="14.4" customHeight="1" x14ac:dyDescent="0.3">
      <c r="A238" s="611" t="s">
        <v>2505</v>
      </c>
      <c r="B238" s="612" t="s">
        <v>2506</v>
      </c>
      <c r="C238" s="612" t="s">
        <v>1786</v>
      </c>
      <c r="D238" s="612" t="s">
        <v>2528</v>
      </c>
      <c r="E238" s="612" t="s">
        <v>2529</v>
      </c>
      <c r="F238" s="615"/>
      <c r="G238" s="615"/>
      <c r="H238" s="615"/>
      <c r="I238" s="615"/>
      <c r="J238" s="615"/>
      <c r="K238" s="615"/>
      <c r="L238" s="615"/>
      <c r="M238" s="615"/>
      <c r="N238" s="615">
        <v>1</v>
      </c>
      <c r="O238" s="615">
        <v>265</v>
      </c>
      <c r="P238" s="628"/>
      <c r="Q238" s="616">
        <v>265</v>
      </c>
    </row>
    <row r="239" spans="1:17" ht="14.4" customHeight="1" x14ac:dyDescent="0.3">
      <c r="A239" s="611" t="s">
        <v>2505</v>
      </c>
      <c r="B239" s="612" t="s">
        <v>2506</v>
      </c>
      <c r="C239" s="612" t="s">
        <v>1786</v>
      </c>
      <c r="D239" s="612" t="s">
        <v>2530</v>
      </c>
      <c r="E239" s="612" t="s">
        <v>2531</v>
      </c>
      <c r="F239" s="615">
        <v>1</v>
      </c>
      <c r="G239" s="615">
        <v>140</v>
      </c>
      <c r="H239" s="615">
        <v>1</v>
      </c>
      <c r="I239" s="615">
        <v>140</v>
      </c>
      <c r="J239" s="615"/>
      <c r="K239" s="615"/>
      <c r="L239" s="615"/>
      <c r="M239" s="615"/>
      <c r="N239" s="615">
        <v>1</v>
      </c>
      <c r="O239" s="615">
        <v>141</v>
      </c>
      <c r="P239" s="628">
        <v>1.0071428571428571</v>
      </c>
      <c r="Q239" s="616">
        <v>141</v>
      </c>
    </row>
    <row r="240" spans="1:17" ht="14.4" customHeight="1" x14ac:dyDescent="0.3">
      <c r="A240" s="611" t="s">
        <v>2505</v>
      </c>
      <c r="B240" s="612" t="s">
        <v>2506</v>
      </c>
      <c r="C240" s="612" t="s">
        <v>1786</v>
      </c>
      <c r="D240" s="612" t="s">
        <v>2532</v>
      </c>
      <c r="E240" s="612" t="s">
        <v>2531</v>
      </c>
      <c r="F240" s="615">
        <v>23</v>
      </c>
      <c r="G240" s="615">
        <v>1794</v>
      </c>
      <c r="H240" s="615">
        <v>1</v>
      </c>
      <c r="I240" s="615">
        <v>78</v>
      </c>
      <c r="J240" s="615">
        <v>27</v>
      </c>
      <c r="K240" s="615">
        <v>2106</v>
      </c>
      <c r="L240" s="615">
        <v>1.173913043478261</v>
      </c>
      <c r="M240" s="615">
        <v>78</v>
      </c>
      <c r="N240" s="615">
        <v>31</v>
      </c>
      <c r="O240" s="615">
        <v>2418</v>
      </c>
      <c r="P240" s="628">
        <v>1.3478260869565217</v>
      </c>
      <c r="Q240" s="616">
        <v>78</v>
      </c>
    </row>
    <row r="241" spans="1:17" ht="14.4" customHeight="1" x14ac:dyDescent="0.3">
      <c r="A241" s="611" t="s">
        <v>2505</v>
      </c>
      <c r="B241" s="612" t="s">
        <v>2506</v>
      </c>
      <c r="C241" s="612" t="s">
        <v>1786</v>
      </c>
      <c r="D241" s="612" t="s">
        <v>2533</v>
      </c>
      <c r="E241" s="612" t="s">
        <v>2534</v>
      </c>
      <c r="F241" s="615">
        <v>1</v>
      </c>
      <c r="G241" s="615">
        <v>302</v>
      </c>
      <c r="H241" s="615">
        <v>1</v>
      </c>
      <c r="I241" s="615">
        <v>302</v>
      </c>
      <c r="J241" s="615"/>
      <c r="K241" s="615"/>
      <c r="L241" s="615"/>
      <c r="M241" s="615"/>
      <c r="N241" s="615">
        <v>4</v>
      </c>
      <c r="O241" s="615">
        <v>1221</v>
      </c>
      <c r="P241" s="628">
        <v>4.0430463576158937</v>
      </c>
      <c r="Q241" s="616">
        <v>305.25</v>
      </c>
    </row>
    <row r="242" spans="1:17" ht="14.4" customHeight="1" x14ac:dyDescent="0.3">
      <c r="A242" s="611" t="s">
        <v>2505</v>
      </c>
      <c r="B242" s="612" t="s">
        <v>2506</v>
      </c>
      <c r="C242" s="612" t="s">
        <v>1786</v>
      </c>
      <c r="D242" s="612" t="s">
        <v>2535</v>
      </c>
      <c r="E242" s="612" t="s">
        <v>2536</v>
      </c>
      <c r="F242" s="615">
        <v>1838</v>
      </c>
      <c r="G242" s="615">
        <v>893268</v>
      </c>
      <c r="H242" s="615">
        <v>1</v>
      </c>
      <c r="I242" s="615">
        <v>486</v>
      </c>
      <c r="J242" s="615">
        <v>2020</v>
      </c>
      <c r="K242" s="615">
        <v>981720</v>
      </c>
      <c r="L242" s="615">
        <v>1.0990206746463547</v>
      </c>
      <c r="M242" s="615">
        <v>486</v>
      </c>
      <c r="N242" s="615">
        <v>2135</v>
      </c>
      <c r="O242" s="615">
        <v>1039249</v>
      </c>
      <c r="P242" s="628">
        <v>1.1634235190334816</v>
      </c>
      <c r="Q242" s="616">
        <v>486.76768149882906</v>
      </c>
    </row>
    <row r="243" spans="1:17" ht="14.4" customHeight="1" x14ac:dyDescent="0.3">
      <c r="A243" s="611" t="s">
        <v>2505</v>
      </c>
      <c r="B243" s="612" t="s">
        <v>2506</v>
      </c>
      <c r="C243" s="612" t="s">
        <v>1786</v>
      </c>
      <c r="D243" s="612" t="s">
        <v>2537</v>
      </c>
      <c r="E243" s="612" t="s">
        <v>2538</v>
      </c>
      <c r="F243" s="615">
        <v>62</v>
      </c>
      <c r="G243" s="615">
        <v>9858</v>
      </c>
      <c r="H243" s="615">
        <v>1</v>
      </c>
      <c r="I243" s="615">
        <v>159</v>
      </c>
      <c r="J243" s="615">
        <v>37</v>
      </c>
      <c r="K243" s="615">
        <v>5920</v>
      </c>
      <c r="L243" s="615">
        <v>0.60052749036315678</v>
      </c>
      <c r="M243" s="615">
        <v>160</v>
      </c>
      <c r="N243" s="615">
        <v>27</v>
      </c>
      <c r="O243" s="615">
        <v>4342</v>
      </c>
      <c r="P243" s="628">
        <v>0.4404544532359505</v>
      </c>
      <c r="Q243" s="616">
        <v>160.81481481481481</v>
      </c>
    </row>
    <row r="244" spans="1:17" ht="14.4" customHeight="1" x14ac:dyDescent="0.3">
      <c r="A244" s="611" t="s">
        <v>2505</v>
      </c>
      <c r="B244" s="612" t="s">
        <v>2506</v>
      </c>
      <c r="C244" s="612" t="s">
        <v>1786</v>
      </c>
      <c r="D244" s="612" t="s">
        <v>2539</v>
      </c>
      <c r="E244" s="612" t="s">
        <v>2508</v>
      </c>
      <c r="F244" s="615">
        <v>142</v>
      </c>
      <c r="G244" s="615">
        <v>9940</v>
      </c>
      <c r="H244" s="615">
        <v>1</v>
      </c>
      <c r="I244" s="615">
        <v>70</v>
      </c>
      <c r="J244" s="615">
        <v>107</v>
      </c>
      <c r="K244" s="615">
        <v>7490</v>
      </c>
      <c r="L244" s="615">
        <v>0.75352112676056338</v>
      </c>
      <c r="M244" s="615">
        <v>70</v>
      </c>
      <c r="N244" s="615">
        <v>81</v>
      </c>
      <c r="O244" s="615">
        <v>5728</v>
      </c>
      <c r="P244" s="628">
        <v>0.57625754527162976</v>
      </c>
      <c r="Q244" s="616">
        <v>70.716049382716051</v>
      </c>
    </row>
    <row r="245" spans="1:17" ht="14.4" customHeight="1" x14ac:dyDescent="0.3">
      <c r="A245" s="611" t="s">
        <v>2505</v>
      </c>
      <c r="B245" s="612" t="s">
        <v>2506</v>
      </c>
      <c r="C245" s="612" t="s">
        <v>1786</v>
      </c>
      <c r="D245" s="612" t="s">
        <v>2540</v>
      </c>
      <c r="E245" s="612" t="s">
        <v>2541</v>
      </c>
      <c r="F245" s="615">
        <v>10</v>
      </c>
      <c r="G245" s="615">
        <v>11860</v>
      </c>
      <c r="H245" s="615">
        <v>1</v>
      </c>
      <c r="I245" s="615">
        <v>1186</v>
      </c>
      <c r="J245" s="615">
        <v>8</v>
      </c>
      <c r="K245" s="615">
        <v>9512</v>
      </c>
      <c r="L245" s="615">
        <v>0.80202360876897139</v>
      </c>
      <c r="M245" s="615">
        <v>1189</v>
      </c>
      <c r="N245" s="615">
        <v>8</v>
      </c>
      <c r="O245" s="615">
        <v>9536</v>
      </c>
      <c r="P245" s="628">
        <v>0.80404721753794262</v>
      </c>
      <c r="Q245" s="616">
        <v>1192</v>
      </c>
    </row>
    <row r="246" spans="1:17" ht="14.4" customHeight="1" x14ac:dyDescent="0.3">
      <c r="A246" s="611" t="s">
        <v>2505</v>
      </c>
      <c r="B246" s="612" t="s">
        <v>2506</v>
      </c>
      <c r="C246" s="612" t="s">
        <v>1786</v>
      </c>
      <c r="D246" s="612" t="s">
        <v>2542</v>
      </c>
      <c r="E246" s="612" t="s">
        <v>2543</v>
      </c>
      <c r="F246" s="615">
        <v>428</v>
      </c>
      <c r="G246" s="615">
        <v>45796</v>
      </c>
      <c r="H246" s="615">
        <v>1</v>
      </c>
      <c r="I246" s="615">
        <v>107</v>
      </c>
      <c r="J246" s="615">
        <v>389</v>
      </c>
      <c r="K246" s="615">
        <v>42012</v>
      </c>
      <c r="L246" s="615">
        <v>0.91737269630535423</v>
      </c>
      <c r="M246" s="615">
        <v>108</v>
      </c>
      <c r="N246" s="615">
        <v>383</v>
      </c>
      <c r="O246" s="615">
        <v>41647</v>
      </c>
      <c r="P246" s="628">
        <v>0.90940256790986107</v>
      </c>
      <c r="Q246" s="616">
        <v>108.73890339425587</v>
      </c>
    </row>
    <row r="247" spans="1:17" ht="14.4" customHeight="1" x14ac:dyDescent="0.3">
      <c r="A247" s="611" t="s">
        <v>2505</v>
      </c>
      <c r="B247" s="612" t="s">
        <v>2506</v>
      </c>
      <c r="C247" s="612" t="s">
        <v>1786</v>
      </c>
      <c r="D247" s="612" t="s">
        <v>2544</v>
      </c>
      <c r="E247" s="612" t="s">
        <v>2545</v>
      </c>
      <c r="F247" s="615">
        <v>2</v>
      </c>
      <c r="G247" s="615">
        <v>636</v>
      </c>
      <c r="H247" s="615">
        <v>1</v>
      </c>
      <c r="I247" s="615">
        <v>318</v>
      </c>
      <c r="J247" s="615">
        <v>2</v>
      </c>
      <c r="K247" s="615">
        <v>638</v>
      </c>
      <c r="L247" s="615">
        <v>1.0031446540880504</v>
      </c>
      <c r="M247" s="615">
        <v>319</v>
      </c>
      <c r="N247" s="615">
        <v>1</v>
      </c>
      <c r="O247" s="615">
        <v>322</v>
      </c>
      <c r="P247" s="628">
        <v>0.50628930817610063</v>
      </c>
      <c r="Q247" s="616">
        <v>322</v>
      </c>
    </row>
    <row r="248" spans="1:17" ht="14.4" customHeight="1" x14ac:dyDescent="0.3">
      <c r="A248" s="611" t="s">
        <v>2505</v>
      </c>
      <c r="B248" s="612" t="s">
        <v>2506</v>
      </c>
      <c r="C248" s="612" t="s">
        <v>1786</v>
      </c>
      <c r="D248" s="612" t="s">
        <v>2546</v>
      </c>
      <c r="E248" s="612" t="s">
        <v>2547</v>
      </c>
      <c r="F248" s="615">
        <v>884</v>
      </c>
      <c r="G248" s="615">
        <v>126412</v>
      </c>
      <c r="H248" s="615">
        <v>1</v>
      </c>
      <c r="I248" s="615">
        <v>143</v>
      </c>
      <c r="J248" s="615">
        <v>951</v>
      </c>
      <c r="K248" s="615">
        <v>136944</v>
      </c>
      <c r="L248" s="615">
        <v>1.0833148751700787</v>
      </c>
      <c r="M248" s="615">
        <v>144</v>
      </c>
      <c r="N248" s="615">
        <v>979</v>
      </c>
      <c r="O248" s="615">
        <v>141717</v>
      </c>
      <c r="P248" s="628">
        <v>1.1210723665474798</v>
      </c>
      <c r="Q248" s="616">
        <v>144.75689479060264</v>
      </c>
    </row>
    <row r="249" spans="1:17" ht="14.4" customHeight="1" x14ac:dyDescent="0.3">
      <c r="A249" s="611" t="s">
        <v>2505</v>
      </c>
      <c r="B249" s="612" t="s">
        <v>2506</v>
      </c>
      <c r="C249" s="612" t="s">
        <v>1786</v>
      </c>
      <c r="D249" s="612" t="s">
        <v>2548</v>
      </c>
      <c r="E249" s="612" t="s">
        <v>2549</v>
      </c>
      <c r="F249" s="615"/>
      <c r="G249" s="615"/>
      <c r="H249" s="615"/>
      <c r="I249" s="615"/>
      <c r="J249" s="615">
        <v>1</v>
      </c>
      <c r="K249" s="615">
        <v>1020</v>
      </c>
      <c r="L249" s="615"/>
      <c r="M249" s="615">
        <v>1020</v>
      </c>
      <c r="N249" s="615"/>
      <c r="O249" s="615"/>
      <c r="P249" s="628"/>
      <c r="Q249" s="616"/>
    </row>
    <row r="250" spans="1:17" ht="14.4" customHeight="1" x14ac:dyDescent="0.3">
      <c r="A250" s="611" t="s">
        <v>2505</v>
      </c>
      <c r="B250" s="612" t="s">
        <v>2506</v>
      </c>
      <c r="C250" s="612" t="s">
        <v>1786</v>
      </c>
      <c r="D250" s="612" t="s">
        <v>2550</v>
      </c>
      <c r="E250" s="612" t="s">
        <v>2551</v>
      </c>
      <c r="F250" s="615">
        <v>7</v>
      </c>
      <c r="G250" s="615">
        <v>2030</v>
      </c>
      <c r="H250" s="615">
        <v>1</v>
      </c>
      <c r="I250" s="615">
        <v>290</v>
      </c>
      <c r="J250" s="615">
        <v>4</v>
      </c>
      <c r="K250" s="615">
        <v>1164</v>
      </c>
      <c r="L250" s="615">
        <v>0.57339901477832511</v>
      </c>
      <c r="M250" s="615">
        <v>291</v>
      </c>
      <c r="N250" s="615">
        <v>6</v>
      </c>
      <c r="O250" s="615">
        <v>1758</v>
      </c>
      <c r="P250" s="628">
        <v>0.86600985221674875</v>
      </c>
      <c r="Q250" s="616">
        <v>293</v>
      </c>
    </row>
    <row r="251" spans="1:17" ht="14.4" customHeight="1" x14ac:dyDescent="0.3">
      <c r="A251" s="611" t="s">
        <v>2505</v>
      </c>
      <c r="B251" s="612" t="s">
        <v>2506</v>
      </c>
      <c r="C251" s="612" t="s">
        <v>1786</v>
      </c>
      <c r="D251" s="612" t="s">
        <v>2552</v>
      </c>
      <c r="E251" s="612" t="s">
        <v>2553</v>
      </c>
      <c r="F251" s="615"/>
      <c r="G251" s="615"/>
      <c r="H251" s="615"/>
      <c r="I251" s="615"/>
      <c r="J251" s="615">
        <v>4</v>
      </c>
      <c r="K251" s="615">
        <v>2896</v>
      </c>
      <c r="L251" s="615"/>
      <c r="M251" s="615">
        <v>724</v>
      </c>
      <c r="N251" s="615"/>
      <c r="O251" s="615"/>
      <c r="P251" s="628"/>
      <c r="Q251" s="616"/>
    </row>
    <row r="252" spans="1:17" ht="14.4" customHeight="1" x14ac:dyDescent="0.3">
      <c r="A252" s="611" t="s">
        <v>2554</v>
      </c>
      <c r="B252" s="612" t="s">
        <v>2555</v>
      </c>
      <c r="C252" s="612" t="s">
        <v>1786</v>
      </c>
      <c r="D252" s="612" t="s">
        <v>2556</v>
      </c>
      <c r="E252" s="612" t="s">
        <v>2557</v>
      </c>
      <c r="F252" s="615">
        <v>12</v>
      </c>
      <c r="G252" s="615">
        <v>636</v>
      </c>
      <c r="H252" s="615">
        <v>1</v>
      </c>
      <c r="I252" s="615">
        <v>53</v>
      </c>
      <c r="J252" s="615">
        <v>12</v>
      </c>
      <c r="K252" s="615">
        <v>636</v>
      </c>
      <c r="L252" s="615">
        <v>1</v>
      </c>
      <c r="M252" s="615">
        <v>53</v>
      </c>
      <c r="N252" s="615">
        <v>6</v>
      </c>
      <c r="O252" s="615">
        <v>318</v>
      </c>
      <c r="P252" s="628">
        <v>0.5</v>
      </c>
      <c r="Q252" s="616">
        <v>53</v>
      </c>
    </row>
    <row r="253" spans="1:17" ht="14.4" customHeight="1" x14ac:dyDescent="0.3">
      <c r="A253" s="611" t="s">
        <v>2554</v>
      </c>
      <c r="B253" s="612" t="s">
        <v>2555</v>
      </c>
      <c r="C253" s="612" t="s">
        <v>1786</v>
      </c>
      <c r="D253" s="612" t="s">
        <v>2558</v>
      </c>
      <c r="E253" s="612" t="s">
        <v>2559</v>
      </c>
      <c r="F253" s="615">
        <v>8</v>
      </c>
      <c r="G253" s="615">
        <v>960</v>
      </c>
      <c r="H253" s="615">
        <v>1</v>
      </c>
      <c r="I253" s="615">
        <v>120</v>
      </c>
      <c r="J253" s="615">
        <v>22</v>
      </c>
      <c r="K253" s="615">
        <v>2662</v>
      </c>
      <c r="L253" s="615">
        <v>2.7729166666666667</v>
      </c>
      <c r="M253" s="615">
        <v>121</v>
      </c>
      <c r="N253" s="615">
        <v>26</v>
      </c>
      <c r="O253" s="615">
        <v>3170</v>
      </c>
      <c r="P253" s="628">
        <v>3.3020833333333335</v>
      </c>
      <c r="Q253" s="616">
        <v>121.92307692307692</v>
      </c>
    </row>
    <row r="254" spans="1:17" ht="14.4" customHeight="1" x14ac:dyDescent="0.3">
      <c r="A254" s="611" t="s">
        <v>2554</v>
      </c>
      <c r="B254" s="612" t="s">
        <v>2555</v>
      </c>
      <c r="C254" s="612" t="s">
        <v>1786</v>
      </c>
      <c r="D254" s="612" t="s">
        <v>2560</v>
      </c>
      <c r="E254" s="612" t="s">
        <v>2561</v>
      </c>
      <c r="F254" s="615"/>
      <c r="G254" s="615"/>
      <c r="H254" s="615"/>
      <c r="I254" s="615"/>
      <c r="J254" s="615"/>
      <c r="K254" s="615"/>
      <c r="L254" s="615"/>
      <c r="M254" s="615"/>
      <c r="N254" s="615">
        <v>1</v>
      </c>
      <c r="O254" s="615">
        <v>176</v>
      </c>
      <c r="P254" s="628"/>
      <c r="Q254" s="616">
        <v>176</v>
      </c>
    </row>
    <row r="255" spans="1:17" ht="14.4" customHeight="1" x14ac:dyDescent="0.3">
      <c r="A255" s="611" t="s">
        <v>2554</v>
      </c>
      <c r="B255" s="612" t="s">
        <v>2555</v>
      </c>
      <c r="C255" s="612" t="s">
        <v>1786</v>
      </c>
      <c r="D255" s="612" t="s">
        <v>2562</v>
      </c>
      <c r="E255" s="612" t="s">
        <v>2563</v>
      </c>
      <c r="F255" s="615">
        <v>1</v>
      </c>
      <c r="G255" s="615">
        <v>379</v>
      </c>
      <c r="H255" s="615">
        <v>1</v>
      </c>
      <c r="I255" s="615">
        <v>379</v>
      </c>
      <c r="J255" s="615"/>
      <c r="K255" s="615"/>
      <c r="L255" s="615"/>
      <c r="M255" s="615"/>
      <c r="N255" s="615"/>
      <c r="O255" s="615"/>
      <c r="P255" s="628"/>
      <c r="Q255" s="616"/>
    </row>
    <row r="256" spans="1:17" ht="14.4" customHeight="1" x14ac:dyDescent="0.3">
      <c r="A256" s="611" t="s">
        <v>2554</v>
      </c>
      <c r="B256" s="612" t="s">
        <v>2555</v>
      </c>
      <c r="C256" s="612" t="s">
        <v>1786</v>
      </c>
      <c r="D256" s="612" t="s">
        <v>2564</v>
      </c>
      <c r="E256" s="612" t="s">
        <v>2565</v>
      </c>
      <c r="F256" s="615">
        <v>4</v>
      </c>
      <c r="G256" s="615">
        <v>668</v>
      </c>
      <c r="H256" s="615">
        <v>1</v>
      </c>
      <c r="I256" s="615">
        <v>167</v>
      </c>
      <c r="J256" s="615">
        <v>14</v>
      </c>
      <c r="K256" s="615">
        <v>2352</v>
      </c>
      <c r="L256" s="615">
        <v>3.5209580838323356</v>
      </c>
      <c r="M256" s="615">
        <v>168</v>
      </c>
      <c r="N256" s="615">
        <v>3</v>
      </c>
      <c r="O256" s="615">
        <v>513</v>
      </c>
      <c r="P256" s="628">
        <v>0.76796407185628746</v>
      </c>
      <c r="Q256" s="616">
        <v>171</v>
      </c>
    </row>
    <row r="257" spans="1:17" ht="14.4" customHeight="1" x14ac:dyDescent="0.3">
      <c r="A257" s="611" t="s">
        <v>2554</v>
      </c>
      <c r="B257" s="612" t="s">
        <v>2555</v>
      </c>
      <c r="C257" s="612" t="s">
        <v>1786</v>
      </c>
      <c r="D257" s="612" t="s">
        <v>2566</v>
      </c>
      <c r="E257" s="612" t="s">
        <v>2567</v>
      </c>
      <c r="F257" s="615">
        <v>5</v>
      </c>
      <c r="G257" s="615">
        <v>1565</v>
      </c>
      <c r="H257" s="615">
        <v>1</v>
      </c>
      <c r="I257" s="615">
        <v>313</v>
      </c>
      <c r="J257" s="615">
        <v>4</v>
      </c>
      <c r="K257" s="615">
        <v>1264</v>
      </c>
      <c r="L257" s="615">
        <v>0.80766773162939298</v>
      </c>
      <c r="M257" s="615">
        <v>316</v>
      </c>
      <c r="N257" s="615">
        <v>6</v>
      </c>
      <c r="O257" s="615">
        <v>1912</v>
      </c>
      <c r="P257" s="628">
        <v>1.2217252396166134</v>
      </c>
      <c r="Q257" s="616">
        <v>318.66666666666669</v>
      </c>
    </row>
    <row r="258" spans="1:17" ht="14.4" customHeight="1" x14ac:dyDescent="0.3">
      <c r="A258" s="611" t="s">
        <v>2554</v>
      </c>
      <c r="B258" s="612" t="s">
        <v>2555</v>
      </c>
      <c r="C258" s="612" t="s">
        <v>1786</v>
      </c>
      <c r="D258" s="612" t="s">
        <v>2568</v>
      </c>
      <c r="E258" s="612" t="s">
        <v>2569</v>
      </c>
      <c r="F258" s="615"/>
      <c r="G258" s="615"/>
      <c r="H258" s="615"/>
      <c r="I258" s="615"/>
      <c r="J258" s="615">
        <v>1</v>
      </c>
      <c r="K258" s="615">
        <v>435</v>
      </c>
      <c r="L258" s="615"/>
      <c r="M258" s="615">
        <v>435</v>
      </c>
      <c r="N258" s="615"/>
      <c r="O258" s="615"/>
      <c r="P258" s="628"/>
      <c r="Q258" s="616"/>
    </row>
    <row r="259" spans="1:17" ht="14.4" customHeight="1" x14ac:dyDescent="0.3">
      <c r="A259" s="611" t="s">
        <v>2554</v>
      </c>
      <c r="B259" s="612" t="s">
        <v>2555</v>
      </c>
      <c r="C259" s="612" t="s">
        <v>1786</v>
      </c>
      <c r="D259" s="612" t="s">
        <v>2570</v>
      </c>
      <c r="E259" s="612" t="s">
        <v>2571</v>
      </c>
      <c r="F259" s="615">
        <v>12</v>
      </c>
      <c r="G259" s="615">
        <v>4044</v>
      </c>
      <c r="H259" s="615">
        <v>1</v>
      </c>
      <c r="I259" s="615">
        <v>337</v>
      </c>
      <c r="J259" s="615">
        <v>7</v>
      </c>
      <c r="K259" s="615">
        <v>2366</v>
      </c>
      <c r="L259" s="615">
        <v>0.58506429277942629</v>
      </c>
      <c r="M259" s="615">
        <v>338</v>
      </c>
      <c r="N259" s="615">
        <v>9</v>
      </c>
      <c r="O259" s="615">
        <v>3044</v>
      </c>
      <c r="P259" s="628">
        <v>0.75272007912957473</v>
      </c>
      <c r="Q259" s="616">
        <v>338.22222222222223</v>
      </c>
    </row>
    <row r="260" spans="1:17" ht="14.4" customHeight="1" x14ac:dyDescent="0.3">
      <c r="A260" s="611" t="s">
        <v>2554</v>
      </c>
      <c r="B260" s="612" t="s">
        <v>2555</v>
      </c>
      <c r="C260" s="612" t="s">
        <v>1786</v>
      </c>
      <c r="D260" s="612" t="s">
        <v>2572</v>
      </c>
      <c r="E260" s="612" t="s">
        <v>2573</v>
      </c>
      <c r="F260" s="615">
        <v>1</v>
      </c>
      <c r="G260" s="615">
        <v>107</v>
      </c>
      <c r="H260" s="615">
        <v>1</v>
      </c>
      <c r="I260" s="615">
        <v>107</v>
      </c>
      <c r="J260" s="615"/>
      <c r="K260" s="615"/>
      <c r="L260" s="615"/>
      <c r="M260" s="615"/>
      <c r="N260" s="615"/>
      <c r="O260" s="615"/>
      <c r="P260" s="628"/>
      <c r="Q260" s="616"/>
    </row>
    <row r="261" spans="1:17" ht="14.4" customHeight="1" x14ac:dyDescent="0.3">
      <c r="A261" s="611" t="s">
        <v>2554</v>
      </c>
      <c r="B261" s="612" t="s">
        <v>2555</v>
      </c>
      <c r="C261" s="612" t="s">
        <v>1786</v>
      </c>
      <c r="D261" s="612" t="s">
        <v>2233</v>
      </c>
      <c r="E261" s="612" t="s">
        <v>2234</v>
      </c>
      <c r="F261" s="615">
        <v>1</v>
      </c>
      <c r="G261" s="615">
        <v>36</v>
      </c>
      <c r="H261" s="615">
        <v>1</v>
      </c>
      <c r="I261" s="615">
        <v>36</v>
      </c>
      <c r="J261" s="615"/>
      <c r="K261" s="615"/>
      <c r="L261" s="615"/>
      <c r="M261" s="615"/>
      <c r="N261" s="615"/>
      <c r="O261" s="615"/>
      <c r="P261" s="628"/>
      <c r="Q261" s="616"/>
    </row>
    <row r="262" spans="1:17" ht="14.4" customHeight="1" x14ac:dyDescent="0.3">
      <c r="A262" s="611" t="s">
        <v>2554</v>
      </c>
      <c r="B262" s="612" t="s">
        <v>2555</v>
      </c>
      <c r="C262" s="612" t="s">
        <v>1786</v>
      </c>
      <c r="D262" s="612" t="s">
        <v>2574</v>
      </c>
      <c r="E262" s="612" t="s">
        <v>2575</v>
      </c>
      <c r="F262" s="615">
        <v>8</v>
      </c>
      <c r="G262" s="615">
        <v>2240</v>
      </c>
      <c r="H262" s="615">
        <v>1</v>
      </c>
      <c r="I262" s="615">
        <v>280</v>
      </c>
      <c r="J262" s="615">
        <v>14</v>
      </c>
      <c r="K262" s="615">
        <v>3934</v>
      </c>
      <c r="L262" s="615">
        <v>1.7562500000000001</v>
      </c>
      <c r="M262" s="615">
        <v>281</v>
      </c>
      <c r="N262" s="615">
        <v>15</v>
      </c>
      <c r="O262" s="615">
        <v>4257</v>
      </c>
      <c r="P262" s="628">
        <v>1.9004464285714286</v>
      </c>
      <c r="Q262" s="616">
        <v>283.8</v>
      </c>
    </row>
    <row r="263" spans="1:17" ht="14.4" customHeight="1" x14ac:dyDescent="0.3">
      <c r="A263" s="611" t="s">
        <v>2554</v>
      </c>
      <c r="B263" s="612" t="s">
        <v>2555</v>
      </c>
      <c r="C263" s="612" t="s">
        <v>1786</v>
      </c>
      <c r="D263" s="612" t="s">
        <v>2576</v>
      </c>
      <c r="E263" s="612" t="s">
        <v>2577</v>
      </c>
      <c r="F263" s="615">
        <v>1</v>
      </c>
      <c r="G263" s="615">
        <v>453</v>
      </c>
      <c r="H263" s="615">
        <v>1</v>
      </c>
      <c r="I263" s="615">
        <v>453</v>
      </c>
      <c r="J263" s="615">
        <v>3</v>
      </c>
      <c r="K263" s="615">
        <v>1368</v>
      </c>
      <c r="L263" s="615">
        <v>3.0198675496688741</v>
      </c>
      <c r="M263" s="615">
        <v>456</v>
      </c>
      <c r="N263" s="615">
        <v>5</v>
      </c>
      <c r="O263" s="615">
        <v>2284</v>
      </c>
      <c r="P263" s="628">
        <v>5.0419426048565121</v>
      </c>
      <c r="Q263" s="616">
        <v>456.8</v>
      </c>
    </row>
    <row r="264" spans="1:17" ht="14.4" customHeight="1" x14ac:dyDescent="0.3">
      <c r="A264" s="611" t="s">
        <v>2554</v>
      </c>
      <c r="B264" s="612" t="s">
        <v>2555</v>
      </c>
      <c r="C264" s="612" t="s">
        <v>1786</v>
      </c>
      <c r="D264" s="612" t="s">
        <v>2578</v>
      </c>
      <c r="E264" s="612" t="s">
        <v>2579</v>
      </c>
      <c r="F264" s="615">
        <v>10</v>
      </c>
      <c r="G264" s="615">
        <v>3450</v>
      </c>
      <c r="H264" s="615">
        <v>1</v>
      </c>
      <c r="I264" s="615">
        <v>345</v>
      </c>
      <c r="J264" s="615">
        <v>17</v>
      </c>
      <c r="K264" s="615">
        <v>5916</v>
      </c>
      <c r="L264" s="615">
        <v>1.7147826086956521</v>
      </c>
      <c r="M264" s="615">
        <v>348</v>
      </c>
      <c r="N264" s="615">
        <v>18</v>
      </c>
      <c r="O264" s="615">
        <v>6348</v>
      </c>
      <c r="P264" s="628">
        <v>1.84</v>
      </c>
      <c r="Q264" s="616">
        <v>352.66666666666669</v>
      </c>
    </row>
    <row r="265" spans="1:17" ht="14.4" customHeight="1" x14ac:dyDescent="0.3">
      <c r="A265" s="611" t="s">
        <v>2554</v>
      </c>
      <c r="B265" s="612" t="s">
        <v>2555</v>
      </c>
      <c r="C265" s="612" t="s">
        <v>1786</v>
      </c>
      <c r="D265" s="612" t="s">
        <v>2580</v>
      </c>
      <c r="E265" s="612" t="s">
        <v>2581</v>
      </c>
      <c r="F265" s="615"/>
      <c r="G265" s="615"/>
      <c r="H265" s="615"/>
      <c r="I265" s="615"/>
      <c r="J265" s="615">
        <v>2</v>
      </c>
      <c r="K265" s="615">
        <v>206</v>
      </c>
      <c r="L265" s="615"/>
      <c r="M265" s="615">
        <v>103</v>
      </c>
      <c r="N265" s="615"/>
      <c r="O265" s="615"/>
      <c r="P265" s="628"/>
      <c r="Q265" s="616"/>
    </row>
    <row r="266" spans="1:17" ht="14.4" customHeight="1" x14ac:dyDescent="0.3">
      <c r="A266" s="611" t="s">
        <v>2554</v>
      </c>
      <c r="B266" s="612" t="s">
        <v>2555</v>
      </c>
      <c r="C266" s="612" t="s">
        <v>1786</v>
      </c>
      <c r="D266" s="612" t="s">
        <v>2582</v>
      </c>
      <c r="E266" s="612" t="s">
        <v>2583</v>
      </c>
      <c r="F266" s="615">
        <v>1</v>
      </c>
      <c r="G266" s="615">
        <v>115</v>
      </c>
      <c r="H266" s="615">
        <v>1</v>
      </c>
      <c r="I266" s="615">
        <v>115</v>
      </c>
      <c r="J266" s="615">
        <v>1</v>
      </c>
      <c r="K266" s="615">
        <v>115</v>
      </c>
      <c r="L266" s="615">
        <v>1</v>
      </c>
      <c r="M266" s="615">
        <v>115</v>
      </c>
      <c r="N266" s="615"/>
      <c r="O266" s="615"/>
      <c r="P266" s="628"/>
      <c r="Q266" s="616"/>
    </row>
    <row r="267" spans="1:17" ht="14.4" customHeight="1" x14ac:dyDescent="0.3">
      <c r="A267" s="611" t="s">
        <v>2554</v>
      </c>
      <c r="B267" s="612" t="s">
        <v>2555</v>
      </c>
      <c r="C267" s="612" t="s">
        <v>1786</v>
      </c>
      <c r="D267" s="612" t="s">
        <v>2584</v>
      </c>
      <c r="E267" s="612" t="s">
        <v>2585</v>
      </c>
      <c r="F267" s="615">
        <v>1</v>
      </c>
      <c r="G267" s="615">
        <v>454</v>
      </c>
      <c r="H267" s="615">
        <v>1</v>
      </c>
      <c r="I267" s="615">
        <v>454</v>
      </c>
      <c r="J267" s="615"/>
      <c r="K267" s="615"/>
      <c r="L267" s="615"/>
      <c r="M267" s="615"/>
      <c r="N267" s="615">
        <v>1</v>
      </c>
      <c r="O267" s="615">
        <v>461</v>
      </c>
      <c r="P267" s="628">
        <v>1.0154185022026432</v>
      </c>
      <c r="Q267" s="616">
        <v>461</v>
      </c>
    </row>
    <row r="268" spans="1:17" ht="14.4" customHeight="1" x14ac:dyDescent="0.3">
      <c r="A268" s="611" t="s">
        <v>2554</v>
      </c>
      <c r="B268" s="612" t="s">
        <v>2555</v>
      </c>
      <c r="C268" s="612" t="s">
        <v>1786</v>
      </c>
      <c r="D268" s="612" t="s">
        <v>2586</v>
      </c>
      <c r="E268" s="612" t="s">
        <v>2587</v>
      </c>
      <c r="F268" s="615">
        <v>3</v>
      </c>
      <c r="G268" s="615">
        <v>1275</v>
      </c>
      <c r="H268" s="615">
        <v>1</v>
      </c>
      <c r="I268" s="615">
        <v>425</v>
      </c>
      <c r="J268" s="615">
        <v>4</v>
      </c>
      <c r="K268" s="615">
        <v>1716</v>
      </c>
      <c r="L268" s="615">
        <v>1.3458823529411765</v>
      </c>
      <c r="M268" s="615">
        <v>429</v>
      </c>
      <c r="N268" s="615">
        <v>1</v>
      </c>
      <c r="O268" s="615">
        <v>434</v>
      </c>
      <c r="P268" s="628">
        <v>0.3403921568627451</v>
      </c>
      <c r="Q268" s="616">
        <v>434</v>
      </c>
    </row>
    <row r="269" spans="1:17" ht="14.4" customHeight="1" x14ac:dyDescent="0.3">
      <c r="A269" s="611" t="s">
        <v>2554</v>
      </c>
      <c r="B269" s="612" t="s">
        <v>2555</v>
      </c>
      <c r="C269" s="612" t="s">
        <v>1786</v>
      </c>
      <c r="D269" s="612" t="s">
        <v>2588</v>
      </c>
      <c r="E269" s="612" t="s">
        <v>2589</v>
      </c>
      <c r="F269" s="615"/>
      <c r="G269" s="615"/>
      <c r="H269" s="615"/>
      <c r="I269" s="615"/>
      <c r="J269" s="615"/>
      <c r="K269" s="615"/>
      <c r="L269" s="615"/>
      <c r="M269" s="615"/>
      <c r="N269" s="615">
        <v>2</v>
      </c>
      <c r="O269" s="615">
        <v>108</v>
      </c>
      <c r="P269" s="628"/>
      <c r="Q269" s="616">
        <v>54</v>
      </c>
    </row>
    <row r="270" spans="1:17" ht="14.4" customHeight="1" x14ac:dyDescent="0.3">
      <c r="A270" s="611" t="s">
        <v>2554</v>
      </c>
      <c r="B270" s="612" t="s">
        <v>2555</v>
      </c>
      <c r="C270" s="612" t="s">
        <v>1786</v>
      </c>
      <c r="D270" s="612" t="s">
        <v>2590</v>
      </c>
      <c r="E270" s="612" t="s">
        <v>2591</v>
      </c>
      <c r="F270" s="615">
        <v>125</v>
      </c>
      <c r="G270" s="615">
        <v>20500</v>
      </c>
      <c r="H270" s="615">
        <v>1</v>
      </c>
      <c r="I270" s="615">
        <v>164</v>
      </c>
      <c r="J270" s="615">
        <v>204</v>
      </c>
      <c r="K270" s="615">
        <v>33660</v>
      </c>
      <c r="L270" s="615">
        <v>1.641951219512195</v>
      </c>
      <c r="M270" s="615">
        <v>165</v>
      </c>
      <c r="N270" s="615">
        <v>172</v>
      </c>
      <c r="O270" s="615">
        <v>28806</v>
      </c>
      <c r="P270" s="628">
        <v>1.405170731707317</v>
      </c>
      <c r="Q270" s="616">
        <v>167.47674418604652</v>
      </c>
    </row>
    <row r="271" spans="1:17" ht="14.4" customHeight="1" x14ac:dyDescent="0.3">
      <c r="A271" s="611" t="s">
        <v>2554</v>
      </c>
      <c r="B271" s="612" t="s">
        <v>2555</v>
      </c>
      <c r="C271" s="612" t="s">
        <v>1786</v>
      </c>
      <c r="D271" s="612" t="s">
        <v>2592</v>
      </c>
      <c r="E271" s="612" t="s">
        <v>2593</v>
      </c>
      <c r="F271" s="615">
        <v>5</v>
      </c>
      <c r="G271" s="615">
        <v>795</v>
      </c>
      <c r="H271" s="615">
        <v>1</v>
      </c>
      <c r="I271" s="615">
        <v>159</v>
      </c>
      <c r="J271" s="615">
        <v>4</v>
      </c>
      <c r="K271" s="615">
        <v>640</v>
      </c>
      <c r="L271" s="615">
        <v>0.80503144654088055</v>
      </c>
      <c r="M271" s="615">
        <v>160</v>
      </c>
      <c r="N271" s="615">
        <v>2</v>
      </c>
      <c r="O271" s="615">
        <v>322</v>
      </c>
      <c r="P271" s="628">
        <v>0.40503144654088052</v>
      </c>
      <c r="Q271" s="616">
        <v>161</v>
      </c>
    </row>
    <row r="272" spans="1:17" ht="14.4" customHeight="1" x14ac:dyDescent="0.3">
      <c r="A272" s="611" t="s">
        <v>2554</v>
      </c>
      <c r="B272" s="612" t="s">
        <v>2555</v>
      </c>
      <c r="C272" s="612" t="s">
        <v>1786</v>
      </c>
      <c r="D272" s="612" t="s">
        <v>2594</v>
      </c>
      <c r="E272" s="612" t="s">
        <v>2595</v>
      </c>
      <c r="F272" s="615"/>
      <c r="G272" s="615"/>
      <c r="H272" s="615"/>
      <c r="I272" s="615"/>
      <c r="J272" s="615">
        <v>1</v>
      </c>
      <c r="K272" s="615">
        <v>1993</v>
      </c>
      <c r="L272" s="615"/>
      <c r="M272" s="615">
        <v>1993</v>
      </c>
      <c r="N272" s="615"/>
      <c r="O272" s="615"/>
      <c r="P272" s="628"/>
      <c r="Q272" s="616"/>
    </row>
    <row r="273" spans="1:17" ht="14.4" customHeight="1" x14ac:dyDescent="0.3">
      <c r="A273" s="611" t="s">
        <v>2554</v>
      </c>
      <c r="B273" s="612" t="s">
        <v>2555</v>
      </c>
      <c r="C273" s="612" t="s">
        <v>1786</v>
      </c>
      <c r="D273" s="612" t="s">
        <v>2596</v>
      </c>
      <c r="E273" s="612" t="s">
        <v>2597</v>
      </c>
      <c r="F273" s="615">
        <v>1</v>
      </c>
      <c r="G273" s="615">
        <v>222</v>
      </c>
      <c r="H273" s="615">
        <v>1</v>
      </c>
      <c r="I273" s="615">
        <v>222</v>
      </c>
      <c r="J273" s="615"/>
      <c r="K273" s="615"/>
      <c r="L273" s="615"/>
      <c r="M273" s="615"/>
      <c r="N273" s="615"/>
      <c r="O273" s="615"/>
      <c r="P273" s="628"/>
      <c r="Q273" s="616"/>
    </row>
    <row r="274" spans="1:17" ht="14.4" customHeight="1" x14ac:dyDescent="0.3">
      <c r="A274" s="611" t="s">
        <v>2554</v>
      </c>
      <c r="B274" s="612" t="s">
        <v>2555</v>
      </c>
      <c r="C274" s="612" t="s">
        <v>1786</v>
      </c>
      <c r="D274" s="612" t="s">
        <v>2598</v>
      </c>
      <c r="E274" s="612" t="s">
        <v>2599</v>
      </c>
      <c r="F274" s="615">
        <v>7</v>
      </c>
      <c r="G274" s="615">
        <v>2793</v>
      </c>
      <c r="H274" s="615">
        <v>1</v>
      </c>
      <c r="I274" s="615">
        <v>399</v>
      </c>
      <c r="J274" s="615">
        <v>9</v>
      </c>
      <c r="K274" s="615">
        <v>3636</v>
      </c>
      <c r="L274" s="615">
        <v>1.3018259935553169</v>
      </c>
      <c r="M274" s="615">
        <v>404</v>
      </c>
      <c r="N274" s="615">
        <v>6</v>
      </c>
      <c r="O274" s="615">
        <v>2464</v>
      </c>
      <c r="P274" s="628">
        <v>0.8822055137844611</v>
      </c>
      <c r="Q274" s="616">
        <v>410.66666666666669</v>
      </c>
    </row>
    <row r="275" spans="1:17" ht="14.4" customHeight="1" x14ac:dyDescent="0.3">
      <c r="A275" s="611" t="s">
        <v>2600</v>
      </c>
      <c r="B275" s="612" t="s">
        <v>589</v>
      </c>
      <c r="C275" s="612" t="s">
        <v>1786</v>
      </c>
      <c r="D275" s="612" t="s">
        <v>2601</v>
      </c>
      <c r="E275" s="612" t="s">
        <v>2602</v>
      </c>
      <c r="F275" s="615">
        <v>152</v>
      </c>
      <c r="G275" s="615">
        <v>24016</v>
      </c>
      <c r="H275" s="615">
        <v>1</v>
      </c>
      <c r="I275" s="615">
        <v>158</v>
      </c>
      <c r="J275" s="615">
        <v>216</v>
      </c>
      <c r="K275" s="615">
        <v>34344</v>
      </c>
      <c r="L275" s="615">
        <v>1.4300466355762824</v>
      </c>
      <c r="M275" s="615">
        <v>159</v>
      </c>
      <c r="N275" s="615">
        <v>162</v>
      </c>
      <c r="O275" s="615">
        <v>25862</v>
      </c>
      <c r="P275" s="628">
        <v>1.0768654230512991</v>
      </c>
      <c r="Q275" s="616">
        <v>159.64197530864197</v>
      </c>
    </row>
    <row r="276" spans="1:17" ht="14.4" customHeight="1" x14ac:dyDescent="0.3">
      <c r="A276" s="611" t="s">
        <v>2600</v>
      </c>
      <c r="B276" s="612" t="s">
        <v>589</v>
      </c>
      <c r="C276" s="612" t="s">
        <v>1786</v>
      </c>
      <c r="D276" s="612" t="s">
        <v>2603</v>
      </c>
      <c r="E276" s="612" t="s">
        <v>2604</v>
      </c>
      <c r="F276" s="615">
        <v>1</v>
      </c>
      <c r="G276" s="615">
        <v>1164</v>
      </c>
      <c r="H276" s="615">
        <v>1</v>
      </c>
      <c r="I276" s="615">
        <v>1164</v>
      </c>
      <c r="J276" s="615">
        <v>13</v>
      </c>
      <c r="K276" s="615">
        <v>15145</v>
      </c>
      <c r="L276" s="615">
        <v>13.011168384879726</v>
      </c>
      <c r="M276" s="615">
        <v>1165</v>
      </c>
      <c r="N276" s="615">
        <v>21</v>
      </c>
      <c r="O276" s="615">
        <v>24495</v>
      </c>
      <c r="P276" s="628">
        <v>21.043814432989691</v>
      </c>
      <c r="Q276" s="616">
        <v>1166.4285714285713</v>
      </c>
    </row>
    <row r="277" spans="1:17" ht="14.4" customHeight="1" x14ac:dyDescent="0.3">
      <c r="A277" s="611" t="s">
        <v>2600</v>
      </c>
      <c r="B277" s="612" t="s">
        <v>589</v>
      </c>
      <c r="C277" s="612" t="s">
        <v>1786</v>
      </c>
      <c r="D277" s="612" t="s">
        <v>2605</v>
      </c>
      <c r="E277" s="612" t="s">
        <v>2606</v>
      </c>
      <c r="F277" s="615">
        <v>4359</v>
      </c>
      <c r="G277" s="615">
        <v>170001</v>
      </c>
      <c r="H277" s="615">
        <v>1</v>
      </c>
      <c r="I277" s="615">
        <v>39</v>
      </c>
      <c r="J277" s="615">
        <v>3080</v>
      </c>
      <c r="K277" s="615">
        <v>120120</v>
      </c>
      <c r="L277" s="615">
        <v>0.70658407891718289</v>
      </c>
      <c r="M277" s="615">
        <v>39</v>
      </c>
      <c r="N277" s="615">
        <v>2286</v>
      </c>
      <c r="O277" s="615">
        <v>90967</v>
      </c>
      <c r="P277" s="628">
        <v>0.53509685237145665</v>
      </c>
      <c r="Q277" s="616">
        <v>39.793088363954503</v>
      </c>
    </row>
    <row r="278" spans="1:17" ht="14.4" customHeight="1" x14ac:dyDescent="0.3">
      <c r="A278" s="611" t="s">
        <v>2600</v>
      </c>
      <c r="B278" s="612" t="s">
        <v>589</v>
      </c>
      <c r="C278" s="612" t="s">
        <v>1786</v>
      </c>
      <c r="D278" s="612" t="s">
        <v>2526</v>
      </c>
      <c r="E278" s="612" t="s">
        <v>2527</v>
      </c>
      <c r="F278" s="615"/>
      <c r="G278" s="615"/>
      <c r="H278" s="615"/>
      <c r="I278" s="615"/>
      <c r="J278" s="615">
        <v>6</v>
      </c>
      <c r="K278" s="615">
        <v>2292</v>
      </c>
      <c r="L278" s="615"/>
      <c r="M278" s="615">
        <v>382</v>
      </c>
      <c r="N278" s="615">
        <v>6</v>
      </c>
      <c r="O278" s="615">
        <v>2298</v>
      </c>
      <c r="P278" s="628"/>
      <c r="Q278" s="616">
        <v>383</v>
      </c>
    </row>
    <row r="279" spans="1:17" ht="14.4" customHeight="1" x14ac:dyDescent="0.3">
      <c r="A279" s="611" t="s">
        <v>2600</v>
      </c>
      <c r="B279" s="612" t="s">
        <v>589</v>
      </c>
      <c r="C279" s="612" t="s">
        <v>1786</v>
      </c>
      <c r="D279" s="612" t="s">
        <v>2607</v>
      </c>
      <c r="E279" s="612" t="s">
        <v>2608</v>
      </c>
      <c r="F279" s="615">
        <v>58</v>
      </c>
      <c r="G279" s="615">
        <v>2088</v>
      </c>
      <c r="H279" s="615">
        <v>1</v>
      </c>
      <c r="I279" s="615">
        <v>36</v>
      </c>
      <c r="J279" s="615">
        <v>4</v>
      </c>
      <c r="K279" s="615">
        <v>148</v>
      </c>
      <c r="L279" s="615">
        <v>7.0881226053639848E-2</v>
      </c>
      <c r="M279" s="615">
        <v>37</v>
      </c>
      <c r="N279" s="615">
        <v>14</v>
      </c>
      <c r="O279" s="615">
        <v>518</v>
      </c>
      <c r="P279" s="628">
        <v>0.24808429118773948</v>
      </c>
      <c r="Q279" s="616">
        <v>37</v>
      </c>
    </row>
    <row r="280" spans="1:17" ht="14.4" customHeight="1" x14ac:dyDescent="0.3">
      <c r="A280" s="611" t="s">
        <v>2600</v>
      </c>
      <c r="B280" s="612" t="s">
        <v>589</v>
      </c>
      <c r="C280" s="612" t="s">
        <v>1786</v>
      </c>
      <c r="D280" s="612" t="s">
        <v>2609</v>
      </c>
      <c r="E280" s="612" t="s">
        <v>2610</v>
      </c>
      <c r="F280" s="615">
        <v>3</v>
      </c>
      <c r="G280" s="615">
        <v>1332</v>
      </c>
      <c r="H280" s="615">
        <v>1</v>
      </c>
      <c r="I280" s="615">
        <v>444</v>
      </c>
      <c r="J280" s="615">
        <v>6</v>
      </c>
      <c r="K280" s="615">
        <v>2664</v>
      </c>
      <c r="L280" s="615">
        <v>2</v>
      </c>
      <c r="M280" s="615">
        <v>444</v>
      </c>
      <c r="N280" s="615">
        <v>12</v>
      </c>
      <c r="O280" s="615">
        <v>5340</v>
      </c>
      <c r="P280" s="628">
        <v>4.0090090090090094</v>
      </c>
      <c r="Q280" s="616">
        <v>445</v>
      </c>
    </row>
    <row r="281" spans="1:17" ht="14.4" customHeight="1" x14ac:dyDescent="0.3">
      <c r="A281" s="611" t="s">
        <v>2600</v>
      </c>
      <c r="B281" s="612" t="s">
        <v>589</v>
      </c>
      <c r="C281" s="612" t="s">
        <v>1786</v>
      </c>
      <c r="D281" s="612" t="s">
        <v>2611</v>
      </c>
      <c r="E281" s="612" t="s">
        <v>2612</v>
      </c>
      <c r="F281" s="615">
        <v>2</v>
      </c>
      <c r="G281" s="615">
        <v>980</v>
      </c>
      <c r="H281" s="615">
        <v>1</v>
      </c>
      <c r="I281" s="615">
        <v>490</v>
      </c>
      <c r="J281" s="615">
        <v>2</v>
      </c>
      <c r="K281" s="615">
        <v>980</v>
      </c>
      <c r="L281" s="615">
        <v>1</v>
      </c>
      <c r="M281" s="615">
        <v>490</v>
      </c>
      <c r="N281" s="615">
        <v>2</v>
      </c>
      <c r="O281" s="615">
        <v>982</v>
      </c>
      <c r="P281" s="628">
        <v>1.0020408163265306</v>
      </c>
      <c r="Q281" s="616">
        <v>491</v>
      </c>
    </row>
    <row r="282" spans="1:17" ht="14.4" customHeight="1" x14ac:dyDescent="0.3">
      <c r="A282" s="611" t="s">
        <v>2600</v>
      </c>
      <c r="B282" s="612" t="s">
        <v>589</v>
      </c>
      <c r="C282" s="612" t="s">
        <v>1786</v>
      </c>
      <c r="D282" s="612" t="s">
        <v>2613</v>
      </c>
      <c r="E282" s="612" t="s">
        <v>2614</v>
      </c>
      <c r="F282" s="615">
        <v>18</v>
      </c>
      <c r="G282" s="615">
        <v>558</v>
      </c>
      <c r="H282" s="615">
        <v>1</v>
      </c>
      <c r="I282" s="615">
        <v>31</v>
      </c>
      <c r="J282" s="615">
        <v>10</v>
      </c>
      <c r="K282" s="615">
        <v>310</v>
      </c>
      <c r="L282" s="615">
        <v>0.55555555555555558</v>
      </c>
      <c r="M282" s="615">
        <v>31</v>
      </c>
      <c r="N282" s="615">
        <v>5</v>
      </c>
      <c r="O282" s="615">
        <v>155</v>
      </c>
      <c r="P282" s="628">
        <v>0.27777777777777779</v>
      </c>
      <c r="Q282" s="616">
        <v>31</v>
      </c>
    </row>
    <row r="283" spans="1:17" ht="14.4" customHeight="1" x14ac:dyDescent="0.3">
      <c r="A283" s="611" t="s">
        <v>2600</v>
      </c>
      <c r="B283" s="612" t="s">
        <v>589</v>
      </c>
      <c r="C283" s="612" t="s">
        <v>1786</v>
      </c>
      <c r="D283" s="612" t="s">
        <v>2615</v>
      </c>
      <c r="E283" s="612" t="s">
        <v>2616</v>
      </c>
      <c r="F283" s="615">
        <v>12</v>
      </c>
      <c r="G283" s="615">
        <v>2760</v>
      </c>
      <c r="H283" s="615">
        <v>1</v>
      </c>
      <c r="I283" s="615">
        <v>230</v>
      </c>
      <c r="J283" s="615">
        <v>23</v>
      </c>
      <c r="K283" s="615">
        <v>5313</v>
      </c>
      <c r="L283" s="615">
        <v>1.925</v>
      </c>
      <c r="M283" s="615">
        <v>231</v>
      </c>
      <c r="N283" s="615">
        <v>4</v>
      </c>
      <c r="O283" s="615">
        <v>926</v>
      </c>
      <c r="P283" s="628">
        <v>0.33550724637681162</v>
      </c>
      <c r="Q283" s="616">
        <v>231.5</v>
      </c>
    </row>
    <row r="284" spans="1:17" ht="14.4" customHeight="1" x14ac:dyDescent="0.3">
      <c r="A284" s="611" t="s">
        <v>2600</v>
      </c>
      <c r="B284" s="612" t="s">
        <v>589</v>
      </c>
      <c r="C284" s="612" t="s">
        <v>1786</v>
      </c>
      <c r="D284" s="612" t="s">
        <v>2617</v>
      </c>
      <c r="E284" s="612" t="s">
        <v>2618</v>
      </c>
      <c r="F284" s="615">
        <v>2599</v>
      </c>
      <c r="G284" s="615">
        <v>291088</v>
      </c>
      <c r="H284" s="615">
        <v>1</v>
      </c>
      <c r="I284" s="615">
        <v>112</v>
      </c>
      <c r="J284" s="615">
        <v>1903</v>
      </c>
      <c r="K284" s="615">
        <v>215039</v>
      </c>
      <c r="L284" s="615">
        <v>0.73874223602484468</v>
      </c>
      <c r="M284" s="615">
        <v>113</v>
      </c>
      <c r="N284" s="615">
        <v>1700</v>
      </c>
      <c r="O284" s="615">
        <v>194744</v>
      </c>
      <c r="P284" s="628">
        <v>0.66902105205298745</v>
      </c>
      <c r="Q284" s="616">
        <v>114.55529411764707</v>
      </c>
    </row>
    <row r="285" spans="1:17" ht="14.4" customHeight="1" x14ac:dyDescent="0.3">
      <c r="A285" s="611" t="s">
        <v>2600</v>
      </c>
      <c r="B285" s="612" t="s">
        <v>589</v>
      </c>
      <c r="C285" s="612" t="s">
        <v>1786</v>
      </c>
      <c r="D285" s="612" t="s">
        <v>2619</v>
      </c>
      <c r="E285" s="612" t="s">
        <v>2620</v>
      </c>
      <c r="F285" s="615">
        <v>109</v>
      </c>
      <c r="G285" s="615">
        <v>9047</v>
      </c>
      <c r="H285" s="615">
        <v>1</v>
      </c>
      <c r="I285" s="615">
        <v>83</v>
      </c>
      <c r="J285" s="615">
        <v>118</v>
      </c>
      <c r="K285" s="615">
        <v>9912</v>
      </c>
      <c r="L285" s="615">
        <v>1.0956118050182382</v>
      </c>
      <c r="M285" s="615">
        <v>84</v>
      </c>
      <c r="N285" s="615">
        <v>98</v>
      </c>
      <c r="O285" s="615">
        <v>8307</v>
      </c>
      <c r="P285" s="628">
        <v>0.91820492981098711</v>
      </c>
      <c r="Q285" s="616">
        <v>84.765306122448976</v>
      </c>
    </row>
    <row r="286" spans="1:17" ht="14.4" customHeight="1" x14ac:dyDescent="0.3">
      <c r="A286" s="611" t="s">
        <v>2600</v>
      </c>
      <c r="B286" s="612" t="s">
        <v>589</v>
      </c>
      <c r="C286" s="612" t="s">
        <v>1786</v>
      </c>
      <c r="D286" s="612" t="s">
        <v>2621</v>
      </c>
      <c r="E286" s="612" t="s">
        <v>2622</v>
      </c>
      <c r="F286" s="615">
        <v>33</v>
      </c>
      <c r="G286" s="615">
        <v>3135</v>
      </c>
      <c r="H286" s="615">
        <v>1</v>
      </c>
      <c r="I286" s="615">
        <v>95</v>
      </c>
      <c r="J286" s="615">
        <v>23</v>
      </c>
      <c r="K286" s="615">
        <v>2208</v>
      </c>
      <c r="L286" s="615">
        <v>0.70430622009569377</v>
      </c>
      <c r="M286" s="615">
        <v>96</v>
      </c>
      <c r="N286" s="615">
        <v>17</v>
      </c>
      <c r="O286" s="615">
        <v>1648</v>
      </c>
      <c r="P286" s="628">
        <v>0.52567783094098885</v>
      </c>
      <c r="Q286" s="616">
        <v>96.941176470588232</v>
      </c>
    </row>
    <row r="287" spans="1:17" ht="14.4" customHeight="1" x14ac:dyDescent="0.3">
      <c r="A287" s="611" t="s">
        <v>2600</v>
      </c>
      <c r="B287" s="612" t="s">
        <v>589</v>
      </c>
      <c r="C287" s="612" t="s">
        <v>1786</v>
      </c>
      <c r="D287" s="612" t="s">
        <v>2623</v>
      </c>
      <c r="E287" s="612" t="s">
        <v>2624</v>
      </c>
      <c r="F287" s="615">
        <v>96</v>
      </c>
      <c r="G287" s="615">
        <v>2016</v>
      </c>
      <c r="H287" s="615">
        <v>1</v>
      </c>
      <c r="I287" s="615">
        <v>21</v>
      </c>
      <c r="J287" s="615">
        <v>150</v>
      </c>
      <c r="K287" s="615">
        <v>3150</v>
      </c>
      <c r="L287" s="615">
        <v>1.5625</v>
      </c>
      <c r="M287" s="615">
        <v>21</v>
      </c>
      <c r="N287" s="615">
        <v>209</v>
      </c>
      <c r="O287" s="615">
        <v>4389</v>
      </c>
      <c r="P287" s="628">
        <v>2.1770833333333335</v>
      </c>
      <c r="Q287" s="616">
        <v>21</v>
      </c>
    </row>
    <row r="288" spans="1:17" ht="14.4" customHeight="1" x14ac:dyDescent="0.3">
      <c r="A288" s="611" t="s">
        <v>2600</v>
      </c>
      <c r="B288" s="612" t="s">
        <v>589</v>
      </c>
      <c r="C288" s="612" t="s">
        <v>1786</v>
      </c>
      <c r="D288" s="612" t="s">
        <v>2535</v>
      </c>
      <c r="E288" s="612" t="s">
        <v>2536</v>
      </c>
      <c r="F288" s="615">
        <v>267</v>
      </c>
      <c r="G288" s="615">
        <v>129762</v>
      </c>
      <c r="H288" s="615">
        <v>1</v>
      </c>
      <c r="I288" s="615">
        <v>486</v>
      </c>
      <c r="J288" s="615">
        <v>98</v>
      </c>
      <c r="K288" s="615">
        <v>47628</v>
      </c>
      <c r="L288" s="615">
        <v>0.36704119850187267</v>
      </c>
      <c r="M288" s="615">
        <v>486</v>
      </c>
      <c r="N288" s="615">
        <v>202</v>
      </c>
      <c r="O288" s="615">
        <v>98322</v>
      </c>
      <c r="P288" s="628">
        <v>0.75771026957044441</v>
      </c>
      <c r="Q288" s="616">
        <v>486.74257425742576</v>
      </c>
    </row>
    <row r="289" spans="1:17" ht="14.4" customHeight="1" x14ac:dyDescent="0.3">
      <c r="A289" s="611" t="s">
        <v>2600</v>
      </c>
      <c r="B289" s="612" t="s">
        <v>589</v>
      </c>
      <c r="C289" s="612" t="s">
        <v>1786</v>
      </c>
      <c r="D289" s="612" t="s">
        <v>2625</v>
      </c>
      <c r="E289" s="612" t="s">
        <v>2626</v>
      </c>
      <c r="F289" s="615">
        <v>137</v>
      </c>
      <c r="G289" s="615">
        <v>5480</v>
      </c>
      <c r="H289" s="615">
        <v>1</v>
      </c>
      <c r="I289" s="615">
        <v>40</v>
      </c>
      <c r="J289" s="615">
        <v>73</v>
      </c>
      <c r="K289" s="615">
        <v>2920</v>
      </c>
      <c r="L289" s="615">
        <v>0.53284671532846717</v>
      </c>
      <c r="M289" s="615">
        <v>40</v>
      </c>
      <c r="N289" s="615">
        <v>63</v>
      </c>
      <c r="O289" s="615">
        <v>2571</v>
      </c>
      <c r="P289" s="628">
        <v>0.46916058394160581</v>
      </c>
      <c r="Q289" s="616">
        <v>40.80952380952381</v>
      </c>
    </row>
    <row r="290" spans="1:17" ht="14.4" customHeight="1" x14ac:dyDescent="0.3">
      <c r="A290" s="611" t="s">
        <v>2600</v>
      </c>
      <c r="B290" s="612" t="s">
        <v>589</v>
      </c>
      <c r="C290" s="612" t="s">
        <v>1786</v>
      </c>
      <c r="D290" s="612" t="s">
        <v>2627</v>
      </c>
      <c r="E290" s="612" t="s">
        <v>2628</v>
      </c>
      <c r="F290" s="615">
        <v>3</v>
      </c>
      <c r="G290" s="615">
        <v>1809</v>
      </c>
      <c r="H290" s="615">
        <v>1</v>
      </c>
      <c r="I290" s="615">
        <v>603</v>
      </c>
      <c r="J290" s="615">
        <v>4</v>
      </c>
      <c r="K290" s="615">
        <v>2416</v>
      </c>
      <c r="L290" s="615">
        <v>1.3355444997236041</v>
      </c>
      <c r="M290" s="615">
        <v>604</v>
      </c>
      <c r="N290" s="615">
        <v>3</v>
      </c>
      <c r="O290" s="615">
        <v>1818</v>
      </c>
      <c r="P290" s="628">
        <v>1.0049751243781095</v>
      </c>
      <c r="Q290" s="616">
        <v>606</v>
      </c>
    </row>
    <row r="291" spans="1:17" ht="14.4" customHeight="1" x14ac:dyDescent="0.3">
      <c r="A291" s="611" t="s">
        <v>2600</v>
      </c>
      <c r="B291" s="612" t="s">
        <v>589</v>
      </c>
      <c r="C291" s="612" t="s">
        <v>1786</v>
      </c>
      <c r="D291" s="612" t="s">
        <v>2629</v>
      </c>
      <c r="E291" s="612" t="s">
        <v>2630</v>
      </c>
      <c r="F291" s="615">
        <v>12</v>
      </c>
      <c r="G291" s="615">
        <v>2928</v>
      </c>
      <c r="H291" s="615">
        <v>1</v>
      </c>
      <c r="I291" s="615">
        <v>244</v>
      </c>
      <c r="J291" s="615">
        <v>23</v>
      </c>
      <c r="K291" s="615">
        <v>5635</v>
      </c>
      <c r="L291" s="615">
        <v>1.9245218579234973</v>
      </c>
      <c r="M291" s="615">
        <v>245</v>
      </c>
      <c r="N291" s="615">
        <v>4</v>
      </c>
      <c r="O291" s="615">
        <v>982</v>
      </c>
      <c r="P291" s="628">
        <v>0.3353825136612022</v>
      </c>
      <c r="Q291" s="616">
        <v>245.5</v>
      </c>
    </row>
    <row r="292" spans="1:17" ht="14.4" customHeight="1" x14ac:dyDescent="0.3">
      <c r="A292" s="611" t="s">
        <v>2600</v>
      </c>
      <c r="B292" s="612" t="s">
        <v>589</v>
      </c>
      <c r="C292" s="612" t="s">
        <v>1786</v>
      </c>
      <c r="D292" s="612" t="s">
        <v>2631</v>
      </c>
      <c r="E292" s="612" t="s">
        <v>2632</v>
      </c>
      <c r="F292" s="615">
        <v>2</v>
      </c>
      <c r="G292" s="615">
        <v>302</v>
      </c>
      <c r="H292" s="615">
        <v>1</v>
      </c>
      <c r="I292" s="615">
        <v>151</v>
      </c>
      <c r="J292" s="615"/>
      <c r="K292" s="615"/>
      <c r="L292" s="615"/>
      <c r="M292" s="615"/>
      <c r="N292" s="615"/>
      <c r="O292" s="615"/>
      <c r="P292" s="628"/>
      <c r="Q292" s="616"/>
    </row>
    <row r="293" spans="1:17" ht="14.4" customHeight="1" x14ac:dyDescent="0.3">
      <c r="A293" s="611" t="s">
        <v>2600</v>
      </c>
      <c r="B293" s="612" t="s">
        <v>589</v>
      </c>
      <c r="C293" s="612" t="s">
        <v>1786</v>
      </c>
      <c r="D293" s="612" t="s">
        <v>2633</v>
      </c>
      <c r="E293" s="612" t="s">
        <v>2634</v>
      </c>
      <c r="F293" s="615">
        <v>535</v>
      </c>
      <c r="G293" s="615">
        <v>14445</v>
      </c>
      <c r="H293" s="615">
        <v>1</v>
      </c>
      <c r="I293" s="615">
        <v>27</v>
      </c>
      <c r="J293" s="615">
        <v>386</v>
      </c>
      <c r="K293" s="615">
        <v>10422</v>
      </c>
      <c r="L293" s="615">
        <v>0.72149532710280373</v>
      </c>
      <c r="M293" s="615">
        <v>27</v>
      </c>
      <c r="N293" s="615">
        <v>262</v>
      </c>
      <c r="O293" s="615">
        <v>7074</v>
      </c>
      <c r="P293" s="628">
        <v>0.48971962616822429</v>
      </c>
      <c r="Q293" s="616">
        <v>27</v>
      </c>
    </row>
    <row r="294" spans="1:17" ht="14.4" customHeight="1" x14ac:dyDescent="0.3">
      <c r="A294" s="611" t="s">
        <v>2635</v>
      </c>
      <c r="B294" s="612" t="s">
        <v>2424</v>
      </c>
      <c r="C294" s="612" t="s">
        <v>1786</v>
      </c>
      <c r="D294" s="612" t="s">
        <v>2636</v>
      </c>
      <c r="E294" s="612" t="s">
        <v>2637</v>
      </c>
      <c r="F294" s="615"/>
      <c r="G294" s="615"/>
      <c r="H294" s="615"/>
      <c r="I294" s="615"/>
      <c r="J294" s="615">
        <v>1</v>
      </c>
      <c r="K294" s="615">
        <v>545</v>
      </c>
      <c r="L294" s="615"/>
      <c r="M294" s="615">
        <v>545</v>
      </c>
      <c r="N294" s="615">
        <v>3</v>
      </c>
      <c r="O294" s="615">
        <v>1637</v>
      </c>
      <c r="P294" s="628"/>
      <c r="Q294" s="616">
        <v>545.66666666666663</v>
      </c>
    </row>
    <row r="295" spans="1:17" ht="14.4" customHeight="1" x14ac:dyDescent="0.3">
      <c r="A295" s="611" t="s">
        <v>2635</v>
      </c>
      <c r="B295" s="612" t="s">
        <v>2424</v>
      </c>
      <c r="C295" s="612" t="s">
        <v>1786</v>
      </c>
      <c r="D295" s="612" t="s">
        <v>2638</v>
      </c>
      <c r="E295" s="612" t="s">
        <v>2639</v>
      </c>
      <c r="F295" s="615">
        <v>1</v>
      </c>
      <c r="G295" s="615">
        <v>649</v>
      </c>
      <c r="H295" s="615">
        <v>1</v>
      </c>
      <c r="I295" s="615">
        <v>649</v>
      </c>
      <c r="J295" s="615">
        <v>3</v>
      </c>
      <c r="K295" s="615">
        <v>1950</v>
      </c>
      <c r="L295" s="615">
        <v>3.00462249614792</v>
      </c>
      <c r="M295" s="615">
        <v>650</v>
      </c>
      <c r="N295" s="615">
        <v>6</v>
      </c>
      <c r="O295" s="615">
        <v>3904</v>
      </c>
      <c r="P295" s="628">
        <v>6.0154083204930666</v>
      </c>
      <c r="Q295" s="616">
        <v>650.66666666666663</v>
      </c>
    </row>
    <row r="296" spans="1:17" ht="14.4" customHeight="1" x14ac:dyDescent="0.3">
      <c r="A296" s="611" t="s">
        <v>2635</v>
      </c>
      <c r="B296" s="612" t="s">
        <v>2424</v>
      </c>
      <c r="C296" s="612" t="s">
        <v>1786</v>
      </c>
      <c r="D296" s="612" t="s">
        <v>2640</v>
      </c>
      <c r="E296" s="612" t="s">
        <v>2641</v>
      </c>
      <c r="F296" s="615">
        <v>1</v>
      </c>
      <c r="G296" s="615">
        <v>649</v>
      </c>
      <c r="H296" s="615">
        <v>1</v>
      </c>
      <c r="I296" s="615">
        <v>649</v>
      </c>
      <c r="J296" s="615">
        <v>3</v>
      </c>
      <c r="K296" s="615">
        <v>1950</v>
      </c>
      <c r="L296" s="615">
        <v>3.00462249614792</v>
      </c>
      <c r="M296" s="615">
        <v>650</v>
      </c>
      <c r="N296" s="615">
        <v>6</v>
      </c>
      <c r="O296" s="615">
        <v>3904</v>
      </c>
      <c r="P296" s="628">
        <v>6.0154083204930666</v>
      </c>
      <c r="Q296" s="616">
        <v>650.66666666666663</v>
      </c>
    </row>
    <row r="297" spans="1:17" ht="14.4" customHeight="1" x14ac:dyDescent="0.3">
      <c r="A297" s="611" t="s">
        <v>2635</v>
      </c>
      <c r="B297" s="612" t="s">
        <v>2424</v>
      </c>
      <c r="C297" s="612" t="s">
        <v>1786</v>
      </c>
      <c r="D297" s="612" t="s">
        <v>2642</v>
      </c>
      <c r="E297" s="612" t="s">
        <v>2643</v>
      </c>
      <c r="F297" s="615"/>
      <c r="G297" s="615"/>
      <c r="H297" s="615"/>
      <c r="I297" s="615"/>
      <c r="J297" s="615"/>
      <c r="K297" s="615"/>
      <c r="L297" s="615"/>
      <c r="M297" s="615"/>
      <c r="N297" s="615">
        <v>2</v>
      </c>
      <c r="O297" s="615">
        <v>1002</v>
      </c>
      <c r="P297" s="628"/>
      <c r="Q297" s="616">
        <v>501</v>
      </c>
    </row>
    <row r="298" spans="1:17" ht="14.4" customHeight="1" x14ac:dyDescent="0.3">
      <c r="A298" s="611" t="s">
        <v>2635</v>
      </c>
      <c r="B298" s="612" t="s">
        <v>2424</v>
      </c>
      <c r="C298" s="612" t="s">
        <v>1786</v>
      </c>
      <c r="D298" s="612" t="s">
        <v>2644</v>
      </c>
      <c r="E298" s="612" t="s">
        <v>2645</v>
      </c>
      <c r="F298" s="615">
        <v>1</v>
      </c>
      <c r="G298" s="615">
        <v>310</v>
      </c>
      <c r="H298" s="615">
        <v>1</v>
      </c>
      <c r="I298" s="615">
        <v>310</v>
      </c>
      <c r="J298" s="615">
        <v>3</v>
      </c>
      <c r="K298" s="615">
        <v>930</v>
      </c>
      <c r="L298" s="615">
        <v>3</v>
      </c>
      <c r="M298" s="615">
        <v>310</v>
      </c>
      <c r="N298" s="615">
        <v>6</v>
      </c>
      <c r="O298" s="615">
        <v>1864</v>
      </c>
      <c r="P298" s="628">
        <v>6.0129032258064514</v>
      </c>
      <c r="Q298" s="616">
        <v>310.66666666666669</v>
      </c>
    </row>
    <row r="299" spans="1:17" ht="14.4" customHeight="1" x14ac:dyDescent="0.3">
      <c r="A299" s="611" t="s">
        <v>2635</v>
      </c>
      <c r="B299" s="612" t="s">
        <v>2424</v>
      </c>
      <c r="C299" s="612" t="s">
        <v>1786</v>
      </c>
      <c r="D299" s="612" t="s">
        <v>2094</v>
      </c>
      <c r="E299" s="612" t="s">
        <v>2095</v>
      </c>
      <c r="F299" s="615">
        <v>10</v>
      </c>
      <c r="G299" s="615">
        <v>230</v>
      </c>
      <c r="H299" s="615">
        <v>1</v>
      </c>
      <c r="I299" s="615">
        <v>23</v>
      </c>
      <c r="J299" s="615"/>
      <c r="K299" s="615"/>
      <c r="L299" s="615"/>
      <c r="M299" s="615"/>
      <c r="N299" s="615">
        <v>6</v>
      </c>
      <c r="O299" s="615">
        <v>138</v>
      </c>
      <c r="P299" s="628">
        <v>0.6</v>
      </c>
      <c r="Q299" s="616">
        <v>23</v>
      </c>
    </row>
    <row r="300" spans="1:17" ht="14.4" customHeight="1" x14ac:dyDescent="0.3">
      <c r="A300" s="611" t="s">
        <v>2635</v>
      </c>
      <c r="B300" s="612" t="s">
        <v>2424</v>
      </c>
      <c r="C300" s="612" t="s">
        <v>1786</v>
      </c>
      <c r="D300" s="612" t="s">
        <v>2646</v>
      </c>
      <c r="E300" s="612" t="s">
        <v>2647</v>
      </c>
      <c r="F300" s="615"/>
      <c r="G300" s="615"/>
      <c r="H300" s="615"/>
      <c r="I300" s="615"/>
      <c r="J300" s="615"/>
      <c r="K300" s="615"/>
      <c r="L300" s="615"/>
      <c r="M300" s="615"/>
      <c r="N300" s="615">
        <v>4</v>
      </c>
      <c r="O300" s="615">
        <v>1396</v>
      </c>
      <c r="P300" s="628"/>
      <c r="Q300" s="616">
        <v>349</v>
      </c>
    </row>
    <row r="301" spans="1:17" ht="14.4" customHeight="1" x14ac:dyDescent="0.3">
      <c r="A301" s="611" t="s">
        <v>2635</v>
      </c>
      <c r="B301" s="612" t="s">
        <v>2424</v>
      </c>
      <c r="C301" s="612" t="s">
        <v>1786</v>
      </c>
      <c r="D301" s="612" t="s">
        <v>2083</v>
      </c>
      <c r="E301" s="612" t="s">
        <v>2084</v>
      </c>
      <c r="F301" s="615">
        <v>10</v>
      </c>
      <c r="G301" s="615">
        <v>12360</v>
      </c>
      <c r="H301" s="615">
        <v>1</v>
      </c>
      <c r="I301" s="615">
        <v>1236</v>
      </c>
      <c r="J301" s="615"/>
      <c r="K301" s="615"/>
      <c r="L301" s="615"/>
      <c r="M301" s="615"/>
      <c r="N301" s="615">
        <v>6</v>
      </c>
      <c r="O301" s="615">
        <v>7566</v>
      </c>
      <c r="P301" s="628">
        <v>0.61213592233009706</v>
      </c>
      <c r="Q301" s="616">
        <v>1261</v>
      </c>
    </row>
    <row r="302" spans="1:17" ht="14.4" customHeight="1" x14ac:dyDescent="0.3">
      <c r="A302" s="611" t="s">
        <v>2635</v>
      </c>
      <c r="B302" s="612" t="s">
        <v>2424</v>
      </c>
      <c r="C302" s="612" t="s">
        <v>1786</v>
      </c>
      <c r="D302" s="612" t="s">
        <v>2648</v>
      </c>
      <c r="E302" s="612" t="s">
        <v>2649</v>
      </c>
      <c r="F302" s="615">
        <v>2</v>
      </c>
      <c r="G302" s="615">
        <v>9980</v>
      </c>
      <c r="H302" s="615">
        <v>1</v>
      </c>
      <c r="I302" s="615">
        <v>4990</v>
      </c>
      <c r="J302" s="615"/>
      <c r="K302" s="615"/>
      <c r="L302" s="615"/>
      <c r="M302" s="615"/>
      <c r="N302" s="615">
        <v>2</v>
      </c>
      <c r="O302" s="615">
        <v>10000</v>
      </c>
      <c r="P302" s="628">
        <v>1.002004008016032</v>
      </c>
      <c r="Q302" s="616">
        <v>5000</v>
      </c>
    </row>
    <row r="303" spans="1:17" ht="14.4" customHeight="1" x14ac:dyDescent="0.3">
      <c r="A303" s="611" t="s">
        <v>2635</v>
      </c>
      <c r="B303" s="612" t="s">
        <v>2424</v>
      </c>
      <c r="C303" s="612" t="s">
        <v>1786</v>
      </c>
      <c r="D303" s="612" t="s">
        <v>2327</v>
      </c>
      <c r="E303" s="612" t="s">
        <v>2328</v>
      </c>
      <c r="F303" s="615"/>
      <c r="G303" s="615"/>
      <c r="H303" s="615"/>
      <c r="I303" s="615"/>
      <c r="J303" s="615">
        <v>1</v>
      </c>
      <c r="K303" s="615">
        <v>169</v>
      </c>
      <c r="L303" s="615"/>
      <c r="M303" s="615">
        <v>169</v>
      </c>
      <c r="N303" s="615">
        <v>4</v>
      </c>
      <c r="O303" s="615">
        <v>680</v>
      </c>
      <c r="P303" s="628"/>
      <c r="Q303" s="616">
        <v>170</v>
      </c>
    </row>
    <row r="304" spans="1:17" ht="14.4" customHeight="1" x14ac:dyDescent="0.3">
      <c r="A304" s="611" t="s">
        <v>2635</v>
      </c>
      <c r="B304" s="612" t="s">
        <v>2424</v>
      </c>
      <c r="C304" s="612" t="s">
        <v>1786</v>
      </c>
      <c r="D304" s="612" t="s">
        <v>2650</v>
      </c>
      <c r="E304" s="612" t="s">
        <v>2651</v>
      </c>
      <c r="F304" s="615">
        <v>1</v>
      </c>
      <c r="G304" s="615">
        <v>685</v>
      </c>
      <c r="H304" s="615">
        <v>1</v>
      </c>
      <c r="I304" s="615">
        <v>685</v>
      </c>
      <c r="J304" s="615">
        <v>3</v>
      </c>
      <c r="K304" s="615">
        <v>2058</v>
      </c>
      <c r="L304" s="615">
        <v>3.0043795620437956</v>
      </c>
      <c r="M304" s="615">
        <v>686</v>
      </c>
      <c r="N304" s="615">
        <v>6</v>
      </c>
      <c r="O304" s="615">
        <v>4120</v>
      </c>
      <c r="P304" s="628">
        <v>6.0145985401459852</v>
      </c>
      <c r="Q304" s="616">
        <v>686.66666666666663</v>
      </c>
    </row>
    <row r="305" spans="1:17" ht="14.4" customHeight="1" x14ac:dyDescent="0.3">
      <c r="A305" s="611" t="s">
        <v>2635</v>
      </c>
      <c r="B305" s="612" t="s">
        <v>2424</v>
      </c>
      <c r="C305" s="612" t="s">
        <v>1786</v>
      </c>
      <c r="D305" s="612" t="s">
        <v>2652</v>
      </c>
      <c r="E305" s="612" t="s">
        <v>2653</v>
      </c>
      <c r="F305" s="615">
        <v>1</v>
      </c>
      <c r="G305" s="615">
        <v>347</v>
      </c>
      <c r="H305" s="615">
        <v>1</v>
      </c>
      <c r="I305" s="615">
        <v>347</v>
      </c>
      <c r="J305" s="615">
        <v>1</v>
      </c>
      <c r="K305" s="615">
        <v>347</v>
      </c>
      <c r="L305" s="615">
        <v>1</v>
      </c>
      <c r="M305" s="615">
        <v>347</v>
      </c>
      <c r="N305" s="615"/>
      <c r="O305" s="615"/>
      <c r="P305" s="628"/>
      <c r="Q305" s="616"/>
    </row>
    <row r="306" spans="1:17" ht="14.4" customHeight="1" x14ac:dyDescent="0.3">
      <c r="A306" s="611" t="s">
        <v>2635</v>
      </c>
      <c r="B306" s="612" t="s">
        <v>2424</v>
      </c>
      <c r="C306" s="612" t="s">
        <v>1786</v>
      </c>
      <c r="D306" s="612" t="s">
        <v>2355</v>
      </c>
      <c r="E306" s="612" t="s">
        <v>2356</v>
      </c>
      <c r="F306" s="615"/>
      <c r="G306" s="615"/>
      <c r="H306" s="615"/>
      <c r="I306" s="615"/>
      <c r="J306" s="615"/>
      <c r="K306" s="615"/>
      <c r="L306" s="615"/>
      <c r="M306" s="615"/>
      <c r="N306" s="615">
        <v>1</v>
      </c>
      <c r="O306" s="615">
        <v>173</v>
      </c>
      <c r="P306" s="628"/>
      <c r="Q306" s="616">
        <v>173</v>
      </c>
    </row>
    <row r="307" spans="1:17" ht="14.4" customHeight="1" x14ac:dyDescent="0.3">
      <c r="A307" s="611" t="s">
        <v>2635</v>
      </c>
      <c r="B307" s="612" t="s">
        <v>2424</v>
      </c>
      <c r="C307" s="612" t="s">
        <v>1786</v>
      </c>
      <c r="D307" s="612" t="s">
        <v>2654</v>
      </c>
      <c r="E307" s="612" t="s">
        <v>2655</v>
      </c>
      <c r="F307" s="615">
        <v>1</v>
      </c>
      <c r="G307" s="615">
        <v>649</v>
      </c>
      <c r="H307" s="615">
        <v>1</v>
      </c>
      <c r="I307" s="615">
        <v>649</v>
      </c>
      <c r="J307" s="615">
        <v>3</v>
      </c>
      <c r="K307" s="615">
        <v>1950</v>
      </c>
      <c r="L307" s="615">
        <v>3.00462249614792</v>
      </c>
      <c r="M307" s="615">
        <v>650</v>
      </c>
      <c r="N307" s="615">
        <v>6</v>
      </c>
      <c r="O307" s="615">
        <v>3904</v>
      </c>
      <c r="P307" s="628">
        <v>6.0154083204930666</v>
      </c>
      <c r="Q307" s="616">
        <v>650.66666666666663</v>
      </c>
    </row>
    <row r="308" spans="1:17" ht="14.4" customHeight="1" x14ac:dyDescent="0.3">
      <c r="A308" s="611" t="s">
        <v>2635</v>
      </c>
      <c r="B308" s="612" t="s">
        <v>2424</v>
      </c>
      <c r="C308" s="612" t="s">
        <v>1786</v>
      </c>
      <c r="D308" s="612" t="s">
        <v>2656</v>
      </c>
      <c r="E308" s="612" t="s">
        <v>2657</v>
      </c>
      <c r="F308" s="615">
        <v>1</v>
      </c>
      <c r="G308" s="615">
        <v>649</v>
      </c>
      <c r="H308" s="615">
        <v>1</v>
      </c>
      <c r="I308" s="615">
        <v>649</v>
      </c>
      <c r="J308" s="615">
        <v>3</v>
      </c>
      <c r="K308" s="615">
        <v>1950</v>
      </c>
      <c r="L308" s="615">
        <v>3.00462249614792</v>
      </c>
      <c r="M308" s="615">
        <v>650</v>
      </c>
      <c r="N308" s="615">
        <v>6</v>
      </c>
      <c r="O308" s="615">
        <v>3904</v>
      </c>
      <c r="P308" s="628">
        <v>6.0154083204930666</v>
      </c>
      <c r="Q308" s="616">
        <v>650.66666666666663</v>
      </c>
    </row>
    <row r="309" spans="1:17" ht="14.4" customHeight="1" x14ac:dyDescent="0.3">
      <c r="A309" s="611" t="s">
        <v>2635</v>
      </c>
      <c r="B309" s="612" t="s">
        <v>2424</v>
      </c>
      <c r="C309" s="612" t="s">
        <v>1786</v>
      </c>
      <c r="D309" s="612" t="s">
        <v>2096</v>
      </c>
      <c r="E309" s="612" t="s">
        <v>2097</v>
      </c>
      <c r="F309" s="615">
        <v>30</v>
      </c>
      <c r="G309" s="615">
        <v>12660</v>
      </c>
      <c r="H309" s="615">
        <v>1</v>
      </c>
      <c r="I309" s="615">
        <v>422</v>
      </c>
      <c r="J309" s="615"/>
      <c r="K309" s="615"/>
      <c r="L309" s="615"/>
      <c r="M309" s="615"/>
      <c r="N309" s="615">
        <v>22</v>
      </c>
      <c r="O309" s="615">
        <v>9460</v>
      </c>
      <c r="P309" s="628">
        <v>0.7472353870458136</v>
      </c>
      <c r="Q309" s="616">
        <v>430</v>
      </c>
    </row>
    <row r="310" spans="1:17" ht="14.4" customHeight="1" x14ac:dyDescent="0.3">
      <c r="A310" s="611" t="s">
        <v>2635</v>
      </c>
      <c r="B310" s="612" t="s">
        <v>2424</v>
      </c>
      <c r="C310" s="612" t="s">
        <v>1786</v>
      </c>
      <c r="D310" s="612" t="s">
        <v>2098</v>
      </c>
      <c r="E310" s="612" t="s">
        <v>2099</v>
      </c>
      <c r="F310" s="615">
        <v>30</v>
      </c>
      <c r="G310" s="615">
        <v>30000</v>
      </c>
      <c r="H310" s="615">
        <v>1</v>
      </c>
      <c r="I310" s="615">
        <v>1000</v>
      </c>
      <c r="J310" s="615"/>
      <c r="K310" s="615"/>
      <c r="L310" s="615"/>
      <c r="M310" s="615"/>
      <c r="N310" s="615">
        <v>22</v>
      </c>
      <c r="O310" s="615">
        <v>22132</v>
      </c>
      <c r="P310" s="628">
        <v>0.73773333333333335</v>
      </c>
      <c r="Q310" s="616">
        <v>1006</v>
      </c>
    </row>
    <row r="311" spans="1:17" ht="14.4" customHeight="1" x14ac:dyDescent="0.3">
      <c r="A311" s="611" t="s">
        <v>2635</v>
      </c>
      <c r="B311" s="612" t="s">
        <v>2424</v>
      </c>
      <c r="C311" s="612" t="s">
        <v>1786</v>
      </c>
      <c r="D311" s="612" t="s">
        <v>2658</v>
      </c>
      <c r="E311" s="612" t="s">
        <v>2659</v>
      </c>
      <c r="F311" s="615">
        <v>3</v>
      </c>
      <c r="G311" s="615">
        <v>1722</v>
      </c>
      <c r="H311" s="615">
        <v>1</v>
      </c>
      <c r="I311" s="615">
        <v>574</v>
      </c>
      <c r="J311" s="615"/>
      <c r="K311" s="615"/>
      <c r="L311" s="615"/>
      <c r="M311" s="615"/>
      <c r="N311" s="615"/>
      <c r="O311" s="615"/>
      <c r="P311" s="628"/>
      <c r="Q311" s="616"/>
    </row>
    <row r="312" spans="1:17" ht="14.4" customHeight="1" x14ac:dyDescent="0.3">
      <c r="A312" s="611" t="s">
        <v>2635</v>
      </c>
      <c r="B312" s="612" t="s">
        <v>2424</v>
      </c>
      <c r="C312" s="612" t="s">
        <v>1786</v>
      </c>
      <c r="D312" s="612" t="s">
        <v>2660</v>
      </c>
      <c r="E312" s="612" t="s">
        <v>2661</v>
      </c>
      <c r="F312" s="615">
        <v>1</v>
      </c>
      <c r="G312" s="615">
        <v>1394</v>
      </c>
      <c r="H312" s="615">
        <v>1</v>
      </c>
      <c r="I312" s="615">
        <v>1394</v>
      </c>
      <c r="J312" s="615">
        <v>3</v>
      </c>
      <c r="K312" s="615">
        <v>4185</v>
      </c>
      <c r="L312" s="615">
        <v>3.0021520803443327</v>
      </c>
      <c r="M312" s="615">
        <v>1395</v>
      </c>
      <c r="N312" s="615">
        <v>6</v>
      </c>
      <c r="O312" s="615">
        <v>8374</v>
      </c>
      <c r="P312" s="628">
        <v>6.0071736011477759</v>
      </c>
      <c r="Q312" s="616">
        <v>1395.6666666666667</v>
      </c>
    </row>
    <row r="313" spans="1:17" ht="14.4" customHeight="1" x14ac:dyDescent="0.3">
      <c r="A313" s="611" t="s">
        <v>2635</v>
      </c>
      <c r="B313" s="612" t="s">
        <v>2424</v>
      </c>
      <c r="C313" s="612" t="s">
        <v>1786</v>
      </c>
      <c r="D313" s="612" t="s">
        <v>2662</v>
      </c>
      <c r="E313" s="612" t="s">
        <v>2663</v>
      </c>
      <c r="F313" s="615">
        <v>8</v>
      </c>
      <c r="G313" s="615">
        <v>8120</v>
      </c>
      <c r="H313" s="615">
        <v>1</v>
      </c>
      <c r="I313" s="615">
        <v>1015</v>
      </c>
      <c r="J313" s="615">
        <v>2</v>
      </c>
      <c r="K313" s="615">
        <v>2032</v>
      </c>
      <c r="L313" s="615">
        <v>0.25024630541871923</v>
      </c>
      <c r="M313" s="615">
        <v>1016</v>
      </c>
      <c r="N313" s="615">
        <v>6</v>
      </c>
      <c r="O313" s="615">
        <v>6102</v>
      </c>
      <c r="P313" s="628">
        <v>0.75147783251231526</v>
      </c>
      <c r="Q313" s="616">
        <v>1017</v>
      </c>
    </row>
    <row r="314" spans="1:17" ht="14.4" customHeight="1" thickBot="1" x14ac:dyDescent="0.35">
      <c r="A314" s="617" t="s">
        <v>2635</v>
      </c>
      <c r="B314" s="618" t="s">
        <v>2424</v>
      </c>
      <c r="C314" s="618" t="s">
        <v>1786</v>
      </c>
      <c r="D314" s="618" t="s">
        <v>2664</v>
      </c>
      <c r="E314" s="618" t="s">
        <v>2665</v>
      </c>
      <c r="F314" s="621">
        <v>1</v>
      </c>
      <c r="G314" s="621">
        <v>188</v>
      </c>
      <c r="H314" s="621">
        <v>1</v>
      </c>
      <c r="I314" s="621">
        <v>188</v>
      </c>
      <c r="J314" s="621"/>
      <c r="K314" s="621"/>
      <c r="L314" s="621"/>
      <c r="M314" s="621"/>
      <c r="N314" s="621">
        <v>5</v>
      </c>
      <c r="O314" s="621">
        <v>945</v>
      </c>
      <c r="P314" s="629">
        <v>5.0265957446808507</v>
      </c>
      <c r="Q314" s="622">
        <v>189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305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13554</v>
      </c>
      <c r="D3" s="182">
        <f>SUBTOTAL(9,D6:D1048576)</f>
        <v>14011</v>
      </c>
      <c r="E3" s="182">
        <f>SUBTOTAL(9,E6:E1048576)</f>
        <v>13972</v>
      </c>
      <c r="F3" s="183">
        <f>IF(OR(E3=0,C3=0),"",E3/C3)</f>
        <v>1.0308396045447838</v>
      </c>
      <c r="G3" s="430">
        <f>SUBTOTAL(9,G6:G1048576)</f>
        <v>57899.495999999999</v>
      </c>
      <c r="H3" s="431">
        <f>SUBTOTAL(9,H6:H1048576)</f>
        <v>60092.04389999999</v>
      </c>
      <c r="I3" s="431">
        <f>SUBTOTAL(9,I6:I1048576)</f>
        <v>57801.290299999986</v>
      </c>
      <c r="J3" s="183">
        <f>IF(OR(I3=0,G3=0),"",I3/G3)</f>
        <v>0.99830385915621767</v>
      </c>
      <c r="K3" s="430">
        <f>SUBTOTAL(9,K6:K1048576)</f>
        <v>13639.36</v>
      </c>
      <c r="L3" s="431">
        <f>SUBTOTAL(9,L6:L1048576)</f>
        <v>14273.220000000001</v>
      </c>
      <c r="M3" s="431">
        <f>SUBTOTAL(9,M6:M1048576)</f>
        <v>13423.54</v>
      </c>
      <c r="N3" s="184">
        <f>IF(OR(M3=0,E3=0),"",M3/E3)</f>
        <v>0.96074577726882338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3"/>
      <c r="B5" s="804"/>
      <c r="C5" s="811">
        <v>2012</v>
      </c>
      <c r="D5" s="811">
        <v>2013</v>
      </c>
      <c r="E5" s="811">
        <v>2014</v>
      </c>
      <c r="F5" s="812" t="s">
        <v>2</v>
      </c>
      <c r="G5" s="822">
        <v>2012</v>
      </c>
      <c r="H5" s="811">
        <v>2013</v>
      </c>
      <c r="I5" s="811">
        <v>2014</v>
      </c>
      <c r="J5" s="812" t="s">
        <v>2</v>
      </c>
      <c r="K5" s="822">
        <v>2012</v>
      </c>
      <c r="L5" s="811">
        <v>2013</v>
      </c>
      <c r="M5" s="811">
        <v>2014</v>
      </c>
      <c r="N5" s="823" t="s">
        <v>80</v>
      </c>
    </row>
    <row r="6" spans="1:14" ht="14.4" customHeight="1" x14ac:dyDescent="0.3">
      <c r="A6" s="805" t="s">
        <v>1844</v>
      </c>
      <c r="B6" s="808" t="s">
        <v>2667</v>
      </c>
      <c r="C6" s="813">
        <v>8883</v>
      </c>
      <c r="D6" s="814">
        <v>9119</v>
      </c>
      <c r="E6" s="814">
        <v>9019</v>
      </c>
      <c r="F6" s="819">
        <v>1.0153101429697173</v>
      </c>
      <c r="G6" s="813">
        <v>7561.3035000000018</v>
      </c>
      <c r="H6" s="814">
        <v>7790.9576999999945</v>
      </c>
      <c r="I6" s="814">
        <v>7708.1576000000005</v>
      </c>
      <c r="J6" s="819">
        <v>1.0194217967841126</v>
      </c>
      <c r="K6" s="813">
        <v>532.98</v>
      </c>
      <c r="L6" s="814">
        <v>547.14</v>
      </c>
      <c r="M6" s="814">
        <v>541.14</v>
      </c>
      <c r="N6" s="824">
        <v>60</v>
      </c>
    </row>
    <row r="7" spans="1:14" ht="14.4" customHeight="1" x14ac:dyDescent="0.3">
      <c r="A7" s="806" t="s">
        <v>1823</v>
      </c>
      <c r="B7" s="809" t="s">
        <v>2667</v>
      </c>
      <c r="C7" s="815">
        <v>473</v>
      </c>
      <c r="D7" s="816">
        <v>618</v>
      </c>
      <c r="E7" s="816">
        <v>740</v>
      </c>
      <c r="F7" s="820">
        <v>1.5644820295983086</v>
      </c>
      <c r="G7" s="815">
        <v>72.794699999999992</v>
      </c>
      <c r="H7" s="816">
        <v>96.222599999999971</v>
      </c>
      <c r="I7" s="816">
        <v>116.72470000000001</v>
      </c>
      <c r="J7" s="820">
        <v>1.6034780004588249</v>
      </c>
      <c r="K7" s="815">
        <v>28.38</v>
      </c>
      <c r="L7" s="816">
        <v>37.08</v>
      </c>
      <c r="M7" s="816">
        <v>44.4</v>
      </c>
      <c r="N7" s="825">
        <v>60</v>
      </c>
    </row>
    <row r="8" spans="1:14" ht="14.4" customHeight="1" x14ac:dyDescent="0.3">
      <c r="A8" s="806" t="s">
        <v>1902</v>
      </c>
      <c r="B8" s="809" t="s">
        <v>2668</v>
      </c>
      <c r="C8" s="815">
        <v>350</v>
      </c>
      <c r="D8" s="816">
        <v>344</v>
      </c>
      <c r="E8" s="816">
        <v>235</v>
      </c>
      <c r="F8" s="820">
        <v>0.67142857142857137</v>
      </c>
      <c r="G8" s="815">
        <v>9122.6970000000001</v>
      </c>
      <c r="H8" s="816">
        <v>8967.5046000000002</v>
      </c>
      <c r="I8" s="816">
        <v>6143.4764999999998</v>
      </c>
      <c r="J8" s="820">
        <v>0.67342766070165427</v>
      </c>
      <c r="K8" s="815">
        <v>2800</v>
      </c>
      <c r="L8" s="816">
        <v>2752</v>
      </c>
      <c r="M8" s="816">
        <v>1880</v>
      </c>
      <c r="N8" s="825">
        <v>8000</v>
      </c>
    </row>
    <row r="9" spans="1:14" ht="14.4" customHeight="1" x14ac:dyDescent="0.3">
      <c r="A9" s="806" t="s">
        <v>1922</v>
      </c>
      <c r="B9" s="809" t="s">
        <v>2668</v>
      </c>
      <c r="C9" s="815">
        <v>920</v>
      </c>
      <c r="D9" s="816">
        <v>982</v>
      </c>
      <c r="E9" s="816">
        <v>1039</v>
      </c>
      <c r="F9" s="820">
        <v>1.1293478260869565</v>
      </c>
      <c r="G9" s="815">
        <v>20477.447999999993</v>
      </c>
      <c r="H9" s="816">
        <v>21860.557199999999</v>
      </c>
      <c r="I9" s="816">
        <v>23164.327499999999</v>
      </c>
      <c r="J9" s="820">
        <v>1.1312116382861774</v>
      </c>
      <c r="K9" s="815">
        <v>5520</v>
      </c>
      <c r="L9" s="816">
        <v>5892</v>
      </c>
      <c r="M9" s="816">
        <v>6234</v>
      </c>
      <c r="N9" s="825">
        <v>6000</v>
      </c>
    </row>
    <row r="10" spans="1:14" ht="14.4" customHeight="1" x14ac:dyDescent="0.3">
      <c r="A10" s="806" t="s">
        <v>1904</v>
      </c>
      <c r="B10" s="809" t="s">
        <v>2668</v>
      </c>
      <c r="C10" s="815">
        <v>610</v>
      </c>
      <c r="D10" s="816">
        <v>699</v>
      </c>
      <c r="E10" s="816">
        <v>595</v>
      </c>
      <c r="F10" s="820">
        <v>0.97540983606557374</v>
      </c>
      <c r="G10" s="815">
        <v>7504.0811999999996</v>
      </c>
      <c r="H10" s="816">
        <v>8600.9021999999968</v>
      </c>
      <c r="I10" s="816">
        <v>7328.1919999999982</v>
      </c>
      <c r="J10" s="820">
        <v>0.97656086130837694</v>
      </c>
      <c r="K10" s="815">
        <v>2440</v>
      </c>
      <c r="L10" s="816">
        <v>2796</v>
      </c>
      <c r="M10" s="816">
        <v>2380</v>
      </c>
      <c r="N10" s="825">
        <v>4000</v>
      </c>
    </row>
    <row r="11" spans="1:14" ht="14.4" customHeight="1" thickBot="1" x14ac:dyDescent="0.35">
      <c r="A11" s="807" t="s">
        <v>1920</v>
      </c>
      <c r="B11" s="810" t="s">
        <v>2668</v>
      </c>
      <c r="C11" s="817">
        <v>2318</v>
      </c>
      <c r="D11" s="818">
        <v>2249</v>
      </c>
      <c r="E11" s="818">
        <v>2344</v>
      </c>
      <c r="F11" s="821">
        <v>1.0112165660051768</v>
      </c>
      <c r="G11" s="817">
        <v>13161.1716</v>
      </c>
      <c r="H11" s="818">
        <v>12775.899600000001</v>
      </c>
      <c r="I11" s="818">
        <v>13340.411999999991</v>
      </c>
      <c r="J11" s="821">
        <v>1.0136188787326497</v>
      </c>
      <c r="K11" s="817">
        <v>2318</v>
      </c>
      <c r="L11" s="818">
        <v>2249</v>
      </c>
      <c r="M11" s="818">
        <v>2344</v>
      </c>
      <c r="N11" s="826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305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2012</v>
      </c>
      <c r="C3" s="44">
        <v>2013</v>
      </c>
      <c r="D3" s="11"/>
      <c r="E3" s="458">
        <v>2014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2938.5559499999999</v>
      </c>
      <c r="C5" s="33">
        <v>2293.6514200000001</v>
      </c>
      <c r="D5" s="12"/>
      <c r="E5" s="214">
        <v>2045.0134099999998</v>
      </c>
      <c r="F5" s="32">
        <v>2255.0670239752699</v>
      </c>
      <c r="G5" s="213">
        <f>E5-F5</f>
        <v>-210.05361397527008</v>
      </c>
      <c r="H5" s="219">
        <f>IF(F5&lt;0.00000001,"",E5/F5)</f>
        <v>0.90685260715444982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2818.5559600000001</v>
      </c>
      <c r="C6" s="35">
        <v>3139.4953299999988</v>
      </c>
      <c r="D6" s="12"/>
      <c r="E6" s="215">
        <v>3284.8801600000006</v>
      </c>
      <c r="F6" s="34">
        <v>3936.092826021576</v>
      </c>
      <c r="G6" s="216">
        <f>E6-F6</f>
        <v>-651.21266602157539</v>
      </c>
      <c r="H6" s="220">
        <f>IF(F6&lt;0.00000001,"",E6/F6)</f>
        <v>0.83455352939940908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37977.842389999991</v>
      </c>
      <c r="C7" s="35">
        <v>36620.774709999998</v>
      </c>
      <c r="D7" s="12"/>
      <c r="E7" s="215">
        <v>38054.683530000017</v>
      </c>
      <c r="F7" s="34">
        <v>36375.34611379628</v>
      </c>
      <c r="G7" s="216">
        <f>E7-F7</f>
        <v>1679.3374162037362</v>
      </c>
      <c r="H7" s="220">
        <f>IF(F7&lt;0.00000001,"",E7/F7)</f>
        <v>1.0461669123628436</v>
      </c>
    </row>
    <row r="8" spans="1:8" ht="14.4" customHeight="1" thickBot="1" x14ac:dyDescent="0.35">
      <c r="A8" s="1" t="s">
        <v>84</v>
      </c>
      <c r="B8" s="15">
        <v>8306.3274300000121</v>
      </c>
      <c r="C8" s="37">
        <v>8248.362709999994</v>
      </c>
      <c r="D8" s="12"/>
      <c r="E8" s="217">
        <v>7970.3387300000031</v>
      </c>
      <c r="F8" s="36">
        <v>8526.0543118664427</v>
      </c>
      <c r="G8" s="218">
        <f>E8-F8</f>
        <v>-555.71558186643961</v>
      </c>
      <c r="H8" s="221">
        <f>IF(F8&lt;0.00000001,"",E8/F8)</f>
        <v>0.93482148230125595</v>
      </c>
    </row>
    <row r="9" spans="1:8" ht="14.4" customHeight="1" thickBot="1" x14ac:dyDescent="0.35">
      <c r="A9" s="2" t="s">
        <v>85</v>
      </c>
      <c r="B9" s="3">
        <v>52041.281730000002</v>
      </c>
      <c r="C9" s="39">
        <v>50302.284169999992</v>
      </c>
      <c r="D9" s="12"/>
      <c r="E9" s="3">
        <v>51354.91583000002</v>
      </c>
      <c r="F9" s="38">
        <v>51092.560275659569</v>
      </c>
      <c r="G9" s="38">
        <f>E9-F9</f>
        <v>262.35555434045091</v>
      </c>
      <c r="H9" s="222">
        <f>IF(F9&lt;0.00000001,"",E9/F9)</f>
        <v>1.0051349071748403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81947.459999999992</v>
      </c>
      <c r="C12" s="37">
        <f>IF(ISERROR(VLOOKUP("Celkem",CaseMix!A:D,3,0)),0,VLOOKUP("Celkem",CaseMix!A:D,3,0)*30)</f>
        <v>86119.799999999988</v>
      </c>
      <c r="D12" s="12"/>
      <c r="E12" s="217">
        <f>IF(ISERROR(VLOOKUP("Celkem",CaseMix!A:D,4,0)),0,VLOOKUP("Celkem",CaseMix!A:D,4,0)*30)</f>
        <v>85186.01999999999</v>
      </c>
      <c r="F12" s="36">
        <f>B12</f>
        <v>81947.459999999992</v>
      </c>
      <c r="G12" s="218">
        <f>E12-F12</f>
        <v>3238.5599999999977</v>
      </c>
      <c r="H12" s="221">
        <f>IF(F12&lt;0.00000001,"",E12/F12)</f>
        <v>1.0395199558351167</v>
      </c>
    </row>
    <row r="13" spans="1:8" ht="14.4" customHeight="1" thickBot="1" x14ac:dyDescent="0.35">
      <c r="A13" s="4" t="s">
        <v>88</v>
      </c>
      <c r="B13" s="9">
        <f>SUM(B11:B12)</f>
        <v>81947.459999999992</v>
      </c>
      <c r="C13" s="41">
        <f>SUM(C11:C12)</f>
        <v>86119.799999999988</v>
      </c>
      <c r="D13" s="12"/>
      <c r="E13" s="9">
        <f>SUM(E11:E12)</f>
        <v>85186.01999999999</v>
      </c>
      <c r="F13" s="40">
        <f>SUM(F11:F12)</f>
        <v>81947.459999999992</v>
      </c>
      <c r="G13" s="40">
        <f>E13-F13</f>
        <v>3238.5599999999977</v>
      </c>
      <c r="H13" s="223">
        <f>IF(F13&lt;0.00000001,"",E13/F13)</f>
        <v>1.0395199558351167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1.5746626000712067</v>
      </c>
      <c r="C15" s="43">
        <f>IF(C9=0,"",C13/C9)</f>
        <v>1.712045514850822</v>
      </c>
      <c r="D15" s="12"/>
      <c r="E15" s="10">
        <f>IF(E9=0,"",E13/E9)</f>
        <v>1.658770511512295</v>
      </c>
      <c r="F15" s="42">
        <f>IF(F9=0,"",F13/F9)</f>
        <v>1.6039020076087214</v>
      </c>
      <c r="G15" s="42">
        <f>IF(ISERROR(F15-E15),"",E15-F15)</f>
        <v>5.4868503903573673E-2</v>
      </c>
      <c r="H15" s="224">
        <f>IF(ISERROR(F15-E15),"",IF(F15&lt;0.00000001,"",E15/F15))</f>
        <v>1.0342093866353954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243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242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304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1.5185328788441745</v>
      </c>
      <c r="C4" s="313">
        <f t="shared" ref="C4:M4" si="0">(C10+C8)/C6</f>
        <v>1.6092193858023451</v>
      </c>
      <c r="D4" s="313">
        <f t="shared" si="0"/>
        <v>1.8180230400915911</v>
      </c>
      <c r="E4" s="313">
        <f t="shared" si="0"/>
        <v>2.0030041288773535</v>
      </c>
      <c r="F4" s="313">
        <f t="shared" si="0"/>
        <v>1.8423493969498772</v>
      </c>
      <c r="G4" s="313">
        <f t="shared" si="0"/>
        <v>1.6566758173586376</v>
      </c>
      <c r="H4" s="313">
        <f t="shared" si="0"/>
        <v>1.6727419460117756</v>
      </c>
      <c r="I4" s="313">
        <f t="shared" si="0"/>
        <v>1.7369466800405235</v>
      </c>
      <c r="J4" s="313">
        <f t="shared" si="0"/>
        <v>1.7599490315571265</v>
      </c>
      <c r="K4" s="313">
        <f t="shared" si="0"/>
        <v>1.7704051886441077</v>
      </c>
      <c r="L4" s="313">
        <f t="shared" si="0"/>
        <v>1.6587705115122955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4215.5755000000199</v>
      </c>
      <c r="C5" s="313">
        <f>IF(ISERROR(VLOOKUP($A5,'Man Tab'!$A:$Q,COLUMN()+2,0)),0,VLOOKUP($A5,'Man Tab'!$A:$Q,COLUMN()+2,0))</f>
        <v>4236.0191800000002</v>
      </c>
      <c r="D5" s="313">
        <f>IF(ISERROR(VLOOKUP($A5,'Man Tab'!$A:$Q,COLUMN()+2,0)),0,VLOOKUP($A5,'Man Tab'!$A:$Q,COLUMN()+2,0))</f>
        <v>4230.0267800000001</v>
      </c>
      <c r="E5" s="313">
        <f>IF(ISERROR(VLOOKUP($A5,'Man Tab'!$A:$Q,COLUMN()+2,0)),0,VLOOKUP($A5,'Man Tab'!$A:$Q,COLUMN()+2,0))</f>
        <v>4094.7693199999999</v>
      </c>
      <c r="F5" s="313">
        <f>IF(ISERROR(VLOOKUP($A5,'Man Tab'!$A:$Q,COLUMN()+2,0)),0,VLOOKUP($A5,'Man Tab'!$A:$Q,COLUMN()+2,0))</f>
        <v>4608.0871399999996</v>
      </c>
      <c r="G5" s="313">
        <f>IF(ISERROR(VLOOKUP($A5,'Man Tab'!$A:$Q,COLUMN()+2,0)),0,VLOOKUP($A5,'Man Tab'!$A:$Q,COLUMN()+2,0))</f>
        <v>4886.3950800000002</v>
      </c>
      <c r="H5" s="313">
        <f>IF(ISERROR(VLOOKUP($A5,'Man Tab'!$A:$Q,COLUMN()+2,0)),0,VLOOKUP($A5,'Man Tab'!$A:$Q,COLUMN()+2,0))</f>
        <v>5790.4620599999998</v>
      </c>
      <c r="I5" s="313">
        <f>IF(ISERROR(VLOOKUP($A5,'Man Tab'!$A:$Q,COLUMN()+2,0)),0,VLOOKUP($A5,'Man Tab'!$A:$Q,COLUMN()+2,0))</f>
        <v>4690.6739299999999</v>
      </c>
      <c r="J5" s="313">
        <f>IF(ISERROR(VLOOKUP($A5,'Man Tab'!$A:$Q,COLUMN()+2,0)),0,VLOOKUP($A5,'Man Tab'!$A:$Q,COLUMN()+2,0))</f>
        <v>4316.7598799999996</v>
      </c>
      <c r="K5" s="313">
        <f>IF(ISERROR(VLOOKUP($A5,'Man Tab'!$A:$Q,COLUMN()+2,0)),0,VLOOKUP($A5,'Man Tab'!$A:$Q,COLUMN()+2,0))</f>
        <v>4215.5256600000002</v>
      </c>
      <c r="L5" s="313">
        <f>IF(ISERROR(VLOOKUP($A5,'Man Tab'!$A:$Q,COLUMN()+2,0)),0,VLOOKUP($A5,'Man Tab'!$A:$Q,COLUMN()+2,0))</f>
        <v>6070.6212999999998</v>
      </c>
      <c r="M5" s="313">
        <f>IF(ISERROR(VLOOKUP($A5,'Man Tab'!$A:$Q,COLUMN()+2,0)),0,VLOOKUP($A5,'Man Tab'!$A:$Q,COLUMN()+2,0))</f>
        <v>4.9406564584124654E-324</v>
      </c>
    </row>
    <row r="6" spans="1:13" ht="14.4" customHeight="1" x14ac:dyDescent="0.3">
      <c r="A6" s="314" t="s">
        <v>85</v>
      </c>
      <c r="B6" s="315">
        <f>B5</f>
        <v>4215.5755000000199</v>
      </c>
      <c r="C6" s="315">
        <f t="shared" ref="C6:M6" si="1">C5+B6</f>
        <v>8451.5946800000202</v>
      </c>
      <c r="D6" s="315">
        <f t="shared" si="1"/>
        <v>12681.62146000002</v>
      </c>
      <c r="E6" s="315">
        <f t="shared" si="1"/>
        <v>16776.39078000002</v>
      </c>
      <c r="F6" s="315">
        <f t="shared" si="1"/>
        <v>21384.477920000019</v>
      </c>
      <c r="G6" s="315">
        <f t="shared" si="1"/>
        <v>26270.873000000021</v>
      </c>
      <c r="H6" s="315">
        <f t="shared" si="1"/>
        <v>32061.335060000019</v>
      </c>
      <c r="I6" s="315">
        <f t="shared" si="1"/>
        <v>36752.008990000017</v>
      </c>
      <c r="J6" s="315">
        <f t="shared" si="1"/>
        <v>41068.768870000014</v>
      </c>
      <c r="K6" s="315">
        <f t="shared" si="1"/>
        <v>45284.294530000014</v>
      </c>
      <c r="L6" s="315">
        <f t="shared" si="1"/>
        <v>51354.915830000013</v>
      </c>
      <c r="M6" s="315">
        <f t="shared" si="1"/>
        <v>51354.915830000013</v>
      </c>
    </row>
    <row r="7" spans="1:13" ht="14.4" customHeight="1" x14ac:dyDescent="0.3">
      <c r="A7" s="314" t="s">
        <v>113</v>
      </c>
      <c r="B7" s="314">
        <v>213.38300000000001</v>
      </c>
      <c r="C7" s="314">
        <v>453.34899999999999</v>
      </c>
      <c r="D7" s="314">
        <v>768.51599999999996</v>
      </c>
      <c r="E7" s="314">
        <v>1120.106</v>
      </c>
      <c r="F7" s="314">
        <v>1313.2560000000001</v>
      </c>
      <c r="G7" s="314">
        <v>1450.7439999999999</v>
      </c>
      <c r="H7" s="314">
        <v>1787.6780000000001</v>
      </c>
      <c r="I7" s="314">
        <v>2127.8760000000002</v>
      </c>
      <c r="J7" s="314">
        <v>2409.2979999999998</v>
      </c>
      <c r="K7" s="314">
        <v>2672.3850000000002</v>
      </c>
      <c r="L7" s="314">
        <v>2839.5340000000001</v>
      </c>
      <c r="M7" s="314"/>
    </row>
    <row r="8" spans="1:13" ht="14.4" customHeight="1" x14ac:dyDescent="0.3">
      <c r="A8" s="314" t="s">
        <v>86</v>
      </c>
      <c r="B8" s="315">
        <f>B7*30</f>
        <v>6401.4900000000007</v>
      </c>
      <c r="C8" s="315">
        <f t="shared" ref="C8:M8" si="2">C7*30</f>
        <v>13600.47</v>
      </c>
      <c r="D8" s="315">
        <f t="shared" si="2"/>
        <v>23055.48</v>
      </c>
      <c r="E8" s="315">
        <f t="shared" si="2"/>
        <v>33603.18</v>
      </c>
      <c r="F8" s="315">
        <f t="shared" si="2"/>
        <v>39397.68</v>
      </c>
      <c r="G8" s="315">
        <f t="shared" si="2"/>
        <v>43522.32</v>
      </c>
      <c r="H8" s="315">
        <f t="shared" si="2"/>
        <v>53630.340000000004</v>
      </c>
      <c r="I8" s="315">
        <f t="shared" si="2"/>
        <v>63836.280000000006</v>
      </c>
      <c r="J8" s="315">
        <f t="shared" si="2"/>
        <v>72278.939999999988</v>
      </c>
      <c r="K8" s="315">
        <f t="shared" si="2"/>
        <v>80171.55</v>
      </c>
      <c r="L8" s="315">
        <f t="shared" si="2"/>
        <v>85186.02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11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1.6039020076087214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1.6039020076087214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307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2014</v>
      </c>
      <c r="C4" s="248" t="s">
        <v>17</v>
      </c>
      <c r="D4" s="226" t="s">
        <v>183</v>
      </c>
      <c r="E4" s="226" t="s">
        <v>184</v>
      </c>
      <c r="F4" s="226" t="s">
        <v>185</v>
      </c>
      <c r="G4" s="226" t="s">
        <v>186</v>
      </c>
      <c r="H4" s="226" t="s">
        <v>187</v>
      </c>
      <c r="I4" s="226" t="s">
        <v>188</v>
      </c>
      <c r="J4" s="226" t="s">
        <v>189</v>
      </c>
      <c r="K4" s="226" t="s">
        <v>190</v>
      </c>
      <c r="L4" s="226" t="s">
        <v>191</v>
      </c>
      <c r="M4" s="226" t="s">
        <v>192</v>
      </c>
      <c r="N4" s="226" t="s">
        <v>193</v>
      </c>
      <c r="O4" s="226" t="s">
        <v>194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5.434722104253712E-323</v>
      </c>
      <c r="Q6" s="173" t="s">
        <v>306</v>
      </c>
    </row>
    <row r="7" spans="1:17" ht="14.4" customHeight="1" x14ac:dyDescent="0.3">
      <c r="A7" s="19" t="s">
        <v>22</v>
      </c>
      <c r="B7" s="55">
        <v>2460.0731170639301</v>
      </c>
      <c r="C7" s="56">
        <v>205.006093088661</v>
      </c>
      <c r="D7" s="56">
        <v>116.268430000001</v>
      </c>
      <c r="E7" s="56">
        <v>238.54389</v>
      </c>
      <c r="F7" s="56">
        <v>201.59556000000001</v>
      </c>
      <c r="G7" s="56">
        <v>168.75995</v>
      </c>
      <c r="H7" s="56">
        <v>223.44615999999999</v>
      </c>
      <c r="I7" s="56">
        <v>269.32958000000002</v>
      </c>
      <c r="J7" s="56">
        <v>232.18539000000001</v>
      </c>
      <c r="K7" s="56">
        <v>207.07174000000001</v>
      </c>
      <c r="L7" s="56">
        <v>109.26591000000001</v>
      </c>
      <c r="M7" s="56">
        <v>119.92762999999999</v>
      </c>
      <c r="N7" s="56">
        <v>158.61917</v>
      </c>
      <c r="O7" s="56">
        <v>4.9406564584124654E-324</v>
      </c>
      <c r="P7" s="57">
        <v>2045.01341</v>
      </c>
      <c r="Q7" s="174">
        <v>0.90685260715399996</v>
      </c>
    </row>
    <row r="8" spans="1:17" ht="14.4" customHeight="1" x14ac:dyDescent="0.3">
      <c r="A8" s="19" t="s">
        <v>23</v>
      </c>
      <c r="B8" s="55">
        <v>427.69522588613199</v>
      </c>
      <c r="C8" s="56">
        <v>35.641268823844001</v>
      </c>
      <c r="D8" s="56">
        <v>28.826000000000001</v>
      </c>
      <c r="E8" s="56">
        <v>43.289000000000001</v>
      </c>
      <c r="F8" s="56">
        <v>25.951000000000001</v>
      </c>
      <c r="G8" s="56">
        <v>46.164000000000001</v>
      </c>
      <c r="H8" s="56">
        <v>17.201000000000001</v>
      </c>
      <c r="I8" s="56">
        <v>13.92</v>
      </c>
      <c r="J8" s="56">
        <v>30.716000000000001</v>
      </c>
      <c r="K8" s="56">
        <v>53.348999999999997</v>
      </c>
      <c r="L8" s="56">
        <v>9.0530000000000008</v>
      </c>
      <c r="M8" s="56">
        <v>8.9009999999999998</v>
      </c>
      <c r="N8" s="56">
        <v>25.783000000000001</v>
      </c>
      <c r="O8" s="56">
        <v>4.9406564584124654E-324</v>
      </c>
      <c r="P8" s="57">
        <v>303.15300000000002</v>
      </c>
      <c r="Q8" s="174">
        <v>0.77324305631599999</v>
      </c>
    </row>
    <row r="9" spans="1:17" ht="14.4" customHeight="1" x14ac:dyDescent="0.3">
      <c r="A9" s="19" t="s">
        <v>24</v>
      </c>
      <c r="B9" s="55">
        <v>4293.9194465689898</v>
      </c>
      <c r="C9" s="56">
        <v>357.82662054741598</v>
      </c>
      <c r="D9" s="56">
        <v>250.36808000000099</v>
      </c>
      <c r="E9" s="56">
        <v>252.22452000000001</v>
      </c>
      <c r="F9" s="56">
        <v>259.15060999999997</v>
      </c>
      <c r="G9" s="56">
        <v>254.96100999999999</v>
      </c>
      <c r="H9" s="56">
        <v>402.12259999999998</v>
      </c>
      <c r="I9" s="56">
        <v>278.94632999999999</v>
      </c>
      <c r="J9" s="56">
        <v>325.77442000000002</v>
      </c>
      <c r="K9" s="56">
        <v>421.12362000000002</v>
      </c>
      <c r="L9" s="56">
        <v>260.53629000000001</v>
      </c>
      <c r="M9" s="56">
        <v>228.62062</v>
      </c>
      <c r="N9" s="56">
        <v>351.05205999999998</v>
      </c>
      <c r="O9" s="56">
        <v>4.9406564584124654E-324</v>
      </c>
      <c r="P9" s="57">
        <v>3284.8801600000002</v>
      </c>
      <c r="Q9" s="174">
        <v>0.83455352939899996</v>
      </c>
    </row>
    <row r="10" spans="1:17" ht="14.4" customHeight="1" x14ac:dyDescent="0.3">
      <c r="A10" s="19" t="s">
        <v>25</v>
      </c>
      <c r="B10" s="55">
        <v>342.86339678123397</v>
      </c>
      <c r="C10" s="56">
        <v>28.571949731768999</v>
      </c>
      <c r="D10" s="56">
        <v>17.229939999999999</v>
      </c>
      <c r="E10" s="56">
        <v>30.883569999999999</v>
      </c>
      <c r="F10" s="56">
        <v>22.09346</v>
      </c>
      <c r="G10" s="56">
        <v>19.499749999999999</v>
      </c>
      <c r="H10" s="56">
        <v>24.256440000000001</v>
      </c>
      <c r="I10" s="56">
        <v>24.573270000000001</v>
      </c>
      <c r="J10" s="56">
        <v>25.49625</v>
      </c>
      <c r="K10" s="56">
        <v>22.020119999999999</v>
      </c>
      <c r="L10" s="56">
        <v>24.130579999999998</v>
      </c>
      <c r="M10" s="56">
        <v>4.5536799999999999</v>
      </c>
      <c r="N10" s="56">
        <v>15.39503</v>
      </c>
      <c r="O10" s="56">
        <v>4.9406564584124654E-324</v>
      </c>
      <c r="P10" s="57">
        <v>230.13209000000001</v>
      </c>
      <c r="Q10" s="174">
        <v>0.73222511194700002</v>
      </c>
    </row>
    <row r="11" spans="1:17" ht="14.4" customHeight="1" x14ac:dyDescent="0.3">
      <c r="A11" s="19" t="s">
        <v>26</v>
      </c>
      <c r="B11" s="55">
        <v>732.36899488167398</v>
      </c>
      <c r="C11" s="56">
        <v>61.030749573472001</v>
      </c>
      <c r="D11" s="56">
        <v>53.260390000000001</v>
      </c>
      <c r="E11" s="56">
        <v>43.575330000000001</v>
      </c>
      <c r="F11" s="56">
        <v>63.793790000000001</v>
      </c>
      <c r="G11" s="56">
        <v>44.342460000000003</v>
      </c>
      <c r="H11" s="56">
        <v>55.524299999999997</v>
      </c>
      <c r="I11" s="56">
        <v>50.933720000000001</v>
      </c>
      <c r="J11" s="56">
        <v>64.606399999999994</v>
      </c>
      <c r="K11" s="56">
        <v>47.041930000000001</v>
      </c>
      <c r="L11" s="56">
        <v>63.173360000000002</v>
      </c>
      <c r="M11" s="56">
        <v>66.777469999999994</v>
      </c>
      <c r="N11" s="56">
        <v>69.917569999999998</v>
      </c>
      <c r="O11" s="56">
        <v>4.9406564584124654E-324</v>
      </c>
      <c r="P11" s="57">
        <v>622.94672000000003</v>
      </c>
      <c r="Q11" s="174">
        <v>0.92791781840700005</v>
      </c>
    </row>
    <row r="12" spans="1:17" ht="14.4" customHeight="1" x14ac:dyDescent="0.3">
      <c r="A12" s="19" t="s">
        <v>27</v>
      </c>
      <c r="B12" s="55">
        <v>187.711070006216</v>
      </c>
      <c r="C12" s="56">
        <v>15.642589167183999</v>
      </c>
      <c r="D12" s="56">
        <v>0.67696999999999996</v>
      </c>
      <c r="E12" s="56">
        <v>54.239170000000001</v>
      </c>
      <c r="F12" s="56">
        <v>2.8675000000000002</v>
      </c>
      <c r="G12" s="56">
        <v>14.881</v>
      </c>
      <c r="H12" s="56">
        <v>14.56602</v>
      </c>
      <c r="I12" s="56">
        <v>53.329079999999998</v>
      </c>
      <c r="J12" s="56">
        <v>22.1538</v>
      </c>
      <c r="K12" s="56">
        <v>7.10426</v>
      </c>
      <c r="L12" s="56">
        <v>11.21088</v>
      </c>
      <c r="M12" s="56">
        <v>42.418109999999999</v>
      </c>
      <c r="N12" s="56">
        <v>12.87405</v>
      </c>
      <c r="O12" s="56">
        <v>4.9406564584124654E-324</v>
      </c>
      <c r="P12" s="57">
        <v>236.32084</v>
      </c>
      <c r="Q12" s="174">
        <v>1.373411555955</v>
      </c>
    </row>
    <row r="13" spans="1:17" ht="14.4" customHeight="1" x14ac:dyDescent="0.3">
      <c r="A13" s="19" t="s">
        <v>28</v>
      </c>
      <c r="B13" s="55">
        <v>461.17556527500801</v>
      </c>
      <c r="C13" s="56">
        <v>38.43129710625</v>
      </c>
      <c r="D13" s="56">
        <v>48.615490000000001</v>
      </c>
      <c r="E13" s="56">
        <v>18.017060000000001</v>
      </c>
      <c r="F13" s="56">
        <v>24.188110000000002</v>
      </c>
      <c r="G13" s="56">
        <v>35.188310000000001</v>
      </c>
      <c r="H13" s="56">
        <v>41.70035</v>
      </c>
      <c r="I13" s="56">
        <v>31.691410000000001</v>
      </c>
      <c r="J13" s="56">
        <v>46.05104</v>
      </c>
      <c r="K13" s="56">
        <v>44.092230000000001</v>
      </c>
      <c r="L13" s="56">
        <v>65.825140000000005</v>
      </c>
      <c r="M13" s="56">
        <v>29.051400000000001</v>
      </c>
      <c r="N13" s="56">
        <v>31.240680000000001</v>
      </c>
      <c r="O13" s="56">
        <v>4.9406564584124654E-324</v>
      </c>
      <c r="P13" s="57">
        <v>415.66122000000001</v>
      </c>
      <c r="Q13" s="174">
        <v>0.98324507579999998</v>
      </c>
    </row>
    <row r="14" spans="1:17" ht="14.4" customHeight="1" x14ac:dyDescent="0.3">
      <c r="A14" s="19" t="s">
        <v>29</v>
      </c>
      <c r="B14" s="55">
        <v>985.28526246988395</v>
      </c>
      <c r="C14" s="56">
        <v>82.107105205823004</v>
      </c>
      <c r="D14" s="56">
        <v>109.203000000001</v>
      </c>
      <c r="E14" s="56">
        <v>93.686000000000007</v>
      </c>
      <c r="F14" s="56">
        <v>82.429000000000002</v>
      </c>
      <c r="G14" s="56">
        <v>67.644999999999996</v>
      </c>
      <c r="H14" s="56">
        <v>62.328000000000003</v>
      </c>
      <c r="I14" s="56">
        <v>48.914000000000001</v>
      </c>
      <c r="J14" s="56">
        <v>49.616999999999997</v>
      </c>
      <c r="K14" s="56">
        <v>45.622999999999998</v>
      </c>
      <c r="L14" s="56">
        <v>48.600999999999999</v>
      </c>
      <c r="M14" s="56">
        <v>72.402000000000001</v>
      </c>
      <c r="N14" s="56">
        <v>83.975999999999999</v>
      </c>
      <c r="O14" s="56">
        <v>4.9406564584124654E-324</v>
      </c>
      <c r="P14" s="57">
        <v>764.424000000001</v>
      </c>
      <c r="Q14" s="174">
        <v>0.84637122128300002</v>
      </c>
    </row>
    <row r="15" spans="1:17" ht="14.4" customHeight="1" x14ac:dyDescent="0.3">
      <c r="A15" s="19" t="s">
        <v>30</v>
      </c>
      <c r="B15" s="55">
        <v>0.28993067455499999</v>
      </c>
      <c r="C15" s="56">
        <v>2.4160889546E-2</v>
      </c>
      <c r="D15" s="56">
        <v>22.720130000000001</v>
      </c>
      <c r="E15" s="56">
        <v>11.58343</v>
      </c>
      <c r="F15" s="56">
        <v>16.557780000000001</v>
      </c>
      <c r="G15" s="56">
        <v>6.31067</v>
      </c>
      <c r="H15" s="56">
        <v>28.701560000000001</v>
      </c>
      <c r="I15" s="56">
        <v>5.0619300000000003</v>
      </c>
      <c r="J15" s="56">
        <v>9.5255399999999995</v>
      </c>
      <c r="K15" s="56">
        <v>6.6486799999999997</v>
      </c>
      <c r="L15" s="56">
        <v>16.451080000000001</v>
      </c>
      <c r="M15" s="56">
        <v>13.226509999999999</v>
      </c>
      <c r="N15" s="56">
        <v>4.9406564584124654E-324</v>
      </c>
      <c r="O15" s="56">
        <v>4.9406564584124654E-324</v>
      </c>
      <c r="P15" s="57">
        <v>136.78730999999999</v>
      </c>
      <c r="Q15" s="174">
        <v>514.68345054849897</v>
      </c>
    </row>
    <row r="16" spans="1:17" ht="14.4" customHeight="1" x14ac:dyDescent="0.3">
      <c r="A16" s="19" t="s">
        <v>31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5.434722104253712E-323</v>
      </c>
      <c r="Q16" s="174" t="s">
        <v>306</v>
      </c>
    </row>
    <row r="17" spans="1:17" ht="14.4" customHeight="1" x14ac:dyDescent="0.3">
      <c r="A17" s="19" t="s">
        <v>32</v>
      </c>
      <c r="B17" s="55">
        <v>1207.37376973659</v>
      </c>
      <c r="C17" s="56">
        <v>100.61448081138199</v>
      </c>
      <c r="D17" s="56">
        <v>73.807910000000007</v>
      </c>
      <c r="E17" s="56">
        <v>26.416160000000001</v>
      </c>
      <c r="F17" s="56">
        <v>12.31387</v>
      </c>
      <c r="G17" s="56">
        <v>51.40146</v>
      </c>
      <c r="H17" s="56">
        <v>20.042490000000001</v>
      </c>
      <c r="I17" s="56">
        <v>74.739530000000002</v>
      </c>
      <c r="J17" s="56">
        <v>11.61017</v>
      </c>
      <c r="K17" s="56">
        <v>89.205449999999999</v>
      </c>
      <c r="L17" s="56">
        <v>23.75395</v>
      </c>
      <c r="M17" s="56">
        <v>95.513909999999996</v>
      </c>
      <c r="N17" s="56">
        <v>44.641910000000003</v>
      </c>
      <c r="O17" s="56">
        <v>4.9406564584124654E-324</v>
      </c>
      <c r="P17" s="57">
        <v>523.44681000000003</v>
      </c>
      <c r="Q17" s="174">
        <v>0.47295452158099999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4.8140000000000001</v>
      </c>
      <c r="E18" s="56">
        <v>2.5369999999999999</v>
      </c>
      <c r="F18" s="56">
        <v>3.8719999999999999</v>
      </c>
      <c r="G18" s="56">
        <v>3.8069999999999999</v>
      </c>
      <c r="H18" s="56">
        <v>7.2430000000000003</v>
      </c>
      <c r="I18" s="56">
        <v>22.138999999999999</v>
      </c>
      <c r="J18" s="56">
        <v>4.9406564584124654E-324</v>
      </c>
      <c r="K18" s="56">
        <v>4.9406564584124654E-324</v>
      </c>
      <c r="L18" s="56">
        <v>2.4039999999999999</v>
      </c>
      <c r="M18" s="56">
        <v>12.879</v>
      </c>
      <c r="N18" s="56">
        <v>7.766</v>
      </c>
      <c r="O18" s="56">
        <v>4.9406564584124654E-324</v>
      </c>
      <c r="P18" s="57">
        <v>67.460999999999999</v>
      </c>
      <c r="Q18" s="174" t="s">
        <v>306</v>
      </c>
    </row>
    <row r="19" spans="1:17" ht="14.4" customHeight="1" x14ac:dyDescent="0.3">
      <c r="A19" s="19" t="s">
        <v>34</v>
      </c>
      <c r="B19" s="55">
        <v>2091.3906806447299</v>
      </c>
      <c r="C19" s="56">
        <v>174.28255672039401</v>
      </c>
      <c r="D19" s="56">
        <v>118.454320000001</v>
      </c>
      <c r="E19" s="56">
        <v>109.30007000000001</v>
      </c>
      <c r="F19" s="56">
        <v>120.09728</v>
      </c>
      <c r="G19" s="56">
        <v>69.836370000000002</v>
      </c>
      <c r="H19" s="56">
        <v>182.86442</v>
      </c>
      <c r="I19" s="56">
        <v>367.65215000000001</v>
      </c>
      <c r="J19" s="56">
        <v>117.09218</v>
      </c>
      <c r="K19" s="56">
        <v>82.802499999999995</v>
      </c>
      <c r="L19" s="56">
        <v>171.26463000000001</v>
      </c>
      <c r="M19" s="56">
        <v>107.79344</v>
      </c>
      <c r="N19" s="56">
        <v>225.84309999999999</v>
      </c>
      <c r="O19" s="56">
        <v>4.9406564584124654E-324</v>
      </c>
      <c r="P19" s="57">
        <v>1673.00046</v>
      </c>
      <c r="Q19" s="174">
        <v>0.87266880731499996</v>
      </c>
    </row>
    <row r="20" spans="1:17" ht="14.4" customHeight="1" x14ac:dyDescent="0.3">
      <c r="A20" s="19" t="s">
        <v>35</v>
      </c>
      <c r="B20" s="55">
        <v>39682.195760504997</v>
      </c>
      <c r="C20" s="56">
        <v>3306.8496467087498</v>
      </c>
      <c r="D20" s="56">
        <v>3135.54054000002</v>
      </c>
      <c r="E20" s="56">
        <v>3067.1609199999998</v>
      </c>
      <c r="F20" s="56">
        <v>3127.38474</v>
      </c>
      <c r="G20" s="56">
        <v>3015.2498900000001</v>
      </c>
      <c r="H20" s="56">
        <v>3218.86393</v>
      </c>
      <c r="I20" s="56">
        <v>3265.2202299999999</v>
      </c>
      <c r="J20" s="56">
        <v>4559.7138500000001</v>
      </c>
      <c r="K20" s="56">
        <v>3425.5178599999999</v>
      </c>
      <c r="L20" s="56">
        <v>3265.5466700000002</v>
      </c>
      <c r="M20" s="56">
        <v>3170.9244100000001</v>
      </c>
      <c r="N20" s="56">
        <v>4803.5604899999998</v>
      </c>
      <c r="O20" s="56">
        <v>4.9406564584124654E-324</v>
      </c>
      <c r="P20" s="57">
        <v>38054.683530000002</v>
      </c>
      <c r="Q20" s="174">
        <v>1.0461669123620001</v>
      </c>
    </row>
    <row r="21" spans="1:17" ht="14.4" customHeight="1" x14ac:dyDescent="0.3">
      <c r="A21" s="20" t="s">
        <v>36</v>
      </c>
      <c r="B21" s="55">
        <v>2721.9962620438</v>
      </c>
      <c r="C21" s="56">
        <v>226.83302183698299</v>
      </c>
      <c r="D21" s="56">
        <v>231.858000000001</v>
      </c>
      <c r="E21" s="56">
        <v>239.18100000000001</v>
      </c>
      <c r="F21" s="56">
        <v>229.65899999999999</v>
      </c>
      <c r="G21" s="56">
        <v>229.65799999999999</v>
      </c>
      <c r="H21" s="56">
        <v>229.65799999999999</v>
      </c>
      <c r="I21" s="56">
        <v>242.15799999999999</v>
      </c>
      <c r="J21" s="56">
        <v>230.06299999999999</v>
      </c>
      <c r="K21" s="56">
        <v>224.27099999999999</v>
      </c>
      <c r="L21" s="56">
        <v>224.27099999999999</v>
      </c>
      <c r="M21" s="56">
        <v>224.27</v>
      </c>
      <c r="N21" s="56">
        <v>224.26900000000001</v>
      </c>
      <c r="O21" s="56">
        <v>1.4821969375237396E-323</v>
      </c>
      <c r="P21" s="57">
        <v>2529.3159999999998</v>
      </c>
      <c r="Q21" s="174">
        <v>1.013687585342</v>
      </c>
    </row>
    <row r="22" spans="1:17" ht="14.4" customHeight="1" x14ac:dyDescent="0.3">
      <c r="A22" s="19" t="s">
        <v>37</v>
      </c>
      <c r="B22" s="55">
        <v>143</v>
      </c>
      <c r="C22" s="56">
        <v>11.916666666666</v>
      </c>
      <c r="D22" s="56">
        <v>4.9406564584124654E-324</v>
      </c>
      <c r="E22" s="56">
        <v>1.452</v>
      </c>
      <c r="F22" s="56">
        <v>30.771999999999998</v>
      </c>
      <c r="G22" s="56">
        <v>49.747459999999997</v>
      </c>
      <c r="H22" s="56">
        <v>69.657579999999996</v>
      </c>
      <c r="I22" s="56">
        <v>60</v>
      </c>
      <c r="J22" s="56">
        <v>65.855800000000002</v>
      </c>
      <c r="K22" s="56">
        <v>14.801</v>
      </c>
      <c r="L22" s="56">
        <v>20.846409999999999</v>
      </c>
      <c r="M22" s="56">
        <v>11.496</v>
      </c>
      <c r="N22" s="56">
        <v>7.8529</v>
      </c>
      <c r="O22" s="56">
        <v>4.9406564584124654E-324</v>
      </c>
      <c r="P22" s="57">
        <v>332.48115000000001</v>
      </c>
      <c r="Q22" s="174">
        <v>2.5364105530829999</v>
      </c>
    </row>
    <row r="23" spans="1:17" ht="14.4" customHeight="1" x14ac:dyDescent="0.3">
      <c r="A23" s="20" t="s">
        <v>38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2.1738888417014848E-322</v>
      </c>
      <c r="Q23" s="174" t="s">
        <v>306</v>
      </c>
    </row>
    <row r="24" spans="1:17" ht="14.4" customHeight="1" x14ac:dyDescent="0.3">
      <c r="A24" s="20" t="s">
        <v>39</v>
      </c>
      <c r="B24" s="55">
        <v>-7.2759576141834308E-12</v>
      </c>
      <c r="C24" s="56">
        <v>0</v>
      </c>
      <c r="D24" s="56">
        <v>3.9323000000000001</v>
      </c>
      <c r="E24" s="56">
        <v>3.9300599999979999</v>
      </c>
      <c r="F24" s="56">
        <v>7.3010799999989997</v>
      </c>
      <c r="G24" s="56">
        <v>17.316989999998999</v>
      </c>
      <c r="H24" s="56">
        <v>9.9112899999989992</v>
      </c>
      <c r="I24" s="56">
        <v>77.786849999999006</v>
      </c>
      <c r="J24" s="56">
        <v>1.219999998E-3</v>
      </c>
      <c r="K24" s="56">
        <v>1.5399999989999999E-3</v>
      </c>
      <c r="L24" s="56">
        <v>0.42597999999899999</v>
      </c>
      <c r="M24" s="56">
        <v>6.770479999999</v>
      </c>
      <c r="N24" s="56">
        <v>7.8303399999980003</v>
      </c>
      <c r="O24" s="56">
        <v>-1.0869444208507424E-322</v>
      </c>
      <c r="P24" s="57">
        <v>135.208129999992</v>
      </c>
      <c r="Q24" s="174"/>
    </row>
    <row r="25" spans="1:17" ht="14.4" customHeight="1" x14ac:dyDescent="0.3">
      <c r="A25" s="21" t="s">
        <v>40</v>
      </c>
      <c r="B25" s="58">
        <v>55737.338482537802</v>
      </c>
      <c r="C25" s="59">
        <v>4644.7782068781498</v>
      </c>
      <c r="D25" s="59">
        <v>4215.5755000000199</v>
      </c>
      <c r="E25" s="59">
        <v>4236.0191800000002</v>
      </c>
      <c r="F25" s="59">
        <v>4230.0267800000001</v>
      </c>
      <c r="G25" s="59">
        <v>4094.7693199999999</v>
      </c>
      <c r="H25" s="59">
        <v>4608.0871399999996</v>
      </c>
      <c r="I25" s="59">
        <v>4886.3950800000002</v>
      </c>
      <c r="J25" s="59">
        <v>5790.4620599999998</v>
      </c>
      <c r="K25" s="59">
        <v>4690.6739299999999</v>
      </c>
      <c r="L25" s="59">
        <v>4316.7598799999996</v>
      </c>
      <c r="M25" s="59">
        <v>4215.5256600000002</v>
      </c>
      <c r="N25" s="59">
        <v>6070.6212999999998</v>
      </c>
      <c r="O25" s="59">
        <v>4.9406564584124654E-324</v>
      </c>
      <c r="P25" s="60">
        <v>51354.915829999998</v>
      </c>
      <c r="Q25" s="175">
        <v>1.0051349071739999</v>
      </c>
    </row>
    <row r="26" spans="1:17" ht="14.4" customHeight="1" x14ac:dyDescent="0.3">
      <c r="A26" s="19" t="s">
        <v>41</v>
      </c>
      <c r="B26" s="55">
        <v>6394.0059540686098</v>
      </c>
      <c r="C26" s="56">
        <v>532.83382950571797</v>
      </c>
      <c r="D26" s="56">
        <v>579.89972999999998</v>
      </c>
      <c r="E26" s="56">
        <v>548.07451000000003</v>
      </c>
      <c r="F26" s="56">
        <v>581.62392999999997</v>
      </c>
      <c r="G26" s="56">
        <v>529.69075999999995</v>
      </c>
      <c r="H26" s="56">
        <v>594.25468999999998</v>
      </c>
      <c r="I26" s="56">
        <v>537.35923000000003</v>
      </c>
      <c r="J26" s="56">
        <v>831.33919000000003</v>
      </c>
      <c r="K26" s="56">
        <v>552.39288999999997</v>
      </c>
      <c r="L26" s="56">
        <v>529.44892000000004</v>
      </c>
      <c r="M26" s="56">
        <v>596.94903999999997</v>
      </c>
      <c r="N26" s="56">
        <v>658.21068000000002</v>
      </c>
      <c r="O26" s="56">
        <v>4.9406564584124654E-324</v>
      </c>
      <c r="P26" s="57">
        <v>6539.2435699999996</v>
      </c>
      <c r="Q26" s="174">
        <v>1.115688710555</v>
      </c>
    </row>
    <row r="27" spans="1:17" ht="14.4" customHeight="1" x14ac:dyDescent="0.3">
      <c r="A27" s="22" t="s">
        <v>42</v>
      </c>
      <c r="B27" s="58">
        <v>62131.3444366064</v>
      </c>
      <c r="C27" s="59">
        <v>5177.61203638386</v>
      </c>
      <c r="D27" s="59">
        <v>4795.47523000002</v>
      </c>
      <c r="E27" s="59">
        <v>4784.0936899999997</v>
      </c>
      <c r="F27" s="59">
        <v>4811.6507099999999</v>
      </c>
      <c r="G27" s="59">
        <v>4624.4600799999998</v>
      </c>
      <c r="H27" s="59">
        <v>5202.3418300000003</v>
      </c>
      <c r="I27" s="59">
        <v>5423.7543100000003</v>
      </c>
      <c r="J27" s="59">
        <v>6621.8012500000004</v>
      </c>
      <c r="K27" s="59">
        <v>5243.06682</v>
      </c>
      <c r="L27" s="59">
        <v>4846.2088000000003</v>
      </c>
      <c r="M27" s="59">
        <v>4812.4746999999998</v>
      </c>
      <c r="N27" s="59">
        <v>6728.8319799999999</v>
      </c>
      <c r="O27" s="59">
        <v>9.8813129168249309E-324</v>
      </c>
      <c r="P27" s="60">
        <v>57894.159399999997</v>
      </c>
      <c r="Q27" s="175">
        <v>1.0165121223860001</v>
      </c>
    </row>
    <row r="28" spans="1:17" ht="14.4" customHeight="1" x14ac:dyDescent="0.3">
      <c r="A28" s="20" t="s">
        <v>43</v>
      </c>
      <c r="B28" s="55">
        <v>23.478623281265001</v>
      </c>
      <c r="C28" s="56">
        <v>1.956551940105</v>
      </c>
      <c r="D28" s="56">
        <v>0.14710000000000001</v>
      </c>
      <c r="E28" s="56">
        <v>1.2351641146031164E-322</v>
      </c>
      <c r="F28" s="56">
        <v>1.2351641146031164E-322</v>
      </c>
      <c r="G28" s="56">
        <v>1.2351641146031164E-322</v>
      </c>
      <c r="H28" s="56">
        <v>1.2351641146031164E-322</v>
      </c>
      <c r="I28" s="56">
        <v>-8.2769999999999992</v>
      </c>
      <c r="J28" s="56">
        <v>6.0505599999999999</v>
      </c>
      <c r="K28" s="56">
        <v>1.5311999999999999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-0.54813999999899998</v>
      </c>
      <c r="Q28" s="174">
        <v>-2.5468738176E-2</v>
      </c>
    </row>
    <row r="29" spans="1:17" ht="14.4" customHeight="1" x14ac:dyDescent="0.3">
      <c r="A29" s="20" t="s">
        <v>44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1.0869444208507424E-322</v>
      </c>
      <c r="Q29" s="174" t="s">
        <v>306</v>
      </c>
    </row>
    <row r="30" spans="1:17" ht="14.4" customHeight="1" x14ac:dyDescent="0.3">
      <c r="A30" s="20" t="s">
        <v>45</v>
      </c>
      <c r="B30" s="55">
        <v>4.4465908125712189E-323</v>
      </c>
      <c r="C30" s="56">
        <v>0</v>
      </c>
      <c r="D30" s="56">
        <v>9.1862600000000008</v>
      </c>
      <c r="E30" s="56">
        <v>5.2071500000000004</v>
      </c>
      <c r="F30" s="56">
        <v>19.570799999999998</v>
      </c>
      <c r="G30" s="56">
        <v>9.3969900000000006</v>
      </c>
      <c r="H30" s="56">
        <v>16.438749999999999</v>
      </c>
      <c r="I30" s="56">
        <v>11.986940000000001</v>
      </c>
      <c r="J30" s="56">
        <v>10.96551</v>
      </c>
      <c r="K30" s="56">
        <v>16.66188</v>
      </c>
      <c r="L30" s="56">
        <v>14.06368</v>
      </c>
      <c r="M30" s="56">
        <v>9.5416100000000004</v>
      </c>
      <c r="N30" s="56">
        <v>5.6352200000000003</v>
      </c>
      <c r="O30" s="56">
        <v>4.9406564584124654E-323</v>
      </c>
      <c r="P30" s="57">
        <v>128.65478999999999</v>
      </c>
      <c r="Q30" s="174">
        <v>0</v>
      </c>
    </row>
    <row r="31" spans="1:17" ht="14.4" customHeight="1" thickBot="1" x14ac:dyDescent="0.35">
      <c r="A31" s="23" t="s">
        <v>46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12.38</v>
      </c>
      <c r="G31" s="62">
        <v>28.111999999999998</v>
      </c>
      <c r="H31" s="62">
        <v>59.108800000000002</v>
      </c>
      <c r="I31" s="62">
        <v>61.384</v>
      </c>
      <c r="J31" s="62">
        <v>2.4703282292062327E-323</v>
      </c>
      <c r="K31" s="62">
        <v>9.58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170.56479999999999</v>
      </c>
      <c r="Q31" s="176" t="s">
        <v>306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208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199</v>
      </c>
      <c r="G4" s="473" t="s">
        <v>51</v>
      </c>
      <c r="H4" s="250" t="s">
        <v>164</v>
      </c>
      <c r="I4" s="471" t="s">
        <v>52</v>
      </c>
      <c r="J4" s="473" t="s">
        <v>201</v>
      </c>
      <c r="K4" s="474" t="s">
        <v>202</v>
      </c>
    </row>
    <row r="5" spans="1:11" ht="42" thickBot="1" x14ac:dyDescent="0.35">
      <c r="A5" s="94"/>
      <c r="B5" s="28" t="s">
        <v>195</v>
      </c>
      <c r="C5" s="29" t="s">
        <v>196</v>
      </c>
      <c r="D5" s="30" t="s">
        <v>197</v>
      </c>
      <c r="E5" s="30" t="s">
        <v>198</v>
      </c>
      <c r="F5" s="472"/>
      <c r="G5" s="472"/>
      <c r="H5" s="29" t="s">
        <v>200</v>
      </c>
      <c r="I5" s="472"/>
      <c r="J5" s="472"/>
      <c r="K5" s="475"/>
    </row>
    <row r="6" spans="1:11" ht="14.4" customHeight="1" thickBot="1" x14ac:dyDescent="0.35">
      <c r="A6" s="584" t="s">
        <v>308</v>
      </c>
      <c r="B6" s="566">
        <v>53105.9295782638</v>
      </c>
      <c r="C6" s="566">
        <v>56075.481899999999</v>
      </c>
      <c r="D6" s="567">
        <v>2969.5523217361902</v>
      </c>
      <c r="E6" s="568">
        <v>1.05591752833</v>
      </c>
      <c r="F6" s="566">
        <v>55737.338482537802</v>
      </c>
      <c r="G6" s="567">
        <v>51092.560275659598</v>
      </c>
      <c r="H6" s="569">
        <v>6070.6212999999998</v>
      </c>
      <c r="I6" s="566">
        <v>51354.915829999998</v>
      </c>
      <c r="J6" s="567">
        <v>262.35555434039298</v>
      </c>
      <c r="K6" s="570">
        <v>0.92137366490999995</v>
      </c>
    </row>
    <row r="7" spans="1:11" ht="14.4" customHeight="1" thickBot="1" x14ac:dyDescent="0.35">
      <c r="A7" s="585" t="s">
        <v>309</v>
      </c>
      <c r="B7" s="566">
        <v>10111.7309011693</v>
      </c>
      <c r="C7" s="566">
        <v>9514.8864099999992</v>
      </c>
      <c r="D7" s="567">
        <v>-596.84449116929295</v>
      </c>
      <c r="E7" s="568">
        <v>0.940975042057</v>
      </c>
      <c r="F7" s="566">
        <v>9891.3820096076306</v>
      </c>
      <c r="G7" s="567">
        <v>9067.1001754736608</v>
      </c>
      <c r="H7" s="569">
        <v>748.85825</v>
      </c>
      <c r="I7" s="566">
        <v>8110.42695</v>
      </c>
      <c r="J7" s="567">
        <v>-956.67322547365302</v>
      </c>
      <c r="K7" s="570">
        <v>0.81994881424199995</v>
      </c>
    </row>
    <row r="8" spans="1:11" ht="14.4" customHeight="1" thickBot="1" x14ac:dyDescent="0.35">
      <c r="A8" s="586" t="s">
        <v>310</v>
      </c>
      <c r="B8" s="566">
        <v>9128.9975621083795</v>
      </c>
      <c r="C8" s="566">
        <v>8485.9621700000007</v>
      </c>
      <c r="D8" s="567">
        <v>-643.03539210837698</v>
      </c>
      <c r="E8" s="568">
        <v>0.92956122643899997</v>
      </c>
      <c r="F8" s="566">
        <v>8905.8068164631895</v>
      </c>
      <c r="G8" s="567">
        <v>8163.6562484245896</v>
      </c>
      <c r="H8" s="569">
        <v>664.88225</v>
      </c>
      <c r="I8" s="566">
        <v>7209.2156400000003</v>
      </c>
      <c r="J8" s="567">
        <v>-954.440608424586</v>
      </c>
      <c r="K8" s="570">
        <v>0.80949607245800004</v>
      </c>
    </row>
    <row r="9" spans="1:11" ht="14.4" customHeight="1" thickBot="1" x14ac:dyDescent="0.35">
      <c r="A9" s="587" t="s">
        <v>311</v>
      </c>
      <c r="B9" s="571">
        <v>4.9406564584124654E-324</v>
      </c>
      <c r="C9" s="571">
        <v>4.2999999989999996E-3</v>
      </c>
      <c r="D9" s="572">
        <v>4.2999999989999996E-3</v>
      </c>
      <c r="E9" s="573" t="s">
        <v>312</v>
      </c>
      <c r="F9" s="571">
        <v>0</v>
      </c>
      <c r="G9" s="572">
        <v>0</v>
      </c>
      <c r="H9" s="574">
        <v>6.8999999999999997E-4</v>
      </c>
      <c r="I9" s="571">
        <v>4.1999999999999997E-3</v>
      </c>
      <c r="J9" s="572">
        <v>4.1999999999999997E-3</v>
      </c>
      <c r="K9" s="575" t="s">
        <v>306</v>
      </c>
    </row>
    <row r="10" spans="1:11" ht="14.4" customHeight="1" thickBot="1" x14ac:dyDescent="0.35">
      <c r="A10" s="588" t="s">
        <v>313</v>
      </c>
      <c r="B10" s="566">
        <v>4.9406564584124654E-324</v>
      </c>
      <c r="C10" s="566">
        <v>4.2999999989999996E-3</v>
      </c>
      <c r="D10" s="567">
        <v>4.2999999989999996E-3</v>
      </c>
      <c r="E10" s="576" t="s">
        <v>312</v>
      </c>
      <c r="F10" s="566">
        <v>0</v>
      </c>
      <c r="G10" s="567">
        <v>0</v>
      </c>
      <c r="H10" s="569">
        <v>6.8999999999999997E-4</v>
      </c>
      <c r="I10" s="566">
        <v>4.1999999999999997E-3</v>
      </c>
      <c r="J10" s="567">
        <v>4.1999999999999997E-3</v>
      </c>
      <c r="K10" s="577" t="s">
        <v>306</v>
      </c>
    </row>
    <row r="11" spans="1:11" ht="14.4" customHeight="1" thickBot="1" x14ac:dyDescent="0.35">
      <c r="A11" s="587" t="s">
        <v>314</v>
      </c>
      <c r="B11" s="571">
        <v>3366.9724761451898</v>
      </c>
      <c r="C11" s="571">
        <v>2553.1788299999998</v>
      </c>
      <c r="D11" s="572">
        <v>-813.79364614518499</v>
      </c>
      <c r="E11" s="578">
        <v>0.75830106960699994</v>
      </c>
      <c r="F11" s="571">
        <v>2460.0731170639301</v>
      </c>
      <c r="G11" s="572">
        <v>2255.0670239752699</v>
      </c>
      <c r="H11" s="574">
        <v>158.61917</v>
      </c>
      <c r="I11" s="571">
        <v>2045.01341</v>
      </c>
      <c r="J11" s="572">
        <v>-210.05361397526801</v>
      </c>
      <c r="K11" s="579">
        <v>0.83128155655799996</v>
      </c>
    </row>
    <row r="12" spans="1:11" ht="14.4" customHeight="1" thickBot="1" x14ac:dyDescent="0.35">
      <c r="A12" s="588" t="s">
        <v>315</v>
      </c>
      <c r="B12" s="566">
        <v>2072.82504820435</v>
      </c>
      <c r="C12" s="566">
        <v>1767.8064300000001</v>
      </c>
      <c r="D12" s="567">
        <v>-305.01861820435101</v>
      </c>
      <c r="E12" s="568">
        <v>0.85284883619600005</v>
      </c>
      <c r="F12" s="566">
        <v>1743.00455479979</v>
      </c>
      <c r="G12" s="567">
        <v>1597.7541752331399</v>
      </c>
      <c r="H12" s="569">
        <v>124.4415</v>
      </c>
      <c r="I12" s="566">
        <v>1383.2493199999999</v>
      </c>
      <c r="J12" s="567">
        <v>-214.504855233142</v>
      </c>
      <c r="K12" s="570">
        <v>0.79360051939599996</v>
      </c>
    </row>
    <row r="13" spans="1:11" ht="14.4" customHeight="1" thickBot="1" x14ac:dyDescent="0.35">
      <c r="A13" s="588" t="s">
        <v>316</v>
      </c>
      <c r="B13" s="566">
        <v>353.27864921243503</v>
      </c>
      <c r="C13" s="566">
        <v>190.74821</v>
      </c>
      <c r="D13" s="567">
        <v>-162.530439212435</v>
      </c>
      <c r="E13" s="568">
        <v>0.53993698862100004</v>
      </c>
      <c r="F13" s="566">
        <v>227.46322933858701</v>
      </c>
      <c r="G13" s="567">
        <v>208.50796022703801</v>
      </c>
      <c r="H13" s="569">
        <v>3.4701399999999998</v>
      </c>
      <c r="I13" s="566">
        <v>105.32482</v>
      </c>
      <c r="J13" s="567">
        <v>-103.183140227038</v>
      </c>
      <c r="K13" s="570">
        <v>0.463041082755</v>
      </c>
    </row>
    <row r="14" spans="1:11" ht="14.4" customHeight="1" thickBot="1" x14ac:dyDescent="0.35">
      <c r="A14" s="588" t="s">
        <v>317</v>
      </c>
      <c r="B14" s="566">
        <v>50.998433645429003</v>
      </c>
      <c r="C14" s="566">
        <v>28.543990000000001</v>
      </c>
      <c r="D14" s="567">
        <v>-22.454443645428999</v>
      </c>
      <c r="E14" s="568">
        <v>0.55970326850499996</v>
      </c>
      <c r="F14" s="566">
        <v>29.000254639383002</v>
      </c>
      <c r="G14" s="567">
        <v>26.583566752768</v>
      </c>
      <c r="H14" s="569">
        <v>4.9406564584124654E-324</v>
      </c>
      <c r="I14" s="566">
        <v>20.892779999999998</v>
      </c>
      <c r="J14" s="567">
        <v>-5.6907867527680001</v>
      </c>
      <c r="K14" s="570">
        <v>0.72043436375900005</v>
      </c>
    </row>
    <row r="15" spans="1:11" ht="14.4" customHeight="1" thickBot="1" x14ac:dyDescent="0.35">
      <c r="A15" s="588" t="s">
        <v>318</v>
      </c>
      <c r="B15" s="566">
        <v>247.89090505725099</v>
      </c>
      <c r="C15" s="566">
        <v>153.97035</v>
      </c>
      <c r="D15" s="567">
        <v>-93.920555057249999</v>
      </c>
      <c r="E15" s="568">
        <v>0.62112141615000005</v>
      </c>
      <c r="F15" s="566">
        <v>171.44073677431899</v>
      </c>
      <c r="G15" s="567">
        <v>157.154008709793</v>
      </c>
      <c r="H15" s="569">
        <v>9.1462800000000009</v>
      </c>
      <c r="I15" s="566">
        <v>111.08153</v>
      </c>
      <c r="J15" s="567">
        <v>-46.072478709792001</v>
      </c>
      <c r="K15" s="570">
        <v>0.64792961165399998</v>
      </c>
    </row>
    <row r="16" spans="1:11" ht="14.4" customHeight="1" thickBot="1" x14ac:dyDescent="0.35">
      <c r="A16" s="588" t="s">
        <v>319</v>
      </c>
      <c r="B16" s="566">
        <v>26.92859979544</v>
      </c>
      <c r="C16" s="566">
        <v>17.018969999999999</v>
      </c>
      <c r="D16" s="567">
        <v>-9.9096297954400008</v>
      </c>
      <c r="E16" s="568">
        <v>0.63200352522100001</v>
      </c>
      <c r="F16" s="566">
        <v>8.5005763261750005</v>
      </c>
      <c r="G16" s="567">
        <v>7.7921949656610003</v>
      </c>
      <c r="H16" s="569">
        <v>0.68349000000000004</v>
      </c>
      <c r="I16" s="566">
        <v>7.0901100000000001</v>
      </c>
      <c r="J16" s="567">
        <v>-0.70208496566099998</v>
      </c>
      <c r="K16" s="570">
        <v>0.83407403544699998</v>
      </c>
    </row>
    <row r="17" spans="1:11" ht="14.4" customHeight="1" thickBot="1" x14ac:dyDescent="0.35">
      <c r="A17" s="588" t="s">
        <v>320</v>
      </c>
      <c r="B17" s="566">
        <v>47.999999999997002</v>
      </c>
      <c r="C17" s="566">
        <v>101.73084</v>
      </c>
      <c r="D17" s="567">
        <v>53.730840000001997</v>
      </c>
      <c r="E17" s="568">
        <v>2.1193925</v>
      </c>
      <c r="F17" s="566">
        <v>0</v>
      </c>
      <c r="G17" s="567">
        <v>0</v>
      </c>
      <c r="H17" s="569">
        <v>4.9406564584124654E-324</v>
      </c>
      <c r="I17" s="566">
        <v>5.434722104253712E-323</v>
      </c>
      <c r="J17" s="567">
        <v>5.434722104253712E-323</v>
      </c>
      <c r="K17" s="577" t="s">
        <v>306</v>
      </c>
    </row>
    <row r="18" spans="1:11" ht="14.4" customHeight="1" thickBot="1" x14ac:dyDescent="0.35">
      <c r="A18" s="588" t="s">
        <v>321</v>
      </c>
      <c r="B18" s="566">
        <v>567.05084023028098</v>
      </c>
      <c r="C18" s="566">
        <v>293.36004000000003</v>
      </c>
      <c r="D18" s="567">
        <v>-273.69080023028101</v>
      </c>
      <c r="E18" s="568">
        <v>0.51734345350900002</v>
      </c>
      <c r="F18" s="566">
        <v>280.66376518567301</v>
      </c>
      <c r="G18" s="567">
        <v>257.275118086867</v>
      </c>
      <c r="H18" s="569">
        <v>20.877759999999999</v>
      </c>
      <c r="I18" s="566">
        <v>417.37484999999998</v>
      </c>
      <c r="J18" s="567">
        <v>160.09973191313301</v>
      </c>
      <c r="K18" s="570">
        <v>1.4870991619589999</v>
      </c>
    </row>
    <row r="19" spans="1:11" ht="14.4" customHeight="1" thickBot="1" x14ac:dyDescent="0.35">
      <c r="A19" s="587" t="s">
        <v>322</v>
      </c>
      <c r="B19" s="571">
        <v>425.007633862018</v>
      </c>
      <c r="C19" s="571">
        <v>424.767</v>
      </c>
      <c r="D19" s="572">
        <v>-0.24063386201699999</v>
      </c>
      <c r="E19" s="578">
        <v>0.99943381284699995</v>
      </c>
      <c r="F19" s="571">
        <v>427.69522588613199</v>
      </c>
      <c r="G19" s="572">
        <v>392.05395706228802</v>
      </c>
      <c r="H19" s="574">
        <v>25.783000000000001</v>
      </c>
      <c r="I19" s="571">
        <v>303.15300000000002</v>
      </c>
      <c r="J19" s="572">
        <v>-88.900957062287006</v>
      </c>
      <c r="K19" s="579">
        <v>0.70880613495699996</v>
      </c>
    </row>
    <row r="20" spans="1:11" ht="14.4" customHeight="1" thickBot="1" x14ac:dyDescent="0.35">
      <c r="A20" s="588" t="s">
        <v>323</v>
      </c>
      <c r="B20" s="566">
        <v>418.00750812782002</v>
      </c>
      <c r="C20" s="566">
        <v>412.12700000000001</v>
      </c>
      <c r="D20" s="567">
        <v>-5.8805081278189997</v>
      </c>
      <c r="E20" s="568">
        <v>0.98593205142600004</v>
      </c>
      <c r="F20" s="566">
        <v>414.99754107842602</v>
      </c>
      <c r="G20" s="567">
        <v>380.41441265522297</v>
      </c>
      <c r="H20" s="569">
        <v>25.783000000000001</v>
      </c>
      <c r="I20" s="566">
        <v>285.80399999999997</v>
      </c>
      <c r="J20" s="567">
        <v>-94.610412655223001</v>
      </c>
      <c r="K20" s="570">
        <v>0.68868841790500002</v>
      </c>
    </row>
    <row r="21" spans="1:11" ht="14.4" customHeight="1" thickBot="1" x14ac:dyDescent="0.35">
      <c r="A21" s="588" t="s">
        <v>324</v>
      </c>
      <c r="B21" s="566">
        <v>7.0001257341969998</v>
      </c>
      <c r="C21" s="566">
        <v>12.64</v>
      </c>
      <c r="D21" s="567">
        <v>5.6398742658019998</v>
      </c>
      <c r="E21" s="568">
        <v>1.805681852005</v>
      </c>
      <c r="F21" s="566">
        <v>12.697684807706</v>
      </c>
      <c r="G21" s="567">
        <v>11.639544407063999</v>
      </c>
      <c r="H21" s="569">
        <v>4.9406564584124654E-324</v>
      </c>
      <c r="I21" s="566">
        <v>17.349</v>
      </c>
      <c r="J21" s="567">
        <v>5.7094555929349999</v>
      </c>
      <c r="K21" s="570">
        <v>1.366312068911</v>
      </c>
    </row>
    <row r="22" spans="1:11" ht="14.4" customHeight="1" thickBot="1" x14ac:dyDescent="0.35">
      <c r="A22" s="587" t="s">
        <v>325</v>
      </c>
      <c r="B22" s="571">
        <v>3691.1343979625299</v>
      </c>
      <c r="C22" s="571">
        <v>3346.5255200000001</v>
      </c>
      <c r="D22" s="572">
        <v>-344.60887796253201</v>
      </c>
      <c r="E22" s="578">
        <v>0.90663876174400004</v>
      </c>
      <c r="F22" s="571">
        <v>4293.9194465689898</v>
      </c>
      <c r="G22" s="572">
        <v>3936.0928260215701</v>
      </c>
      <c r="H22" s="574">
        <v>351.05205999999998</v>
      </c>
      <c r="I22" s="571">
        <v>3284.8801600000002</v>
      </c>
      <c r="J22" s="572">
        <v>-651.212666021573</v>
      </c>
      <c r="K22" s="579">
        <v>0.76500740194899997</v>
      </c>
    </row>
    <row r="23" spans="1:11" ht="14.4" customHeight="1" thickBot="1" x14ac:dyDescent="0.35">
      <c r="A23" s="588" t="s">
        <v>326</v>
      </c>
      <c r="B23" s="566">
        <v>4.9406564584124654E-324</v>
      </c>
      <c r="C23" s="566">
        <v>4.9406564584124654E-324</v>
      </c>
      <c r="D23" s="567">
        <v>0</v>
      </c>
      <c r="E23" s="568">
        <v>1</v>
      </c>
      <c r="F23" s="566">
        <v>4.9406564584124654E-324</v>
      </c>
      <c r="G23" s="567">
        <v>0</v>
      </c>
      <c r="H23" s="569">
        <v>4.9406564584124654E-324</v>
      </c>
      <c r="I23" s="566">
        <v>0.495</v>
      </c>
      <c r="J23" s="567">
        <v>0.495</v>
      </c>
      <c r="K23" s="577" t="s">
        <v>312</v>
      </c>
    </row>
    <row r="24" spans="1:11" ht="14.4" customHeight="1" thickBot="1" x14ac:dyDescent="0.35">
      <c r="A24" s="588" t="s">
        <v>327</v>
      </c>
      <c r="B24" s="566">
        <v>381.54791872101401</v>
      </c>
      <c r="C24" s="566">
        <v>331.07951000000003</v>
      </c>
      <c r="D24" s="567">
        <v>-50.468408721012999</v>
      </c>
      <c r="E24" s="568">
        <v>0.86772720739700004</v>
      </c>
      <c r="F24" s="566">
        <v>538.07915933653203</v>
      </c>
      <c r="G24" s="567">
        <v>493.23922939182103</v>
      </c>
      <c r="H24" s="569">
        <v>34.687820000000002</v>
      </c>
      <c r="I24" s="566">
        <v>369.04196999999999</v>
      </c>
      <c r="J24" s="567">
        <v>-124.19725939182101</v>
      </c>
      <c r="K24" s="570">
        <v>0.68585070355599997</v>
      </c>
    </row>
    <row r="25" spans="1:11" ht="14.4" customHeight="1" thickBot="1" x14ac:dyDescent="0.35">
      <c r="A25" s="588" t="s">
        <v>328</v>
      </c>
      <c r="B25" s="566">
        <v>14.249097475491</v>
      </c>
      <c r="C25" s="566">
        <v>5.3289400000000002</v>
      </c>
      <c r="D25" s="567">
        <v>-8.9201574754900008</v>
      </c>
      <c r="E25" s="568">
        <v>0.37398438807500001</v>
      </c>
      <c r="F25" s="566">
        <v>5.329276886113</v>
      </c>
      <c r="G25" s="567">
        <v>4.8851704789369998</v>
      </c>
      <c r="H25" s="569">
        <v>1.15991</v>
      </c>
      <c r="I25" s="566">
        <v>3.8418800000000002</v>
      </c>
      <c r="J25" s="567">
        <v>-1.0432904789370001</v>
      </c>
      <c r="K25" s="570">
        <v>0.72090080551199998</v>
      </c>
    </row>
    <row r="26" spans="1:11" ht="14.4" customHeight="1" thickBot="1" x14ac:dyDescent="0.35">
      <c r="A26" s="588" t="s">
        <v>329</v>
      </c>
      <c r="B26" s="566">
        <v>226.22511154199199</v>
      </c>
      <c r="C26" s="566">
        <v>154.47793999999999</v>
      </c>
      <c r="D26" s="567">
        <v>-71.747171541992003</v>
      </c>
      <c r="E26" s="568">
        <v>0.68285054186500005</v>
      </c>
      <c r="F26" s="566">
        <v>161.82924209274901</v>
      </c>
      <c r="G26" s="567">
        <v>148.343471918353</v>
      </c>
      <c r="H26" s="569">
        <v>8.6223500000000008</v>
      </c>
      <c r="I26" s="566">
        <v>146.97474</v>
      </c>
      <c r="J26" s="567">
        <v>-1.3687319183519999</v>
      </c>
      <c r="K26" s="570">
        <v>0.90820878908699998</v>
      </c>
    </row>
    <row r="27" spans="1:11" ht="14.4" customHeight="1" thickBot="1" x14ac:dyDescent="0.35">
      <c r="A27" s="588" t="s">
        <v>330</v>
      </c>
      <c r="B27" s="566">
        <v>2603.88097137877</v>
      </c>
      <c r="C27" s="566">
        <v>2511.4829</v>
      </c>
      <c r="D27" s="567">
        <v>-92.398071378772002</v>
      </c>
      <c r="E27" s="568">
        <v>0.96451524766499996</v>
      </c>
      <c r="F27" s="566">
        <v>3239.8206221093501</v>
      </c>
      <c r="G27" s="567">
        <v>2969.8355702669</v>
      </c>
      <c r="H27" s="569">
        <v>291.57330000000002</v>
      </c>
      <c r="I27" s="566">
        <v>2542.0160099999998</v>
      </c>
      <c r="J27" s="567">
        <v>-427.81956026690301</v>
      </c>
      <c r="K27" s="570">
        <v>0.78461628173200004</v>
      </c>
    </row>
    <row r="28" spans="1:11" ht="14.4" customHeight="1" thickBot="1" x14ac:dyDescent="0.35">
      <c r="A28" s="588" t="s">
        <v>331</v>
      </c>
      <c r="B28" s="566">
        <v>86.859171225549005</v>
      </c>
      <c r="C28" s="566">
        <v>72.804969999999997</v>
      </c>
      <c r="D28" s="567">
        <v>-14.054201225549001</v>
      </c>
      <c r="E28" s="568">
        <v>0.83819554081299996</v>
      </c>
      <c r="F28" s="566">
        <v>71.321523145403006</v>
      </c>
      <c r="G28" s="567">
        <v>65.378062883286006</v>
      </c>
      <c r="H28" s="569">
        <v>2.4876800000000001</v>
      </c>
      <c r="I28" s="566">
        <v>26.699249999999999</v>
      </c>
      <c r="J28" s="567">
        <v>-38.678812883286</v>
      </c>
      <c r="K28" s="570">
        <v>0.374350530141</v>
      </c>
    </row>
    <row r="29" spans="1:11" ht="14.4" customHeight="1" thickBot="1" x14ac:dyDescent="0.35">
      <c r="A29" s="588" t="s">
        <v>332</v>
      </c>
      <c r="B29" s="566">
        <v>9.5001873979690004</v>
      </c>
      <c r="C29" s="566">
        <v>8.0026700000000002</v>
      </c>
      <c r="D29" s="567">
        <v>-1.497517397969</v>
      </c>
      <c r="E29" s="568">
        <v>0.84236969911799997</v>
      </c>
      <c r="F29" s="566">
        <v>7.8459759217849996</v>
      </c>
      <c r="G29" s="567">
        <v>7.1921445949700002</v>
      </c>
      <c r="H29" s="569">
        <v>4.9406564584124654E-324</v>
      </c>
      <c r="I29" s="566">
        <v>4.0013300000000003</v>
      </c>
      <c r="J29" s="567">
        <v>-3.19081459497</v>
      </c>
      <c r="K29" s="570">
        <v>0.50998499611600001</v>
      </c>
    </row>
    <row r="30" spans="1:11" ht="14.4" customHeight="1" thickBot="1" x14ac:dyDescent="0.35">
      <c r="A30" s="588" t="s">
        <v>333</v>
      </c>
      <c r="B30" s="566">
        <v>8.5511177046690001</v>
      </c>
      <c r="C30" s="566">
        <v>7.1442600000000001</v>
      </c>
      <c r="D30" s="567">
        <v>-1.4068577046690001</v>
      </c>
      <c r="E30" s="568">
        <v>0.83547674663600002</v>
      </c>
      <c r="F30" s="566">
        <v>7.3286945400760004</v>
      </c>
      <c r="G30" s="567">
        <v>6.7179699950699998</v>
      </c>
      <c r="H30" s="569">
        <v>0.17100000000000001</v>
      </c>
      <c r="I30" s="566">
        <v>7.8804299999999996</v>
      </c>
      <c r="J30" s="567">
        <v>1.1624600049289999</v>
      </c>
      <c r="K30" s="570">
        <v>1.0752842756509999</v>
      </c>
    </row>
    <row r="31" spans="1:11" ht="14.4" customHeight="1" thickBot="1" x14ac:dyDescent="0.35">
      <c r="A31" s="588" t="s">
        <v>334</v>
      </c>
      <c r="B31" s="566">
        <v>150.77807599120899</v>
      </c>
      <c r="C31" s="566">
        <v>152.40011999999999</v>
      </c>
      <c r="D31" s="567">
        <v>1.622044008791</v>
      </c>
      <c r="E31" s="568">
        <v>1.0107578240270001</v>
      </c>
      <c r="F31" s="566">
        <v>154.556655061908</v>
      </c>
      <c r="G31" s="567">
        <v>141.67693380674899</v>
      </c>
      <c r="H31" s="569">
        <v>8.2360000000000007</v>
      </c>
      <c r="I31" s="566">
        <v>115.55849000000001</v>
      </c>
      <c r="J31" s="567">
        <v>-26.118443806748001</v>
      </c>
      <c r="K31" s="570">
        <v>0.74767721877500004</v>
      </c>
    </row>
    <row r="32" spans="1:11" ht="14.4" customHeight="1" thickBot="1" x14ac:dyDescent="0.35">
      <c r="A32" s="588" t="s">
        <v>335</v>
      </c>
      <c r="B32" s="566">
        <v>209.542746525865</v>
      </c>
      <c r="C32" s="566">
        <v>103.5881</v>
      </c>
      <c r="D32" s="567">
        <v>-105.954646525865</v>
      </c>
      <c r="E32" s="568">
        <v>0.494353069802</v>
      </c>
      <c r="F32" s="566">
        <v>107.587622938149</v>
      </c>
      <c r="G32" s="567">
        <v>98.621987693302998</v>
      </c>
      <c r="H32" s="569">
        <v>4.1139999999999999</v>
      </c>
      <c r="I32" s="566">
        <v>68.37106</v>
      </c>
      <c r="J32" s="567">
        <v>-30.250927693303002</v>
      </c>
      <c r="K32" s="570">
        <v>0.63549187288300002</v>
      </c>
    </row>
    <row r="33" spans="1:11" ht="14.4" customHeight="1" thickBot="1" x14ac:dyDescent="0.35">
      <c r="A33" s="588" t="s">
        <v>336</v>
      </c>
      <c r="B33" s="566">
        <v>4.9406564584124654E-324</v>
      </c>
      <c r="C33" s="566">
        <v>0.21611</v>
      </c>
      <c r="D33" s="567">
        <v>0.21611</v>
      </c>
      <c r="E33" s="576" t="s">
        <v>312</v>
      </c>
      <c r="F33" s="566">
        <v>0.22067453692399999</v>
      </c>
      <c r="G33" s="567">
        <v>0.20228499218000001</v>
      </c>
      <c r="H33" s="569">
        <v>4.9406564584124654E-324</v>
      </c>
      <c r="I33" s="566">
        <v>5.434722104253712E-323</v>
      </c>
      <c r="J33" s="567">
        <v>-0.20228499218000001</v>
      </c>
      <c r="K33" s="570">
        <v>2.4703282292062327E-322</v>
      </c>
    </row>
    <row r="34" spans="1:11" ht="14.4" customHeight="1" thickBot="1" x14ac:dyDescent="0.35">
      <c r="A34" s="587" t="s">
        <v>337</v>
      </c>
      <c r="B34" s="571">
        <v>288.373608804215</v>
      </c>
      <c r="C34" s="571">
        <v>316.86631999999997</v>
      </c>
      <c r="D34" s="572">
        <v>28.492711195784999</v>
      </c>
      <c r="E34" s="578">
        <v>1.098804850117</v>
      </c>
      <c r="F34" s="571">
        <v>342.86339678123397</v>
      </c>
      <c r="G34" s="572">
        <v>314.29144704946498</v>
      </c>
      <c r="H34" s="574">
        <v>15.39503</v>
      </c>
      <c r="I34" s="571">
        <v>230.13209000000001</v>
      </c>
      <c r="J34" s="572">
        <v>-84.159357049464006</v>
      </c>
      <c r="K34" s="579">
        <v>0.67120635261799999</v>
      </c>
    </row>
    <row r="35" spans="1:11" ht="14.4" customHeight="1" thickBot="1" x14ac:dyDescent="0.35">
      <c r="A35" s="588" t="s">
        <v>338</v>
      </c>
      <c r="B35" s="566">
        <v>49.699651985334</v>
      </c>
      <c r="C35" s="566">
        <v>63.1875</v>
      </c>
      <c r="D35" s="567">
        <v>13.487848014664999</v>
      </c>
      <c r="E35" s="568">
        <v>1.271387172261</v>
      </c>
      <c r="F35" s="566">
        <v>89.999682588785006</v>
      </c>
      <c r="G35" s="567">
        <v>82.499709039720003</v>
      </c>
      <c r="H35" s="569">
        <v>4.4374200000000004</v>
      </c>
      <c r="I35" s="566">
        <v>61.587899999999998</v>
      </c>
      <c r="J35" s="567">
        <v>-20.911809039720001</v>
      </c>
      <c r="K35" s="570">
        <v>0.684312413427</v>
      </c>
    </row>
    <row r="36" spans="1:11" ht="14.4" customHeight="1" thickBot="1" x14ac:dyDescent="0.35">
      <c r="A36" s="588" t="s">
        <v>339</v>
      </c>
      <c r="B36" s="566">
        <v>17.999377194344</v>
      </c>
      <c r="C36" s="566">
        <v>20.973050000000001</v>
      </c>
      <c r="D36" s="567">
        <v>2.9736728056550001</v>
      </c>
      <c r="E36" s="568">
        <v>1.1652097610679999</v>
      </c>
      <c r="F36" s="566">
        <v>24.999911830218</v>
      </c>
      <c r="G36" s="567">
        <v>22.916585844366001</v>
      </c>
      <c r="H36" s="569">
        <v>1.0863799999999999</v>
      </c>
      <c r="I36" s="566">
        <v>15.37576</v>
      </c>
      <c r="J36" s="567">
        <v>-7.5408258443660001</v>
      </c>
      <c r="K36" s="570">
        <v>0.61503256909100001</v>
      </c>
    </row>
    <row r="37" spans="1:11" ht="14.4" customHeight="1" thickBot="1" x14ac:dyDescent="0.35">
      <c r="A37" s="588" t="s">
        <v>340</v>
      </c>
      <c r="B37" s="566">
        <v>220.67457962453599</v>
      </c>
      <c r="C37" s="566">
        <v>229.40013999999999</v>
      </c>
      <c r="D37" s="567">
        <v>8.7255603754639992</v>
      </c>
      <c r="E37" s="568">
        <v>1.0395403964979999</v>
      </c>
      <c r="F37" s="566">
        <v>227.86380236222999</v>
      </c>
      <c r="G37" s="567">
        <v>208.87515216537801</v>
      </c>
      <c r="H37" s="569">
        <v>9.8712300000000006</v>
      </c>
      <c r="I37" s="566">
        <v>152.44748000000001</v>
      </c>
      <c r="J37" s="567">
        <v>-56.427672165376997</v>
      </c>
      <c r="K37" s="570">
        <v>0.66902894808000002</v>
      </c>
    </row>
    <row r="38" spans="1:11" ht="14.4" customHeight="1" thickBot="1" x14ac:dyDescent="0.35">
      <c r="A38" s="588" t="s">
        <v>341</v>
      </c>
      <c r="B38" s="566">
        <v>0</v>
      </c>
      <c r="C38" s="566">
        <v>3.3056299999999998</v>
      </c>
      <c r="D38" s="567">
        <v>3.3056299999999998</v>
      </c>
      <c r="E38" s="576" t="s">
        <v>306</v>
      </c>
      <c r="F38" s="566">
        <v>0</v>
      </c>
      <c r="G38" s="567">
        <v>0</v>
      </c>
      <c r="H38" s="569">
        <v>4.9406564584124654E-324</v>
      </c>
      <c r="I38" s="566">
        <v>0.72094999999999998</v>
      </c>
      <c r="J38" s="567">
        <v>0.72094999999999998</v>
      </c>
      <c r="K38" s="577" t="s">
        <v>306</v>
      </c>
    </row>
    <row r="39" spans="1:11" ht="14.4" customHeight="1" thickBot="1" x14ac:dyDescent="0.35">
      <c r="A39" s="587" t="s">
        <v>342</v>
      </c>
      <c r="B39" s="571">
        <v>565.81749307375003</v>
      </c>
      <c r="C39" s="571">
        <v>711.33171000000004</v>
      </c>
      <c r="D39" s="572">
        <v>145.51421692624999</v>
      </c>
      <c r="E39" s="578">
        <v>1.257175182293</v>
      </c>
      <c r="F39" s="571">
        <v>732.36899488167398</v>
      </c>
      <c r="G39" s="572">
        <v>671.33824530820095</v>
      </c>
      <c r="H39" s="574">
        <v>69.917569999999998</v>
      </c>
      <c r="I39" s="571">
        <v>622.94672000000003</v>
      </c>
      <c r="J39" s="572">
        <v>-48.391525308200002</v>
      </c>
      <c r="K39" s="579">
        <v>0.85059133354000005</v>
      </c>
    </row>
    <row r="40" spans="1:11" ht="14.4" customHeight="1" thickBot="1" x14ac:dyDescent="0.35">
      <c r="A40" s="588" t="s">
        <v>343</v>
      </c>
      <c r="B40" s="566">
        <v>114.79557481861499</v>
      </c>
      <c r="C40" s="566">
        <v>77.208729999998994</v>
      </c>
      <c r="D40" s="567">
        <v>-37.586844818614999</v>
      </c>
      <c r="E40" s="568">
        <v>0.67257583858900005</v>
      </c>
      <c r="F40" s="566">
        <v>89.106995610298</v>
      </c>
      <c r="G40" s="567">
        <v>81.681412642772997</v>
      </c>
      <c r="H40" s="569">
        <v>0</v>
      </c>
      <c r="I40" s="566">
        <v>12.08994</v>
      </c>
      <c r="J40" s="567">
        <v>-69.591472642772999</v>
      </c>
      <c r="K40" s="570">
        <v>0.13567890957600001</v>
      </c>
    </row>
    <row r="41" spans="1:11" ht="14.4" customHeight="1" thickBot="1" x14ac:dyDescent="0.35">
      <c r="A41" s="588" t="s">
        <v>344</v>
      </c>
      <c r="B41" s="566">
        <v>24.793124885484001</v>
      </c>
      <c r="C41" s="566">
        <v>18.921600000000002</v>
      </c>
      <c r="D41" s="567">
        <v>-5.8715248854839999</v>
      </c>
      <c r="E41" s="568">
        <v>0.76317931230500002</v>
      </c>
      <c r="F41" s="566">
        <v>17.419294411065</v>
      </c>
      <c r="G41" s="567">
        <v>15.967686543476001</v>
      </c>
      <c r="H41" s="569">
        <v>2.7490299999999999</v>
      </c>
      <c r="I41" s="566">
        <v>16.686869999999999</v>
      </c>
      <c r="J41" s="567">
        <v>0.71918345652299998</v>
      </c>
      <c r="K41" s="570">
        <v>0.95795326757800003</v>
      </c>
    </row>
    <row r="42" spans="1:11" ht="14.4" customHeight="1" thickBot="1" x14ac:dyDescent="0.35">
      <c r="A42" s="588" t="s">
        <v>345</v>
      </c>
      <c r="B42" s="566">
        <v>290.34173156948799</v>
      </c>
      <c r="C42" s="566">
        <v>372.73777999999999</v>
      </c>
      <c r="D42" s="567">
        <v>82.396048430511996</v>
      </c>
      <c r="E42" s="568">
        <v>1.2837898912600001</v>
      </c>
      <c r="F42" s="566">
        <v>383.41602812156401</v>
      </c>
      <c r="G42" s="567">
        <v>351.46469244476702</v>
      </c>
      <c r="H42" s="569">
        <v>35.615789999999997</v>
      </c>
      <c r="I42" s="566">
        <v>367.31330000000003</v>
      </c>
      <c r="J42" s="567">
        <v>15.848607555233</v>
      </c>
      <c r="K42" s="570">
        <v>0.95800194321400001</v>
      </c>
    </row>
    <row r="43" spans="1:11" ht="14.4" customHeight="1" thickBot="1" x14ac:dyDescent="0.35">
      <c r="A43" s="588" t="s">
        <v>346</v>
      </c>
      <c r="B43" s="566">
        <v>83.315174514421003</v>
      </c>
      <c r="C43" s="566">
        <v>50.618650000000002</v>
      </c>
      <c r="D43" s="567">
        <v>-32.696524514421</v>
      </c>
      <c r="E43" s="568">
        <v>0.60755619003399997</v>
      </c>
      <c r="F43" s="566">
        <v>52.102454856861002</v>
      </c>
      <c r="G43" s="567">
        <v>47.760583618788999</v>
      </c>
      <c r="H43" s="569">
        <v>4.6414600000000004</v>
      </c>
      <c r="I43" s="566">
        <v>45.249920000000003</v>
      </c>
      <c r="J43" s="567">
        <v>-2.5106636187890001</v>
      </c>
      <c r="K43" s="570">
        <v>0.86847961625400005</v>
      </c>
    </row>
    <row r="44" spans="1:11" ht="14.4" customHeight="1" thickBot="1" x14ac:dyDescent="0.35">
      <c r="A44" s="588" t="s">
        <v>347</v>
      </c>
      <c r="B44" s="566">
        <v>8.1660706939949996</v>
      </c>
      <c r="C44" s="566">
        <v>10.265499999999999</v>
      </c>
      <c r="D44" s="567">
        <v>2.0994293060040001</v>
      </c>
      <c r="E44" s="568">
        <v>1.2570917378349999</v>
      </c>
      <c r="F44" s="566">
        <v>13.998865634469</v>
      </c>
      <c r="G44" s="567">
        <v>12.832293498263001</v>
      </c>
      <c r="H44" s="569">
        <v>0.3286</v>
      </c>
      <c r="I44" s="566">
        <v>7.8736600000000001</v>
      </c>
      <c r="J44" s="567">
        <v>-4.9586334982629996</v>
      </c>
      <c r="K44" s="570">
        <v>0.56244985883800003</v>
      </c>
    </row>
    <row r="45" spans="1:11" ht="14.4" customHeight="1" thickBot="1" x14ac:dyDescent="0.35">
      <c r="A45" s="588" t="s">
        <v>348</v>
      </c>
      <c r="B45" s="566">
        <v>4.2079020961770004</v>
      </c>
      <c r="C45" s="566">
        <v>18.77816</v>
      </c>
      <c r="D45" s="567">
        <v>14.570257903822</v>
      </c>
      <c r="E45" s="568">
        <v>4.4625943215400001</v>
      </c>
      <c r="F45" s="566">
        <v>32.608968212968001</v>
      </c>
      <c r="G45" s="567">
        <v>29.891554195221001</v>
      </c>
      <c r="H45" s="569">
        <v>4.9406564584124654E-324</v>
      </c>
      <c r="I45" s="566">
        <v>8.0935699999999997</v>
      </c>
      <c r="J45" s="567">
        <v>-21.797984195221002</v>
      </c>
      <c r="K45" s="570">
        <v>0.248200738739</v>
      </c>
    </row>
    <row r="46" spans="1:11" ht="14.4" customHeight="1" thickBot="1" x14ac:dyDescent="0.35">
      <c r="A46" s="588" t="s">
        <v>349</v>
      </c>
      <c r="B46" s="566">
        <v>1.9991892566580001</v>
      </c>
      <c r="C46" s="566">
        <v>0.55900000000000005</v>
      </c>
      <c r="D46" s="567">
        <v>-1.4401892566579999</v>
      </c>
      <c r="E46" s="568">
        <v>0.27961334732900001</v>
      </c>
      <c r="F46" s="566">
        <v>0.31204543962100001</v>
      </c>
      <c r="G46" s="567">
        <v>0.28604165298599998</v>
      </c>
      <c r="H46" s="569">
        <v>4.9406564584124654E-324</v>
      </c>
      <c r="I46" s="566">
        <v>5.434722104253712E-323</v>
      </c>
      <c r="J46" s="567">
        <v>-0.28604165298599998</v>
      </c>
      <c r="K46" s="570">
        <v>1.7292297604443629E-322</v>
      </c>
    </row>
    <row r="47" spans="1:11" ht="14.4" customHeight="1" thickBot="1" x14ac:dyDescent="0.35">
      <c r="A47" s="588" t="s">
        <v>350</v>
      </c>
      <c r="B47" s="566">
        <v>9.8511748773630003</v>
      </c>
      <c r="C47" s="566">
        <v>11.31471</v>
      </c>
      <c r="D47" s="567">
        <v>1.4635351226360001</v>
      </c>
      <c r="E47" s="568">
        <v>1.1485645256379999</v>
      </c>
      <c r="F47" s="566">
        <v>11.591398343683</v>
      </c>
      <c r="G47" s="567">
        <v>10.625448481709</v>
      </c>
      <c r="H47" s="569">
        <v>0.87119999999999997</v>
      </c>
      <c r="I47" s="566">
        <v>6.1226000000000003</v>
      </c>
      <c r="J47" s="567">
        <v>-4.502848481709</v>
      </c>
      <c r="K47" s="570">
        <v>0.52820201829500002</v>
      </c>
    </row>
    <row r="48" spans="1:11" ht="14.4" customHeight="1" thickBot="1" x14ac:dyDescent="0.35">
      <c r="A48" s="588" t="s">
        <v>351</v>
      </c>
      <c r="B48" s="566">
        <v>28.30515819215</v>
      </c>
      <c r="C48" s="566">
        <v>53.12088</v>
      </c>
      <c r="D48" s="567">
        <v>24.815721807848998</v>
      </c>
      <c r="E48" s="568">
        <v>1.8767208308600001</v>
      </c>
      <c r="F48" s="566">
        <v>59.393970822455998</v>
      </c>
      <c r="G48" s="567">
        <v>54.444473253917998</v>
      </c>
      <c r="H48" s="569">
        <v>0.65339999999999998</v>
      </c>
      <c r="I48" s="566">
        <v>33.551389999999998</v>
      </c>
      <c r="J48" s="567">
        <v>-20.893083253918</v>
      </c>
      <c r="K48" s="570">
        <v>0.56489555312399997</v>
      </c>
    </row>
    <row r="49" spans="1:11" ht="14.4" customHeight="1" thickBot="1" x14ac:dyDescent="0.35">
      <c r="A49" s="588" t="s">
        <v>352</v>
      </c>
      <c r="B49" s="566">
        <v>4.9406564584124654E-324</v>
      </c>
      <c r="C49" s="566">
        <v>6.484</v>
      </c>
      <c r="D49" s="567">
        <v>6.484</v>
      </c>
      <c r="E49" s="576" t="s">
        <v>312</v>
      </c>
      <c r="F49" s="566">
        <v>0</v>
      </c>
      <c r="G49" s="567">
        <v>0</v>
      </c>
      <c r="H49" s="569">
        <v>13.46</v>
      </c>
      <c r="I49" s="566">
        <v>13.46</v>
      </c>
      <c r="J49" s="567">
        <v>13.46</v>
      </c>
      <c r="K49" s="577" t="s">
        <v>306</v>
      </c>
    </row>
    <row r="50" spans="1:11" ht="14.4" customHeight="1" thickBot="1" x14ac:dyDescent="0.35">
      <c r="A50" s="588" t="s">
        <v>353</v>
      </c>
      <c r="B50" s="566">
        <v>4.9406564584124654E-324</v>
      </c>
      <c r="C50" s="566">
        <v>0.69</v>
      </c>
      <c r="D50" s="567">
        <v>0.69</v>
      </c>
      <c r="E50" s="576" t="s">
        <v>312</v>
      </c>
      <c r="F50" s="566">
        <v>0</v>
      </c>
      <c r="G50" s="567">
        <v>0</v>
      </c>
      <c r="H50" s="569">
        <v>4.9406564584124654E-324</v>
      </c>
      <c r="I50" s="566">
        <v>5.434722104253712E-323</v>
      </c>
      <c r="J50" s="567">
        <v>5.434722104253712E-323</v>
      </c>
      <c r="K50" s="577" t="s">
        <v>306</v>
      </c>
    </row>
    <row r="51" spans="1:11" ht="14.4" customHeight="1" thickBot="1" x14ac:dyDescent="0.35">
      <c r="A51" s="588" t="s">
        <v>354</v>
      </c>
      <c r="B51" s="566">
        <v>4.9406564584124654E-324</v>
      </c>
      <c r="C51" s="566">
        <v>1.24217</v>
      </c>
      <c r="D51" s="567">
        <v>1.24217</v>
      </c>
      <c r="E51" s="576" t="s">
        <v>312</v>
      </c>
      <c r="F51" s="566">
        <v>0</v>
      </c>
      <c r="G51" s="567">
        <v>0</v>
      </c>
      <c r="H51" s="569">
        <v>4.9406564584124654E-324</v>
      </c>
      <c r="I51" s="566">
        <v>5.434722104253712E-323</v>
      </c>
      <c r="J51" s="567">
        <v>5.434722104253712E-323</v>
      </c>
      <c r="K51" s="577" t="s">
        <v>306</v>
      </c>
    </row>
    <row r="52" spans="1:11" ht="14.4" customHeight="1" thickBot="1" x14ac:dyDescent="0.35">
      <c r="A52" s="588" t="s">
        <v>355</v>
      </c>
      <c r="B52" s="566">
        <v>4.9406564584124654E-324</v>
      </c>
      <c r="C52" s="566">
        <v>0.60370000000000001</v>
      </c>
      <c r="D52" s="567">
        <v>0.60370000000000001</v>
      </c>
      <c r="E52" s="576" t="s">
        <v>312</v>
      </c>
      <c r="F52" s="566">
        <v>0</v>
      </c>
      <c r="G52" s="567">
        <v>0</v>
      </c>
      <c r="H52" s="569">
        <v>4.9406564584124654E-324</v>
      </c>
      <c r="I52" s="566">
        <v>5.434722104253712E-323</v>
      </c>
      <c r="J52" s="567">
        <v>5.434722104253712E-323</v>
      </c>
      <c r="K52" s="577" t="s">
        <v>306</v>
      </c>
    </row>
    <row r="53" spans="1:11" ht="14.4" customHeight="1" thickBot="1" x14ac:dyDescent="0.35">
      <c r="A53" s="588" t="s">
        <v>356</v>
      </c>
      <c r="B53" s="566">
        <v>4.9406564584124654E-324</v>
      </c>
      <c r="C53" s="566">
        <v>85.832570000000004</v>
      </c>
      <c r="D53" s="567">
        <v>85.832570000000004</v>
      </c>
      <c r="E53" s="576" t="s">
        <v>312</v>
      </c>
      <c r="F53" s="566">
        <v>72.418973428685007</v>
      </c>
      <c r="G53" s="567">
        <v>66.384058976294</v>
      </c>
      <c r="H53" s="569">
        <v>11.598089999999999</v>
      </c>
      <c r="I53" s="566">
        <v>111.54239</v>
      </c>
      <c r="J53" s="567">
        <v>45.158331023705003</v>
      </c>
      <c r="K53" s="570">
        <v>1.540237105264</v>
      </c>
    </row>
    <row r="54" spans="1:11" ht="14.4" customHeight="1" thickBot="1" x14ac:dyDescent="0.35">
      <c r="A54" s="588" t="s">
        <v>357</v>
      </c>
      <c r="B54" s="566">
        <v>4.9406564584124654E-324</v>
      </c>
      <c r="C54" s="566">
        <v>2.9542600000000001</v>
      </c>
      <c r="D54" s="567">
        <v>2.9542600000000001</v>
      </c>
      <c r="E54" s="576" t="s">
        <v>312</v>
      </c>
      <c r="F54" s="566">
        <v>0</v>
      </c>
      <c r="G54" s="567">
        <v>0</v>
      </c>
      <c r="H54" s="569">
        <v>4.9406564584124654E-324</v>
      </c>
      <c r="I54" s="566">
        <v>0.96308000000000005</v>
      </c>
      <c r="J54" s="567">
        <v>0.96308000000000005</v>
      </c>
      <c r="K54" s="577" t="s">
        <v>306</v>
      </c>
    </row>
    <row r="55" spans="1:11" ht="14.4" customHeight="1" thickBot="1" x14ac:dyDescent="0.35">
      <c r="A55" s="587" t="s">
        <v>358</v>
      </c>
      <c r="B55" s="571">
        <v>354.10928373885901</v>
      </c>
      <c r="C55" s="571">
        <v>274.2312</v>
      </c>
      <c r="D55" s="572">
        <v>-79.878083738857995</v>
      </c>
      <c r="E55" s="578">
        <v>0.77442533306200001</v>
      </c>
      <c r="F55" s="571">
        <v>187.711070006216</v>
      </c>
      <c r="G55" s="572">
        <v>172.068480839031</v>
      </c>
      <c r="H55" s="574">
        <v>12.87405</v>
      </c>
      <c r="I55" s="571">
        <v>236.32084</v>
      </c>
      <c r="J55" s="572">
        <v>64.252359160967998</v>
      </c>
      <c r="K55" s="579">
        <v>1.258960592959</v>
      </c>
    </row>
    <row r="56" spans="1:11" ht="14.4" customHeight="1" thickBot="1" x14ac:dyDescent="0.35">
      <c r="A56" s="588" t="s">
        <v>359</v>
      </c>
      <c r="B56" s="566">
        <v>3.8455745073699998</v>
      </c>
      <c r="C56" s="566">
        <v>5.4050000000000002</v>
      </c>
      <c r="D56" s="567">
        <v>1.5594254926290001</v>
      </c>
      <c r="E56" s="568">
        <v>1.405511709535</v>
      </c>
      <c r="F56" s="566">
        <v>4.3783310603940002</v>
      </c>
      <c r="G56" s="567">
        <v>4.0134701386950002</v>
      </c>
      <c r="H56" s="569">
        <v>4.9406564584124654E-324</v>
      </c>
      <c r="I56" s="566">
        <v>0.224</v>
      </c>
      <c r="J56" s="567">
        <v>-3.789470138695</v>
      </c>
      <c r="K56" s="570">
        <v>5.1161046734000001E-2</v>
      </c>
    </row>
    <row r="57" spans="1:11" ht="14.4" customHeight="1" thickBot="1" x14ac:dyDescent="0.35">
      <c r="A57" s="588" t="s">
        <v>360</v>
      </c>
      <c r="B57" s="566">
        <v>343.56009922587401</v>
      </c>
      <c r="C57" s="566">
        <v>263.02631000000002</v>
      </c>
      <c r="D57" s="567">
        <v>-80.533789225874003</v>
      </c>
      <c r="E57" s="568">
        <v>0.76559038896700005</v>
      </c>
      <c r="F57" s="566">
        <v>175.331246961701</v>
      </c>
      <c r="G57" s="567">
        <v>160.72030971489301</v>
      </c>
      <c r="H57" s="569">
        <v>11.124980000000001</v>
      </c>
      <c r="I57" s="566">
        <v>230.36489</v>
      </c>
      <c r="J57" s="567">
        <v>69.644580285106997</v>
      </c>
      <c r="K57" s="570">
        <v>1.3138838284209999</v>
      </c>
    </row>
    <row r="58" spans="1:11" ht="14.4" customHeight="1" thickBot="1" x14ac:dyDescent="0.35">
      <c r="A58" s="588" t="s">
        <v>361</v>
      </c>
      <c r="B58" s="566">
        <v>4.9406564584124654E-324</v>
      </c>
      <c r="C58" s="566">
        <v>4.9406564584124654E-324</v>
      </c>
      <c r="D58" s="567">
        <v>0</v>
      </c>
      <c r="E58" s="568">
        <v>1</v>
      </c>
      <c r="F58" s="566">
        <v>4.9406564584124654E-324</v>
      </c>
      <c r="G58" s="567">
        <v>0</v>
      </c>
      <c r="H58" s="569">
        <v>4.9406564584124654E-324</v>
      </c>
      <c r="I58" s="566">
        <v>0.84699999999999998</v>
      </c>
      <c r="J58" s="567">
        <v>0.84699999999999998</v>
      </c>
      <c r="K58" s="577" t="s">
        <v>312</v>
      </c>
    </row>
    <row r="59" spans="1:11" ht="14.4" customHeight="1" thickBot="1" x14ac:dyDescent="0.35">
      <c r="A59" s="588" t="s">
        <v>362</v>
      </c>
      <c r="B59" s="566">
        <v>3.7044286306949998</v>
      </c>
      <c r="C59" s="566">
        <v>5.7998900000000004</v>
      </c>
      <c r="D59" s="567">
        <v>2.0954613693040001</v>
      </c>
      <c r="E59" s="568">
        <v>1.565663852163</v>
      </c>
      <c r="F59" s="566">
        <v>8.0014919841189993</v>
      </c>
      <c r="G59" s="567">
        <v>7.3347009854429999</v>
      </c>
      <c r="H59" s="569">
        <v>1.7490699999999999</v>
      </c>
      <c r="I59" s="566">
        <v>4.8849499999999999</v>
      </c>
      <c r="J59" s="567">
        <v>-2.449750985443</v>
      </c>
      <c r="K59" s="570">
        <v>0.61050489204900005</v>
      </c>
    </row>
    <row r="60" spans="1:11" ht="14.4" customHeight="1" thickBot="1" x14ac:dyDescent="0.35">
      <c r="A60" s="587" t="s">
        <v>363</v>
      </c>
      <c r="B60" s="571">
        <v>437.58266852181902</v>
      </c>
      <c r="C60" s="571">
        <v>422.36729000000003</v>
      </c>
      <c r="D60" s="572">
        <v>-15.215378521818</v>
      </c>
      <c r="E60" s="578">
        <v>0.96522856224300002</v>
      </c>
      <c r="F60" s="571">
        <v>461.17556527500801</v>
      </c>
      <c r="G60" s="572">
        <v>422.744268168757</v>
      </c>
      <c r="H60" s="574">
        <v>31.240680000000001</v>
      </c>
      <c r="I60" s="571">
        <v>415.66122000000001</v>
      </c>
      <c r="J60" s="572">
        <v>-7.0830481687570002</v>
      </c>
      <c r="K60" s="579">
        <v>0.90130798614999996</v>
      </c>
    </row>
    <row r="61" spans="1:11" ht="14.4" customHeight="1" thickBot="1" x14ac:dyDescent="0.35">
      <c r="A61" s="588" t="s">
        <v>364</v>
      </c>
      <c r="B61" s="566">
        <v>0</v>
      </c>
      <c r="C61" s="566">
        <v>0.14000000000000001</v>
      </c>
      <c r="D61" s="567">
        <v>0.14000000000000001</v>
      </c>
      <c r="E61" s="576" t="s">
        <v>306</v>
      </c>
      <c r="F61" s="566">
        <v>0.124527266397</v>
      </c>
      <c r="G61" s="567">
        <v>0.114149994197</v>
      </c>
      <c r="H61" s="569">
        <v>4.9406564584124654E-324</v>
      </c>
      <c r="I61" s="566">
        <v>0.4</v>
      </c>
      <c r="J61" s="567">
        <v>0.28585000580199998</v>
      </c>
      <c r="K61" s="570">
        <v>3.212147922077</v>
      </c>
    </row>
    <row r="62" spans="1:11" ht="14.4" customHeight="1" thickBot="1" x14ac:dyDescent="0.35">
      <c r="A62" s="588" t="s">
        <v>365</v>
      </c>
      <c r="B62" s="566">
        <v>26.115108959419</v>
      </c>
      <c r="C62" s="566">
        <v>23.556319999999999</v>
      </c>
      <c r="D62" s="567">
        <v>-2.5587889594190001</v>
      </c>
      <c r="E62" s="568">
        <v>0.902018828893</v>
      </c>
      <c r="F62" s="566">
        <v>21.071844208586</v>
      </c>
      <c r="G62" s="567">
        <v>19.315857191204</v>
      </c>
      <c r="H62" s="569">
        <v>0.31219999999999998</v>
      </c>
      <c r="I62" s="566">
        <v>9.5778400000000001</v>
      </c>
      <c r="J62" s="567">
        <v>-9.7380171912039994</v>
      </c>
      <c r="K62" s="570">
        <v>0.45453259359600001</v>
      </c>
    </row>
    <row r="63" spans="1:11" ht="14.4" customHeight="1" thickBot="1" x14ac:dyDescent="0.35">
      <c r="A63" s="588" t="s">
        <v>366</v>
      </c>
      <c r="B63" s="566">
        <v>4.9406564584124654E-324</v>
      </c>
      <c r="C63" s="566">
        <v>4.9406564584124654E-324</v>
      </c>
      <c r="D63" s="567">
        <v>0</v>
      </c>
      <c r="E63" s="568">
        <v>1</v>
      </c>
      <c r="F63" s="566">
        <v>4.9406564584124654E-324</v>
      </c>
      <c r="G63" s="567">
        <v>0</v>
      </c>
      <c r="H63" s="569">
        <v>4.9406564584124654E-324</v>
      </c>
      <c r="I63" s="566">
        <v>31.484999999999999</v>
      </c>
      <c r="J63" s="567">
        <v>31.484999999999999</v>
      </c>
      <c r="K63" s="577" t="s">
        <v>312</v>
      </c>
    </row>
    <row r="64" spans="1:11" ht="14.4" customHeight="1" thickBot="1" x14ac:dyDescent="0.35">
      <c r="A64" s="588" t="s">
        <v>367</v>
      </c>
      <c r="B64" s="566">
        <v>12.271877803732</v>
      </c>
      <c r="C64" s="566">
        <v>0.91452</v>
      </c>
      <c r="D64" s="567">
        <v>-11.357357803732</v>
      </c>
      <c r="E64" s="568">
        <v>7.4521602531E-2</v>
      </c>
      <c r="F64" s="566">
        <v>0</v>
      </c>
      <c r="G64" s="567">
        <v>0</v>
      </c>
      <c r="H64" s="569">
        <v>4.9406564584124654E-324</v>
      </c>
      <c r="I64" s="566">
        <v>4.4002499999999998</v>
      </c>
      <c r="J64" s="567">
        <v>4.4002499999999998</v>
      </c>
      <c r="K64" s="577" t="s">
        <v>306</v>
      </c>
    </row>
    <row r="65" spans="1:11" ht="14.4" customHeight="1" thickBot="1" x14ac:dyDescent="0.35">
      <c r="A65" s="588" t="s">
        <v>368</v>
      </c>
      <c r="B65" s="566">
        <v>399.19568175866698</v>
      </c>
      <c r="C65" s="566">
        <v>397.75644999999997</v>
      </c>
      <c r="D65" s="567">
        <v>-1.4392317586659999</v>
      </c>
      <c r="E65" s="568">
        <v>0.99639467102299994</v>
      </c>
      <c r="F65" s="566">
        <v>0</v>
      </c>
      <c r="G65" s="567">
        <v>0</v>
      </c>
      <c r="H65" s="569">
        <v>4.9406564584124654E-324</v>
      </c>
      <c r="I65" s="566">
        <v>5.434722104253712E-323</v>
      </c>
      <c r="J65" s="567">
        <v>5.434722104253712E-323</v>
      </c>
      <c r="K65" s="577" t="s">
        <v>306</v>
      </c>
    </row>
    <row r="66" spans="1:11" ht="14.4" customHeight="1" thickBot="1" x14ac:dyDescent="0.35">
      <c r="A66" s="588" t="s">
        <v>369</v>
      </c>
      <c r="B66" s="566">
        <v>4.9406564584124654E-324</v>
      </c>
      <c r="C66" s="566">
        <v>4.9406564584124654E-324</v>
      </c>
      <c r="D66" s="567">
        <v>0</v>
      </c>
      <c r="E66" s="568">
        <v>1</v>
      </c>
      <c r="F66" s="566">
        <v>35.003366792005998</v>
      </c>
      <c r="G66" s="567">
        <v>32.086419559337997</v>
      </c>
      <c r="H66" s="569">
        <v>4.8917400000000004</v>
      </c>
      <c r="I66" s="566">
        <v>37.358449999999998</v>
      </c>
      <c r="J66" s="567">
        <v>5.2720304406610001</v>
      </c>
      <c r="K66" s="570">
        <v>1.0672816195649999</v>
      </c>
    </row>
    <row r="67" spans="1:11" ht="14.4" customHeight="1" thickBot="1" x14ac:dyDescent="0.35">
      <c r="A67" s="588" t="s">
        <v>370</v>
      </c>
      <c r="B67" s="566">
        <v>4.9406564584124654E-324</v>
      </c>
      <c r="C67" s="566">
        <v>4.9406564584124654E-324</v>
      </c>
      <c r="D67" s="567">
        <v>0</v>
      </c>
      <c r="E67" s="568">
        <v>1</v>
      </c>
      <c r="F67" s="566">
        <v>257.99580582791702</v>
      </c>
      <c r="G67" s="567">
        <v>236.496155342257</v>
      </c>
      <c r="H67" s="569">
        <v>16.683630000000001</v>
      </c>
      <c r="I67" s="566">
        <v>210.23641000000001</v>
      </c>
      <c r="J67" s="567">
        <v>-26.259745342256998</v>
      </c>
      <c r="K67" s="570">
        <v>0.81488305333199995</v>
      </c>
    </row>
    <row r="68" spans="1:11" ht="14.4" customHeight="1" thickBot="1" x14ac:dyDescent="0.35">
      <c r="A68" s="588" t="s">
        <v>371</v>
      </c>
      <c r="B68" s="566">
        <v>4.9406564584124654E-324</v>
      </c>
      <c r="C68" s="566">
        <v>4.9406564584124654E-324</v>
      </c>
      <c r="D68" s="567">
        <v>0</v>
      </c>
      <c r="E68" s="568">
        <v>1</v>
      </c>
      <c r="F68" s="566">
        <v>146.98002118010101</v>
      </c>
      <c r="G68" s="567">
        <v>134.73168608175999</v>
      </c>
      <c r="H68" s="569">
        <v>9.3531099999999991</v>
      </c>
      <c r="I68" s="566">
        <v>122.20327</v>
      </c>
      <c r="J68" s="567">
        <v>-12.528416081759</v>
      </c>
      <c r="K68" s="570">
        <v>0.831427761534</v>
      </c>
    </row>
    <row r="69" spans="1:11" ht="14.4" customHeight="1" thickBot="1" x14ac:dyDescent="0.35">
      <c r="A69" s="587" t="s">
        <v>372</v>
      </c>
      <c r="B69" s="571">
        <v>0</v>
      </c>
      <c r="C69" s="571">
        <v>436.69</v>
      </c>
      <c r="D69" s="572">
        <v>436.69</v>
      </c>
      <c r="E69" s="573" t="s">
        <v>306</v>
      </c>
      <c r="F69" s="571">
        <v>0</v>
      </c>
      <c r="G69" s="572">
        <v>0</v>
      </c>
      <c r="H69" s="574">
        <v>4.9406564584124654E-324</v>
      </c>
      <c r="I69" s="571">
        <v>71.103999999999999</v>
      </c>
      <c r="J69" s="572">
        <v>71.103999999999999</v>
      </c>
      <c r="K69" s="575" t="s">
        <v>306</v>
      </c>
    </row>
    <row r="70" spans="1:11" ht="14.4" customHeight="1" thickBot="1" x14ac:dyDescent="0.35">
      <c r="A70" s="588" t="s">
        <v>373</v>
      </c>
      <c r="B70" s="566">
        <v>4.9406564584124654E-324</v>
      </c>
      <c r="C70" s="566">
        <v>4.9406564584124654E-324</v>
      </c>
      <c r="D70" s="567">
        <v>0</v>
      </c>
      <c r="E70" s="568">
        <v>1</v>
      </c>
      <c r="F70" s="566">
        <v>4.9406564584124654E-324</v>
      </c>
      <c r="G70" s="567">
        <v>0</v>
      </c>
      <c r="H70" s="569">
        <v>4.9406564584124654E-324</v>
      </c>
      <c r="I70" s="566">
        <v>9.8369999999999997</v>
      </c>
      <c r="J70" s="567">
        <v>9.8369999999999997</v>
      </c>
      <c r="K70" s="577" t="s">
        <v>312</v>
      </c>
    </row>
    <row r="71" spans="1:11" ht="14.4" customHeight="1" thickBot="1" x14ac:dyDescent="0.35">
      <c r="A71" s="588" t="s">
        <v>374</v>
      </c>
      <c r="B71" s="566">
        <v>0</v>
      </c>
      <c r="C71" s="566">
        <v>436.69</v>
      </c>
      <c r="D71" s="567">
        <v>436.69</v>
      </c>
      <c r="E71" s="576" t="s">
        <v>306</v>
      </c>
      <c r="F71" s="566">
        <v>0</v>
      </c>
      <c r="G71" s="567">
        <v>0</v>
      </c>
      <c r="H71" s="569">
        <v>4.9406564584124654E-324</v>
      </c>
      <c r="I71" s="566">
        <v>61.267000000000003</v>
      </c>
      <c r="J71" s="567">
        <v>61.267000000000003</v>
      </c>
      <c r="K71" s="577" t="s">
        <v>306</v>
      </c>
    </row>
    <row r="72" spans="1:11" ht="14.4" customHeight="1" thickBot="1" x14ac:dyDescent="0.35">
      <c r="A72" s="586" t="s">
        <v>29</v>
      </c>
      <c r="B72" s="566">
        <v>982.73333906091796</v>
      </c>
      <c r="C72" s="566">
        <v>978.17899999999997</v>
      </c>
      <c r="D72" s="567">
        <v>-4.554339060917</v>
      </c>
      <c r="E72" s="568">
        <v>0.99536564103400005</v>
      </c>
      <c r="F72" s="566">
        <v>985.28526246988395</v>
      </c>
      <c r="G72" s="567">
        <v>903.17815726406002</v>
      </c>
      <c r="H72" s="569">
        <v>83.975999999999999</v>
      </c>
      <c r="I72" s="566">
        <v>764.424000000001</v>
      </c>
      <c r="J72" s="567">
        <v>-138.75415726406001</v>
      </c>
      <c r="K72" s="570">
        <v>0.77584028617599998</v>
      </c>
    </row>
    <row r="73" spans="1:11" ht="14.4" customHeight="1" thickBot="1" x14ac:dyDescent="0.35">
      <c r="A73" s="587" t="s">
        <v>375</v>
      </c>
      <c r="B73" s="571">
        <v>982.73333906091796</v>
      </c>
      <c r="C73" s="571">
        <v>978.17899999999997</v>
      </c>
      <c r="D73" s="572">
        <v>-4.554339060917</v>
      </c>
      <c r="E73" s="578">
        <v>0.99536564103400005</v>
      </c>
      <c r="F73" s="571">
        <v>985.28526246988395</v>
      </c>
      <c r="G73" s="572">
        <v>903.17815726406002</v>
      </c>
      <c r="H73" s="574">
        <v>83.975999999999999</v>
      </c>
      <c r="I73" s="571">
        <v>764.424000000001</v>
      </c>
      <c r="J73" s="572">
        <v>-138.75415726406001</v>
      </c>
      <c r="K73" s="579">
        <v>0.77584028617599998</v>
      </c>
    </row>
    <row r="74" spans="1:11" ht="14.4" customHeight="1" thickBot="1" x14ac:dyDescent="0.35">
      <c r="A74" s="588" t="s">
        <v>376</v>
      </c>
      <c r="B74" s="566">
        <v>306.68419739123999</v>
      </c>
      <c r="C74" s="566">
        <v>332.971</v>
      </c>
      <c r="D74" s="567">
        <v>26.286802608759</v>
      </c>
      <c r="E74" s="568">
        <v>1.085712934779</v>
      </c>
      <c r="F74" s="566">
        <v>330.48244515580802</v>
      </c>
      <c r="G74" s="567">
        <v>302.94224139282397</v>
      </c>
      <c r="H74" s="569">
        <v>20.337</v>
      </c>
      <c r="I74" s="566">
        <v>241.155</v>
      </c>
      <c r="J74" s="567">
        <v>-61.787241392824001</v>
      </c>
      <c r="K74" s="570">
        <v>0.72970593002600004</v>
      </c>
    </row>
    <row r="75" spans="1:11" ht="14.4" customHeight="1" thickBot="1" x14ac:dyDescent="0.35">
      <c r="A75" s="588" t="s">
        <v>377</v>
      </c>
      <c r="B75" s="566">
        <v>77.003309455763002</v>
      </c>
      <c r="C75" s="566">
        <v>75.385999999999996</v>
      </c>
      <c r="D75" s="567">
        <v>-1.6173094557629999</v>
      </c>
      <c r="E75" s="568">
        <v>0.97899688380600003</v>
      </c>
      <c r="F75" s="566">
        <v>77.013848627643</v>
      </c>
      <c r="G75" s="567">
        <v>70.596027908672994</v>
      </c>
      <c r="H75" s="569">
        <v>5.319</v>
      </c>
      <c r="I75" s="566">
        <v>65.706000000000003</v>
      </c>
      <c r="J75" s="567">
        <v>-4.8900279086729999</v>
      </c>
      <c r="K75" s="570">
        <v>0.85317123050999999</v>
      </c>
    </row>
    <row r="76" spans="1:11" ht="14.4" customHeight="1" thickBot="1" x14ac:dyDescent="0.35">
      <c r="A76" s="588" t="s">
        <v>378</v>
      </c>
      <c r="B76" s="566">
        <v>599.04583221391295</v>
      </c>
      <c r="C76" s="566">
        <v>569.822</v>
      </c>
      <c r="D76" s="567">
        <v>-29.223832213912999</v>
      </c>
      <c r="E76" s="568">
        <v>0.95121603282599998</v>
      </c>
      <c r="F76" s="566">
        <v>577.78896868643199</v>
      </c>
      <c r="G76" s="567">
        <v>529.63988796256297</v>
      </c>
      <c r="H76" s="569">
        <v>58.32</v>
      </c>
      <c r="I76" s="566">
        <v>457.56299999999999</v>
      </c>
      <c r="J76" s="567">
        <v>-72.076887962561997</v>
      </c>
      <c r="K76" s="570">
        <v>0.79192062292200005</v>
      </c>
    </row>
    <row r="77" spans="1:11" ht="14.4" customHeight="1" thickBot="1" x14ac:dyDescent="0.35">
      <c r="A77" s="586" t="s">
        <v>30</v>
      </c>
      <c r="B77" s="566">
        <v>4.9406564584124654E-324</v>
      </c>
      <c r="C77" s="566">
        <v>50.745240000000003</v>
      </c>
      <c r="D77" s="567">
        <v>50.745240000000003</v>
      </c>
      <c r="E77" s="576" t="s">
        <v>312</v>
      </c>
      <c r="F77" s="566">
        <v>0.28993067455499999</v>
      </c>
      <c r="G77" s="567">
        <v>0.265769785009</v>
      </c>
      <c r="H77" s="569">
        <v>4.9406564584124654E-324</v>
      </c>
      <c r="I77" s="566">
        <v>136.78730999999999</v>
      </c>
      <c r="J77" s="567">
        <v>136.52154021499101</v>
      </c>
      <c r="K77" s="570">
        <v>471.793163002791</v>
      </c>
    </row>
    <row r="78" spans="1:11" ht="14.4" customHeight="1" thickBot="1" x14ac:dyDescent="0.35">
      <c r="A78" s="587" t="s">
        <v>379</v>
      </c>
      <c r="B78" s="571">
        <v>4.9406564584124654E-324</v>
      </c>
      <c r="C78" s="571">
        <v>50.745240000000003</v>
      </c>
      <c r="D78" s="572">
        <v>50.745240000000003</v>
      </c>
      <c r="E78" s="573" t="s">
        <v>312</v>
      </c>
      <c r="F78" s="571">
        <v>0.28993067455499999</v>
      </c>
      <c r="G78" s="572">
        <v>0.265769785009</v>
      </c>
      <c r="H78" s="574">
        <v>4.9406564584124654E-324</v>
      </c>
      <c r="I78" s="571">
        <v>136.78730999999999</v>
      </c>
      <c r="J78" s="572">
        <v>136.52154021499101</v>
      </c>
      <c r="K78" s="579">
        <v>471.793163002791</v>
      </c>
    </row>
    <row r="79" spans="1:11" ht="14.4" customHeight="1" thickBot="1" x14ac:dyDescent="0.35">
      <c r="A79" s="588" t="s">
        <v>380</v>
      </c>
      <c r="B79" s="566">
        <v>4.9406564584124654E-324</v>
      </c>
      <c r="C79" s="566">
        <v>50.745240000000003</v>
      </c>
      <c r="D79" s="567">
        <v>50.745240000000003</v>
      </c>
      <c r="E79" s="576" t="s">
        <v>312</v>
      </c>
      <c r="F79" s="566">
        <v>0.28993067455499999</v>
      </c>
      <c r="G79" s="567">
        <v>0.265769785009</v>
      </c>
      <c r="H79" s="569">
        <v>4.9406564584124654E-324</v>
      </c>
      <c r="I79" s="566">
        <v>136.78730999999999</v>
      </c>
      <c r="J79" s="567">
        <v>136.52154021499101</v>
      </c>
      <c r="K79" s="570">
        <v>471.793163002791</v>
      </c>
    </row>
    <row r="80" spans="1:11" ht="14.4" customHeight="1" thickBot="1" x14ac:dyDescent="0.35">
      <c r="A80" s="589" t="s">
        <v>381</v>
      </c>
      <c r="B80" s="571">
        <v>2877.2089094284102</v>
      </c>
      <c r="C80" s="571">
        <v>3346.3034299999999</v>
      </c>
      <c r="D80" s="572">
        <v>469.09452057159501</v>
      </c>
      <c r="E80" s="578">
        <v>1.1630380467100001</v>
      </c>
      <c r="F80" s="571">
        <v>3298.7644503813199</v>
      </c>
      <c r="G80" s="572">
        <v>3023.86741284954</v>
      </c>
      <c r="H80" s="574">
        <v>278.25101000000001</v>
      </c>
      <c r="I80" s="571">
        <v>2263.9082699999999</v>
      </c>
      <c r="J80" s="572">
        <v>-759.95914284953801</v>
      </c>
      <c r="K80" s="579">
        <v>0.68628976213699999</v>
      </c>
    </row>
    <row r="81" spans="1:11" ht="14.4" customHeight="1" thickBot="1" x14ac:dyDescent="0.35">
      <c r="A81" s="586" t="s">
        <v>32</v>
      </c>
      <c r="B81" s="566">
        <v>876.69366235104496</v>
      </c>
      <c r="C81" s="566">
        <v>1218.3667600000001</v>
      </c>
      <c r="D81" s="567">
        <v>341.673097648956</v>
      </c>
      <c r="E81" s="568">
        <v>1.3897291748780001</v>
      </c>
      <c r="F81" s="566">
        <v>1207.37376973659</v>
      </c>
      <c r="G81" s="567">
        <v>1106.7592889252001</v>
      </c>
      <c r="H81" s="569">
        <v>44.641910000000003</v>
      </c>
      <c r="I81" s="566">
        <v>523.44681000000003</v>
      </c>
      <c r="J81" s="567">
        <v>-583.312478925204</v>
      </c>
      <c r="K81" s="570">
        <v>0.433541644783</v>
      </c>
    </row>
    <row r="82" spans="1:11" ht="14.4" customHeight="1" thickBot="1" x14ac:dyDescent="0.35">
      <c r="A82" s="590" t="s">
        <v>382</v>
      </c>
      <c r="B82" s="566">
        <v>876.69366235104496</v>
      </c>
      <c r="C82" s="566">
        <v>1218.3667600000001</v>
      </c>
      <c r="D82" s="567">
        <v>341.673097648956</v>
      </c>
      <c r="E82" s="568">
        <v>1.3897291748780001</v>
      </c>
      <c r="F82" s="566">
        <v>1207.37376973659</v>
      </c>
      <c r="G82" s="567">
        <v>1106.7592889252001</v>
      </c>
      <c r="H82" s="569">
        <v>44.641910000000003</v>
      </c>
      <c r="I82" s="566">
        <v>523.44681000000003</v>
      </c>
      <c r="J82" s="567">
        <v>-583.312478925204</v>
      </c>
      <c r="K82" s="570">
        <v>0.433541644783</v>
      </c>
    </row>
    <row r="83" spans="1:11" ht="14.4" customHeight="1" thickBot="1" x14ac:dyDescent="0.35">
      <c r="A83" s="588" t="s">
        <v>383</v>
      </c>
      <c r="B83" s="566">
        <v>728.91743205618502</v>
      </c>
      <c r="C83" s="566">
        <v>1021.56488</v>
      </c>
      <c r="D83" s="567">
        <v>292.64744794381602</v>
      </c>
      <c r="E83" s="568">
        <v>1.401482301113</v>
      </c>
      <c r="F83" s="566">
        <v>942.02569722538703</v>
      </c>
      <c r="G83" s="567">
        <v>863.52355578993797</v>
      </c>
      <c r="H83" s="569">
        <v>26.121300000000002</v>
      </c>
      <c r="I83" s="566">
        <v>277.39823000000001</v>
      </c>
      <c r="J83" s="567">
        <v>-586.12532578993796</v>
      </c>
      <c r="K83" s="570">
        <v>0.29446991819500001</v>
      </c>
    </row>
    <row r="84" spans="1:11" ht="14.4" customHeight="1" thickBot="1" x14ac:dyDescent="0.35">
      <c r="A84" s="588" t="s">
        <v>384</v>
      </c>
      <c r="B84" s="566">
        <v>0</v>
      </c>
      <c r="C84" s="566">
        <v>4.9406564584124654E-324</v>
      </c>
      <c r="D84" s="567">
        <v>4.9406564584124654E-324</v>
      </c>
      <c r="E84" s="576" t="s">
        <v>306</v>
      </c>
      <c r="F84" s="566">
        <v>4.9406564584124654E-324</v>
      </c>
      <c r="G84" s="567">
        <v>0</v>
      </c>
      <c r="H84" s="569">
        <v>4.9406564584124654E-324</v>
      </c>
      <c r="I84" s="566">
        <v>1.331</v>
      </c>
      <c r="J84" s="567">
        <v>1.331</v>
      </c>
      <c r="K84" s="577" t="s">
        <v>312</v>
      </c>
    </row>
    <row r="85" spans="1:11" ht="14.4" customHeight="1" thickBot="1" x14ac:dyDescent="0.35">
      <c r="A85" s="588" t="s">
        <v>385</v>
      </c>
      <c r="B85" s="566">
        <v>10.786844577678</v>
      </c>
      <c r="C85" s="566">
        <v>41.737900000000003</v>
      </c>
      <c r="D85" s="567">
        <v>30.951055422321001</v>
      </c>
      <c r="E85" s="568">
        <v>3.8693335849450001</v>
      </c>
      <c r="F85" s="566">
        <v>54.271576825979999</v>
      </c>
      <c r="G85" s="567">
        <v>49.748945423815002</v>
      </c>
      <c r="H85" s="569">
        <v>2.6619999999999999</v>
      </c>
      <c r="I85" s="566">
        <v>93.737560000000002</v>
      </c>
      <c r="J85" s="567">
        <v>43.988614576183998</v>
      </c>
      <c r="K85" s="570">
        <v>1.7271943341639999</v>
      </c>
    </row>
    <row r="86" spans="1:11" ht="14.4" customHeight="1" thickBot="1" x14ac:dyDescent="0.35">
      <c r="A86" s="588" t="s">
        <v>386</v>
      </c>
      <c r="B86" s="566">
        <v>73.994032571096994</v>
      </c>
      <c r="C86" s="566">
        <v>108.67316</v>
      </c>
      <c r="D86" s="567">
        <v>34.679127428902</v>
      </c>
      <c r="E86" s="568">
        <v>1.4686746515069999</v>
      </c>
      <c r="F86" s="566">
        <v>162.999724806541</v>
      </c>
      <c r="G86" s="567">
        <v>149.41641440599599</v>
      </c>
      <c r="H86" s="569">
        <v>12.47424</v>
      </c>
      <c r="I86" s="566">
        <v>75.795460000000006</v>
      </c>
      <c r="J86" s="567">
        <v>-73.620954405996002</v>
      </c>
      <c r="K86" s="570">
        <v>0.46500360715299999</v>
      </c>
    </row>
    <row r="87" spans="1:11" ht="14.4" customHeight="1" thickBot="1" x14ac:dyDescent="0.35">
      <c r="A87" s="588" t="s">
        <v>387</v>
      </c>
      <c r="B87" s="566">
        <v>62.995353146084</v>
      </c>
      <c r="C87" s="566">
        <v>46.390819999999998</v>
      </c>
      <c r="D87" s="567">
        <v>-16.604533146084002</v>
      </c>
      <c r="E87" s="568">
        <v>0.73641654000099999</v>
      </c>
      <c r="F87" s="566">
        <v>48.076770878677998</v>
      </c>
      <c r="G87" s="567">
        <v>44.070373305455</v>
      </c>
      <c r="H87" s="569">
        <v>3.3843700000000001</v>
      </c>
      <c r="I87" s="566">
        <v>75.184560000000005</v>
      </c>
      <c r="J87" s="567">
        <v>31.114186694543999</v>
      </c>
      <c r="K87" s="570">
        <v>1.563843798697</v>
      </c>
    </row>
    <row r="88" spans="1:11" ht="14.4" customHeight="1" thickBot="1" x14ac:dyDescent="0.35">
      <c r="A88" s="591" t="s">
        <v>33</v>
      </c>
      <c r="B88" s="571">
        <v>0</v>
      </c>
      <c r="C88" s="571">
        <v>38.991999999999997</v>
      </c>
      <c r="D88" s="572">
        <v>38.991999999999997</v>
      </c>
      <c r="E88" s="573" t="s">
        <v>306</v>
      </c>
      <c r="F88" s="571">
        <v>0</v>
      </c>
      <c r="G88" s="572">
        <v>0</v>
      </c>
      <c r="H88" s="574">
        <v>7.766</v>
      </c>
      <c r="I88" s="571">
        <v>67.460999999999999</v>
      </c>
      <c r="J88" s="572">
        <v>67.460999999999999</v>
      </c>
      <c r="K88" s="575" t="s">
        <v>306</v>
      </c>
    </row>
    <row r="89" spans="1:11" ht="14.4" customHeight="1" thickBot="1" x14ac:dyDescent="0.35">
      <c r="A89" s="587" t="s">
        <v>388</v>
      </c>
      <c r="B89" s="571">
        <v>0</v>
      </c>
      <c r="C89" s="571">
        <v>38.991999999999997</v>
      </c>
      <c r="D89" s="572">
        <v>38.991999999999997</v>
      </c>
      <c r="E89" s="573" t="s">
        <v>306</v>
      </c>
      <c r="F89" s="571">
        <v>0</v>
      </c>
      <c r="G89" s="572">
        <v>0</v>
      </c>
      <c r="H89" s="574">
        <v>0.499</v>
      </c>
      <c r="I89" s="571">
        <v>60.194000000000003</v>
      </c>
      <c r="J89" s="572">
        <v>60.194000000000003</v>
      </c>
      <c r="K89" s="575" t="s">
        <v>306</v>
      </c>
    </row>
    <row r="90" spans="1:11" ht="14.4" customHeight="1" thickBot="1" x14ac:dyDescent="0.35">
      <c r="A90" s="588" t="s">
        <v>389</v>
      </c>
      <c r="B90" s="566">
        <v>0</v>
      </c>
      <c r="C90" s="566">
        <v>34.372</v>
      </c>
      <c r="D90" s="567">
        <v>34.372</v>
      </c>
      <c r="E90" s="576" t="s">
        <v>306</v>
      </c>
      <c r="F90" s="566">
        <v>0</v>
      </c>
      <c r="G90" s="567">
        <v>0</v>
      </c>
      <c r="H90" s="569">
        <v>0.499</v>
      </c>
      <c r="I90" s="566">
        <v>55.573999999999998</v>
      </c>
      <c r="J90" s="567">
        <v>55.573999999999998</v>
      </c>
      <c r="K90" s="577" t="s">
        <v>306</v>
      </c>
    </row>
    <row r="91" spans="1:11" ht="14.4" customHeight="1" thickBot="1" x14ac:dyDescent="0.35">
      <c r="A91" s="588" t="s">
        <v>390</v>
      </c>
      <c r="B91" s="566">
        <v>0</v>
      </c>
      <c r="C91" s="566">
        <v>4.62</v>
      </c>
      <c r="D91" s="567">
        <v>4.62</v>
      </c>
      <c r="E91" s="576" t="s">
        <v>306</v>
      </c>
      <c r="F91" s="566">
        <v>0</v>
      </c>
      <c r="G91" s="567">
        <v>0</v>
      </c>
      <c r="H91" s="569">
        <v>4.9406564584124654E-324</v>
      </c>
      <c r="I91" s="566">
        <v>4.62</v>
      </c>
      <c r="J91" s="567">
        <v>4.62</v>
      </c>
      <c r="K91" s="577" t="s">
        <v>306</v>
      </c>
    </row>
    <row r="92" spans="1:11" ht="14.4" customHeight="1" thickBot="1" x14ac:dyDescent="0.35">
      <c r="A92" s="587" t="s">
        <v>391</v>
      </c>
      <c r="B92" s="571">
        <v>4.9406564584124654E-324</v>
      </c>
      <c r="C92" s="571">
        <v>4.9406564584124654E-324</v>
      </c>
      <c r="D92" s="572">
        <v>0</v>
      </c>
      <c r="E92" s="578">
        <v>1</v>
      </c>
      <c r="F92" s="571">
        <v>4.9406564584124654E-324</v>
      </c>
      <c r="G92" s="572">
        <v>0</v>
      </c>
      <c r="H92" s="574">
        <v>7.2670000000000003</v>
      </c>
      <c r="I92" s="571">
        <v>7.2670000000000003</v>
      </c>
      <c r="J92" s="572">
        <v>7.2670000000000003</v>
      </c>
      <c r="K92" s="575" t="s">
        <v>312</v>
      </c>
    </row>
    <row r="93" spans="1:11" ht="14.4" customHeight="1" thickBot="1" x14ac:dyDescent="0.35">
      <c r="A93" s="588" t="s">
        <v>392</v>
      </c>
      <c r="B93" s="566">
        <v>4.9406564584124654E-324</v>
      </c>
      <c r="C93" s="566">
        <v>4.9406564584124654E-324</v>
      </c>
      <c r="D93" s="567">
        <v>0</v>
      </c>
      <c r="E93" s="568">
        <v>1</v>
      </c>
      <c r="F93" s="566">
        <v>4.9406564584124654E-324</v>
      </c>
      <c r="G93" s="567">
        <v>0</v>
      </c>
      <c r="H93" s="569">
        <v>7.2670000000000003</v>
      </c>
      <c r="I93" s="566">
        <v>7.2670000000000003</v>
      </c>
      <c r="J93" s="567">
        <v>7.2670000000000003</v>
      </c>
      <c r="K93" s="577" t="s">
        <v>312</v>
      </c>
    </row>
    <row r="94" spans="1:11" ht="14.4" customHeight="1" thickBot="1" x14ac:dyDescent="0.35">
      <c r="A94" s="586" t="s">
        <v>34</v>
      </c>
      <c r="B94" s="566">
        <v>2000.5152470773601</v>
      </c>
      <c r="C94" s="566">
        <v>2088.9446699999999</v>
      </c>
      <c r="D94" s="567">
        <v>88.429422922637997</v>
      </c>
      <c r="E94" s="568">
        <v>1.044203323644</v>
      </c>
      <c r="F94" s="566">
        <v>2091.3906806447299</v>
      </c>
      <c r="G94" s="567">
        <v>1917.1081239243299</v>
      </c>
      <c r="H94" s="569">
        <v>225.84309999999999</v>
      </c>
      <c r="I94" s="566">
        <v>1673.00046</v>
      </c>
      <c r="J94" s="567">
        <v>-244.10766392433399</v>
      </c>
      <c r="K94" s="570">
        <v>0.79994640670499995</v>
      </c>
    </row>
    <row r="95" spans="1:11" ht="14.4" customHeight="1" thickBot="1" x14ac:dyDescent="0.35">
      <c r="A95" s="587" t="s">
        <v>393</v>
      </c>
      <c r="B95" s="571">
        <v>2.3621617685710001</v>
      </c>
      <c r="C95" s="571">
        <v>2.3637299999999999</v>
      </c>
      <c r="D95" s="572">
        <v>1.568231428E-3</v>
      </c>
      <c r="E95" s="578">
        <v>1.0006638967099999</v>
      </c>
      <c r="F95" s="571">
        <v>0.944780010005</v>
      </c>
      <c r="G95" s="572">
        <v>0.86604834250399998</v>
      </c>
      <c r="H95" s="574">
        <v>0.33100000000000002</v>
      </c>
      <c r="I95" s="571">
        <v>1.194</v>
      </c>
      <c r="J95" s="572">
        <v>0.32795165749499999</v>
      </c>
      <c r="K95" s="579">
        <v>1.2637862649030001</v>
      </c>
    </row>
    <row r="96" spans="1:11" ht="14.4" customHeight="1" thickBot="1" x14ac:dyDescent="0.35">
      <c r="A96" s="588" t="s">
        <v>394</v>
      </c>
      <c r="B96" s="566">
        <v>2.3621617685710001</v>
      </c>
      <c r="C96" s="566">
        <v>2.3637299999999999</v>
      </c>
      <c r="D96" s="567">
        <v>1.568231428E-3</v>
      </c>
      <c r="E96" s="568">
        <v>1.0006638967099999</v>
      </c>
      <c r="F96" s="566">
        <v>0.944780010005</v>
      </c>
      <c r="G96" s="567">
        <v>0.86604834250399998</v>
      </c>
      <c r="H96" s="569">
        <v>0.33100000000000002</v>
      </c>
      <c r="I96" s="566">
        <v>1.194</v>
      </c>
      <c r="J96" s="567">
        <v>0.32795165749499999</v>
      </c>
      <c r="K96" s="570">
        <v>1.2637862649030001</v>
      </c>
    </row>
    <row r="97" spans="1:11" ht="14.4" customHeight="1" thickBot="1" x14ac:dyDescent="0.35">
      <c r="A97" s="587" t="s">
        <v>395</v>
      </c>
      <c r="B97" s="571">
        <v>28.218067726333999</v>
      </c>
      <c r="C97" s="571">
        <v>38.471679999999999</v>
      </c>
      <c r="D97" s="572">
        <v>10.253612273665</v>
      </c>
      <c r="E97" s="578">
        <v>1.3633704608370001</v>
      </c>
      <c r="F97" s="571">
        <v>37.315353315736999</v>
      </c>
      <c r="G97" s="572">
        <v>34.205740539425001</v>
      </c>
      <c r="H97" s="574">
        <v>2.0951599999999999</v>
      </c>
      <c r="I97" s="571">
        <v>26.889009999999999</v>
      </c>
      <c r="J97" s="572">
        <v>-7.3167305394250004</v>
      </c>
      <c r="K97" s="579">
        <v>0.72058838013600002</v>
      </c>
    </row>
    <row r="98" spans="1:11" ht="14.4" customHeight="1" thickBot="1" x14ac:dyDescent="0.35">
      <c r="A98" s="588" t="s">
        <v>396</v>
      </c>
      <c r="B98" s="566">
        <v>11.515238597514999</v>
      </c>
      <c r="C98" s="566">
        <v>14.1187</v>
      </c>
      <c r="D98" s="567">
        <v>2.6034614024840002</v>
      </c>
      <c r="E98" s="568">
        <v>1.2260883593880001</v>
      </c>
      <c r="F98" s="566">
        <v>14.443235653606999</v>
      </c>
      <c r="G98" s="567">
        <v>13.239632682472999</v>
      </c>
      <c r="H98" s="569">
        <v>0.86650000000000005</v>
      </c>
      <c r="I98" s="566">
        <v>12.420400000000001</v>
      </c>
      <c r="J98" s="567">
        <v>-0.81923268247299996</v>
      </c>
      <c r="K98" s="570">
        <v>0.85994581116500002</v>
      </c>
    </row>
    <row r="99" spans="1:11" ht="14.4" customHeight="1" thickBot="1" x14ac:dyDescent="0.35">
      <c r="A99" s="588" t="s">
        <v>397</v>
      </c>
      <c r="B99" s="566">
        <v>16.702829128817999</v>
      </c>
      <c r="C99" s="566">
        <v>24.352979999999999</v>
      </c>
      <c r="D99" s="567">
        <v>7.6501508711810002</v>
      </c>
      <c r="E99" s="568">
        <v>1.458015274668</v>
      </c>
      <c r="F99" s="566">
        <v>22.872117662130002</v>
      </c>
      <c r="G99" s="567">
        <v>20.966107856952</v>
      </c>
      <c r="H99" s="569">
        <v>1.2286600000000001</v>
      </c>
      <c r="I99" s="566">
        <v>14.46861</v>
      </c>
      <c r="J99" s="567">
        <v>-6.4974978569520001</v>
      </c>
      <c r="K99" s="570">
        <v>0.63258724940599997</v>
      </c>
    </row>
    <row r="100" spans="1:11" ht="14.4" customHeight="1" thickBot="1" x14ac:dyDescent="0.35">
      <c r="A100" s="587" t="s">
        <v>398</v>
      </c>
      <c r="B100" s="571">
        <v>48.504553974185001</v>
      </c>
      <c r="C100" s="571">
        <v>61.750259999999997</v>
      </c>
      <c r="D100" s="572">
        <v>13.245706025815</v>
      </c>
      <c r="E100" s="578">
        <v>1.2730816993559999</v>
      </c>
      <c r="F100" s="571">
        <v>57.907926160911003</v>
      </c>
      <c r="G100" s="572">
        <v>53.082265647501998</v>
      </c>
      <c r="H100" s="574">
        <v>13.162319999999999</v>
      </c>
      <c r="I100" s="571">
        <v>79.034109999999998</v>
      </c>
      <c r="J100" s="572">
        <v>25.951844352497002</v>
      </c>
      <c r="K100" s="579">
        <v>1.36482369927</v>
      </c>
    </row>
    <row r="101" spans="1:11" ht="14.4" customHeight="1" thickBot="1" x14ac:dyDescent="0.35">
      <c r="A101" s="588" t="s">
        <v>399</v>
      </c>
      <c r="B101" s="566">
        <v>9.4933571005150004</v>
      </c>
      <c r="C101" s="566">
        <v>11.475</v>
      </c>
      <c r="D101" s="567">
        <v>1.9816428994840001</v>
      </c>
      <c r="E101" s="568">
        <v>1.2087399513679999</v>
      </c>
      <c r="F101" s="566">
        <v>11.885925959468</v>
      </c>
      <c r="G101" s="567">
        <v>10.895432129512001</v>
      </c>
      <c r="H101" s="569">
        <v>4.9406564584124654E-324</v>
      </c>
      <c r="I101" s="566">
        <v>12.69</v>
      </c>
      <c r="J101" s="567">
        <v>1.7945678704870001</v>
      </c>
      <c r="K101" s="570">
        <v>1.067649255369</v>
      </c>
    </row>
    <row r="102" spans="1:11" ht="14.4" customHeight="1" thickBot="1" x14ac:dyDescent="0.35">
      <c r="A102" s="588" t="s">
        <v>400</v>
      </c>
      <c r="B102" s="566">
        <v>39.011196873669</v>
      </c>
      <c r="C102" s="566">
        <v>50.275260000000003</v>
      </c>
      <c r="D102" s="567">
        <v>11.264063126330001</v>
      </c>
      <c r="E102" s="568">
        <v>1.288739234605</v>
      </c>
      <c r="F102" s="566">
        <v>46.022000201442999</v>
      </c>
      <c r="G102" s="567">
        <v>42.186833517989001</v>
      </c>
      <c r="H102" s="569">
        <v>13.162319999999999</v>
      </c>
      <c r="I102" s="566">
        <v>66.344110000000001</v>
      </c>
      <c r="J102" s="567">
        <v>24.157276482010001</v>
      </c>
      <c r="K102" s="570">
        <v>1.441573806214</v>
      </c>
    </row>
    <row r="103" spans="1:11" ht="14.4" customHeight="1" thickBot="1" x14ac:dyDescent="0.35">
      <c r="A103" s="587" t="s">
        <v>401</v>
      </c>
      <c r="B103" s="571">
        <v>825.12056654563798</v>
      </c>
      <c r="C103" s="571">
        <v>853.04199000000006</v>
      </c>
      <c r="D103" s="572">
        <v>27.921423454361001</v>
      </c>
      <c r="E103" s="578">
        <v>1.0338392043369999</v>
      </c>
      <c r="F103" s="571">
        <v>852.50549711374401</v>
      </c>
      <c r="G103" s="572">
        <v>781.46337235426495</v>
      </c>
      <c r="H103" s="574">
        <v>62.863010000000003</v>
      </c>
      <c r="I103" s="571">
        <v>686.51505999999995</v>
      </c>
      <c r="J103" s="572">
        <v>-94.948312354264004</v>
      </c>
      <c r="K103" s="579">
        <v>0.80529106536399997</v>
      </c>
    </row>
    <row r="104" spans="1:11" ht="14.4" customHeight="1" thickBot="1" x14ac:dyDescent="0.35">
      <c r="A104" s="588" t="s">
        <v>402</v>
      </c>
      <c r="B104" s="566">
        <v>680.00069048546004</v>
      </c>
      <c r="C104" s="566">
        <v>708.22126000000003</v>
      </c>
      <c r="D104" s="567">
        <v>28.220569514539999</v>
      </c>
      <c r="E104" s="568">
        <v>1.04150079538</v>
      </c>
      <c r="F104" s="566">
        <v>707.09144454745604</v>
      </c>
      <c r="G104" s="567">
        <v>648.16715750183505</v>
      </c>
      <c r="H104" s="569">
        <v>46.794710000000002</v>
      </c>
      <c r="I104" s="566">
        <v>546.96082999999999</v>
      </c>
      <c r="J104" s="567">
        <v>-101.20632750183501</v>
      </c>
      <c r="K104" s="570">
        <v>0.77353620131800005</v>
      </c>
    </row>
    <row r="105" spans="1:11" ht="14.4" customHeight="1" thickBot="1" x14ac:dyDescent="0.35">
      <c r="A105" s="588" t="s">
        <v>403</v>
      </c>
      <c r="B105" s="566">
        <v>145.119876060178</v>
      </c>
      <c r="C105" s="566">
        <v>144.82073</v>
      </c>
      <c r="D105" s="567">
        <v>-0.299146060178</v>
      </c>
      <c r="E105" s="568">
        <v>0.99793862792400001</v>
      </c>
      <c r="F105" s="566">
        <v>145.41405256628701</v>
      </c>
      <c r="G105" s="567">
        <v>133.29621485243001</v>
      </c>
      <c r="H105" s="569">
        <v>16.068300000000001</v>
      </c>
      <c r="I105" s="566">
        <v>139.55422999999999</v>
      </c>
      <c r="J105" s="567">
        <v>6.2580151475700001</v>
      </c>
      <c r="K105" s="570">
        <v>0.95970250149199998</v>
      </c>
    </row>
    <row r="106" spans="1:11" ht="14.4" customHeight="1" thickBot="1" x14ac:dyDescent="0.35">
      <c r="A106" s="587" t="s">
        <v>404</v>
      </c>
      <c r="B106" s="571">
        <v>1092.8097691294799</v>
      </c>
      <c r="C106" s="571">
        <v>1131.0440100000001</v>
      </c>
      <c r="D106" s="572">
        <v>38.234240870515997</v>
      </c>
      <c r="E106" s="578">
        <v>1.034987096519</v>
      </c>
      <c r="F106" s="571">
        <v>1142.7171240443299</v>
      </c>
      <c r="G106" s="572">
        <v>1047.49069704064</v>
      </c>
      <c r="H106" s="574">
        <v>147.39160999999999</v>
      </c>
      <c r="I106" s="571">
        <v>877.09468000000004</v>
      </c>
      <c r="J106" s="572">
        <v>-170.396017040636</v>
      </c>
      <c r="K106" s="579">
        <v>0.76755188273999997</v>
      </c>
    </row>
    <row r="107" spans="1:11" ht="14.4" customHeight="1" thickBot="1" x14ac:dyDescent="0.35">
      <c r="A107" s="588" t="s">
        <v>405</v>
      </c>
      <c r="B107" s="566">
        <v>9.011761014547</v>
      </c>
      <c r="C107" s="566">
        <v>7.633</v>
      </c>
      <c r="D107" s="567">
        <v>-1.378761014547</v>
      </c>
      <c r="E107" s="568">
        <v>0.84700426339199997</v>
      </c>
      <c r="F107" s="566">
        <v>7.8338741739779998</v>
      </c>
      <c r="G107" s="567">
        <v>7.1810513261460001</v>
      </c>
      <c r="H107" s="569">
        <v>4.9406564584124654E-324</v>
      </c>
      <c r="I107" s="566">
        <v>5.434722104253712E-323</v>
      </c>
      <c r="J107" s="567">
        <v>-7.1810513261460001</v>
      </c>
      <c r="K107" s="570">
        <v>4.9406564584124654E-324</v>
      </c>
    </row>
    <row r="108" spans="1:11" ht="14.4" customHeight="1" thickBot="1" x14ac:dyDescent="0.35">
      <c r="A108" s="588" t="s">
        <v>406</v>
      </c>
      <c r="B108" s="566">
        <v>853.81379472231902</v>
      </c>
      <c r="C108" s="566">
        <v>940.70677000000103</v>
      </c>
      <c r="D108" s="567">
        <v>86.892975277681003</v>
      </c>
      <c r="E108" s="568">
        <v>1.101770404524</v>
      </c>
      <c r="F108" s="566">
        <v>930.042500380805</v>
      </c>
      <c r="G108" s="567">
        <v>852.538958682405</v>
      </c>
      <c r="H108" s="569">
        <v>138.05942999999999</v>
      </c>
      <c r="I108" s="566">
        <v>740.13874999999996</v>
      </c>
      <c r="J108" s="567">
        <v>-112.40020868240499</v>
      </c>
      <c r="K108" s="570">
        <v>0.79581175021200001</v>
      </c>
    </row>
    <row r="109" spans="1:11" ht="14.4" customHeight="1" thickBot="1" x14ac:dyDescent="0.35">
      <c r="A109" s="588" t="s">
        <v>407</v>
      </c>
      <c r="B109" s="566">
        <v>3.9979378279689999</v>
      </c>
      <c r="C109" s="566">
        <v>4.2731000000000003</v>
      </c>
      <c r="D109" s="567">
        <v>0.27516217202999999</v>
      </c>
      <c r="E109" s="568">
        <v>1.068826025783</v>
      </c>
      <c r="F109" s="566">
        <v>5.0018220837029999</v>
      </c>
      <c r="G109" s="567">
        <v>4.5850035767269999</v>
      </c>
      <c r="H109" s="569">
        <v>4.9406564584124654E-324</v>
      </c>
      <c r="I109" s="566">
        <v>3.3915999999999999</v>
      </c>
      <c r="J109" s="567">
        <v>-1.1934035767269999</v>
      </c>
      <c r="K109" s="570">
        <v>0.67807289888400002</v>
      </c>
    </row>
    <row r="110" spans="1:11" ht="14.4" customHeight="1" thickBot="1" x14ac:dyDescent="0.35">
      <c r="A110" s="588" t="s">
        <v>408</v>
      </c>
      <c r="B110" s="566">
        <v>2.2774887556590002</v>
      </c>
      <c r="C110" s="566">
        <v>24.90326</v>
      </c>
      <c r="D110" s="567">
        <v>22.625771244340001</v>
      </c>
      <c r="E110" s="568">
        <v>10.934525994085</v>
      </c>
      <c r="F110" s="566">
        <v>23.527871188203999</v>
      </c>
      <c r="G110" s="567">
        <v>21.567215255853998</v>
      </c>
      <c r="H110" s="569">
        <v>4.9406564584124654E-324</v>
      </c>
      <c r="I110" s="566">
        <v>1.6072299999999999</v>
      </c>
      <c r="J110" s="567">
        <v>-19.959985255854001</v>
      </c>
      <c r="K110" s="570">
        <v>6.8311747677000004E-2</v>
      </c>
    </row>
    <row r="111" spans="1:11" ht="14.4" customHeight="1" thickBot="1" x14ac:dyDescent="0.35">
      <c r="A111" s="588" t="s">
        <v>409</v>
      </c>
      <c r="B111" s="566">
        <v>223.70878680898801</v>
      </c>
      <c r="C111" s="566">
        <v>153.52788000000001</v>
      </c>
      <c r="D111" s="567">
        <v>-70.180906808987004</v>
      </c>
      <c r="E111" s="568">
        <v>0.68628453173399995</v>
      </c>
      <c r="F111" s="566">
        <v>176.31105621763999</v>
      </c>
      <c r="G111" s="567">
        <v>161.61846819950401</v>
      </c>
      <c r="H111" s="569">
        <v>9.3321799999999993</v>
      </c>
      <c r="I111" s="566">
        <v>131.9571</v>
      </c>
      <c r="J111" s="567">
        <v>-29.661368199502999</v>
      </c>
      <c r="K111" s="570">
        <v>0.74843349493099998</v>
      </c>
    </row>
    <row r="112" spans="1:11" ht="14.4" customHeight="1" thickBot="1" x14ac:dyDescent="0.35">
      <c r="A112" s="587" t="s">
        <v>410</v>
      </c>
      <c r="B112" s="571">
        <v>3.5001279331489998</v>
      </c>
      <c r="C112" s="571">
        <v>2.2730000000000001</v>
      </c>
      <c r="D112" s="572">
        <v>-1.2271279331489999</v>
      </c>
      <c r="E112" s="578">
        <v>0.64940483416899997</v>
      </c>
      <c r="F112" s="571">
        <v>0</v>
      </c>
      <c r="G112" s="572">
        <v>0</v>
      </c>
      <c r="H112" s="574">
        <v>4.9406564584124654E-324</v>
      </c>
      <c r="I112" s="571">
        <v>2.2736000000000001</v>
      </c>
      <c r="J112" s="572">
        <v>2.2736000000000001</v>
      </c>
      <c r="K112" s="575" t="s">
        <v>306</v>
      </c>
    </row>
    <row r="113" spans="1:11" ht="14.4" customHeight="1" thickBot="1" x14ac:dyDescent="0.35">
      <c r="A113" s="588" t="s">
        <v>411</v>
      </c>
      <c r="B113" s="566">
        <v>3.5001279331489998</v>
      </c>
      <c r="C113" s="566">
        <v>2.2730000000000001</v>
      </c>
      <c r="D113" s="567">
        <v>-1.2271279331489999</v>
      </c>
      <c r="E113" s="568">
        <v>0.64940483416899997</v>
      </c>
      <c r="F113" s="566">
        <v>0</v>
      </c>
      <c r="G113" s="567">
        <v>0</v>
      </c>
      <c r="H113" s="569">
        <v>4.9406564584124654E-324</v>
      </c>
      <c r="I113" s="566">
        <v>2.2736000000000001</v>
      </c>
      <c r="J113" s="567">
        <v>2.2736000000000001</v>
      </c>
      <c r="K113" s="577" t="s">
        <v>306</v>
      </c>
    </row>
    <row r="114" spans="1:11" ht="14.4" customHeight="1" thickBot="1" x14ac:dyDescent="0.35">
      <c r="A114" s="585" t="s">
        <v>35</v>
      </c>
      <c r="B114" s="566">
        <v>37935.989767666098</v>
      </c>
      <c r="C114" s="566">
        <v>40558.046990000003</v>
      </c>
      <c r="D114" s="567">
        <v>2622.05722233388</v>
      </c>
      <c r="E114" s="568">
        <v>1.0691179336129999</v>
      </c>
      <c r="F114" s="566">
        <v>39682.195760504997</v>
      </c>
      <c r="G114" s="567">
        <v>36375.346113796302</v>
      </c>
      <c r="H114" s="569">
        <v>4803.5604899999998</v>
      </c>
      <c r="I114" s="566">
        <v>38054.683530000002</v>
      </c>
      <c r="J114" s="567">
        <v>1679.3374162037401</v>
      </c>
      <c r="K114" s="570">
        <v>0.95898633633200003</v>
      </c>
    </row>
    <row r="115" spans="1:11" ht="14.4" customHeight="1" thickBot="1" x14ac:dyDescent="0.35">
      <c r="A115" s="591" t="s">
        <v>412</v>
      </c>
      <c r="B115" s="571">
        <v>28122.999999998501</v>
      </c>
      <c r="C115" s="571">
        <v>30165.696</v>
      </c>
      <c r="D115" s="572">
        <v>2042.6960000015599</v>
      </c>
      <c r="E115" s="578">
        <v>1.07263435622</v>
      </c>
      <c r="F115" s="571">
        <v>29446.999999999502</v>
      </c>
      <c r="G115" s="572">
        <v>26993.083333332801</v>
      </c>
      <c r="H115" s="574">
        <v>3583.82</v>
      </c>
      <c r="I115" s="571">
        <v>28233.671999999999</v>
      </c>
      <c r="J115" s="572">
        <v>1240.58866666719</v>
      </c>
      <c r="K115" s="579">
        <v>0.95879621014000005</v>
      </c>
    </row>
    <row r="116" spans="1:11" ht="14.4" customHeight="1" thickBot="1" x14ac:dyDescent="0.35">
      <c r="A116" s="587" t="s">
        <v>413</v>
      </c>
      <c r="B116" s="571">
        <v>28037.999999998501</v>
      </c>
      <c r="C116" s="571">
        <v>29911.454000000002</v>
      </c>
      <c r="D116" s="572">
        <v>1873.45400000155</v>
      </c>
      <c r="E116" s="578">
        <v>1.0668183893280001</v>
      </c>
      <c r="F116" s="571">
        <v>29241.999999999502</v>
      </c>
      <c r="G116" s="572">
        <v>26805.166666666199</v>
      </c>
      <c r="H116" s="574">
        <v>3573.0830000000001</v>
      </c>
      <c r="I116" s="571">
        <v>28091.178</v>
      </c>
      <c r="J116" s="572">
        <v>1286.01133333383</v>
      </c>
      <c r="K116" s="579">
        <v>0.96064489433</v>
      </c>
    </row>
    <row r="117" spans="1:11" ht="14.4" customHeight="1" thickBot="1" x14ac:dyDescent="0.35">
      <c r="A117" s="588" t="s">
        <v>414</v>
      </c>
      <c r="B117" s="566">
        <v>28037.999999998501</v>
      </c>
      <c r="C117" s="566">
        <v>29911.454000000002</v>
      </c>
      <c r="D117" s="567">
        <v>1873.45400000155</v>
      </c>
      <c r="E117" s="568">
        <v>1.0668183893280001</v>
      </c>
      <c r="F117" s="566">
        <v>29241.999999999502</v>
      </c>
      <c r="G117" s="567">
        <v>26805.166666666199</v>
      </c>
      <c r="H117" s="569">
        <v>3573.0830000000001</v>
      </c>
      <c r="I117" s="566">
        <v>28091.178</v>
      </c>
      <c r="J117" s="567">
        <v>1286.01133333383</v>
      </c>
      <c r="K117" s="570">
        <v>0.96064489433</v>
      </c>
    </row>
    <row r="118" spans="1:11" ht="14.4" customHeight="1" thickBot="1" x14ac:dyDescent="0.35">
      <c r="A118" s="587" t="s">
        <v>415</v>
      </c>
      <c r="B118" s="571">
        <v>84.999999999994998</v>
      </c>
      <c r="C118" s="571">
        <v>135.88999999999999</v>
      </c>
      <c r="D118" s="572">
        <v>50.890000000004001</v>
      </c>
      <c r="E118" s="578">
        <v>1.598705882353</v>
      </c>
      <c r="F118" s="571">
        <v>108.999999999998</v>
      </c>
      <c r="G118" s="572">
        <v>99.916666666664</v>
      </c>
      <c r="H118" s="574">
        <v>9.1199999999999992</v>
      </c>
      <c r="I118" s="571">
        <v>98.58</v>
      </c>
      <c r="J118" s="572">
        <v>-1.3366666666639999</v>
      </c>
      <c r="K118" s="579">
        <v>0.90440366972399999</v>
      </c>
    </row>
    <row r="119" spans="1:11" ht="14.4" customHeight="1" thickBot="1" x14ac:dyDescent="0.35">
      <c r="A119" s="588" t="s">
        <v>416</v>
      </c>
      <c r="B119" s="566">
        <v>84.999999999994998</v>
      </c>
      <c r="C119" s="566">
        <v>135.88999999999999</v>
      </c>
      <c r="D119" s="567">
        <v>50.890000000004001</v>
      </c>
      <c r="E119" s="568">
        <v>1.598705882353</v>
      </c>
      <c r="F119" s="566">
        <v>108.999999999998</v>
      </c>
      <c r="G119" s="567">
        <v>99.916666666664</v>
      </c>
      <c r="H119" s="569">
        <v>9.1199999999999992</v>
      </c>
      <c r="I119" s="566">
        <v>98.58</v>
      </c>
      <c r="J119" s="567">
        <v>-1.3366666666639999</v>
      </c>
      <c r="K119" s="570">
        <v>0.90440366972399999</v>
      </c>
    </row>
    <row r="120" spans="1:11" ht="14.4" customHeight="1" thickBot="1" x14ac:dyDescent="0.35">
      <c r="A120" s="587" t="s">
        <v>417</v>
      </c>
      <c r="B120" s="571">
        <v>0</v>
      </c>
      <c r="C120" s="571">
        <v>118.352</v>
      </c>
      <c r="D120" s="572">
        <v>118.352</v>
      </c>
      <c r="E120" s="573" t="s">
        <v>306</v>
      </c>
      <c r="F120" s="571">
        <v>95.999999999997996</v>
      </c>
      <c r="G120" s="572">
        <v>87.999999999997996</v>
      </c>
      <c r="H120" s="574">
        <v>1.617</v>
      </c>
      <c r="I120" s="571">
        <v>43.914000000000001</v>
      </c>
      <c r="J120" s="572">
        <v>-44.085999999998002</v>
      </c>
      <c r="K120" s="579">
        <v>0.4574375</v>
      </c>
    </row>
    <row r="121" spans="1:11" ht="14.4" customHeight="1" thickBot="1" x14ac:dyDescent="0.35">
      <c r="A121" s="588" t="s">
        <v>418</v>
      </c>
      <c r="B121" s="566">
        <v>0</v>
      </c>
      <c r="C121" s="566">
        <v>118.352</v>
      </c>
      <c r="D121" s="567">
        <v>118.352</v>
      </c>
      <c r="E121" s="576" t="s">
        <v>306</v>
      </c>
      <c r="F121" s="566">
        <v>95.999999999997996</v>
      </c>
      <c r="G121" s="567">
        <v>87.999999999997996</v>
      </c>
      <c r="H121" s="569">
        <v>1.617</v>
      </c>
      <c r="I121" s="566">
        <v>43.914000000000001</v>
      </c>
      <c r="J121" s="567">
        <v>-44.085999999998002</v>
      </c>
      <c r="K121" s="570">
        <v>0.4574375</v>
      </c>
    </row>
    <row r="122" spans="1:11" ht="14.4" customHeight="1" thickBot="1" x14ac:dyDescent="0.35">
      <c r="A122" s="586" t="s">
        <v>419</v>
      </c>
      <c r="B122" s="566">
        <v>9533.9897676677101</v>
      </c>
      <c r="C122" s="566">
        <v>10092.051149999999</v>
      </c>
      <c r="D122" s="567">
        <v>558.06138233229797</v>
      </c>
      <c r="E122" s="568">
        <v>1.0585338767850001</v>
      </c>
      <c r="F122" s="566">
        <v>9942.1957605055795</v>
      </c>
      <c r="G122" s="567">
        <v>9113.6794471301091</v>
      </c>
      <c r="H122" s="569">
        <v>1183.9930300000001</v>
      </c>
      <c r="I122" s="566">
        <v>9539.5300300000108</v>
      </c>
      <c r="J122" s="567">
        <v>425.85058286989403</v>
      </c>
      <c r="K122" s="570">
        <v>0.95949931582400005</v>
      </c>
    </row>
    <row r="123" spans="1:11" ht="14.4" customHeight="1" thickBot="1" x14ac:dyDescent="0.35">
      <c r="A123" s="587" t="s">
        <v>420</v>
      </c>
      <c r="B123" s="571">
        <v>2523.9999805729799</v>
      </c>
      <c r="C123" s="571">
        <v>2698.5646700000002</v>
      </c>
      <c r="D123" s="572">
        <v>174.56468942701801</v>
      </c>
      <c r="E123" s="578">
        <v>1.069161921858</v>
      </c>
      <c r="F123" s="571">
        <v>2632.19576050572</v>
      </c>
      <c r="G123" s="572">
        <v>2412.8461137969098</v>
      </c>
      <c r="H123" s="574">
        <v>322.12252999999998</v>
      </c>
      <c r="I123" s="571">
        <v>2533.8857499999999</v>
      </c>
      <c r="J123" s="572">
        <v>121.03963620308799</v>
      </c>
      <c r="K123" s="579">
        <v>0.96265095021299996</v>
      </c>
    </row>
    <row r="124" spans="1:11" ht="14.4" customHeight="1" thickBot="1" x14ac:dyDescent="0.35">
      <c r="A124" s="588" t="s">
        <v>421</v>
      </c>
      <c r="B124" s="566">
        <v>2523.9999805729799</v>
      </c>
      <c r="C124" s="566">
        <v>2698.5646700000002</v>
      </c>
      <c r="D124" s="567">
        <v>174.56468942701801</v>
      </c>
      <c r="E124" s="568">
        <v>1.069161921858</v>
      </c>
      <c r="F124" s="566">
        <v>2632.19576050572</v>
      </c>
      <c r="G124" s="567">
        <v>2412.8461137969098</v>
      </c>
      <c r="H124" s="569">
        <v>322.12252999999998</v>
      </c>
      <c r="I124" s="566">
        <v>2533.8857499999999</v>
      </c>
      <c r="J124" s="567">
        <v>121.03963620308799</v>
      </c>
      <c r="K124" s="570">
        <v>0.96265095021299996</v>
      </c>
    </row>
    <row r="125" spans="1:11" ht="14.4" customHeight="1" thickBot="1" x14ac:dyDescent="0.35">
      <c r="A125" s="587" t="s">
        <v>422</v>
      </c>
      <c r="B125" s="571">
        <v>7009.9897870947198</v>
      </c>
      <c r="C125" s="571">
        <v>7393.4864799999996</v>
      </c>
      <c r="D125" s="572">
        <v>383.49669290528101</v>
      </c>
      <c r="E125" s="578">
        <v>1.054707168562</v>
      </c>
      <c r="F125" s="571">
        <v>7309.9999999998499</v>
      </c>
      <c r="G125" s="572">
        <v>6700.8333333332002</v>
      </c>
      <c r="H125" s="574">
        <v>861.87049999999999</v>
      </c>
      <c r="I125" s="571">
        <v>7005.6442800000004</v>
      </c>
      <c r="J125" s="572">
        <v>304.81094666680599</v>
      </c>
      <c r="K125" s="579">
        <v>0.95836447058800001</v>
      </c>
    </row>
    <row r="126" spans="1:11" ht="14.4" customHeight="1" thickBot="1" x14ac:dyDescent="0.35">
      <c r="A126" s="588" t="s">
        <v>423</v>
      </c>
      <c r="B126" s="566">
        <v>7009.9897870947198</v>
      </c>
      <c r="C126" s="566">
        <v>7393.4864799999996</v>
      </c>
      <c r="D126" s="567">
        <v>383.49669290528101</v>
      </c>
      <c r="E126" s="568">
        <v>1.054707168562</v>
      </c>
      <c r="F126" s="566">
        <v>7309.9999999998499</v>
      </c>
      <c r="G126" s="567">
        <v>6700.8333333332002</v>
      </c>
      <c r="H126" s="569">
        <v>861.87049999999999</v>
      </c>
      <c r="I126" s="566">
        <v>7005.6442800000004</v>
      </c>
      <c r="J126" s="567">
        <v>304.81094666680599</v>
      </c>
      <c r="K126" s="570">
        <v>0.95836447058800001</v>
      </c>
    </row>
    <row r="127" spans="1:11" ht="14.4" customHeight="1" thickBot="1" x14ac:dyDescent="0.35">
      <c r="A127" s="586" t="s">
        <v>424</v>
      </c>
      <c r="B127" s="566">
        <v>278.99999999998499</v>
      </c>
      <c r="C127" s="566">
        <v>300.29984000000002</v>
      </c>
      <c r="D127" s="567">
        <v>21.299840000014999</v>
      </c>
      <c r="E127" s="568">
        <v>1.076343512544</v>
      </c>
      <c r="F127" s="566">
        <v>292.99999999999397</v>
      </c>
      <c r="G127" s="567">
        <v>268.58333333332803</v>
      </c>
      <c r="H127" s="569">
        <v>35.747459999999997</v>
      </c>
      <c r="I127" s="566">
        <v>281.48149999999998</v>
      </c>
      <c r="J127" s="567">
        <v>12.898166666671999</v>
      </c>
      <c r="K127" s="570">
        <v>0.96068771331000002</v>
      </c>
    </row>
    <row r="128" spans="1:11" ht="14.4" customHeight="1" thickBot="1" x14ac:dyDescent="0.35">
      <c r="A128" s="587" t="s">
        <v>425</v>
      </c>
      <c r="B128" s="571">
        <v>278.99999999998499</v>
      </c>
      <c r="C128" s="571">
        <v>300.29984000000002</v>
      </c>
      <c r="D128" s="572">
        <v>21.299840000014999</v>
      </c>
      <c r="E128" s="578">
        <v>1.076343512544</v>
      </c>
      <c r="F128" s="571">
        <v>292.99999999999397</v>
      </c>
      <c r="G128" s="572">
        <v>268.58333333332803</v>
      </c>
      <c r="H128" s="574">
        <v>35.747459999999997</v>
      </c>
      <c r="I128" s="571">
        <v>281.48149999999998</v>
      </c>
      <c r="J128" s="572">
        <v>12.898166666671999</v>
      </c>
      <c r="K128" s="579">
        <v>0.96068771331000002</v>
      </c>
    </row>
    <row r="129" spans="1:11" ht="14.4" customHeight="1" thickBot="1" x14ac:dyDescent="0.35">
      <c r="A129" s="588" t="s">
        <v>426</v>
      </c>
      <c r="B129" s="566">
        <v>278.99999999998499</v>
      </c>
      <c r="C129" s="566">
        <v>300.29984000000002</v>
      </c>
      <c r="D129" s="567">
        <v>21.299840000014999</v>
      </c>
      <c r="E129" s="568">
        <v>1.076343512544</v>
      </c>
      <c r="F129" s="566">
        <v>292.99999999999397</v>
      </c>
      <c r="G129" s="567">
        <v>268.58333333332803</v>
      </c>
      <c r="H129" s="569">
        <v>35.747459999999997</v>
      </c>
      <c r="I129" s="566">
        <v>281.48149999999998</v>
      </c>
      <c r="J129" s="567">
        <v>12.898166666671999</v>
      </c>
      <c r="K129" s="570">
        <v>0.96068771331000002</v>
      </c>
    </row>
    <row r="130" spans="1:11" ht="14.4" customHeight="1" thickBot="1" x14ac:dyDescent="0.35">
      <c r="A130" s="585" t="s">
        <v>427</v>
      </c>
      <c r="B130" s="566">
        <v>4.9406564584124654E-324</v>
      </c>
      <c r="C130" s="566">
        <v>0.03</v>
      </c>
      <c r="D130" s="567">
        <v>0.03</v>
      </c>
      <c r="E130" s="576" t="s">
        <v>312</v>
      </c>
      <c r="F130" s="566">
        <v>0</v>
      </c>
      <c r="G130" s="567">
        <v>0</v>
      </c>
      <c r="H130" s="569">
        <v>4.9406564584124654E-324</v>
      </c>
      <c r="I130" s="566">
        <v>5.434722104253712E-323</v>
      </c>
      <c r="J130" s="567">
        <v>5.434722104253712E-323</v>
      </c>
      <c r="K130" s="577" t="s">
        <v>306</v>
      </c>
    </row>
    <row r="131" spans="1:11" ht="14.4" customHeight="1" thickBot="1" x14ac:dyDescent="0.35">
      <c r="A131" s="586" t="s">
        <v>428</v>
      </c>
      <c r="B131" s="566">
        <v>4.9406564584124654E-324</v>
      </c>
      <c r="C131" s="566">
        <v>0.03</v>
      </c>
      <c r="D131" s="567">
        <v>0.03</v>
      </c>
      <c r="E131" s="576" t="s">
        <v>312</v>
      </c>
      <c r="F131" s="566">
        <v>0</v>
      </c>
      <c r="G131" s="567">
        <v>0</v>
      </c>
      <c r="H131" s="569">
        <v>4.9406564584124654E-324</v>
      </c>
      <c r="I131" s="566">
        <v>5.434722104253712E-323</v>
      </c>
      <c r="J131" s="567">
        <v>5.434722104253712E-323</v>
      </c>
      <c r="K131" s="577" t="s">
        <v>306</v>
      </c>
    </row>
    <row r="132" spans="1:11" ht="14.4" customHeight="1" thickBot="1" x14ac:dyDescent="0.35">
      <c r="A132" s="587" t="s">
        <v>429</v>
      </c>
      <c r="B132" s="571">
        <v>4.9406564584124654E-324</v>
      </c>
      <c r="C132" s="571">
        <v>0.03</v>
      </c>
      <c r="D132" s="572">
        <v>0.03</v>
      </c>
      <c r="E132" s="573" t="s">
        <v>312</v>
      </c>
      <c r="F132" s="571">
        <v>0</v>
      </c>
      <c r="G132" s="572">
        <v>0</v>
      </c>
      <c r="H132" s="574">
        <v>4.9406564584124654E-324</v>
      </c>
      <c r="I132" s="571">
        <v>5.434722104253712E-323</v>
      </c>
      <c r="J132" s="572">
        <v>5.434722104253712E-323</v>
      </c>
      <c r="K132" s="575" t="s">
        <v>306</v>
      </c>
    </row>
    <row r="133" spans="1:11" ht="14.4" customHeight="1" thickBot="1" x14ac:dyDescent="0.35">
      <c r="A133" s="588" t="s">
        <v>430</v>
      </c>
      <c r="B133" s="566">
        <v>4.9406564584124654E-324</v>
      </c>
      <c r="C133" s="566">
        <v>0.03</v>
      </c>
      <c r="D133" s="567">
        <v>0.03</v>
      </c>
      <c r="E133" s="576" t="s">
        <v>312</v>
      </c>
      <c r="F133" s="566">
        <v>0</v>
      </c>
      <c r="G133" s="567">
        <v>0</v>
      </c>
      <c r="H133" s="569">
        <v>4.9406564584124654E-324</v>
      </c>
      <c r="I133" s="566">
        <v>5.434722104253712E-323</v>
      </c>
      <c r="J133" s="567">
        <v>5.434722104253712E-323</v>
      </c>
      <c r="K133" s="577" t="s">
        <v>306</v>
      </c>
    </row>
    <row r="134" spans="1:11" ht="14.4" customHeight="1" thickBot="1" x14ac:dyDescent="0.35">
      <c r="A134" s="585" t="s">
        <v>431</v>
      </c>
      <c r="B134" s="566">
        <v>0</v>
      </c>
      <c r="C134" s="566">
        <v>55.127249999999997</v>
      </c>
      <c r="D134" s="567">
        <v>55.127249999999997</v>
      </c>
      <c r="E134" s="576" t="s">
        <v>306</v>
      </c>
      <c r="F134" s="566">
        <v>0</v>
      </c>
      <c r="G134" s="567">
        <v>0</v>
      </c>
      <c r="H134" s="569">
        <v>7.82965</v>
      </c>
      <c r="I134" s="566">
        <v>64.073499999999996</v>
      </c>
      <c r="J134" s="567">
        <v>64.073499999999996</v>
      </c>
      <c r="K134" s="577" t="s">
        <v>306</v>
      </c>
    </row>
    <row r="135" spans="1:11" ht="14.4" customHeight="1" thickBot="1" x14ac:dyDescent="0.35">
      <c r="A135" s="586" t="s">
        <v>432</v>
      </c>
      <c r="B135" s="566">
        <v>0</v>
      </c>
      <c r="C135" s="566">
        <v>55.127249999999997</v>
      </c>
      <c r="D135" s="567">
        <v>55.127249999999997</v>
      </c>
      <c r="E135" s="576" t="s">
        <v>306</v>
      </c>
      <c r="F135" s="566">
        <v>0</v>
      </c>
      <c r="G135" s="567">
        <v>0</v>
      </c>
      <c r="H135" s="569">
        <v>7.82965</v>
      </c>
      <c r="I135" s="566">
        <v>64.073499999999996</v>
      </c>
      <c r="J135" s="567">
        <v>64.073499999999996</v>
      </c>
      <c r="K135" s="577" t="s">
        <v>306</v>
      </c>
    </row>
    <row r="136" spans="1:11" ht="14.4" customHeight="1" thickBot="1" x14ac:dyDescent="0.35">
      <c r="A136" s="587" t="s">
        <v>433</v>
      </c>
      <c r="B136" s="571">
        <v>0</v>
      </c>
      <c r="C136" s="571">
        <v>45.627249999999997</v>
      </c>
      <c r="D136" s="572">
        <v>45.627249999999997</v>
      </c>
      <c r="E136" s="573" t="s">
        <v>306</v>
      </c>
      <c r="F136" s="571">
        <v>0</v>
      </c>
      <c r="G136" s="572">
        <v>0</v>
      </c>
      <c r="H136" s="574">
        <v>7.82965</v>
      </c>
      <c r="I136" s="571">
        <v>47.415649999999999</v>
      </c>
      <c r="J136" s="572">
        <v>47.415649999999999</v>
      </c>
      <c r="K136" s="575" t="s">
        <v>306</v>
      </c>
    </row>
    <row r="137" spans="1:11" ht="14.4" customHeight="1" thickBot="1" x14ac:dyDescent="0.35">
      <c r="A137" s="588" t="s">
        <v>434</v>
      </c>
      <c r="B137" s="566">
        <v>0</v>
      </c>
      <c r="C137" s="566">
        <v>7.3592500000000003</v>
      </c>
      <c r="D137" s="567">
        <v>7.3592500000000003</v>
      </c>
      <c r="E137" s="576" t="s">
        <v>306</v>
      </c>
      <c r="F137" s="566">
        <v>0</v>
      </c>
      <c r="G137" s="567">
        <v>0</v>
      </c>
      <c r="H137" s="569">
        <v>4.9406564584124654E-324</v>
      </c>
      <c r="I137" s="566">
        <v>1.331</v>
      </c>
      <c r="J137" s="567">
        <v>1.331</v>
      </c>
      <c r="K137" s="577" t="s">
        <v>306</v>
      </c>
    </row>
    <row r="138" spans="1:11" ht="14.4" customHeight="1" thickBot="1" x14ac:dyDescent="0.35">
      <c r="A138" s="588" t="s">
        <v>435</v>
      </c>
      <c r="B138" s="566">
        <v>0</v>
      </c>
      <c r="C138" s="566">
        <v>12.5</v>
      </c>
      <c r="D138" s="567">
        <v>12.5</v>
      </c>
      <c r="E138" s="576" t="s">
        <v>306</v>
      </c>
      <c r="F138" s="566">
        <v>0</v>
      </c>
      <c r="G138" s="567">
        <v>0</v>
      </c>
      <c r="H138" s="569">
        <v>4.9406564584124654E-324</v>
      </c>
      <c r="I138" s="566">
        <v>8.4</v>
      </c>
      <c r="J138" s="567">
        <v>8.4</v>
      </c>
      <c r="K138" s="577" t="s">
        <v>306</v>
      </c>
    </row>
    <row r="139" spans="1:11" ht="14.4" customHeight="1" thickBot="1" x14ac:dyDescent="0.35">
      <c r="A139" s="588" t="s">
        <v>436</v>
      </c>
      <c r="B139" s="566">
        <v>0</v>
      </c>
      <c r="C139" s="566">
        <v>25.768000000000001</v>
      </c>
      <c r="D139" s="567">
        <v>25.768000000000001</v>
      </c>
      <c r="E139" s="576" t="s">
        <v>306</v>
      </c>
      <c r="F139" s="566">
        <v>0</v>
      </c>
      <c r="G139" s="567">
        <v>0</v>
      </c>
      <c r="H139" s="569">
        <v>7.82965</v>
      </c>
      <c r="I139" s="566">
        <v>37.684649999999998</v>
      </c>
      <c r="J139" s="567">
        <v>37.684649999999998</v>
      </c>
      <c r="K139" s="577" t="s">
        <v>306</v>
      </c>
    </row>
    <row r="140" spans="1:11" ht="14.4" customHeight="1" thickBot="1" x14ac:dyDescent="0.35">
      <c r="A140" s="587" t="s">
        <v>437</v>
      </c>
      <c r="B140" s="571">
        <v>4.9406564584124654E-324</v>
      </c>
      <c r="C140" s="571">
        <v>4.9406564584124654E-324</v>
      </c>
      <c r="D140" s="572">
        <v>0</v>
      </c>
      <c r="E140" s="578">
        <v>1</v>
      </c>
      <c r="F140" s="571">
        <v>4.9406564584124654E-324</v>
      </c>
      <c r="G140" s="572">
        <v>0</v>
      </c>
      <c r="H140" s="574">
        <v>4.9406564584124654E-324</v>
      </c>
      <c r="I140" s="571">
        <v>10.65785</v>
      </c>
      <c r="J140" s="572">
        <v>10.65785</v>
      </c>
      <c r="K140" s="575" t="s">
        <v>312</v>
      </c>
    </row>
    <row r="141" spans="1:11" ht="14.4" customHeight="1" thickBot="1" x14ac:dyDescent="0.35">
      <c r="A141" s="588" t="s">
        <v>438</v>
      </c>
      <c r="B141" s="566">
        <v>4.9406564584124654E-324</v>
      </c>
      <c r="C141" s="566">
        <v>4.9406564584124654E-324</v>
      </c>
      <c r="D141" s="567">
        <v>0</v>
      </c>
      <c r="E141" s="568">
        <v>1</v>
      </c>
      <c r="F141" s="566">
        <v>4.9406564584124654E-324</v>
      </c>
      <c r="G141" s="567">
        <v>0</v>
      </c>
      <c r="H141" s="569">
        <v>4.9406564584124654E-324</v>
      </c>
      <c r="I141" s="566">
        <v>10.65785</v>
      </c>
      <c r="J141" s="567">
        <v>10.65785</v>
      </c>
      <c r="K141" s="577" t="s">
        <v>312</v>
      </c>
    </row>
    <row r="142" spans="1:11" ht="14.4" customHeight="1" thickBot="1" x14ac:dyDescent="0.35">
      <c r="A142" s="590" t="s">
        <v>439</v>
      </c>
      <c r="B142" s="566">
        <v>0</v>
      </c>
      <c r="C142" s="566">
        <v>7.1</v>
      </c>
      <c r="D142" s="567">
        <v>7.1</v>
      </c>
      <c r="E142" s="576" t="s">
        <v>306</v>
      </c>
      <c r="F142" s="566">
        <v>0</v>
      </c>
      <c r="G142" s="567">
        <v>0</v>
      </c>
      <c r="H142" s="569">
        <v>4.9406564584124654E-324</v>
      </c>
      <c r="I142" s="566">
        <v>6</v>
      </c>
      <c r="J142" s="567">
        <v>6</v>
      </c>
      <c r="K142" s="577" t="s">
        <v>306</v>
      </c>
    </row>
    <row r="143" spans="1:11" ht="14.4" customHeight="1" thickBot="1" x14ac:dyDescent="0.35">
      <c r="A143" s="588" t="s">
        <v>440</v>
      </c>
      <c r="B143" s="566">
        <v>0</v>
      </c>
      <c r="C143" s="566">
        <v>7.1</v>
      </c>
      <c r="D143" s="567">
        <v>7.1</v>
      </c>
      <c r="E143" s="576" t="s">
        <v>306</v>
      </c>
      <c r="F143" s="566">
        <v>0</v>
      </c>
      <c r="G143" s="567">
        <v>0</v>
      </c>
      <c r="H143" s="569">
        <v>4.9406564584124654E-324</v>
      </c>
      <c r="I143" s="566">
        <v>6</v>
      </c>
      <c r="J143" s="567">
        <v>6</v>
      </c>
      <c r="K143" s="577" t="s">
        <v>306</v>
      </c>
    </row>
    <row r="144" spans="1:11" ht="14.4" customHeight="1" thickBot="1" x14ac:dyDescent="0.35">
      <c r="A144" s="590" t="s">
        <v>441</v>
      </c>
      <c r="B144" s="566">
        <v>0</v>
      </c>
      <c r="C144" s="566">
        <v>2.4</v>
      </c>
      <c r="D144" s="567">
        <v>2.4</v>
      </c>
      <c r="E144" s="576" t="s">
        <v>306</v>
      </c>
      <c r="F144" s="566">
        <v>0</v>
      </c>
      <c r="G144" s="567">
        <v>0</v>
      </c>
      <c r="H144" s="569">
        <v>4.9406564584124654E-324</v>
      </c>
      <c r="I144" s="566">
        <v>5.434722104253712E-323</v>
      </c>
      <c r="J144" s="567">
        <v>5.434722104253712E-323</v>
      </c>
      <c r="K144" s="577" t="s">
        <v>306</v>
      </c>
    </row>
    <row r="145" spans="1:11" ht="14.4" customHeight="1" thickBot="1" x14ac:dyDescent="0.35">
      <c r="A145" s="588" t="s">
        <v>442</v>
      </c>
      <c r="B145" s="566">
        <v>0</v>
      </c>
      <c r="C145" s="566">
        <v>2.4</v>
      </c>
      <c r="D145" s="567">
        <v>2.4</v>
      </c>
      <c r="E145" s="576" t="s">
        <v>306</v>
      </c>
      <c r="F145" s="566">
        <v>0</v>
      </c>
      <c r="G145" s="567">
        <v>0</v>
      </c>
      <c r="H145" s="569">
        <v>4.9406564584124654E-324</v>
      </c>
      <c r="I145" s="566">
        <v>5.434722104253712E-323</v>
      </c>
      <c r="J145" s="567">
        <v>5.434722104253712E-323</v>
      </c>
      <c r="K145" s="577" t="s">
        <v>306</v>
      </c>
    </row>
    <row r="146" spans="1:11" ht="14.4" customHeight="1" thickBot="1" x14ac:dyDescent="0.35">
      <c r="A146" s="585" t="s">
        <v>443</v>
      </c>
      <c r="B146" s="566">
        <v>2180.9999999998799</v>
      </c>
      <c r="C146" s="566">
        <v>2601.0878200000002</v>
      </c>
      <c r="D146" s="567">
        <v>420.08782000012201</v>
      </c>
      <c r="E146" s="568">
        <v>1.1926124805130001</v>
      </c>
      <c r="F146" s="566">
        <v>2864.9962620438</v>
      </c>
      <c r="G146" s="567">
        <v>2626.2465735401502</v>
      </c>
      <c r="H146" s="569">
        <v>232.12190000000001</v>
      </c>
      <c r="I146" s="566">
        <v>2861.7971499999999</v>
      </c>
      <c r="J146" s="567">
        <v>235.55057645985201</v>
      </c>
      <c r="K146" s="570">
        <v>0.99888338002800003</v>
      </c>
    </row>
    <row r="147" spans="1:11" ht="14.4" customHeight="1" thickBot="1" x14ac:dyDescent="0.35">
      <c r="A147" s="586" t="s">
        <v>444</v>
      </c>
      <c r="B147" s="566">
        <v>2180.9999999998799</v>
      </c>
      <c r="C147" s="566">
        <v>1994.0340000000001</v>
      </c>
      <c r="D147" s="567">
        <v>-186.96599999988001</v>
      </c>
      <c r="E147" s="568">
        <v>0.91427510316299998</v>
      </c>
      <c r="F147" s="566">
        <v>2721.9962620438</v>
      </c>
      <c r="G147" s="567">
        <v>2495.1632402068199</v>
      </c>
      <c r="H147" s="569">
        <v>224.26900000000001</v>
      </c>
      <c r="I147" s="566">
        <v>2529.3159999999998</v>
      </c>
      <c r="J147" s="567">
        <v>34.152759793184998</v>
      </c>
      <c r="K147" s="570">
        <v>0.92921361989700002</v>
      </c>
    </row>
    <row r="148" spans="1:11" ht="14.4" customHeight="1" thickBot="1" x14ac:dyDescent="0.35">
      <c r="A148" s="587" t="s">
        <v>445</v>
      </c>
      <c r="B148" s="571">
        <v>2180.9999999998799</v>
      </c>
      <c r="C148" s="571">
        <v>1994.0340000000001</v>
      </c>
      <c r="D148" s="572">
        <v>-186.96599999988001</v>
      </c>
      <c r="E148" s="578">
        <v>0.91427510316299998</v>
      </c>
      <c r="F148" s="571">
        <v>2721.9962620438</v>
      </c>
      <c r="G148" s="572">
        <v>2495.1632402068199</v>
      </c>
      <c r="H148" s="574">
        <v>224.26900000000001</v>
      </c>
      <c r="I148" s="571">
        <v>2516.8159999999998</v>
      </c>
      <c r="J148" s="572">
        <v>21.652759793185002</v>
      </c>
      <c r="K148" s="579">
        <v>0.92462140198099996</v>
      </c>
    </row>
    <row r="149" spans="1:11" ht="14.4" customHeight="1" thickBot="1" x14ac:dyDescent="0.35">
      <c r="A149" s="588" t="s">
        <v>446</v>
      </c>
      <c r="B149" s="566">
        <v>35.999999999998003</v>
      </c>
      <c r="C149" s="566">
        <v>74.501999999999995</v>
      </c>
      <c r="D149" s="567">
        <v>38.502000000001999</v>
      </c>
      <c r="E149" s="568">
        <v>2.0695000000000001</v>
      </c>
      <c r="F149" s="566">
        <v>105.995788643487</v>
      </c>
      <c r="G149" s="567">
        <v>97.162806256528995</v>
      </c>
      <c r="H149" s="569">
        <v>9.2149999999999999</v>
      </c>
      <c r="I149" s="566">
        <v>98.971000000000004</v>
      </c>
      <c r="J149" s="567">
        <v>1.8081937434699999</v>
      </c>
      <c r="K149" s="570">
        <v>0.93372577596299999</v>
      </c>
    </row>
    <row r="150" spans="1:11" ht="14.4" customHeight="1" thickBot="1" x14ac:dyDescent="0.35">
      <c r="A150" s="588" t="s">
        <v>447</v>
      </c>
      <c r="B150" s="566">
        <v>1591.99999999991</v>
      </c>
      <c r="C150" s="566">
        <v>1333.2650000000001</v>
      </c>
      <c r="D150" s="567">
        <v>-258.73499999991299</v>
      </c>
      <c r="E150" s="568">
        <v>0.83747801507499997</v>
      </c>
      <c r="F150" s="566">
        <v>2013.99999999996</v>
      </c>
      <c r="G150" s="567">
        <v>1846.1666666666299</v>
      </c>
      <c r="H150" s="569">
        <v>164.08199999999999</v>
      </c>
      <c r="I150" s="566">
        <v>1853.819</v>
      </c>
      <c r="J150" s="567">
        <v>7.6523333333670003</v>
      </c>
      <c r="K150" s="570">
        <v>0.92046623634500002</v>
      </c>
    </row>
    <row r="151" spans="1:11" ht="14.4" customHeight="1" thickBot="1" x14ac:dyDescent="0.35">
      <c r="A151" s="588" t="s">
        <v>448</v>
      </c>
      <c r="B151" s="566">
        <v>4.9999999999989999</v>
      </c>
      <c r="C151" s="566">
        <v>37.337000000000003</v>
      </c>
      <c r="D151" s="567">
        <v>32.337000000000003</v>
      </c>
      <c r="E151" s="568">
        <v>7.4673999999999996</v>
      </c>
      <c r="F151" s="566">
        <v>61.000510353907998</v>
      </c>
      <c r="G151" s="567">
        <v>55.917134491082003</v>
      </c>
      <c r="H151" s="569">
        <v>5.1079999999999997</v>
      </c>
      <c r="I151" s="566">
        <v>56.188000000000002</v>
      </c>
      <c r="J151" s="567">
        <v>0.27086550891700001</v>
      </c>
      <c r="K151" s="570">
        <v>0.92110704769499996</v>
      </c>
    </row>
    <row r="152" spans="1:11" ht="14.4" customHeight="1" thickBot="1" x14ac:dyDescent="0.35">
      <c r="A152" s="588" t="s">
        <v>449</v>
      </c>
      <c r="B152" s="566">
        <v>0.99999999999900002</v>
      </c>
      <c r="C152" s="566">
        <v>2.5259999999999998</v>
      </c>
      <c r="D152" s="567">
        <v>1.526</v>
      </c>
      <c r="E152" s="568">
        <v>2.5259999999999998</v>
      </c>
      <c r="F152" s="566">
        <v>2.99996304645</v>
      </c>
      <c r="G152" s="567">
        <v>2.7499661259120001</v>
      </c>
      <c r="H152" s="569">
        <v>0.27100000000000002</v>
      </c>
      <c r="I152" s="566">
        <v>2.9449999999999998</v>
      </c>
      <c r="J152" s="567">
        <v>0.19503387408699999</v>
      </c>
      <c r="K152" s="570">
        <v>0.98167875883800004</v>
      </c>
    </row>
    <row r="153" spans="1:11" ht="14.4" customHeight="1" thickBot="1" x14ac:dyDescent="0.35">
      <c r="A153" s="588" t="s">
        <v>450</v>
      </c>
      <c r="B153" s="566">
        <v>546.99999999996999</v>
      </c>
      <c r="C153" s="566">
        <v>546.404</v>
      </c>
      <c r="D153" s="567">
        <v>-0.59599999996899999</v>
      </c>
      <c r="E153" s="568">
        <v>0.998910420475</v>
      </c>
      <c r="F153" s="566">
        <v>537.99999999999</v>
      </c>
      <c r="G153" s="567">
        <v>493.16666666665799</v>
      </c>
      <c r="H153" s="569">
        <v>45.593000000000004</v>
      </c>
      <c r="I153" s="566">
        <v>504.89299999999997</v>
      </c>
      <c r="J153" s="567">
        <v>11.726333333342</v>
      </c>
      <c r="K153" s="570">
        <v>0.93846282527799996</v>
      </c>
    </row>
    <row r="154" spans="1:11" ht="14.4" customHeight="1" thickBot="1" x14ac:dyDescent="0.35">
      <c r="A154" s="587" t="s">
        <v>451</v>
      </c>
      <c r="B154" s="571">
        <v>0</v>
      </c>
      <c r="C154" s="571">
        <v>4.9406564584124654E-324</v>
      </c>
      <c r="D154" s="572">
        <v>4.9406564584124654E-324</v>
      </c>
      <c r="E154" s="573" t="s">
        <v>306</v>
      </c>
      <c r="F154" s="571">
        <v>4.9406564584124654E-324</v>
      </c>
      <c r="G154" s="572">
        <v>0</v>
      </c>
      <c r="H154" s="574">
        <v>4.9406564584124654E-324</v>
      </c>
      <c r="I154" s="571">
        <v>12.5</v>
      </c>
      <c r="J154" s="572">
        <v>12.5</v>
      </c>
      <c r="K154" s="575" t="s">
        <v>312</v>
      </c>
    </row>
    <row r="155" spans="1:11" ht="14.4" customHeight="1" thickBot="1" x14ac:dyDescent="0.35">
      <c r="A155" s="588" t="s">
        <v>452</v>
      </c>
      <c r="B155" s="566">
        <v>0</v>
      </c>
      <c r="C155" s="566">
        <v>4.9406564584124654E-324</v>
      </c>
      <c r="D155" s="567">
        <v>4.9406564584124654E-324</v>
      </c>
      <c r="E155" s="576" t="s">
        <v>306</v>
      </c>
      <c r="F155" s="566">
        <v>4.9406564584124654E-324</v>
      </c>
      <c r="G155" s="567">
        <v>0</v>
      </c>
      <c r="H155" s="569">
        <v>4.9406564584124654E-324</v>
      </c>
      <c r="I155" s="566">
        <v>8</v>
      </c>
      <c r="J155" s="567">
        <v>8</v>
      </c>
      <c r="K155" s="577" t="s">
        <v>312</v>
      </c>
    </row>
    <row r="156" spans="1:11" ht="14.4" customHeight="1" thickBot="1" x14ac:dyDescent="0.35">
      <c r="A156" s="588" t="s">
        <v>453</v>
      </c>
      <c r="B156" s="566">
        <v>4.9406564584124654E-324</v>
      </c>
      <c r="C156" s="566">
        <v>4.9406564584124654E-324</v>
      </c>
      <c r="D156" s="567">
        <v>0</v>
      </c>
      <c r="E156" s="568">
        <v>1</v>
      </c>
      <c r="F156" s="566">
        <v>4.9406564584124654E-324</v>
      </c>
      <c r="G156" s="567">
        <v>0</v>
      </c>
      <c r="H156" s="569">
        <v>4.9406564584124654E-324</v>
      </c>
      <c r="I156" s="566">
        <v>4.5</v>
      </c>
      <c r="J156" s="567">
        <v>4.5</v>
      </c>
      <c r="K156" s="577" t="s">
        <v>312</v>
      </c>
    </row>
    <row r="157" spans="1:11" ht="14.4" customHeight="1" thickBot="1" x14ac:dyDescent="0.35">
      <c r="A157" s="586" t="s">
        <v>454</v>
      </c>
      <c r="B157" s="566">
        <v>4.9406564584124654E-324</v>
      </c>
      <c r="C157" s="566">
        <v>1.881</v>
      </c>
      <c r="D157" s="567">
        <v>1.881</v>
      </c>
      <c r="E157" s="576" t="s">
        <v>312</v>
      </c>
      <c r="F157" s="566">
        <v>0</v>
      </c>
      <c r="G157" s="567">
        <v>0</v>
      </c>
      <c r="H157" s="569">
        <v>4.9406564584124654E-324</v>
      </c>
      <c r="I157" s="566">
        <v>5.434722104253712E-323</v>
      </c>
      <c r="J157" s="567">
        <v>5.434722104253712E-323</v>
      </c>
      <c r="K157" s="577" t="s">
        <v>306</v>
      </c>
    </row>
    <row r="158" spans="1:11" ht="14.4" customHeight="1" thickBot="1" x14ac:dyDescent="0.35">
      <c r="A158" s="587" t="s">
        <v>455</v>
      </c>
      <c r="B158" s="571">
        <v>4.9406564584124654E-324</v>
      </c>
      <c r="C158" s="571">
        <v>1.881</v>
      </c>
      <c r="D158" s="572">
        <v>1.881</v>
      </c>
      <c r="E158" s="573" t="s">
        <v>312</v>
      </c>
      <c r="F158" s="571">
        <v>0</v>
      </c>
      <c r="G158" s="572">
        <v>0</v>
      </c>
      <c r="H158" s="574">
        <v>4.9406564584124654E-324</v>
      </c>
      <c r="I158" s="571">
        <v>5.434722104253712E-323</v>
      </c>
      <c r="J158" s="572">
        <v>5.434722104253712E-323</v>
      </c>
      <c r="K158" s="575" t="s">
        <v>306</v>
      </c>
    </row>
    <row r="159" spans="1:11" ht="14.4" customHeight="1" thickBot="1" x14ac:dyDescent="0.35">
      <c r="A159" s="588" t="s">
        <v>456</v>
      </c>
      <c r="B159" s="566">
        <v>4.9406564584124654E-324</v>
      </c>
      <c r="C159" s="566">
        <v>1.881</v>
      </c>
      <c r="D159" s="567">
        <v>1.881</v>
      </c>
      <c r="E159" s="576" t="s">
        <v>312</v>
      </c>
      <c r="F159" s="566">
        <v>0</v>
      </c>
      <c r="G159" s="567">
        <v>0</v>
      </c>
      <c r="H159" s="569">
        <v>4.9406564584124654E-324</v>
      </c>
      <c r="I159" s="566">
        <v>5.434722104253712E-323</v>
      </c>
      <c r="J159" s="567">
        <v>5.434722104253712E-323</v>
      </c>
      <c r="K159" s="577" t="s">
        <v>306</v>
      </c>
    </row>
    <row r="160" spans="1:11" ht="14.4" customHeight="1" thickBot="1" x14ac:dyDescent="0.35">
      <c r="A160" s="586" t="s">
        <v>457</v>
      </c>
      <c r="B160" s="566">
        <v>0</v>
      </c>
      <c r="C160" s="566">
        <v>605.17282000000205</v>
      </c>
      <c r="D160" s="567">
        <v>605.17282000000205</v>
      </c>
      <c r="E160" s="576" t="s">
        <v>306</v>
      </c>
      <c r="F160" s="566">
        <v>143</v>
      </c>
      <c r="G160" s="567">
        <v>131.083333333333</v>
      </c>
      <c r="H160" s="569">
        <v>7.8529</v>
      </c>
      <c r="I160" s="566">
        <v>332.48115000000001</v>
      </c>
      <c r="J160" s="567">
        <v>201.39781666666701</v>
      </c>
      <c r="K160" s="570">
        <v>2.3250430069929999</v>
      </c>
    </row>
    <row r="161" spans="1:11" ht="14.4" customHeight="1" thickBot="1" x14ac:dyDescent="0.35">
      <c r="A161" s="587" t="s">
        <v>458</v>
      </c>
      <c r="B161" s="571">
        <v>0</v>
      </c>
      <c r="C161" s="571">
        <v>330.01193000000097</v>
      </c>
      <c r="D161" s="572">
        <v>330.01193000000097</v>
      </c>
      <c r="E161" s="573" t="s">
        <v>306</v>
      </c>
      <c r="F161" s="571">
        <v>143</v>
      </c>
      <c r="G161" s="572">
        <v>131.083333333333</v>
      </c>
      <c r="H161" s="574">
        <v>7.8529</v>
      </c>
      <c r="I161" s="571">
        <v>242.06473</v>
      </c>
      <c r="J161" s="572">
        <v>110.981396666667</v>
      </c>
      <c r="K161" s="579">
        <v>1.6927603496500001</v>
      </c>
    </row>
    <row r="162" spans="1:11" ht="14.4" customHeight="1" thickBot="1" x14ac:dyDescent="0.35">
      <c r="A162" s="588" t="s">
        <v>459</v>
      </c>
      <c r="B162" s="566">
        <v>0</v>
      </c>
      <c r="C162" s="566">
        <v>281.61266000000097</v>
      </c>
      <c r="D162" s="567">
        <v>281.61266000000097</v>
      </c>
      <c r="E162" s="576" t="s">
        <v>306</v>
      </c>
      <c r="F162" s="566">
        <v>143</v>
      </c>
      <c r="G162" s="567">
        <v>131.083333333333</v>
      </c>
      <c r="H162" s="569">
        <v>7.8529</v>
      </c>
      <c r="I162" s="566">
        <v>198.65055000000001</v>
      </c>
      <c r="J162" s="567">
        <v>67.567216666665999</v>
      </c>
      <c r="K162" s="570">
        <v>1.3891646853140001</v>
      </c>
    </row>
    <row r="163" spans="1:11" ht="14.4" customHeight="1" thickBot="1" x14ac:dyDescent="0.35">
      <c r="A163" s="588" t="s">
        <v>460</v>
      </c>
      <c r="B163" s="566">
        <v>0</v>
      </c>
      <c r="C163" s="566">
        <v>34.00027</v>
      </c>
      <c r="D163" s="567">
        <v>34.00027</v>
      </c>
      <c r="E163" s="576" t="s">
        <v>306</v>
      </c>
      <c r="F163" s="566">
        <v>0</v>
      </c>
      <c r="G163" s="567">
        <v>0</v>
      </c>
      <c r="H163" s="569">
        <v>4.9406564584124654E-324</v>
      </c>
      <c r="I163" s="566">
        <v>9.5</v>
      </c>
      <c r="J163" s="567">
        <v>9.5</v>
      </c>
      <c r="K163" s="577" t="s">
        <v>306</v>
      </c>
    </row>
    <row r="164" spans="1:11" ht="14.4" customHeight="1" thickBot="1" x14ac:dyDescent="0.35">
      <c r="A164" s="588" t="s">
        <v>461</v>
      </c>
      <c r="B164" s="566">
        <v>4.9406564584124654E-324</v>
      </c>
      <c r="C164" s="566">
        <v>14.398999999999999</v>
      </c>
      <c r="D164" s="567">
        <v>14.398999999999999</v>
      </c>
      <c r="E164" s="576" t="s">
        <v>312</v>
      </c>
      <c r="F164" s="566">
        <v>4.9406564584124654E-324</v>
      </c>
      <c r="G164" s="567">
        <v>0</v>
      </c>
      <c r="H164" s="569">
        <v>4.9406564584124654E-324</v>
      </c>
      <c r="I164" s="566">
        <v>33.914180000000002</v>
      </c>
      <c r="J164" s="567">
        <v>33.914180000000002</v>
      </c>
      <c r="K164" s="577" t="s">
        <v>312</v>
      </c>
    </row>
    <row r="165" spans="1:11" ht="14.4" customHeight="1" thickBot="1" x14ac:dyDescent="0.35">
      <c r="A165" s="587" t="s">
        <v>462</v>
      </c>
      <c r="B165" s="571">
        <v>0</v>
      </c>
      <c r="C165" s="571">
        <v>27.681999999999999</v>
      </c>
      <c r="D165" s="572">
        <v>27.681999999999999</v>
      </c>
      <c r="E165" s="573" t="s">
        <v>306</v>
      </c>
      <c r="F165" s="571">
        <v>0</v>
      </c>
      <c r="G165" s="572">
        <v>0</v>
      </c>
      <c r="H165" s="574">
        <v>4.9406564584124654E-324</v>
      </c>
      <c r="I165" s="571">
        <v>4.9406564584124654E-323</v>
      </c>
      <c r="J165" s="572">
        <v>4.9406564584124654E-323</v>
      </c>
      <c r="K165" s="575" t="s">
        <v>306</v>
      </c>
    </row>
    <row r="166" spans="1:11" ht="14.4" customHeight="1" thickBot="1" x14ac:dyDescent="0.35">
      <c r="A166" s="588" t="s">
        <v>463</v>
      </c>
      <c r="B166" s="566">
        <v>0</v>
      </c>
      <c r="C166" s="566">
        <v>13.58</v>
      </c>
      <c r="D166" s="567">
        <v>13.58</v>
      </c>
      <c r="E166" s="576" t="s">
        <v>306</v>
      </c>
      <c r="F166" s="566">
        <v>0</v>
      </c>
      <c r="G166" s="567">
        <v>0</v>
      </c>
      <c r="H166" s="569">
        <v>4.9406564584124654E-324</v>
      </c>
      <c r="I166" s="566">
        <v>5.434722104253712E-323</v>
      </c>
      <c r="J166" s="567">
        <v>5.434722104253712E-323</v>
      </c>
      <c r="K166" s="577" t="s">
        <v>306</v>
      </c>
    </row>
    <row r="167" spans="1:11" ht="14.4" customHeight="1" thickBot="1" x14ac:dyDescent="0.35">
      <c r="A167" s="588" t="s">
        <v>464</v>
      </c>
      <c r="B167" s="566">
        <v>4.9406564584124654E-324</v>
      </c>
      <c r="C167" s="566">
        <v>5.4</v>
      </c>
      <c r="D167" s="567">
        <v>5.4</v>
      </c>
      <c r="E167" s="576" t="s">
        <v>312</v>
      </c>
      <c r="F167" s="566">
        <v>0</v>
      </c>
      <c r="G167" s="567">
        <v>0</v>
      </c>
      <c r="H167" s="569">
        <v>4.9406564584124654E-324</v>
      </c>
      <c r="I167" s="566">
        <v>4.9406564584124654E-323</v>
      </c>
      <c r="J167" s="567">
        <v>4.9406564584124654E-323</v>
      </c>
      <c r="K167" s="577" t="s">
        <v>306</v>
      </c>
    </row>
    <row r="168" spans="1:11" ht="14.4" customHeight="1" thickBot="1" x14ac:dyDescent="0.35">
      <c r="A168" s="588" t="s">
        <v>465</v>
      </c>
      <c r="B168" s="566">
        <v>4.9406564584124654E-324</v>
      </c>
      <c r="C168" s="566">
        <v>8.702</v>
      </c>
      <c r="D168" s="567">
        <v>8.702</v>
      </c>
      <c r="E168" s="576" t="s">
        <v>312</v>
      </c>
      <c r="F168" s="566">
        <v>0</v>
      </c>
      <c r="G168" s="567">
        <v>0</v>
      </c>
      <c r="H168" s="569">
        <v>4.9406564584124654E-324</v>
      </c>
      <c r="I168" s="566">
        <v>5.434722104253712E-323</v>
      </c>
      <c r="J168" s="567">
        <v>5.434722104253712E-323</v>
      </c>
      <c r="K168" s="577" t="s">
        <v>306</v>
      </c>
    </row>
    <row r="169" spans="1:11" ht="14.4" customHeight="1" thickBot="1" x14ac:dyDescent="0.35">
      <c r="A169" s="587" t="s">
        <v>466</v>
      </c>
      <c r="B169" s="571">
        <v>4.9406564584124654E-324</v>
      </c>
      <c r="C169" s="571">
        <v>4.9406564584124654E-324</v>
      </c>
      <c r="D169" s="572">
        <v>0</v>
      </c>
      <c r="E169" s="578">
        <v>1</v>
      </c>
      <c r="F169" s="571">
        <v>4.9406564584124654E-324</v>
      </c>
      <c r="G169" s="572">
        <v>0</v>
      </c>
      <c r="H169" s="574">
        <v>4.9406564584124654E-324</v>
      </c>
      <c r="I169" s="571">
        <v>4.1139999999999999</v>
      </c>
      <c r="J169" s="572">
        <v>4.1139999999999999</v>
      </c>
      <c r="K169" s="575" t="s">
        <v>312</v>
      </c>
    </row>
    <row r="170" spans="1:11" ht="14.4" customHeight="1" thickBot="1" x14ac:dyDescent="0.35">
      <c r="A170" s="588" t="s">
        <v>467</v>
      </c>
      <c r="B170" s="566">
        <v>4.9406564584124654E-324</v>
      </c>
      <c r="C170" s="566">
        <v>4.9406564584124654E-324</v>
      </c>
      <c r="D170" s="567">
        <v>0</v>
      </c>
      <c r="E170" s="568">
        <v>1</v>
      </c>
      <c r="F170" s="566">
        <v>4.9406564584124654E-324</v>
      </c>
      <c r="G170" s="567">
        <v>0</v>
      </c>
      <c r="H170" s="569">
        <v>4.9406564584124654E-324</v>
      </c>
      <c r="I170" s="566">
        <v>4.1139999999999999</v>
      </c>
      <c r="J170" s="567">
        <v>4.1139999999999999</v>
      </c>
      <c r="K170" s="577" t="s">
        <v>312</v>
      </c>
    </row>
    <row r="171" spans="1:11" ht="14.4" customHeight="1" thickBot="1" x14ac:dyDescent="0.35">
      <c r="A171" s="587" t="s">
        <v>468</v>
      </c>
      <c r="B171" s="571">
        <v>0</v>
      </c>
      <c r="C171" s="571">
        <v>169.00159000000099</v>
      </c>
      <c r="D171" s="572">
        <v>169.00159000000099</v>
      </c>
      <c r="E171" s="573" t="s">
        <v>306</v>
      </c>
      <c r="F171" s="571">
        <v>0</v>
      </c>
      <c r="G171" s="572">
        <v>0</v>
      </c>
      <c r="H171" s="574">
        <v>4.9406564584124654E-324</v>
      </c>
      <c r="I171" s="571">
        <v>4.3319999999999999</v>
      </c>
      <c r="J171" s="572">
        <v>4.3319999999999999</v>
      </c>
      <c r="K171" s="575" t="s">
        <v>306</v>
      </c>
    </row>
    <row r="172" spans="1:11" ht="14.4" customHeight="1" thickBot="1" x14ac:dyDescent="0.35">
      <c r="A172" s="588" t="s">
        <v>469</v>
      </c>
      <c r="B172" s="566">
        <v>0</v>
      </c>
      <c r="C172" s="566">
        <v>169.00159000000099</v>
      </c>
      <c r="D172" s="567">
        <v>169.00159000000099</v>
      </c>
      <c r="E172" s="576" t="s">
        <v>306</v>
      </c>
      <c r="F172" s="566">
        <v>0</v>
      </c>
      <c r="G172" s="567">
        <v>0</v>
      </c>
      <c r="H172" s="569">
        <v>4.9406564584124654E-324</v>
      </c>
      <c r="I172" s="566">
        <v>1.452</v>
      </c>
      <c r="J172" s="567">
        <v>1.452</v>
      </c>
      <c r="K172" s="577" t="s">
        <v>306</v>
      </c>
    </row>
    <row r="173" spans="1:11" ht="14.4" customHeight="1" thickBot="1" x14ac:dyDescent="0.35">
      <c r="A173" s="588" t="s">
        <v>470</v>
      </c>
      <c r="B173" s="566">
        <v>0</v>
      </c>
      <c r="C173" s="566">
        <v>4.9406564584124654E-324</v>
      </c>
      <c r="D173" s="567">
        <v>4.9406564584124654E-324</v>
      </c>
      <c r="E173" s="576" t="s">
        <v>306</v>
      </c>
      <c r="F173" s="566">
        <v>4.9406564584124654E-324</v>
      </c>
      <c r="G173" s="567">
        <v>0</v>
      </c>
      <c r="H173" s="569">
        <v>4.9406564584124654E-324</v>
      </c>
      <c r="I173" s="566">
        <v>2.88</v>
      </c>
      <c r="J173" s="567">
        <v>2.88</v>
      </c>
      <c r="K173" s="577" t="s">
        <v>312</v>
      </c>
    </row>
    <row r="174" spans="1:11" ht="14.4" customHeight="1" thickBot="1" x14ac:dyDescent="0.35">
      <c r="A174" s="587" t="s">
        <v>471</v>
      </c>
      <c r="B174" s="571">
        <v>4.9406564584124654E-324</v>
      </c>
      <c r="C174" s="571">
        <v>78.4773</v>
      </c>
      <c r="D174" s="572">
        <v>78.4773</v>
      </c>
      <c r="E174" s="573" t="s">
        <v>312</v>
      </c>
      <c r="F174" s="571">
        <v>0</v>
      </c>
      <c r="G174" s="572">
        <v>0</v>
      </c>
      <c r="H174" s="574">
        <v>4.9406564584124654E-324</v>
      </c>
      <c r="I174" s="571">
        <v>81.970420000000004</v>
      </c>
      <c r="J174" s="572">
        <v>81.970420000000004</v>
      </c>
      <c r="K174" s="575" t="s">
        <v>306</v>
      </c>
    </row>
    <row r="175" spans="1:11" ht="14.4" customHeight="1" thickBot="1" x14ac:dyDescent="0.35">
      <c r="A175" s="588" t="s">
        <v>472</v>
      </c>
      <c r="B175" s="566">
        <v>4.9406564584124654E-324</v>
      </c>
      <c r="C175" s="566">
        <v>49.081299999999999</v>
      </c>
      <c r="D175" s="567">
        <v>49.081299999999999</v>
      </c>
      <c r="E175" s="576" t="s">
        <v>312</v>
      </c>
      <c r="F175" s="566">
        <v>0</v>
      </c>
      <c r="G175" s="567">
        <v>0</v>
      </c>
      <c r="H175" s="569">
        <v>4.9406564584124654E-324</v>
      </c>
      <c r="I175" s="566">
        <v>28.803799999999999</v>
      </c>
      <c r="J175" s="567">
        <v>28.803799999999999</v>
      </c>
      <c r="K175" s="577" t="s">
        <v>306</v>
      </c>
    </row>
    <row r="176" spans="1:11" ht="14.4" customHeight="1" thickBot="1" x14ac:dyDescent="0.35">
      <c r="A176" s="588" t="s">
        <v>473</v>
      </c>
      <c r="B176" s="566">
        <v>4.9406564584124654E-324</v>
      </c>
      <c r="C176" s="566">
        <v>29.396000000000001</v>
      </c>
      <c r="D176" s="567">
        <v>29.396000000000001</v>
      </c>
      <c r="E176" s="576" t="s">
        <v>312</v>
      </c>
      <c r="F176" s="566">
        <v>0</v>
      </c>
      <c r="G176" s="567">
        <v>0</v>
      </c>
      <c r="H176" s="569">
        <v>4.9406564584124654E-324</v>
      </c>
      <c r="I176" s="566">
        <v>9.58</v>
      </c>
      <c r="J176" s="567">
        <v>9.58</v>
      </c>
      <c r="K176" s="577" t="s">
        <v>306</v>
      </c>
    </row>
    <row r="177" spans="1:11" ht="14.4" customHeight="1" thickBot="1" x14ac:dyDescent="0.35">
      <c r="A177" s="588" t="s">
        <v>474</v>
      </c>
      <c r="B177" s="566">
        <v>4.9406564584124654E-324</v>
      </c>
      <c r="C177" s="566">
        <v>4.9406564584124654E-324</v>
      </c>
      <c r="D177" s="567">
        <v>0</v>
      </c>
      <c r="E177" s="568">
        <v>1</v>
      </c>
      <c r="F177" s="566">
        <v>4.9406564584124654E-324</v>
      </c>
      <c r="G177" s="567">
        <v>0</v>
      </c>
      <c r="H177" s="569">
        <v>4.9406564584124654E-324</v>
      </c>
      <c r="I177" s="566">
        <v>43.586620000000003</v>
      </c>
      <c r="J177" s="567">
        <v>43.586620000000003</v>
      </c>
      <c r="K177" s="577" t="s">
        <v>312</v>
      </c>
    </row>
    <row r="178" spans="1:11" ht="14.4" customHeight="1" thickBot="1" x14ac:dyDescent="0.35">
      <c r="A178" s="585" t="s">
        <v>475</v>
      </c>
      <c r="B178" s="566">
        <v>0</v>
      </c>
      <c r="C178" s="566">
        <v>4.9406564584124654E-324</v>
      </c>
      <c r="D178" s="567">
        <v>4.9406564584124654E-324</v>
      </c>
      <c r="E178" s="576" t="s">
        <v>306</v>
      </c>
      <c r="F178" s="566">
        <v>4.9406564584124654E-324</v>
      </c>
      <c r="G178" s="567">
        <v>0</v>
      </c>
      <c r="H178" s="569">
        <v>4.9406564584124654E-324</v>
      </c>
      <c r="I178" s="566">
        <v>2.6429999999999999E-2</v>
      </c>
      <c r="J178" s="567">
        <v>2.6429999999999999E-2</v>
      </c>
      <c r="K178" s="577" t="s">
        <v>312</v>
      </c>
    </row>
    <row r="179" spans="1:11" ht="14.4" customHeight="1" thickBot="1" x14ac:dyDescent="0.35">
      <c r="A179" s="586" t="s">
        <v>476</v>
      </c>
      <c r="B179" s="566">
        <v>0</v>
      </c>
      <c r="C179" s="566">
        <v>4.9406564584124654E-324</v>
      </c>
      <c r="D179" s="567">
        <v>4.9406564584124654E-324</v>
      </c>
      <c r="E179" s="576" t="s">
        <v>306</v>
      </c>
      <c r="F179" s="566">
        <v>4.9406564584124654E-324</v>
      </c>
      <c r="G179" s="567">
        <v>0</v>
      </c>
      <c r="H179" s="569">
        <v>4.9406564584124654E-324</v>
      </c>
      <c r="I179" s="566">
        <v>2.6429999999999999E-2</v>
      </c>
      <c r="J179" s="567">
        <v>2.6429999999999999E-2</v>
      </c>
      <c r="K179" s="577" t="s">
        <v>312</v>
      </c>
    </row>
    <row r="180" spans="1:11" ht="14.4" customHeight="1" thickBot="1" x14ac:dyDescent="0.35">
      <c r="A180" s="587" t="s">
        <v>477</v>
      </c>
      <c r="B180" s="571">
        <v>0</v>
      </c>
      <c r="C180" s="571">
        <v>4.9406564584124654E-324</v>
      </c>
      <c r="D180" s="572">
        <v>4.9406564584124654E-324</v>
      </c>
      <c r="E180" s="573" t="s">
        <v>306</v>
      </c>
      <c r="F180" s="571">
        <v>4.9406564584124654E-324</v>
      </c>
      <c r="G180" s="572">
        <v>0</v>
      </c>
      <c r="H180" s="574">
        <v>4.9406564584124654E-324</v>
      </c>
      <c r="I180" s="571">
        <v>2.6429999999999999E-2</v>
      </c>
      <c r="J180" s="572">
        <v>2.6429999999999999E-2</v>
      </c>
      <c r="K180" s="575" t="s">
        <v>312</v>
      </c>
    </row>
    <row r="181" spans="1:11" ht="14.4" customHeight="1" thickBot="1" x14ac:dyDescent="0.35">
      <c r="A181" s="588" t="s">
        <v>478</v>
      </c>
      <c r="B181" s="566">
        <v>0</v>
      </c>
      <c r="C181" s="566">
        <v>4.9406564584124654E-324</v>
      </c>
      <c r="D181" s="567">
        <v>4.9406564584124654E-324</v>
      </c>
      <c r="E181" s="576" t="s">
        <v>306</v>
      </c>
      <c r="F181" s="566">
        <v>4.9406564584124654E-324</v>
      </c>
      <c r="G181" s="567">
        <v>0</v>
      </c>
      <c r="H181" s="569">
        <v>4.9406564584124654E-324</v>
      </c>
      <c r="I181" s="566">
        <v>2.6429999999999999E-2</v>
      </c>
      <c r="J181" s="567">
        <v>2.6429999999999999E-2</v>
      </c>
      <c r="K181" s="577" t="s">
        <v>312</v>
      </c>
    </row>
    <row r="182" spans="1:11" ht="14.4" customHeight="1" thickBot="1" x14ac:dyDescent="0.35">
      <c r="A182" s="584" t="s">
        <v>479</v>
      </c>
      <c r="B182" s="566">
        <v>72279.131266304496</v>
      </c>
      <c r="C182" s="566">
        <v>76687.205470000001</v>
      </c>
      <c r="D182" s="567">
        <v>4408.0742036955298</v>
      </c>
      <c r="E182" s="568">
        <v>1.0609868177220001</v>
      </c>
      <c r="F182" s="566">
        <v>74347.813103783701</v>
      </c>
      <c r="G182" s="567">
        <v>68152.162011801804</v>
      </c>
      <c r="H182" s="569">
        <v>4773.1522199999999</v>
      </c>
      <c r="I182" s="566">
        <v>69712.426370000001</v>
      </c>
      <c r="J182" s="567">
        <v>1560.26435819823</v>
      </c>
      <c r="K182" s="570">
        <v>0.93765268216599995</v>
      </c>
    </row>
    <row r="183" spans="1:11" ht="14.4" customHeight="1" thickBot="1" x14ac:dyDescent="0.35">
      <c r="A183" s="585" t="s">
        <v>480</v>
      </c>
      <c r="B183" s="566">
        <v>71350.136503434696</v>
      </c>
      <c r="C183" s="566">
        <v>75042.519650000002</v>
      </c>
      <c r="D183" s="567">
        <v>3692.3831465652602</v>
      </c>
      <c r="E183" s="568">
        <v>1.0517501903640001</v>
      </c>
      <c r="F183" s="566">
        <v>74255.478623281306</v>
      </c>
      <c r="G183" s="567">
        <v>68067.522071341198</v>
      </c>
      <c r="H183" s="569">
        <v>4763.4806699999999</v>
      </c>
      <c r="I183" s="566">
        <v>69354.253389999998</v>
      </c>
      <c r="J183" s="567">
        <v>1286.7313186588101</v>
      </c>
      <c r="K183" s="570">
        <v>0.93399510279700004</v>
      </c>
    </row>
    <row r="184" spans="1:11" ht="14.4" customHeight="1" thickBot="1" x14ac:dyDescent="0.35">
      <c r="A184" s="586" t="s">
        <v>481</v>
      </c>
      <c r="B184" s="566">
        <v>71350.136503434696</v>
      </c>
      <c r="C184" s="566">
        <v>75002.562170000005</v>
      </c>
      <c r="D184" s="567">
        <v>3652.4256665652501</v>
      </c>
      <c r="E184" s="568">
        <v>1.0511901706919999</v>
      </c>
      <c r="F184" s="566">
        <v>74255.478623281306</v>
      </c>
      <c r="G184" s="567">
        <v>68067.522071341198</v>
      </c>
      <c r="H184" s="569">
        <v>4757.8454499999998</v>
      </c>
      <c r="I184" s="566">
        <v>69225.598599999998</v>
      </c>
      <c r="J184" s="567">
        <v>1158.07652865881</v>
      </c>
      <c r="K184" s="570">
        <v>0.93226250619399997</v>
      </c>
    </row>
    <row r="185" spans="1:11" ht="14.4" customHeight="1" thickBot="1" x14ac:dyDescent="0.35">
      <c r="A185" s="587" t="s">
        <v>482</v>
      </c>
      <c r="B185" s="571">
        <v>40.136748537496999</v>
      </c>
      <c r="C185" s="571">
        <v>25.555620000000001</v>
      </c>
      <c r="D185" s="572">
        <v>-14.581128537496999</v>
      </c>
      <c r="E185" s="578">
        <v>0.636713758119</v>
      </c>
      <c r="F185" s="571">
        <v>23.478623281265001</v>
      </c>
      <c r="G185" s="572">
        <v>21.522071341158998</v>
      </c>
      <c r="H185" s="574">
        <v>4.9406564584124654E-324</v>
      </c>
      <c r="I185" s="571">
        <v>-0.54813999999899998</v>
      </c>
      <c r="J185" s="572">
        <v>-22.070211341158998</v>
      </c>
      <c r="K185" s="579">
        <v>-2.3346343328000001E-2</v>
      </c>
    </row>
    <row r="186" spans="1:11" ht="14.4" customHeight="1" thickBot="1" x14ac:dyDescent="0.35">
      <c r="A186" s="588" t="s">
        <v>483</v>
      </c>
      <c r="B186" s="566">
        <v>39.852782776868999</v>
      </c>
      <c r="C186" s="566">
        <v>19.328220000000002</v>
      </c>
      <c r="D186" s="567">
        <v>-20.524562776869001</v>
      </c>
      <c r="E186" s="568">
        <v>0.48499047376900001</v>
      </c>
      <c r="F186" s="566">
        <v>16.719649588503</v>
      </c>
      <c r="G186" s="567">
        <v>15.326345456127999</v>
      </c>
      <c r="H186" s="569">
        <v>4.9406564584124654E-324</v>
      </c>
      <c r="I186" s="566">
        <v>-2.2264400000000002</v>
      </c>
      <c r="J186" s="567">
        <v>-17.552785456127999</v>
      </c>
      <c r="K186" s="570">
        <v>-0.133163077863</v>
      </c>
    </row>
    <row r="187" spans="1:11" ht="14.4" customHeight="1" thickBot="1" x14ac:dyDescent="0.35">
      <c r="A187" s="588" t="s">
        <v>484</v>
      </c>
      <c r="B187" s="566">
        <v>7.6841462451E-2</v>
      </c>
      <c r="C187" s="566">
        <v>6.2274000000000003</v>
      </c>
      <c r="D187" s="567">
        <v>6.1505585375480001</v>
      </c>
      <c r="E187" s="568">
        <v>81.042184795999006</v>
      </c>
      <c r="F187" s="566">
        <v>6.7589736927609998</v>
      </c>
      <c r="G187" s="567">
        <v>6.195725885031</v>
      </c>
      <c r="H187" s="569">
        <v>4.9406564584124654E-324</v>
      </c>
      <c r="I187" s="566">
        <v>1.6782999999999999</v>
      </c>
      <c r="J187" s="567">
        <v>-4.5174258850309998</v>
      </c>
      <c r="K187" s="570">
        <v>0.248306928875</v>
      </c>
    </row>
    <row r="188" spans="1:11" ht="14.4" customHeight="1" thickBot="1" x14ac:dyDescent="0.35">
      <c r="A188" s="587" t="s">
        <v>485</v>
      </c>
      <c r="B188" s="571">
        <v>0</v>
      </c>
      <c r="C188" s="571">
        <v>33.123600000000003</v>
      </c>
      <c r="D188" s="572">
        <v>33.123600000000003</v>
      </c>
      <c r="E188" s="573" t="s">
        <v>306</v>
      </c>
      <c r="F188" s="571">
        <v>0</v>
      </c>
      <c r="G188" s="572">
        <v>0</v>
      </c>
      <c r="H188" s="574">
        <v>4.9406564584124654E-324</v>
      </c>
      <c r="I188" s="571">
        <v>342.31</v>
      </c>
      <c r="J188" s="572">
        <v>342.31</v>
      </c>
      <c r="K188" s="575" t="s">
        <v>306</v>
      </c>
    </row>
    <row r="189" spans="1:11" ht="14.4" customHeight="1" thickBot="1" x14ac:dyDescent="0.35">
      <c r="A189" s="588" t="s">
        <v>486</v>
      </c>
      <c r="B189" s="566">
        <v>0</v>
      </c>
      <c r="C189" s="566">
        <v>4.9406564584124654E-324</v>
      </c>
      <c r="D189" s="567">
        <v>4.9406564584124654E-324</v>
      </c>
      <c r="E189" s="576" t="s">
        <v>306</v>
      </c>
      <c r="F189" s="566">
        <v>4.9406564584124654E-324</v>
      </c>
      <c r="G189" s="567">
        <v>0</v>
      </c>
      <c r="H189" s="569">
        <v>4.9406564584124654E-324</v>
      </c>
      <c r="I189" s="566">
        <v>321.26740000000001</v>
      </c>
      <c r="J189" s="567">
        <v>321.26740000000001</v>
      </c>
      <c r="K189" s="577" t="s">
        <v>312</v>
      </c>
    </row>
    <row r="190" spans="1:11" ht="14.4" customHeight="1" thickBot="1" x14ac:dyDescent="0.35">
      <c r="A190" s="588" t="s">
        <v>487</v>
      </c>
      <c r="B190" s="566">
        <v>0</v>
      </c>
      <c r="C190" s="566">
        <v>33.123600000000003</v>
      </c>
      <c r="D190" s="567">
        <v>33.123600000000003</v>
      </c>
      <c r="E190" s="576" t="s">
        <v>306</v>
      </c>
      <c r="F190" s="566">
        <v>0</v>
      </c>
      <c r="G190" s="567">
        <v>0</v>
      </c>
      <c r="H190" s="569">
        <v>4.9406564584124654E-324</v>
      </c>
      <c r="I190" s="566">
        <v>21.0426</v>
      </c>
      <c r="J190" s="567">
        <v>21.0426</v>
      </c>
      <c r="K190" s="577" t="s">
        <v>306</v>
      </c>
    </row>
    <row r="191" spans="1:11" ht="14.4" customHeight="1" thickBot="1" x14ac:dyDescent="0.35">
      <c r="A191" s="587" t="s">
        <v>488</v>
      </c>
      <c r="B191" s="571">
        <v>0</v>
      </c>
      <c r="C191" s="571">
        <v>5.4463699999999999</v>
      </c>
      <c r="D191" s="572">
        <v>5.4463699999999999</v>
      </c>
      <c r="E191" s="573" t="s">
        <v>306</v>
      </c>
      <c r="F191" s="571">
        <v>0</v>
      </c>
      <c r="G191" s="572">
        <v>0</v>
      </c>
      <c r="H191" s="574">
        <v>4.9406564584124654E-324</v>
      </c>
      <c r="I191" s="571">
        <v>885.20786999999996</v>
      </c>
      <c r="J191" s="572">
        <v>885.20786999999996</v>
      </c>
      <c r="K191" s="575" t="s">
        <v>306</v>
      </c>
    </row>
    <row r="192" spans="1:11" ht="14.4" customHeight="1" thickBot="1" x14ac:dyDescent="0.35">
      <c r="A192" s="588" t="s">
        <v>489</v>
      </c>
      <c r="B192" s="566">
        <v>4.9406564584124654E-324</v>
      </c>
      <c r="C192" s="566">
        <v>4.9406564584124654E-324</v>
      </c>
      <c r="D192" s="567">
        <v>0</v>
      </c>
      <c r="E192" s="568">
        <v>1</v>
      </c>
      <c r="F192" s="566">
        <v>4.9406564584124654E-324</v>
      </c>
      <c r="G192" s="567">
        <v>0</v>
      </c>
      <c r="H192" s="569">
        <v>4.9406564584124654E-324</v>
      </c>
      <c r="I192" s="566">
        <v>885.20786999999996</v>
      </c>
      <c r="J192" s="567">
        <v>885.20786999999996</v>
      </c>
      <c r="K192" s="577" t="s">
        <v>312</v>
      </c>
    </row>
    <row r="193" spans="1:11" ht="14.4" customHeight="1" thickBot="1" x14ac:dyDescent="0.35">
      <c r="A193" s="588" t="s">
        <v>490</v>
      </c>
      <c r="B193" s="566">
        <v>0</v>
      </c>
      <c r="C193" s="566">
        <v>5.4463699999999999</v>
      </c>
      <c r="D193" s="567">
        <v>5.4463699999999999</v>
      </c>
      <c r="E193" s="576" t="s">
        <v>306</v>
      </c>
      <c r="F193" s="566">
        <v>0</v>
      </c>
      <c r="G193" s="567">
        <v>0</v>
      </c>
      <c r="H193" s="569">
        <v>4.9406564584124654E-324</v>
      </c>
      <c r="I193" s="566">
        <v>5.434722104253712E-323</v>
      </c>
      <c r="J193" s="567">
        <v>5.434722104253712E-323</v>
      </c>
      <c r="K193" s="577" t="s">
        <v>306</v>
      </c>
    </row>
    <row r="194" spans="1:11" ht="14.4" customHeight="1" thickBot="1" x14ac:dyDescent="0.35">
      <c r="A194" s="587" t="s">
        <v>491</v>
      </c>
      <c r="B194" s="571">
        <v>4.9406564584124654E-324</v>
      </c>
      <c r="C194" s="571">
        <v>-1.23533</v>
      </c>
      <c r="D194" s="572">
        <v>-1.23533</v>
      </c>
      <c r="E194" s="573" t="s">
        <v>312</v>
      </c>
      <c r="F194" s="571">
        <v>0</v>
      </c>
      <c r="G194" s="572">
        <v>0</v>
      </c>
      <c r="H194" s="574">
        <v>4.9406564584124654E-324</v>
      </c>
      <c r="I194" s="571">
        <v>5.434722104253712E-323</v>
      </c>
      <c r="J194" s="572">
        <v>5.434722104253712E-323</v>
      </c>
      <c r="K194" s="575" t="s">
        <v>306</v>
      </c>
    </row>
    <row r="195" spans="1:11" ht="14.4" customHeight="1" thickBot="1" x14ac:dyDescent="0.35">
      <c r="A195" s="588" t="s">
        <v>492</v>
      </c>
      <c r="B195" s="566">
        <v>4.9406564584124654E-324</v>
      </c>
      <c r="C195" s="566">
        <v>-1.23533</v>
      </c>
      <c r="D195" s="567">
        <v>-1.23533</v>
      </c>
      <c r="E195" s="576" t="s">
        <v>312</v>
      </c>
      <c r="F195" s="566">
        <v>0</v>
      </c>
      <c r="G195" s="567">
        <v>0</v>
      </c>
      <c r="H195" s="569">
        <v>4.9406564584124654E-324</v>
      </c>
      <c r="I195" s="566">
        <v>5.434722104253712E-323</v>
      </c>
      <c r="J195" s="567">
        <v>5.434722104253712E-323</v>
      </c>
      <c r="K195" s="577" t="s">
        <v>306</v>
      </c>
    </row>
    <row r="196" spans="1:11" ht="14.4" customHeight="1" thickBot="1" x14ac:dyDescent="0.35">
      <c r="A196" s="587" t="s">
        <v>493</v>
      </c>
      <c r="B196" s="571">
        <v>71309.999754897202</v>
      </c>
      <c r="C196" s="571">
        <v>71854.097339999993</v>
      </c>
      <c r="D196" s="572">
        <v>544.09758510276197</v>
      </c>
      <c r="E196" s="578">
        <v>1.00763003207</v>
      </c>
      <c r="F196" s="571">
        <v>74232</v>
      </c>
      <c r="G196" s="572">
        <v>68046</v>
      </c>
      <c r="H196" s="574">
        <v>3897.6285800000001</v>
      </c>
      <c r="I196" s="571">
        <v>61969.134279999998</v>
      </c>
      <c r="J196" s="572">
        <v>-6076.8657200000298</v>
      </c>
      <c r="K196" s="579">
        <v>0.83480351169300004</v>
      </c>
    </row>
    <row r="197" spans="1:11" ht="14.4" customHeight="1" thickBot="1" x14ac:dyDescent="0.35">
      <c r="A197" s="588" t="s">
        <v>494</v>
      </c>
      <c r="B197" s="566">
        <v>21491.999935206899</v>
      </c>
      <c r="C197" s="566">
        <v>22652.981739999999</v>
      </c>
      <c r="D197" s="567">
        <v>1160.9818047930701</v>
      </c>
      <c r="E197" s="568">
        <v>1.0540192540610001</v>
      </c>
      <c r="F197" s="566">
        <v>22415</v>
      </c>
      <c r="G197" s="567">
        <v>20547.083333333401</v>
      </c>
      <c r="H197" s="569">
        <v>432.86061000000001</v>
      </c>
      <c r="I197" s="566">
        <v>15617.52104</v>
      </c>
      <c r="J197" s="567">
        <v>-4929.5622933333498</v>
      </c>
      <c r="K197" s="570">
        <v>0.696744190943</v>
      </c>
    </row>
    <row r="198" spans="1:11" ht="14.4" customHeight="1" thickBot="1" x14ac:dyDescent="0.35">
      <c r="A198" s="588" t="s">
        <v>495</v>
      </c>
      <c r="B198" s="566">
        <v>49769.999819690303</v>
      </c>
      <c r="C198" s="566">
        <v>48954.544159999998</v>
      </c>
      <c r="D198" s="567">
        <v>-815.45565969031998</v>
      </c>
      <c r="E198" s="568">
        <v>0.98361551813000003</v>
      </c>
      <c r="F198" s="566">
        <v>51817</v>
      </c>
      <c r="G198" s="567">
        <v>47498.916666666701</v>
      </c>
      <c r="H198" s="569">
        <v>3464.7679699999999</v>
      </c>
      <c r="I198" s="566">
        <v>46351.613239999999</v>
      </c>
      <c r="J198" s="567">
        <v>-1147.30342666668</v>
      </c>
      <c r="K198" s="570">
        <v>0.89452521836400001</v>
      </c>
    </row>
    <row r="199" spans="1:11" ht="14.4" customHeight="1" thickBot="1" x14ac:dyDescent="0.35">
      <c r="A199" s="588" t="s">
        <v>496</v>
      </c>
      <c r="B199" s="566">
        <v>4.9406564584124654E-324</v>
      </c>
      <c r="C199" s="566">
        <v>102.7381</v>
      </c>
      <c r="D199" s="567">
        <v>102.7381</v>
      </c>
      <c r="E199" s="576" t="s">
        <v>312</v>
      </c>
      <c r="F199" s="566">
        <v>0</v>
      </c>
      <c r="G199" s="567">
        <v>0</v>
      </c>
      <c r="H199" s="569">
        <v>4.9406564584124654E-324</v>
      </c>
      <c r="I199" s="566">
        <v>5.434722104253712E-323</v>
      </c>
      <c r="J199" s="567">
        <v>5.434722104253712E-323</v>
      </c>
      <c r="K199" s="577" t="s">
        <v>306</v>
      </c>
    </row>
    <row r="200" spans="1:11" ht="14.4" customHeight="1" thickBot="1" x14ac:dyDescent="0.35">
      <c r="A200" s="588" t="s">
        <v>497</v>
      </c>
      <c r="B200" s="566">
        <v>48</v>
      </c>
      <c r="C200" s="566">
        <v>143.83333999999999</v>
      </c>
      <c r="D200" s="567">
        <v>95.833340000000007</v>
      </c>
      <c r="E200" s="568">
        <v>2.9965279166659999</v>
      </c>
      <c r="F200" s="566">
        <v>0</v>
      </c>
      <c r="G200" s="567">
        <v>0</v>
      </c>
      <c r="H200" s="569">
        <v>4.9406564584124654E-324</v>
      </c>
      <c r="I200" s="566">
        <v>5.434722104253712E-323</v>
      </c>
      <c r="J200" s="567">
        <v>5.434722104253712E-323</v>
      </c>
      <c r="K200" s="577" t="s">
        <v>306</v>
      </c>
    </row>
    <row r="201" spans="1:11" ht="14.4" customHeight="1" thickBot="1" x14ac:dyDescent="0.35">
      <c r="A201" s="587" t="s">
        <v>498</v>
      </c>
      <c r="B201" s="571">
        <v>0</v>
      </c>
      <c r="C201" s="571">
        <v>3085.5745700000002</v>
      </c>
      <c r="D201" s="572">
        <v>3085.5745700000002</v>
      </c>
      <c r="E201" s="573" t="s">
        <v>306</v>
      </c>
      <c r="F201" s="571">
        <v>0</v>
      </c>
      <c r="G201" s="572">
        <v>0</v>
      </c>
      <c r="H201" s="574">
        <v>860.21686999999997</v>
      </c>
      <c r="I201" s="571">
        <v>6029.4945900000002</v>
      </c>
      <c r="J201" s="572">
        <v>6029.4945900000002</v>
      </c>
      <c r="K201" s="575" t="s">
        <v>306</v>
      </c>
    </row>
    <row r="202" spans="1:11" ht="14.4" customHeight="1" thickBot="1" x14ac:dyDescent="0.35">
      <c r="A202" s="588" t="s">
        <v>499</v>
      </c>
      <c r="B202" s="566">
        <v>4.9406564584124654E-324</v>
      </c>
      <c r="C202" s="566">
        <v>1781.0717500000001</v>
      </c>
      <c r="D202" s="567">
        <v>1781.0717500000001</v>
      </c>
      <c r="E202" s="576" t="s">
        <v>312</v>
      </c>
      <c r="F202" s="566">
        <v>0</v>
      </c>
      <c r="G202" s="567">
        <v>0</v>
      </c>
      <c r="H202" s="569">
        <v>4.9406564584124654E-324</v>
      </c>
      <c r="I202" s="566">
        <v>160.95596</v>
      </c>
      <c r="J202" s="567">
        <v>160.95596</v>
      </c>
      <c r="K202" s="577" t="s">
        <v>306</v>
      </c>
    </row>
    <row r="203" spans="1:11" ht="14.4" customHeight="1" thickBot="1" x14ac:dyDescent="0.35">
      <c r="A203" s="588" t="s">
        <v>500</v>
      </c>
      <c r="B203" s="566">
        <v>0</v>
      </c>
      <c r="C203" s="566">
        <v>1304.5028199999999</v>
      </c>
      <c r="D203" s="567">
        <v>1304.5028199999999</v>
      </c>
      <c r="E203" s="576" t="s">
        <v>306</v>
      </c>
      <c r="F203" s="566">
        <v>0</v>
      </c>
      <c r="G203" s="567">
        <v>0</v>
      </c>
      <c r="H203" s="569">
        <v>860.21686999999997</v>
      </c>
      <c r="I203" s="566">
        <v>5868.53863</v>
      </c>
      <c r="J203" s="567">
        <v>5868.53863</v>
      </c>
      <c r="K203" s="577" t="s">
        <v>306</v>
      </c>
    </row>
    <row r="204" spans="1:11" ht="14.4" customHeight="1" thickBot="1" x14ac:dyDescent="0.35">
      <c r="A204" s="586" t="s">
        <v>501</v>
      </c>
      <c r="B204" s="566">
        <v>4.9406564584124654E-324</v>
      </c>
      <c r="C204" s="566">
        <v>39.957479999999997</v>
      </c>
      <c r="D204" s="567">
        <v>39.957479999999997</v>
      </c>
      <c r="E204" s="576" t="s">
        <v>312</v>
      </c>
      <c r="F204" s="566">
        <v>0</v>
      </c>
      <c r="G204" s="567">
        <v>0</v>
      </c>
      <c r="H204" s="569">
        <v>5.6352200000000003</v>
      </c>
      <c r="I204" s="566">
        <v>128.65478999999999</v>
      </c>
      <c r="J204" s="567">
        <v>128.65478999999999</v>
      </c>
      <c r="K204" s="577" t="s">
        <v>306</v>
      </c>
    </row>
    <row r="205" spans="1:11" ht="14.4" customHeight="1" thickBot="1" x14ac:dyDescent="0.35">
      <c r="A205" s="587" t="s">
        <v>502</v>
      </c>
      <c r="B205" s="571">
        <v>4.9406564584124654E-324</v>
      </c>
      <c r="C205" s="571">
        <v>39.957479999999997</v>
      </c>
      <c r="D205" s="572">
        <v>39.957479999999997</v>
      </c>
      <c r="E205" s="573" t="s">
        <v>312</v>
      </c>
      <c r="F205" s="571">
        <v>0</v>
      </c>
      <c r="G205" s="572">
        <v>0</v>
      </c>
      <c r="H205" s="574">
        <v>5.6352200000000003</v>
      </c>
      <c r="I205" s="571">
        <v>128.65478999999999</v>
      </c>
      <c r="J205" s="572">
        <v>128.65478999999999</v>
      </c>
      <c r="K205" s="575" t="s">
        <v>306</v>
      </c>
    </row>
    <row r="206" spans="1:11" ht="14.4" customHeight="1" thickBot="1" x14ac:dyDescent="0.35">
      <c r="A206" s="588" t="s">
        <v>503</v>
      </c>
      <c r="B206" s="566">
        <v>4.9406564584124654E-324</v>
      </c>
      <c r="C206" s="566">
        <v>39.957479999999997</v>
      </c>
      <c r="D206" s="567">
        <v>39.957479999999997</v>
      </c>
      <c r="E206" s="576" t="s">
        <v>312</v>
      </c>
      <c r="F206" s="566">
        <v>0</v>
      </c>
      <c r="G206" s="567">
        <v>0</v>
      </c>
      <c r="H206" s="569">
        <v>5.6352200000000003</v>
      </c>
      <c r="I206" s="566">
        <v>128.65478999999999</v>
      </c>
      <c r="J206" s="567">
        <v>128.65478999999999</v>
      </c>
      <c r="K206" s="577" t="s">
        <v>306</v>
      </c>
    </row>
    <row r="207" spans="1:11" ht="14.4" customHeight="1" thickBot="1" x14ac:dyDescent="0.35">
      <c r="A207" s="585" t="s">
        <v>504</v>
      </c>
      <c r="B207" s="566">
        <v>928.99476286971696</v>
      </c>
      <c r="C207" s="566">
        <v>1630.76082</v>
      </c>
      <c r="D207" s="567">
        <v>701.766057130283</v>
      </c>
      <c r="E207" s="568">
        <v>1.755403674141</v>
      </c>
      <c r="F207" s="566">
        <v>52.334480502433998</v>
      </c>
      <c r="G207" s="567">
        <v>47.973273793898002</v>
      </c>
      <c r="H207" s="569">
        <v>7.6032999999999999</v>
      </c>
      <c r="I207" s="566">
        <v>295.27472999999998</v>
      </c>
      <c r="J207" s="567">
        <v>247.30145620610199</v>
      </c>
      <c r="K207" s="570">
        <v>5.6420686164299996</v>
      </c>
    </row>
    <row r="208" spans="1:11" ht="14.4" customHeight="1" thickBot="1" x14ac:dyDescent="0.35">
      <c r="A208" s="586" t="s">
        <v>505</v>
      </c>
      <c r="B208" s="566">
        <v>876.660282367283</v>
      </c>
      <c r="C208" s="566">
        <v>1017.97155</v>
      </c>
      <c r="D208" s="567">
        <v>141.311267632717</v>
      </c>
      <c r="E208" s="568">
        <v>1.1611927339179999</v>
      </c>
      <c r="F208" s="566">
        <v>0</v>
      </c>
      <c r="G208" s="567">
        <v>0</v>
      </c>
      <c r="H208" s="569">
        <v>4.9406564584124654E-324</v>
      </c>
      <c r="I208" s="566">
        <v>87.337800000000001</v>
      </c>
      <c r="J208" s="567">
        <v>87.337800000000001</v>
      </c>
      <c r="K208" s="577" t="s">
        <v>306</v>
      </c>
    </row>
    <row r="209" spans="1:11" ht="14.4" customHeight="1" thickBot="1" x14ac:dyDescent="0.35">
      <c r="A209" s="587" t="s">
        <v>506</v>
      </c>
      <c r="B209" s="571">
        <v>4.9406564584124654E-324</v>
      </c>
      <c r="C209" s="571">
        <v>14.398999999999999</v>
      </c>
      <c r="D209" s="572">
        <v>14.398999999999999</v>
      </c>
      <c r="E209" s="573" t="s">
        <v>312</v>
      </c>
      <c r="F209" s="571">
        <v>4.9406564584124654E-324</v>
      </c>
      <c r="G209" s="572">
        <v>0</v>
      </c>
      <c r="H209" s="574">
        <v>4.9406564584124654E-324</v>
      </c>
      <c r="I209" s="571">
        <v>87.337800000000001</v>
      </c>
      <c r="J209" s="572">
        <v>87.337800000000001</v>
      </c>
      <c r="K209" s="575" t="s">
        <v>312</v>
      </c>
    </row>
    <row r="210" spans="1:11" ht="14.4" customHeight="1" thickBot="1" x14ac:dyDescent="0.35">
      <c r="A210" s="588" t="s">
        <v>507</v>
      </c>
      <c r="B210" s="566">
        <v>4.9406564584124654E-324</v>
      </c>
      <c r="C210" s="566">
        <v>14.398999999999999</v>
      </c>
      <c r="D210" s="567">
        <v>14.398999999999999</v>
      </c>
      <c r="E210" s="576" t="s">
        <v>312</v>
      </c>
      <c r="F210" s="566">
        <v>4.9406564584124654E-324</v>
      </c>
      <c r="G210" s="567">
        <v>0</v>
      </c>
      <c r="H210" s="569">
        <v>4.9406564584124654E-324</v>
      </c>
      <c r="I210" s="566">
        <v>87.337800000000001</v>
      </c>
      <c r="J210" s="567">
        <v>87.337800000000001</v>
      </c>
      <c r="K210" s="577" t="s">
        <v>312</v>
      </c>
    </row>
    <row r="211" spans="1:11" ht="14.4" customHeight="1" thickBot="1" x14ac:dyDescent="0.35">
      <c r="A211" s="587" t="s">
        <v>508</v>
      </c>
      <c r="B211" s="571">
        <v>876.660282367283</v>
      </c>
      <c r="C211" s="571">
        <v>1003.57255</v>
      </c>
      <c r="D211" s="572">
        <v>126.912267632717</v>
      </c>
      <c r="E211" s="578">
        <v>1.144767899476</v>
      </c>
      <c r="F211" s="571">
        <v>0</v>
      </c>
      <c r="G211" s="572">
        <v>0</v>
      </c>
      <c r="H211" s="574">
        <v>4.9406564584124654E-324</v>
      </c>
      <c r="I211" s="571">
        <v>5.434722104253712E-323</v>
      </c>
      <c r="J211" s="572">
        <v>5.434722104253712E-323</v>
      </c>
      <c r="K211" s="575" t="s">
        <v>306</v>
      </c>
    </row>
    <row r="212" spans="1:11" ht="14.4" customHeight="1" thickBot="1" x14ac:dyDescent="0.35">
      <c r="A212" s="588" t="s">
        <v>509</v>
      </c>
      <c r="B212" s="566">
        <v>0</v>
      </c>
      <c r="C212" s="566">
        <v>842.31997999999999</v>
      </c>
      <c r="D212" s="567">
        <v>842.31997999999999</v>
      </c>
      <c r="E212" s="576" t="s">
        <v>306</v>
      </c>
      <c r="F212" s="566">
        <v>0</v>
      </c>
      <c r="G212" s="567">
        <v>0</v>
      </c>
      <c r="H212" s="569">
        <v>4.9406564584124654E-324</v>
      </c>
      <c r="I212" s="566">
        <v>5.434722104253712E-323</v>
      </c>
      <c r="J212" s="567">
        <v>5.434722104253712E-323</v>
      </c>
      <c r="K212" s="577" t="s">
        <v>306</v>
      </c>
    </row>
    <row r="213" spans="1:11" ht="14.4" customHeight="1" thickBot="1" x14ac:dyDescent="0.35">
      <c r="A213" s="588" t="s">
        <v>510</v>
      </c>
      <c r="B213" s="566">
        <v>0</v>
      </c>
      <c r="C213" s="566">
        <v>8.5561000000000007</v>
      </c>
      <c r="D213" s="567">
        <v>8.5561000000000007</v>
      </c>
      <c r="E213" s="576" t="s">
        <v>306</v>
      </c>
      <c r="F213" s="566">
        <v>0</v>
      </c>
      <c r="G213" s="567">
        <v>0</v>
      </c>
      <c r="H213" s="569">
        <v>4.9406564584124654E-324</v>
      </c>
      <c r="I213" s="566">
        <v>5.434722104253712E-323</v>
      </c>
      <c r="J213" s="567">
        <v>5.434722104253712E-323</v>
      </c>
      <c r="K213" s="577" t="s">
        <v>306</v>
      </c>
    </row>
    <row r="214" spans="1:11" ht="14.4" customHeight="1" thickBot="1" x14ac:dyDescent="0.35">
      <c r="A214" s="588" t="s">
        <v>511</v>
      </c>
      <c r="B214" s="566">
        <v>0</v>
      </c>
      <c r="C214" s="566">
        <v>108.67316</v>
      </c>
      <c r="D214" s="567">
        <v>108.67316</v>
      </c>
      <c r="E214" s="576" t="s">
        <v>306</v>
      </c>
      <c r="F214" s="566">
        <v>0</v>
      </c>
      <c r="G214" s="567">
        <v>0</v>
      </c>
      <c r="H214" s="569">
        <v>4.9406564584124654E-324</v>
      </c>
      <c r="I214" s="566">
        <v>5.434722104253712E-323</v>
      </c>
      <c r="J214" s="567">
        <v>5.434722104253712E-323</v>
      </c>
      <c r="K214" s="577" t="s">
        <v>306</v>
      </c>
    </row>
    <row r="215" spans="1:11" ht="14.4" customHeight="1" thickBot="1" x14ac:dyDescent="0.35">
      <c r="A215" s="588" t="s">
        <v>512</v>
      </c>
      <c r="B215" s="566">
        <v>0</v>
      </c>
      <c r="C215" s="566">
        <v>44.023310000000002</v>
      </c>
      <c r="D215" s="567">
        <v>44.023310000000002</v>
      </c>
      <c r="E215" s="576" t="s">
        <v>306</v>
      </c>
      <c r="F215" s="566">
        <v>0</v>
      </c>
      <c r="G215" s="567">
        <v>0</v>
      </c>
      <c r="H215" s="569">
        <v>4.9406564584124654E-324</v>
      </c>
      <c r="I215" s="566">
        <v>5.434722104253712E-323</v>
      </c>
      <c r="J215" s="567">
        <v>5.434722104253712E-323</v>
      </c>
      <c r="K215" s="577" t="s">
        <v>306</v>
      </c>
    </row>
    <row r="216" spans="1:11" ht="14.4" customHeight="1" thickBot="1" x14ac:dyDescent="0.35">
      <c r="A216" s="591" t="s">
        <v>513</v>
      </c>
      <c r="B216" s="571">
        <v>52.334480502433998</v>
      </c>
      <c r="C216" s="571">
        <v>612.78926999999999</v>
      </c>
      <c r="D216" s="572">
        <v>560.454789497565</v>
      </c>
      <c r="E216" s="578">
        <v>11.709092439954</v>
      </c>
      <c r="F216" s="571">
        <v>52.334480502433998</v>
      </c>
      <c r="G216" s="572">
        <v>47.973273793898002</v>
      </c>
      <c r="H216" s="574">
        <v>7.6032999999999999</v>
      </c>
      <c r="I216" s="571">
        <v>207.93692999999999</v>
      </c>
      <c r="J216" s="572">
        <v>159.963656206102</v>
      </c>
      <c r="K216" s="579">
        <v>3.9732300388519999</v>
      </c>
    </row>
    <row r="217" spans="1:11" ht="14.4" customHeight="1" thickBot="1" x14ac:dyDescent="0.35">
      <c r="A217" s="587" t="s">
        <v>514</v>
      </c>
      <c r="B217" s="571">
        <v>4.9406564584124654E-324</v>
      </c>
      <c r="C217" s="571">
        <v>42.293999999999997</v>
      </c>
      <c r="D217" s="572">
        <v>42.293999999999997</v>
      </c>
      <c r="E217" s="573" t="s">
        <v>312</v>
      </c>
      <c r="F217" s="571">
        <v>0</v>
      </c>
      <c r="G217" s="572">
        <v>0</v>
      </c>
      <c r="H217" s="574">
        <v>4.9406564584124654E-324</v>
      </c>
      <c r="I217" s="571">
        <v>5.434722104253712E-323</v>
      </c>
      <c r="J217" s="572">
        <v>5.434722104253712E-323</v>
      </c>
      <c r="K217" s="575" t="s">
        <v>306</v>
      </c>
    </row>
    <row r="218" spans="1:11" ht="14.4" customHeight="1" thickBot="1" x14ac:dyDescent="0.35">
      <c r="A218" s="588" t="s">
        <v>515</v>
      </c>
      <c r="B218" s="566">
        <v>4.9406564584124654E-324</v>
      </c>
      <c r="C218" s="566">
        <v>42.293999999999997</v>
      </c>
      <c r="D218" s="567">
        <v>42.293999999999997</v>
      </c>
      <c r="E218" s="576" t="s">
        <v>312</v>
      </c>
      <c r="F218" s="566">
        <v>0</v>
      </c>
      <c r="G218" s="567">
        <v>0</v>
      </c>
      <c r="H218" s="569">
        <v>4.9406564584124654E-324</v>
      </c>
      <c r="I218" s="566">
        <v>5.434722104253712E-323</v>
      </c>
      <c r="J218" s="567">
        <v>5.434722104253712E-323</v>
      </c>
      <c r="K218" s="577" t="s">
        <v>306</v>
      </c>
    </row>
    <row r="219" spans="1:11" ht="14.4" customHeight="1" thickBot="1" x14ac:dyDescent="0.35">
      <c r="A219" s="587" t="s">
        <v>516</v>
      </c>
      <c r="B219" s="571">
        <v>0</v>
      </c>
      <c r="C219" s="571">
        <v>8.5999999999999998E-4</v>
      </c>
      <c r="D219" s="572">
        <v>8.5999999999999998E-4</v>
      </c>
      <c r="E219" s="573" t="s">
        <v>306</v>
      </c>
      <c r="F219" s="571">
        <v>0</v>
      </c>
      <c r="G219" s="572">
        <v>0</v>
      </c>
      <c r="H219" s="574">
        <v>-5.0000000000000002E-5</v>
      </c>
      <c r="I219" s="571">
        <v>59.999119999999998</v>
      </c>
      <c r="J219" s="572">
        <v>59.999119999999998</v>
      </c>
      <c r="K219" s="575" t="s">
        <v>306</v>
      </c>
    </row>
    <row r="220" spans="1:11" ht="14.4" customHeight="1" thickBot="1" x14ac:dyDescent="0.35">
      <c r="A220" s="588" t="s">
        <v>517</v>
      </c>
      <c r="B220" s="566">
        <v>0</v>
      </c>
      <c r="C220" s="566">
        <v>8.5999999999999998E-4</v>
      </c>
      <c r="D220" s="567">
        <v>8.5999999999999998E-4</v>
      </c>
      <c r="E220" s="576" t="s">
        <v>306</v>
      </c>
      <c r="F220" s="566">
        <v>0</v>
      </c>
      <c r="G220" s="567">
        <v>0</v>
      </c>
      <c r="H220" s="569">
        <v>-5.0000000000000002E-5</v>
      </c>
      <c r="I220" s="566">
        <v>-8.8000000000000003E-4</v>
      </c>
      <c r="J220" s="567">
        <v>-8.8000000000000003E-4</v>
      </c>
      <c r="K220" s="577" t="s">
        <v>306</v>
      </c>
    </row>
    <row r="221" spans="1:11" ht="14.4" customHeight="1" thickBot="1" x14ac:dyDescent="0.35">
      <c r="A221" s="588" t="s">
        <v>518</v>
      </c>
      <c r="B221" s="566">
        <v>4.9406564584124654E-324</v>
      </c>
      <c r="C221" s="566">
        <v>4.9406564584124654E-324</v>
      </c>
      <c r="D221" s="567">
        <v>0</v>
      </c>
      <c r="E221" s="568">
        <v>1</v>
      </c>
      <c r="F221" s="566">
        <v>4.9406564584124654E-324</v>
      </c>
      <c r="G221" s="567">
        <v>0</v>
      </c>
      <c r="H221" s="569">
        <v>4.9406564584124654E-324</v>
      </c>
      <c r="I221" s="566">
        <v>60</v>
      </c>
      <c r="J221" s="567">
        <v>60</v>
      </c>
      <c r="K221" s="577" t="s">
        <v>312</v>
      </c>
    </row>
    <row r="222" spans="1:11" ht="14.4" customHeight="1" thickBot="1" x14ac:dyDescent="0.35">
      <c r="A222" s="587" t="s">
        <v>519</v>
      </c>
      <c r="B222" s="571">
        <v>52.334480502433998</v>
      </c>
      <c r="C222" s="571">
        <v>61.706139999999998</v>
      </c>
      <c r="D222" s="572">
        <v>9.3716594975650001</v>
      </c>
      <c r="E222" s="578">
        <v>1.179072370788</v>
      </c>
      <c r="F222" s="571">
        <v>52.334480502433998</v>
      </c>
      <c r="G222" s="572">
        <v>47.973273793898002</v>
      </c>
      <c r="H222" s="574">
        <v>7.6033499999999998</v>
      </c>
      <c r="I222" s="571">
        <v>64.710809999999995</v>
      </c>
      <c r="J222" s="572">
        <v>16.737536206101002</v>
      </c>
      <c r="K222" s="579">
        <v>1.2364851887079999</v>
      </c>
    </row>
    <row r="223" spans="1:11" ht="14.4" customHeight="1" thickBot="1" x14ac:dyDescent="0.35">
      <c r="A223" s="588" t="s">
        <v>520</v>
      </c>
      <c r="B223" s="566">
        <v>0</v>
      </c>
      <c r="C223" s="566">
        <v>2.3260000000000001</v>
      </c>
      <c r="D223" s="567">
        <v>2.3260000000000001</v>
      </c>
      <c r="E223" s="576" t="s">
        <v>306</v>
      </c>
      <c r="F223" s="566">
        <v>0</v>
      </c>
      <c r="G223" s="567">
        <v>0</v>
      </c>
      <c r="H223" s="569">
        <v>4.9406564584124654E-324</v>
      </c>
      <c r="I223" s="566">
        <v>5.434722104253712E-323</v>
      </c>
      <c r="J223" s="567">
        <v>5.434722104253712E-323</v>
      </c>
      <c r="K223" s="577" t="s">
        <v>306</v>
      </c>
    </row>
    <row r="224" spans="1:11" ht="14.4" customHeight="1" thickBot="1" x14ac:dyDescent="0.35">
      <c r="A224" s="588" t="s">
        <v>521</v>
      </c>
      <c r="B224" s="566">
        <v>52.334480502433998</v>
      </c>
      <c r="C224" s="566">
        <v>59.380139999999997</v>
      </c>
      <c r="D224" s="567">
        <v>7.0456594975650004</v>
      </c>
      <c r="E224" s="568">
        <v>1.134627485167</v>
      </c>
      <c r="F224" s="566">
        <v>52.334480502433998</v>
      </c>
      <c r="G224" s="567">
        <v>47.973273793898002</v>
      </c>
      <c r="H224" s="569">
        <v>7.6033499999999998</v>
      </c>
      <c r="I224" s="566">
        <v>64.710809999999995</v>
      </c>
      <c r="J224" s="567">
        <v>16.737536206101002</v>
      </c>
      <c r="K224" s="570">
        <v>1.2364851887079999</v>
      </c>
    </row>
    <row r="225" spans="1:11" ht="14.4" customHeight="1" thickBot="1" x14ac:dyDescent="0.35">
      <c r="A225" s="587" t="s">
        <v>522</v>
      </c>
      <c r="B225" s="571">
        <v>0</v>
      </c>
      <c r="C225" s="571">
        <v>508.78827000000001</v>
      </c>
      <c r="D225" s="572">
        <v>508.78827000000001</v>
      </c>
      <c r="E225" s="573" t="s">
        <v>306</v>
      </c>
      <c r="F225" s="571">
        <v>0</v>
      </c>
      <c r="G225" s="572">
        <v>0</v>
      </c>
      <c r="H225" s="574">
        <v>4.9406564584124654E-324</v>
      </c>
      <c r="I225" s="571">
        <v>83.227000000000004</v>
      </c>
      <c r="J225" s="572">
        <v>83.227000000000004</v>
      </c>
      <c r="K225" s="575" t="s">
        <v>306</v>
      </c>
    </row>
    <row r="226" spans="1:11" ht="14.4" customHeight="1" thickBot="1" x14ac:dyDescent="0.35">
      <c r="A226" s="588" t="s">
        <v>523</v>
      </c>
      <c r="B226" s="566">
        <v>0</v>
      </c>
      <c r="C226" s="566">
        <v>508.78827000000001</v>
      </c>
      <c r="D226" s="567">
        <v>508.78827000000001</v>
      </c>
      <c r="E226" s="576" t="s">
        <v>306</v>
      </c>
      <c r="F226" s="566">
        <v>0</v>
      </c>
      <c r="G226" s="567">
        <v>0</v>
      </c>
      <c r="H226" s="569">
        <v>4.9406564584124654E-324</v>
      </c>
      <c r="I226" s="566">
        <v>83.227000000000004</v>
      </c>
      <c r="J226" s="567">
        <v>83.227000000000004</v>
      </c>
      <c r="K226" s="577" t="s">
        <v>306</v>
      </c>
    </row>
    <row r="227" spans="1:11" ht="14.4" customHeight="1" thickBot="1" x14ac:dyDescent="0.35">
      <c r="A227" s="585" t="s">
        <v>524</v>
      </c>
      <c r="B227" s="566">
        <v>4.9406564584124654E-324</v>
      </c>
      <c r="C227" s="566">
        <v>4.9406564584124654E-324</v>
      </c>
      <c r="D227" s="567">
        <v>0</v>
      </c>
      <c r="E227" s="568">
        <v>1</v>
      </c>
      <c r="F227" s="566">
        <v>4.9406564584124654E-324</v>
      </c>
      <c r="G227" s="567">
        <v>0</v>
      </c>
      <c r="H227" s="569">
        <v>5.2500000000000003E-3</v>
      </c>
      <c r="I227" s="566">
        <v>5.2500000000000003E-3</v>
      </c>
      <c r="J227" s="567">
        <v>5.2500000000000003E-3</v>
      </c>
      <c r="K227" s="577" t="s">
        <v>312</v>
      </c>
    </row>
    <row r="228" spans="1:11" ht="14.4" customHeight="1" thickBot="1" x14ac:dyDescent="0.35">
      <c r="A228" s="591" t="s">
        <v>525</v>
      </c>
      <c r="B228" s="571">
        <v>4.9406564584124654E-324</v>
      </c>
      <c r="C228" s="571">
        <v>4.9406564584124654E-324</v>
      </c>
      <c r="D228" s="572">
        <v>0</v>
      </c>
      <c r="E228" s="578">
        <v>1</v>
      </c>
      <c r="F228" s="571">
        <v>4.9406564584124654E-324</v>
      </c>
      <c r="G228" s="572">
        <v>0</v>
      </c>
      <c r="H228" s="574">
        <v>5.2500000000000003E-3</v>
      </c>
      <c r="I228" s="571">
        <v>5.2500000000000003E-3</v>
      </c>
      <c r="J228" s="572">
        <v>5.2500000000000003E-3</v>
      </c>
      <c r="K228" s="575" t="s">
        <v>312</v>
      </c>
    </row>
    <row r="229" spans="1:11" ht="14.4" customHeight="1" thickBot="1" x14ac:dyDescent="0.35">
      <c r="A229" s="587" t="s">
        <v>526</v>
      </c>
      <c r="B229" s="571">
        <v>4.9406564584124654E-324</v>
      </c>
      <c r="C229" s="571">
        <v>4.9406564584124654E-324</v>
      </c>
      <c r="D229" s="572">
        <v>0</v>
      </c>
      <c r="E229" s="578">
        <v>1</v>
      </c>
      <c r="F229" s="571">
        <v>4.9406564584124654E-324</v>
      </c>
      <c r="G229" s="572">
        <v>0</v>
      </c>
      <c r="H229" s="574">
        <v>5.2500000000000003E-3</v>
      </c>
      <c r="I229" s="571">
        <v>5.2500000000000003E-3</v>
      </c>
      <c r="J229" s="572">
        <v>5.2500000000000003E-3</v>
      </c>
      <c r="K229" s="575" t="s">
        <v>312</v>
      </c>
    </row>
    <row r="230" spans="1:11" ht="14.4" customHeight="1" thickBot="1" x14ac:dyDescent="0.35">
      <c r="A230" s="588" t="s">
        <v>527</v>
      </c>
      <c r="B230" s="566">
        <v>4.9406564584124654E-324</v>
      </c>
      <c r="C230" s="566">
        <v>4.9406564584124654E-324</v>
      </c>
      <c r="D230" s="567">
        <v>0</v>
      </c>
      <c r="E230" s="568">
        <v>1</v>
      </c>
      <c r="F230" s="566">
        <v>4.9406564584124654E-324</v>
      </c>
      <c r="G230" s="567">
        <v>0</v>
      </c>
      <c r="H230" s="569">
        <v>5.2500000000000003E-3</v>
      </c>
      <c r="I230" s="566">
        <v>5.2500000000000003E-3</v>
      </c>
      <c r="J230" s="567">
        <v>5.2500000000000003E-3</v>
      </c>
      <c r="K230" s="577" t="s">
        <v>312</v>
      </c>
    </row>
    <row r="231" spans="1:11" ht="14.4" customHeight="1" thickBot="1" x14ac:dyDescent="0.35">
      <c r="A231" s="585" t="s">
        <v>528</v>
      </c>
      <c r="B231" s="566">
        <v>0</v>
      </c>
      <c r="C231" s="566">
        <v>13.925000000000001</v>
      </c>
      <c r="D231" s="567">
        <v>13.925000000000001</v>
      </c>
      <c r="E231" s="576" t="s">
        <v>306</v>
      </c>
      <c r="F231" s="566">
        <v>40</v>
      </c>
      <c r="G231" s="567">
        <v>36.666666666666003</v>
      </c>
      <c r="H231" s="569">
        <v>2.0630000000000002</v>
      </c>
      <c r="I231" s="566">
        <v>62.893000000000001</v>
      </c>
      <c r="J231" s="567">
        <v>26.226333333332999</v>
      </c>
      <c r="K231" s="570">
        <v>1.572325</v>
      </c>
    </row>
    <row r="232" spans="1:11" ht="14.4" customHeight="1" thickBot="1" x14ac:dyDescent="0.35">
      <c r="A232" s="591" t="s">
        <v>529</v>
      </c>
      <c r="B232" s="571">
        <v>0</v>
      </c>
      <c r="C232" s="571">
        <v>13.925000000000001</v>
      </c>
      <c r="D232" s="572">
        <v>13.925000000000001</v>
      </c>
      <c r="E232" s="573" t="s">
        <v>306</v>
      </c>
      <c r="F232" s="571">
        <v>40</v>
      </c>
      <c r="G232" s="572">
        <v>36.666666666666003</v>
      </c>
      <c r="H232" s="574">
        <v>2.0630000000000002</v>
      </c>
      <c r="I232" s="571">
        <v>62.893000000000001</v>
      </c>
      <c r="J232" s="572">
        <v>26.226333333332999</v>
      </c>
      <c r="K232" s="579">
        <v>1.572325</v>
      </c>
    </row>
    <row r="233" spans="1:11" ht="14.4" customHeight="1" thickBot="1" x14ac:dyDescent="0.35">
      <c r="A233" s="587" t="s">
        <v>530</v>
      </c>
      <c r="B233" s="571">
        <v>0</v>
      </c>
      <c r="C233" s="571">
        <v>9.7989999999999995</v>
      </c>
      <c r="D233" s="572">
        <v>9.7989999999999995</v>
      </c>
      <c r="E233" s="573" t="s">
        <v>306</v>
      </c>
      <c r="F233" s="571">
        <v>40</v>
      </c>
      <c r="G233" s="572">
        <v>36.666666666666003</v>
      </c>
      <c r="H233" s="574">
        <v>4.9406564584124654E-324</v>
      </c>
      <c r="I233" s="571">
        <v>40.200000000000003</v>
      </c>
      <c r="J233" s="572">
        <v>3.5333333333330001</v>
      </c>
      <c r="K233" s="579">
        <v>1.0049999999999999</v>
      </c>
    </row>
    <row r="234" spans="1:11" ht="14.4" customHeight="1" thickBot="1" x14ac:dyDescent="0.35">
      <c r="A234" s="588" t="s">
        <v>531</v>
      </c>
      <c r="B234" s="566">
        <v>0</v>
      </c>
      <c r="C234" s="566">
        <v>9.7989999999999995</v>
      </c>
      <c r="D234" s="567">
        <v>9.7989999999999995</v>
      </c>
      <c r="E234" s="576" t="s">
        <v>306</v>
      </c>
      <c r="F234" s="566">
        <v>40</v>
      </c>
      <c r="G234" s="567">
        <v>36.666666666666003</v>
      </c>
      <c r="H234" s="569">
        <v>4.9406564584124654E-324</v>
      </c>
      <c r="I234" s="566">
        <v>40.200000000000003</v>
      </c>
      <c r="J234" s="567">
        <v>3.5333333333330001</v>
      </c>
      <c r="K234" s="570">
        <v>1.0049999999999999</v>
      </c>
    </row>
    <row r="235" spans="1:11" ht="14.4" customHeight="1" thickBot="1" x14ac:dyDescent="0.35">
      <c r="A235" s="590" t="s">
        <v>532</v>
      </c>
      <c r="B235" s="566">
        <v>4.9406564584124654E-324</v>
      </c>
      <c r="C235" s="566">
        <v>4.1260000000000003</v>
      </c>
      <c r="D235" s="567">
        <v>4.1260000000000003</v>
      </c>
      <c r="E235" s="576" t="s">
        <v>312</v>
      </c>
      <c r="F235" s="566">
        <v>0</v>
      </c>
      <c r="G235" s="567">
        <v>0</v>
      </c>
      <c r="H235" s="569">
        <v>2.0630000000000002</v>
      </c>
      <c r="I235" s="566">
        <v>22.693000000000001</v>
      </c>
      <c r="J235" s="567">
        <v>22.693000000000001</v>
      </c>
      <c r="K235" s="577" t="s">
        <v>306</v>
      </c>
    </row>
    <row r="236" spans="1:11" ht="14.4" customHeight="1" thickBot="1" x14ac:dyDescent="0.35">
      <c r="A236" s="588" t="s">
        <v>533</v>
      </c>
      <c r="B236" s="566">
        <v>4.9406564584124654E-324</v>
      </c>
      <c r="C236" s="566">
        <v>4.1260000000000003</v>
      </c>
      <c r="D236" s="567">
        <v>4.1260000000000003</v>
      </c>
      <c r="E236" s="576" t="s">
        <v>312</v>
      </c>
      <c r="F236" s="566">
        <v>0</v>
      </c>
      <c r="G236" s="567">
        <v>0</v>
      </c>
      <c r="H236" s="569">
        <v>2.0630000000000002</v>
      </c>
      <c r="I236" s="566">
        <v>22.693000000000001</v>
      </c>
      <c r="J236" s="567">
        <v>22.693000000000001</v>
      </c>
      <c r="K236" s="577" t="s">
        <v>306</v>
      </c>
    </row>
    <row r="237" spans="1:11" ht="14.4" customHeight="1" thickBot="1" x14ac:dyDescent="0.35">
      <c r="A237" s="584" t="s">
        <v>534</v>
      </c>
      <c r="B237" s="566">
        <v>6874.5315545786698</v>
      </c>
      <c r="C237" s="566">
        <v>7142.46443</v>
      </c>
      <c r="D237" s="567">
        <v>267.93287542132902</v>
      </c>
      <c r="E237" s="568">
        <v>1.0389747102460001</v>
      </c>
      <c r="F237" s="566">
        <v>6394.0059540686098</v>
      </c>
      <c r="G237" s="567">
        <v>5861.1721245628996</v>
      </c>
      <c r="H237" s="569">
        <v>658.21068000000002</v>
      </c>
      <c r="I237" s="566">
        <v>6539.2435699999996</v>
      </c>
      <c r="J237" s="567">
        <v>678.07144543710399</v>
      </c>
      <c r="K237" s="570">
        <v>1.022714651342</v>
      </c>
    </row>
    <row r="238" spans="1:11" ht="14.4" customHeight="1" thickBot="1" x14ac:dyDescent="0.35">
      <c r="A238" s="589" t="s">
        <v>535</v>
      </c>
      <c r="B238" s="571">
        <v>6874.5315545786698</v>
      </c>
      <c r="C238" s="571">
        <v>7142.46443</v>
      </c>
      <c r="D238" s="572">
        <v>267.93287542132902</v>
      </c>
      <c r="E238" s="578">
        <v>1.0389747102460001</v>
      </c>
      <c r="F238" s="571">
        <v>6394.0059540686098</v>
      </c>
      <c r="G238" s="572">
        <v>5861.1721245628996</v>
      </c>
      <c r="H238" s="574">
        <v>658.21068000000002</v>
      </c>
      <c r="I238" s="571">
        <v>6539.2435699999996</v>
      </c>
      <c r="J238" s="572">
        <v>678.07144543710399</v>
      </c>
      <c r="K238" s="579">
        <v>1.022714651342</v>
      </c>
    </row>
    <row r="239" spans="1:11" ht="14.4" customHeight="1" thickBot="1" x14ac:dyDescent="0.35">
      <c r="A239" s="591" t="s">
        <v>41</v>
      </c>
      <c r="B239" s="571">
        <v>6874.5315545786698</v>
      </c>
      <c r="C239" s="571">
        <v>7142.46443</v>
      </c>
      <c r="D239" s="572">
        <v>267.93287542132902</v>
      </c>
      <c r="E239" s="578">
        <v>1.0389747102460001</v>
      </c>
      <c r="F239" s="571">
        <v>6394.0059540686098</v>
      </c>
      <c r="G239" s="572">
        <v>5861.1721245628996</v>
      </c>
      <c r="H239" s="574">
        <v>658.21068000000002</v>
      </c>
      <c r="I239" s="571">
        <v>6539.2435699999996</v>
      </c>
      <c r="J239" s="572">
        <v>678.07144543710399</v>
      </c>
      <c r="K239" s="579">
        <v>1.022714651342</v>
      </c>
    </row>
    <row r="240" spans="1:11" ht="14.4" customHeight="1" thickBot="1" x14ac:dyDescent="0.35">
      <c r="A240" s="587" t="s">
        <v>536</v>
      </c>
      <c r="B240" s="571">
        <v>63.999999999998998</v>
      </c>
      <c r="C240" s="571">
        <v>71.775000000000006</v>
      </c>
      <c r="D240" s="572">
        <v>7.7750000000000004</v>
      </c>
      <c r="E240" s="578">
        <v>1.1214843750000001</v>
      </c>
      <c r="F240" s="571">
        <v>53</v>
      </c>
      <c r="G240" s="572">
        <v>48.583333333333002</v>
      </c>
      <c r="H240" s="574">
        <v>5.9812500000000002</v>
      </c>
      <c r="I240" s="571">
        <v>65.793750000000003</v>
      </c>
      <c r="J240" s="572">
        <v>17.210416666665999</v>
      </c>
      <c r="K240" s="579">
        <v>1.2413915094329999</v>
      </c>
    </row>
    <row r="241" spans="1:11" ht="14.4" customHeight="1" thickBot="1" x14ac:dyDescent="0.35">
      <c r="A241" s="588" t="s">
        <v>537</v>
      </c>
      <c r="B241" s="566">
        <v>63.999999999998998</v>
      </c>
      <c r="C241" s="566">
        <v>71.775000000000006</v>
      </c>
      <c r="D241" s="567">
        <v>7.7750000000000004</v>
      </c>
      <c r="E241" s="568">
        <v>1.1214843750000001</v>
      </c>
      <c r="F241" s="566">
        <v>53</v>
      </c>
      <c r="G241" s="567">
        <v>48.583333333333002</v>
      </c>
      <c r="H241" s="569">
        <v>5.9812500000000002</v>
      </c>
      <c r="I241" s="566">
        <v>65.793750000000003</v>
      </c>
      <c r="J241" s="567">
        <v>17.210416666665999</v>
      </c>
      <c r="K241" s="570">
        <v>1.2413915094329999</v>
      </c>
    </row>
    <row r="242" spans="1:11" ht="14.4" customHeight="1" thickBot="1" x14ac:dyDescent="0.35">
      <c r="A242" s="587" t="s">
        <v>538</v>
      </c>
      <c r="B242" s="571">
        <v>62.458526697604</v>
      </c>
      <c r="C242" s="571">
        <v>34.479999999999997</v>
      </c>
      <c r="D242" s="572">
        <v>-27.978526697604</v>
      </c>
      <c r="E242" s="578">
        <v>0.552046322945</v>
      </c>
      <c r="F242" s="571">
        <v>42.005954068613001</v>
      </c>
      <c r="G242" s="572">
        <v>38.505457896228997</v>
      </c>
      <c r="H242" s="574">
        <v>2.60954</v>
      </c>
      <c r="I242" s="571">
        <v>42.660679999999999</v>
      </c>
      <c r="J242" s="572">
        <v>4.1552221037699999</v>
      </c>
      <c r="K242" s="579">
        <v>1.0155865030539999</v>
      </c>
    </row>
    <row r="243" spans="1:11" ht="14.4" customHeight="1" thickBot="1" x14ac:dyDescent="0.35">
      <c r="A243" s="588" t="s">
        <v>539</v>
      </c>
      <c r="B243" s="566">
        <v>62.458526697604</v>
      </c>
      <c r="C243" s="566">
        <v>34.479999999999997</v>
      </c>
      <c r="D243" s="567">
        <v>-27.978526697604</v>
      </c>
      <c r="E243" s="568">
        <v>0.552046322945</v>
      </c>
      <c r="F243" s="566">
        <v>42.005954068613001</v>
      </c>
      <c r="G243" s="567">
        <v>38.505457896228997</v>
      </c>
      <c r="H243" s="569">
        <v>2.60954</v>
      </c>
      <c r="I243" s="566">
        <v>42.660679999999999</v>
      </c>
      <c r="J243" s="567">
        <v>4.1552221037699999</v>
      </c>
      <c r="K243" s="570">
        <v>1.0155865030539999</v>
      </c>
    </row>
    <row r="244" spans="1:11" ht="14.4" customHeight="1" thickBot="1" x14ac:dyDescent="0.35">
      <c r="A244" s="587" t="s">
        <v>540</v>
      </c>
      <c r="B244" s="571">
        <v>1134.07302788114</v>
      </c>
      <c r="C244" s="571">
        <v>1178.3044</v>
      </c>
      <c r="D244" s="572">
        <v>44.231372118861003</v>
      </c>
      <c r="E244" s="578">
        <v>1.0390022256339999</v>
      </c>
      <c r="F244" s="571">
        <v>1289</v>
      </c>
      <c r="G244" s="572">
        <v>1181.5833333333301</v>
      </c>
      <c r="H244" s="574">
        <v>63.291499999999999</v>
      </c>
      <c r="I244" s="571">
        <v>801.37252999999998</v>
      </c>
      <c r="J244" s="572">
        <v>-380.21080333333299</v>
      </c>
      <c r="K244" s="579">
        <v>0.62170095422799998</v>
      </c>
    </row>
    <row r="245" spans="1:11" ht="14.4" customHeight="1" thickBot="1" x14ac:dyDescent="0.35">
      <c r="A245" s="588" t="s">
        <v>541</v>
      </c>
      <c r="B245" s="566">
        <v>1134.07302788114</v>
      </c>
      <c r="C245" s="566">
        <v>1178.3044</v>
      </c>
      <c r="D245" s="567">
        <v>44.231372118861003</v>
      </c>
      <c r="E245" s="568">
        <v>1.0390022256339999</v>
      </c>
      <c r="F245" s="566">
        <v>1289</v>
      </c>
      <c r="G245" s="567">
        <v>1181.5833333333301</v>
      </c>
      <c r="H245" s="569">
        <v>63.291499999999999</v>
      </c>
      <c r="I245" s="566">
        <v>801.37252999999998</v>
      </c>
      <c r="J245" s="567">
        <v>-380.21080333333299</v>
      </c>
      <c r="K245" s="570">
        <v>0.62170095422799998</v>
      </c>
    </row>
    <row r="246" spans="1:11" ht="14.4" customHeight="1" thickBot="1" x14ac:dyDescent="0.35">
      <c r="A246" s="587" t="s">
        <v>542</v>
      </c>
      <c r="B246" s="571">
        <v>0</v>
      </c>
      <c r="C246" s="571">
        <v>12.085000000000001</v>
      </c>
      <c r="D246" s="572">
        <v>12.085000000000001</v>
      </c>
      <c r="E246" s="573" t="s">
        <v>306</v>
      </c>
      <c r="F246" s="571">
        <v>4.9406564584124654E-324</v>
      </c>
      <c r="G246" s="572">
        <v>0</v>
      </c>
      <c r="H246" s="574">
        <v>0.66200000000000003</v>
      </c>
      <c r="I246" s="571">
        <v>8.8640000000000008</v>
      </c>
      <c r="J246" s="572">
        <v>8.8640000000000008</v>
      </c>
      <c r="K246" s="575" t="s">
        <v>312</v>
      </c>
    </row>
    <row r="247" spans="1:11" ht="14.4" customHeight="1" thickBot="1" x14ac:dyDescent="0.35">
      <c r="A247" s="588" t="s">
        <v>543</v>
      </c>
      <c r="B247" s="566">
        <v>0</v>
      </c>
      <c r="C247" s="566">
        <v>12.085000000000001</v>
      </c>
      <c r="D247" s="567">
        <v>12.085000000000001</v>
      </c>
      <c r="E247" s="576" t="s">
        <v>306</v>
      </c>
      <c r="F247" s="566">
        <v>4.9406564584124654E-324</v>
      </c>
      <c r="G247" s="567">
        <v>0</v>
      </c>
      <c r="H247" s="569">
        <v>0.66200000000000003</v>
      </c>
      <c r="I247" s="566">
        <v>8.8640000000000008</v>
      </c>
      <c r="J247" s="567">
        <v>8.8640000000000008</v>
      </c>
      <c r="K247" s="577" t="s">
        <v>312</v>
      </c>
    </row>
    <row r="248" spans="1:11" ht="14.4" customHeight="1" thickBot="1" x14ac:dyDescent="0.35">
      <c r="A248" s="587" t="s">
        <v>544</v>
      </c>
      <c r="B248" s="571">
        <v>466.99999999999397</v>
      </c>
      <c r="C248" s="571">
        <v>414.27015999999998</v>
      </c>
      <c r="D248" s="572">
        <v>-52.729839999993999</v>
      </c>
      <c r="E248" s="578">
        <v>0.88708813704400002</v>
      </c>
      <c r="F248" s="571">
        <v>586</v>
      </c>
      <c r="G248" s="572">
        <v>537.16666666666697</v>
      </c>
      <c r="H248" s="574">
        <v>41.796320000000001</v>
      </c>
      <c r="I248" s="571">
        <v>452.06689999999998</v>
      </c>
      <c r="J248" s="572">
        <v>-85.099766666666</v>
      </c>
      <c r="K248" s="579">
        <v>0.77144522184300002</v>
      </c>
    </row>
    <row r="249" spans="1:11" ht="14.4" customHeight="1" thickBot="1" x14ac:dyDescent="0.35">
      <c r="A249" s="588" t="s">
        <v>545</v>
      </c>
      <c r="B249" s="566">
        <v>466.99999999999397</v>
      </c>
      <c r="C249" s="566">
        <v>414.12063999999998</v>
      </c>
      <c r="D249" s="567">
        <v>-52.879359999994001</v>
      </c>
      <c r="E249" s="568">
        <v>0.88676796573799999</v>
      </c>
      <c r="F249" s="566">
        <v>577</v>
      </c>
      <c r="G249" s="567">
        <v>528.91666666666697</v>
      </c>
      <c r="H249" s="569">
        <v>40.70187</v>
      </c>
      <c r="I249" s="566">
        <v>443.74023999999997</v>
      </c>
      <c r="J249" s="567">
        <v>-85.176426666666003</v>
      </c>
      <c r="K249" s="570">
        <v>0.76904720970499996</v>
      </c>
    </row>
    <row r="250" spans="1:11" ht="14.4" customHeight="1" thickBot="1" x14ac:dyDescent="0.35">
      <c r="A250" s="588" t="s">
        <v>546</v>
      </c>
      <c r="B250" s="566">
        <v>0</v>
      </c>
      <c r="C250" s="566">
        <v>0.14951999999999999</v>
      </c>
      <c r="D250" s="567">
        <v>0.14951999999999999</v>
      </c>
      <c r="E250" s="576" t="s">
        <v>306</v>
      </c>
      <c r="F250" s="566">
        <v>9</v>
      </c>
      <c r="G250" s="567">
        <v>8.25</v>
      </c>
      <c r="H250" s="569">
        <v>1.0944499999999999</v>
      </c>
      <c r="I250" s="566">
        <v>8.3266600000000004</v>
      </c>
      <c r="J250" s="567">
        <v>7.6660000000000006E-2</v>
      </c>
      <c r="K250" s="570">
        <v>0.92518444444400005</v>
      </c>
    </row>
    <row r="251" spans="1:11" ht="14.4" customHeight="1" thickBot="1" x14ac:dyDescent="0.35">
      <c r="A251" s="587" t="s">
        <v>547</v>
      </c>
      <c r="B251" s="571">
        <v>0</v>
      </c>
      <c r="C251" s="571">
        <v>1142.41608</v>
      </c>
      <c r="D251" s="572">
        <v>1142.41608</v>
      </c>
      <c r="E251" s="573" t="s">
        <v>306</v>
      </c>
      <c r="F251" s="571">
        <v>4.9406564584124654E-324</v>
      </c>
      <c r="G251" s="572">
        <v>0</v>
      </c>
      <c r="H251" s="574">
        <v>68.948400000000007</v>
      </c>
      <c r="I251" s="571">
        <v>1015.6003899999999</v>
      </c>
      <c r="J251" s="572">
        <v>1015.6003899999999</v>
      </c>
      <c r="K251" s="575" t="s">
        <v>312</v>
      </c>
    </row>
    <row r="252" spans="1:11" ht="14.4" customHeight="1" thickBot="1" x14ac:dyDescent="0.35">
      <c r="A252" s="588" t="s">
        <v>548</v>
      </c>
      <c r="B252" s="566">
        <v>0</v>
      </c>
      <c r="C252" s="566">
        <v>1142.41608</v>
      </c>
      <c r="D252" s="567">
        <v>1142.41608</v>
      </c>
      <c r="E252" s="576" t="s">
        <v>306</v>
      </c>
      <c r="F252" s="566">
        <v>4.9406564584124654E-324</v>
      </c>
      <c r="G252" s="567">
        <v>0</v>
      </c>
      <c r="H252" s="569">
        <v>68.948400000000007</v>
      </c>
      <c r="I252" s="566">
        <v>1015.6003899999999</v>
      </c>
      <c r="J252" s="567">
        <v>1015.6003899999999</v>
      </c>
      <c r="K252" s="577" t="s">
        <v>312</v>
      </c>
    </row>
    <row r="253" spans="1:11" ht="14.4" customHeight="1" thickBot="1" x14ac:dyDescent="0.35">
      <c r="A253" s="587" t="s">
        <v>549</v>
      </c>
      <c r="B253" s="571">
        <v>5146.99999999993</v>
      </c>
      <c r="C253" s="571">
        <v>4289.1337899999999</v>
      </c>
      <c r="D253" s="572">
        <v>-857.86620999993499</v>
      </c>
      <c r="E253" s="578">
        <v>0.83332694579300004</v>
      </c>
      <c r="F253" s="571">
        <v>4424</v>
      </c>
      <c r="G253" s="572">
        <v>4055.3333333333298</v>
      </c>
      <c r="H253" s="574">
        <v>474.92167000000001</v>
      </c>
      <c r="I253" s="571">
        <v>4152.8853200000003</v>
      </c>
      <c r="J253" s="572">
        <v>97.551986666665002</v>
      </c>
      <c r="K253" s="579">
        <v>0.93871729656400005</v>
      </c>
    </row>
    <row r="254" spans="1:11" ht="14.4" customHeight="1" thickBot="1" x14ac:dyDescent="0.35">
      <c r="A254" s="588" t="s">
        <v>550</v>
      </c>
      <c r="B254" s="566">
        <v>5146.99999999993</v>
      </c>
      <c r="C254" s="566">
        <v>4289.1337899999999</v>
      </c>
      <c r="D254" s="567">
        <v>-857.86620999993499</v>
      </c>
      <c r="E254" s="568">
        <v>0.83332694579300004</v>
      </c>
      <c r="F254" s="566">
        <v>4424</v>
      </c>
      <c r="G254" s="567">
        <v>4055.3333333333298</v>
      </c>
      <c r="H254" s="569">
        <v>474.92167000000001</v>
      </c>
      <c r="I254" s="566">
        <v>4152.8853200000003</v>
      </c>
      <c r="J254" s="567">
        <v>97.551986666665002</v>
      </c>
      <c r="K254" s="570">
        <v>0.93871729656400005</v>
      </c>
    </row>
    <row r="255" spans="1:11" ht="14.4" customHeight="1" thickBot="1" x14ac:dyDescent="0.35">
      <c r="A255" s="592" t="s">
        <v>551</v>
      </c>
      <c r="B255" s="571">
        <v>0</v>
      </c>
      <c r="C255" s="571">
        <v>31.736999999999998</v>
      </c>
      <c r="D255" s="572">
        <v>31.736999999999998</v>
      </c>
      <c r="E255" s="573" t="s">
        <v>306</v>
      </c>
      <c r="F255" s="571">
        <v>4.9406564584124654E-324</v>
      </c>
      <c r="G255" s="572">
        <v>0</v>
      </c>
      <c r="H255" s="574">
        <v>4.9406564584124654E-324</v>
      </c>
      <c r="I255" s="571">
        <v>5.434722104253712E-323</v>
      </c>
      <c r="J255" s="572">
        <v>5.434722104253712E-323</v>
      </c>
      <c r="K255" s="579">
        <v>11</v>
      </c>
    </row>
    <row r="256" spans="1:11" ht="14.4" customHeight="1" thickBot="1" x14ac:dyDescent="0.35">
      <c r="A256" s="589" t="s">
        <v>552</v>
      </c>
      <c r="B256" s="571">
        <v>0</v>
      </c>
      <c r="C256" s="571">
        <v>31.736999999999998</v>
      </c>
      <c r="D256" s="572">
        <v>31.736999999999998</v>
      </c>
      <c r="E256" s="573" t="s">
        <v>306</v>
      </c>
      <c r="F256" s="571">
        <v>4.9406564584124654E-324</v>
      </c>
      <c r="G256" s="572">
        <v>0</v>
      </c>
      <c r="H256" s="574">
        <v>4.9406564584124654E-324</v>
      </c>
      <c r="I256" s="571">
        <v>5.434722104253712E-323</v>
      </c>
      <c r="J256" s="572">
        <v>5.434722104253712E-323</v>
      </c>
      <c r="K256" s="579">
        <v>11</v>
      </c>
    </row>
    <row r="257" spans="1:11" ht="14.4" customHeight="1" thickBot="1" x14ac:dyDescent="0.35">
      <c r="A257" s="591" t="s">
        <v>553</v>
      </c>
      <c r="B257" s="571">
        <v>0</v>
      </c>
      <c r="C257" s="571">
        <v>31.736999999999998</v>
      </c>
      <c r="D257" s="572">
        <v>31.736999999999998</v>
      </c>
      <c r="E257" s="573" t="s">
        <v>306</v>
      </c>
      <c r="F257" s="571">
        <v>4.9406564584124654E-324</v>
      </c>
      <c r="G257" s="572">
        <v>0</v>
      </c>
      <c r="H257" s="574">
        <v>4.9406564584124654E-324</v>
      </c>
      <c r="I257" s="571">
        <v>5.434722104253712E-323</v>
      </c>
      <c r="J257" s="572">
        <v>5.434722104253712E-323</v>
      </c>
      <c r="K257" s="579">
        <v>11</v>
      </c>
    </row>
    <row r="258" spans="1:11" ht="14.4" customHeight="1" thickBot="1" x14ac:dyDescent="0.35">
      <c r="A258" s="587" t="s">
        <v>554</v>
      </c>
      <c r="B258" s="571">
        <v>0</v>
      </c>
      <c r="C258" s="571">
        <v>31.736999999999998</v>
      </c>
      <c r="D258" s="572">
        <v>31.736999999999998</v>
      </c>
      <c r="E258" s="573" t="s">
        <v>306</v>
      </c>
      <c r="F258" s="571">
        <v>4.9406564584124654E-324</v>
      </c>
      <c r="G258" s="572">
        <v>0</v>
      </c>
      <c r="H258" s="574">
        <v>4.9406564584124654E-324</v>
      </c>
      <c r="I258" s="571">
        <v>5.434722104253712E-323</v>
      </c>
      <c r="J258" s="572">
        <v>5.434722104253712E-323</v>
      </c>
      <c r="K258" s="579">
        <v>11</v>
      </c>
    </row>
    <row r="259" spans="1:11" ht="14.4" customHeight="1" thickBot="1" x14ac:dyDescent="0.35">
      <c r="A259" s="588" t="s">
        <v>555</v>
      </c>
      <c r="B259" s="566">
        <v>0</v>
      </c>
      <c r="C259" s="566">
        <v>31.736999999999998</v>
      </c>
      <c r="D259" s="567">
        <v>31.736999999999998</v>
      </c>
      <c r="E259" s="576" t="s">
        <v>306</v>
      </c>
      <c r="F259" s="566">
        <v>4.9406564584124654E-324</v>
      </c>
      <c r="G259" s="567">
        <v>0</v>
      </c>
      <c r="H259" s="569">
        <v>4.9406564584124654E-324</v>
      </c>
      <c r="I259" s="566">
        <v>5.434722104253712E-323</v>
      </c>
      <c r="J259" s="567">
        <v>5.434722104253712E-323</v>
      </c>
      <c r="K259" s="570">
        <v>11</v>
      </c>
    </row>
    <row r="260" spans="1:11" ht="14.4" customHeight="1" thickBot="1" x14ac:dyDescent="0.35">
      <c r="A260" s="593"/>
      <c r="B260" s="566">
        <v>12298.670133461999</v>
      </c>
      <c r="C260" s="566">
        <v>13500.996139999999</v>
      </c>
      <c r="D260" s="567">
        <v>1202.32600653791</v>
      </c>
      <c r="E260" s="568">
        <v>1.0977606516380001</v>
      </c>
      <c r="F260" s="566">
        <v>12216.4686671774</v>
      </c>
      <c r="G260" s="567">
        <v>11198.4296115792</v>
      </c>
      <c r="H260" s="569">
        <v>-1955.67976</v>
      </c>
      <c r="I260" s="566">
        <v>11818.266970000001</v>
      </c>
      <c r="J260" s="567">
        <v>619.83735842074896</v>
      </c>
      <c r="K260" s="570">
        <v>0.96740451696499996</v>
      </c>
    </row>
    <row r="261" spans="1:11" ht="14.4" customHeight="1" thickBot="1" x14ac:dyDescent="0.35">
      <c r="A261" s="594" t="s">
        <v>53</v>
      </c>
      <c r="B261" s="580">
        <v>12298.670133461899</v>
      </c>
      <c r="C261" s="580">
        <v>13500.996139999999</v>
      </c>
      <c r="D261" s="581">
        <v>1202.32600653801</v>
      </c>
      <c r="E261" s="582" t="s">
        <v>306</v>
      </c>
      <c r="F261" s="580">
        <v>12216.4686671774</v>
      </c>
      <c r="G261" s="581">
        <v>11198.4296115792</v>
      </c>
      <c r="H261" s="580">
        <v>-1955.67976</v>
      </c>
      <c r="I261" s="580">
        <v>11818.266970000001</v>
      </c>
      <c r="J261" s="581">
        <v>619.83735842072997</v>
      </c>
      <c r="K261" s="583">
        <v>0.96740451696499996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305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2012</v>
      </c>
      <c r="D3" s="420">
        <v>2013</v>
      </c>
      <c r="E3" s="11"/>
      <c r="F3" s="476">
        <v>2014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285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556</v>
      </c>
      <c r="B5" s="596" t="s">
        <v>557</v>
      </c>
      <c r="C5" s="597" t="s">
        <v>558</v>
      </c>
      <c r="D5" s="597" t="s">
        <v>558</v>
      </c>
      <c r="E5" s="597"/>
      <c r="F5" s="597" t="s">
        <v>558</v>
      </c>
      <c r="G5" s="597" t="s">
        <v>558</v>
      </c>
      <c r="H5" s="597" t="s">
        <v>558</v>
      </c>
      <c r="I5" s="598" t="s">
        <v>558</v>
      </c>
      <c r="J5" s="599" t="s">
        <v>61</v>
      </c>
    </row>
    <row r="6" spans="1:10" ht="14.4" customHeight="1" x14ac:dyDescent="0.3">
      <c r="A6" s="595" t="s">
        <v>556</v>
      </c>
      <c r="B6" s="596" t="s">
        <v>315</v>
      </c>
      <c r="C6" s="597">
        <v>1927.9923200000003</v>
      </c>
      <c r="D6" s="597">
        <v>1568.873599999999</v>
      </c>
      <c r="E6" s="597"/>
      <c r="F6" s="597">
        <v>1383.2493199999999</v>
      </c>
      <c r="G6" s="597">
        <v>1597.7541752331463</v>
      </c>
      <c r="H6" s="597">
        <v>-214.50485523314637</v>
      </c>
      <c r="I6" s="598">
        <v>0.86574602116007893</v>
      </c>
      <c r="J6" s="599" t="s">
        <v>1</v>
      </c>
    </row>
    <row r="7" spans="1:10" ht="14.4" customHeight="1" x14ac:dyDescent="0.3">
      <c r="A7" s="595" t="s">
        <v>556</v>
      </c>
      <c r="B7" s="596" t="s">
        <v>316</v>
      </c>
      <c r="C7" s="597">
        <v>168.54282000000003</v>
      </c>
      <c r="D7" s="597">
        <v>172.68116999999899</v>
      </c>
      <c r="E7" s="597"/>
      <c r="F7" s="597">
        <v>105.32481999999901</v>
      </c>
      <c r="G7" s="597">
        <v>208.50796022703716</v>
      </c>
      <c r="H7" s="597">
        <v>-103.18314022703815</v>
      </c>
      <c r="I7" s="598">
        <v>0.50513572664235185</v>
      </c>
      <c r="J7" s="599" t="s">
        <v>1</v>
      </c>
    </row>
    <row r="8" spans="1:10" ht="14.4" customHeight="1" x14ac:dyDescent="0.3">
      <c r="A8" s="595" t="s">
        <v>556</v>
      </c>
      <c r="B8" s="596" t="s">
        <v>317</v>
      </c>
      <c r="C8" s="597">
        <v>50.971739999999997</v>
      </c>
      <c r="D8" s="597">
        <v>25.671189999999999</v>
      </c>
      <c r="E8" s="597"/>
      <c r="F8" s="597">
        <v>20.892779999999998</v>
      </c>
      <c r="G8" s="597">
        <v>26.583566752767751</v>
      </c>
      <c r="H8" s="597">
        <v>-5.6907867527677531</v>
      </c>
      <c r="I8" s="598">
        <v>0.78592839682902005</v>
      </c>
      <c r="J8" s="599" t="s">
        <v>1</v>
      </c>
    </row>
    <row r="9" spans="1:10" ht="14.4" customHeight="1" x14ac:dyDescent="0.3">
      <c r="A9" s="595" t="s">
        <v>556</v>
      </c>
      <c r="B9" s="596" t="s">
        <v>318</v>
      </c>
      <c r="C9" s="597">
        <v>235.76429000000002</v>
      </c>
      <c r="D9" s="597">
        <v>140.48610999999801</v>
      </c>
      <c r="E9" s="597"/>
      <c r="F9" s="597">
        <v>111.08152999999999</v>
      </c>
      <c r="G9" s="597">
        <v>157.15400870979244</v>
      </c>
      <c r="H9" s="597">
        <v>-46.072478709792449</v>
      </c>
      <c r="I9" s="598">
        <v>0.70683230362343519</v>
      </c>
      <c r="J9" s="599" t="s">
        <v>1</v>
      </c>
    </row>
    <row r="10" spans="1:10" ht="14.4" customHeight="1" x14ac:dyDescent="0.3">
      <c r="A10" s="595" t="s">
        <v>556</v>
      </c>
      <c r="B10" s="596" t="s">
        <v>319</v>
      </c>
      <c r="C10" s="597">
        <v>23.485279999999999</v>
      </c>
      <c r="D10" s="597">
        <v>15.950609999998997</v>
      </c>
      <c r="E10" s="597"/>
      <c r="F10" s="597">
        <v>7.0901100000000001</v>
      </c>
      <c r="G10" s="597">
        <v>7.7921949656604168</v>
      </c>
      <c r="H10" s="597">
        <v>-0.70208496566041667</v>
      </c>
      <c r="I10" s="598">
        <v>0.9098989477606183</v>
      </c>
      <c r="J10" s="599" t="s">
        <v>1</v>
      </c>
    </row>
    <row r="11" spans="1:10" ht="14.4" customHeight="1" x14ac:dyDescent="0.3">
      <c r="A11" s="595" t="s">
        <v>556</v>
      </c>
      <c r="B11" s="596" t="s">
        <v>320</v>
      </c>
      <c r="C11" s="597" t="s">
        <v>558</v>
      </c>
      <c r="D11" s="597">
        <v>101.73084</v>
      </c>
      <c r="E11" s="597"/>
      <c r="F11" s="597" t="s">
        <v>558</v>
      </c>
      <c r="G11" s="597" t="s">
        <v>558</v>
      </c>
      <c r="H11" s="597" t="s">
        <v>558</v>
      </c>
      <c r="I11" s="598" t="s">
        <v>558</v>
      </c>
      <c r="J11" s="599" t="s">
        <v>1</v>
      </c>
    </row>
    <row r="12" spans="1:10" ht="14.4" customHeight="1" x14ac:dyDescent="0.3">
      <c r="A12" s="595" t="s">
        <v>556</v>
      </c>
      <c r="B12" s="596" t="s">
        <v>321</v>
      </c>
      <c r="C12" s="597">
        <v>531.79950000000008</v>
      </c>
      <c r="D12" s="597">
        <v>268.25789999999898</v>
      </c>
      <c r="E12" s="597"/>
      <c r="F12" s="597">
        <v>417.37484999999998</v>
      </c>
      <c r="G12" s="597">
        <v>257.27511808686688</v>
      </c>
      <c r="H12" s="597">
        <v>160.0997319131331</v>
      </c>
      <c r="I12" s="598">
        <v>1.6222899948648617</v>
      </c>
      <c r="J12" s="599" t="s">
        <v>1</v>
      </c>
    </row>
    <row r="13" spans="1:10" ht="14.4" customHeight="1" x14ac:dyDescent="0.3">
      <c r="A13" s="595" t="s">
        <v>556</v>
      </c>
      <c r="B13" s="596" t="s">
        <v>559</v>
      </c>
      <c r="C13" s="597">
        <v>2938.5559500000004</v>
      </c>
      <c r="D13" s="597">
        <v>2293.6514199999938</v>
      </c>
      <c r="E13" s="597"/>
      <c r="F13" s="597">
        <v>2045.0134099999987</v>
      </c>
      <c r="G13" s="597">
        <v>2255.0670239752708</v>
      </c>
      <c r="H13" s="597">
        <v>-210.05361397527213</v>
      </c>
      <c r="I13" s="598">
        <v>0.90685260715444904</v>
      </c>
      <c r="J13" s="599" t="s">
        <v>560</v>
      </c>
    </row>
    <row r="15" spans="1:10" ht="14.4" customHeight="1" x14ac:dyDescent="0.3">
      <c r="A15" s="595" t="s">
        <v>556</v>
      </c>
      <c r="B15" s="596" t="s">
        <v>557</v>
      </c>
      <c r="C15" s="597" t="s">
        <v>558</v>
      </c>
      <c r="D15" s="597" t="s">
        <v>558</v>
      </c>
      <c r="E15" s="597"/>
      <c r="F15" s="597" t="s">
        <v>558</v>
      </c>
      <c r="G15" s="597" t="s">
        <v>558</v>
      </c>
      <c r="H15" s="597" t="s">
        <v>558</v>
      </c>
      <c r="I15" s="598" t="s">
        <v>558</v>
      </c>
      <c r="J15" s="599" t="s">
        <v>61</v>
      </c>
    </row>
    <row r="16" spans="1:10" ht="14.4" customHeight="1" x14ac:dyDescent="0.3">
      <c r="A16" s="595" t="s">
        <v>561</v>
      </c>
      <c r="B16" s="596" t="s">
        <v>562</v>
      </c>
      <c r="C16" s="597" t="s">
        <v>558</v>
      </c>
      <c r="D16" s="597" t="s">
        <v>558</v>
      </c>
      <c r="E16" s="597"/>
      <c r="F16" s="597" t="s">
        <v>558</v>
      </c>
      <c r="G16" s="597" t="s">
        <v>558</v>
      </c>
      <c r="H16" s="597" t="s">
        <v>558</v>
      </c>
      <c r="I16" s="598" t="s">
        <v>558</v>
      </c>
      <c r="J16" s="599" t="s">
        <v>0</v>
      </c>
    </row>
    <row r="17" spans="1:10" ht="14.4" customHeight="1" x14ac:dyDescent="0.3">
      <c r="A17" s="595" t="s">
        <v>561</v>
      </c>
      <c r="B17" s="596" t="s">
        <v>315</v>
      </c>
      <c r="C17" s="597">
        <v>144.625</v>
      </c>
      <c r="D17" s="597">
        <v>150.49062999999998</v>
      </c>
      <c r="E17" s="597"/>
      <c r="F17" s="597">
        <v>161.56836000000001</v>
      </c>
      <c r="G17" s="597">
        <v>156.32689936728698</v>
      </c>
      <c r="H17" s="597">
        <v>5.2414606327130286</v>
      </c>
      <c r="I17" s="598">
        <v>1.0335288466279775</v>
      </c>
      <c r="J17" s="599" t="s">
        <v>1</v>
      </c>
    </row>
    <row r="18" spans="1:10" ht="14.4" customHeight="1" x14ac:dyDescent="0.3">
      <c r="A18" s="595" t="s">
        <v>561</v>
      </c>
      <c r="B18" s="596" t="s">
        <v>316</v>
      </c>
      <c r="C18" s="597">
        <v>4.4238200000000028</v>
      </c>
      <c r="D18" s="597">
        <v>18.643540000000002</v>
      </c>
      <c r="E18" s="597"/>
      <c r="F18" s="597">
        <v>0</v>
      </c>
      <c r="G18" s="597">
        <v>20.731045751243663</v>
      </c>
      <c r="H18" s="597">
        <v>-20.731045751243663</v>
      </c>
      <c r="I18" s="598">
        <v>0</v>
      </c>
      <c r="J18" s="599" t="s">
        <v>1</v>
      </c>
    </row>
    <row r="19" spans="1:10" ht="14.4" customHeight="1" x14ac:dyDescent="0.3">
      <c r="A19" s="595" t="s">
        <v>561</v>
      </c>
      <c r="B19" s="596" t="s">
        <v>317</v>
      </c>
      <c r="C19" s="597">
        <v>0</v>
      </c>
      <c r="D19" s="597" t="s">
        <v>558</v>
      </c>
      <c r="E19" s="597"/>
      <c r="F19" s="597" t="s">
        <v>558</v>
      </c>
      <c r="G19" s="597" t="s">
        <v>558</v>
      </c>
      <c r="H19" s="597" t="s">
        <v>558</v>
      </c>
      <c r="I19" s="598" t="s">
        <v>558</v>
      </c>
      <c r="J19" s="599" t="s">
        <v>1</v>
      </c>
    </row>
    <row r="20" spans="1:10" ht="14.4" customHeight="1" x14ac:dyDescent="0.3">
      <c r="A20" s="595" t="s">
        <v>561</v>
      </c>
      <c r="B20" s="596" t="s">
        <v>318</v>
      </c>
      <c r="C20" s="597">
        <v>3.3846000000000003</v>
      </c>
      <c r="D20" s="597">
        <v>7.9914199999989997</v>
      </c>
      <c r="E20" s="597"/>
      <c r="F20" s="597">
        <v>9.3008199999999981</v>
      </c>
      <c r="G20" s="597">
        <v>12.331778268855834</v>
      </c>
      <c r="H20" s="597">
        <v>-3.0309582688558354</v>
      </c>
      <c r="I20" s="598">
        <v>0.75421563680636516</v>
      </c>
      <c r="J20" s="599" t="s">
        <v>1</v>
      </c>
    </row>
    <row r="21" spans="1:10" ht="14.4" customHeight="1" x14ac:dyDescent="0.3">
      <c r="A21" s="595" t="s">
        <v>561</v>
      </c>
      <c r="B21" s="596" t="s">
        <v>319</v>
      </c>
      <c r="C21" s="597">
        <v>0.79008</v>
      </c>
      <c r="D21" s="597">
        <v>1.4879899999999999</v>
      </c>
      <c r="E21" s="597"/>
      <c r="F21" s="597">
        <v>2.1169099999999998</v>
      </c>
      <c r="G21" s="597">
        <v>1.3427682531266665</v>
      </c>
      <c r="H21" s="597">
        <v>0.77414174687333337</v>
      </c>
      <c r="I21" s="598">
        <v>1.576526697790722</v>
      </c>
      <c r="J21" s="599" t="s">
        <v>1</v>
      </c>
    </row>
    <row r="22" spans="1:10" ht="14.4" customHeight="1" x14ac:dyDescent="0.3">
      <c r="A22" s="595" t="s">
        <v>561</v>
      </c>
      <c r="B22" s="596" t="s">
        <v>321</v>
      </c>
      <c r="C22" s="597">
        <v>124.00964999999999</v>
      </c>
      <c r="D22" s="597">
        <v>128.90449999999899</v>
      </c>
      <c r="E22" s="597"/>
      <c r="F22" s="597">
        <v>129.72210000000001</v>
      </c>
      <c r="G22" s="597">
        <v>126.25638764437875</v>
      </c>
      <c r="H22" s="597">
        <v>3.4657123556212639</v>
      </c>
      <c r="I22" s="598">
        <v>1.0274497981471085</v>
      </c>
      <c r="J22" s="599" t="s">
        <v>1</v>
      </c>
    </row>
    <row r="23" spans="1:10" ht="14.4" customHeight="1" x14ac:dyDescent="0.3">
      <c r="A23" s="595" t="s">
        <v>561</v>
      </c>
      <c r="B23" s="596" t="s">
        <v>563</v>
      </c>
      <c r="C23" s="597">
        <v>277.23315000000002</v>
      </c>
      <c r="D23" s="597">
        <v>307.51807999999801</v>
      </c>
      <c r="E23" s="597"/>
      <c r="F23" s="597">
        <v>302.70819</v>
      </c>
      <c r="G23" s="597">
        <v>316.98887928489194</v>
      </c>
      <c r="H23" s="597">
        <v>-14.280689284891935</v>
      </c>
      <c r="I23" s="598">
        <v>0.95494892654559893</v>
      </c>
      <c r="J23" s="599" t="s">
        <v>564</v>
      </c>
    </row>
    <row r="24" spans="1:10" ht="14.4" customHeight="1" x14ac:dyDescent="0.3">
      <c r="A24" s="595" t="s">
        <v>558</v>
      </c>
      <c r="B24" s="596" t="s">
        <v>558</v>
      </c>
      <c r="C24" s="597" t="s">
        <v>558</v>
      </c>
      <c r="D24" s="597" t="s">
        <v>558</v>
      </c>
      <c r="E24" s="597"/>
      <c r="F24" s="597" t="s">
        <v>558</v>
      </c>
      <c r="G24" s="597" t="s">
        <v>558</v>
      </c>
      <c r="H24" s="597" t="s">
        <v>558</v>
      </c>
      <c r="I24" s="598" t="s">
        <v>558</v>
      </c>
      <c r="J24" s="599" t="s">
        <v>565</v>
      </c>
    </row>
    <row r="25" spans="1:10" ht="14.4" customHeight="1" x14ac:dyDescent="0.3">
      <c r="A25" s="595" t="s">
        <v>566</v>
      </c>
      <c r="B25" s="596" t="s">
        <v>567</v>
      </c>
      <c r="C25" s="597" t="s">
        <v>558</v>
      </c>
      <c r="D25" s="597" t="s">
        <v>558</v>
      </c>
      <c r="E25" s="597"/>
      <c r="F25" s="597" t="s">
        <v>558</v>
      </c>
      <c r="G25" s="597" t="s">
        <v>558</v>
      </c>
      <c r="H25" s="597" t="s">
        <v>558</v>
      </c>
      <c r="I25" s="598" t="s">
        <v>558</v>
      </c>
      <c r="J25" s="599" t="s">
        <v>0</v>
      </c>
    </row>
    <row r="26" spans="1:10" ht="14.4" customHeight="1" x14ac:dyDescent="0.3">
      <c r="A26" s="595" t="s">
        <v>566</v>
      </c>
      <c r="B26" s="596" t="s">
        <v>315</v>
      </c>
      <c r="C26" s="597">
        <v>177.54068000000001</v>
      </c>
      <c r="D26" s="597">
        <v>127.547829999999</v>
      </c>
      <c r="E26" s="597"/>
      <c r="F26" s="597">
        <v>108.55218000000001</v>
      </c>
      <c r="G26" s="597">
        <v>125.46346794192934</v>
      </c>
      <c r="H26" s="597">
        <v>-16.911287941929331</v>
      </c>
      <c r="I26" s="598">
        <v>0.86520946519861297</v>
      </c>
      <c r="J26" s="599" t="s">
        <v>1</v>
      </c>
    </row>
    <row r="27" spans="1:10" ht="14.4" customHeight="1" x14ac:dyDescent="0.3">
      <c r="A27" s="595" t="s">
        <v>566</v>
      </c>
      <c r="B27" s="596" t="s">
        <v>316</v>
      </c>
      <c r="C27" s="597">
        <v>2.942960000000002</v>
      </c>
      <c r="D27" s="597">
        <v>2.9588599999999996</v>
      </c>
      <c r="E27" s="597"/>
      <c r="F27" s="597">
        <v>1.9333299999999998</v>
      </c>
      <c r="G27" s="597">
        <v>17.72006135731975</v>
      </c>
      <c r="H27" s="597">
        <v>-15.78673135731975</v>
      </c>
      <c r="I27" s="598">
        <v>0.10910402402198148</v>
      </c>
      <c r="J27" s="599" t="s">
        <v>1</v>
      </c>
    </row>
    <row r="28" spans="1:10" ht="14.4" customHeight="1" x14ac:dyDescent="0.3">
      <c r="A28" s="595" t="s">
        <v>566</v>
      </c>
      <c r="B28" s="596" t="s">
        <v>318</v>
      </c>
      <c r="C28" s="597">
        <v>28.622690000000002</v>
      </c>
      <c r="D28" s="597">
        <v>13.483909999999002</v>
      </c>
      <c r="E28" s="597"/>
      <c r="F28" s="597">
        <v>7.7706499999999998</v>
      </c>
      <c r="G28" s="597">
        <v>17.415609248343166</v>
      </c>
      <c r="H28" s="597">
        <v>-9.6449592483431665</v>
      </c>
      <c r="I28" s="598">
        <v>0.44618881195553123</v>
      </c>
      <c r="J28" s="599" t="s">
        <v>1</v>
      </c>
    </row>
    <row r="29" spans="1:10" ht="14.4" customHeight="1" x14ac:dyDescent="0.3">
      <c r="A29" s="595" t="s">
        <v>566</v>
      </c>
      <c r="B29" s="596" t="s">
        <v>319</v>
      </c>
      <c r="C29" s="597">
        <v>1.2999800000000001</v>
      </c>
      <c r="D29" s="597">
        <v>0.79991999999899988</v>
      </c>
      <c r="E29" s="597"/>
      <c r="F29" s="597">
        <v>1.0067999999999999</v>
      </c>
      <c r="G29" s="597">
        <v>1.0432152174033331</v>
      </c>
      <c r="H29" s="597">
        <v>-3.64152174033332E-2</v>
      </c>
      <c r="I29" s="598">
        <v>0.96509328392086313</v>
      </c>
      <c r="J29" s="599" t="s">
        <v>1</v>
      </c>
    </row>
    <row r="30" spans="1:10" ht="14.4" customHeight="1" x14ac:dyDescent="0.3">
      <c r="A30" s="595" t="s">
        <v>566</v>
      </c>
      <c r="B30" s="596" t="s">
        <v>568</v>
      </c>
      <c r="C30" s="597">
        <v>210.40631000000002</v>
      </c>
      <c r="D30" s="597">
        <v>144.790519999997</v>
      </c>
      <c r="E30" s="597"/>
      <c r="F30" s="597">
        <v>119.26296000000001</v>
      </c>
      <c r="G30" s="597">
        <v>161.64235376499559</v>
      </c>
      <c r="H30" s="597">
        <v>-42.379393764995584</v>
      </c>
      <c r="I30" s="598">
        <v>0.73781999099933271</v>
      </c>
      <c r="J30" s="599" t="s">
        <v>564</v>
      </c>
    </row>
    <row r="31" spans="1:10" ht="14.4" customHeight="1" x14ac:dyDescent="0.3">
      <c r="A31" s="595" t="s">
        <v>558</v>
      </c>
      <c r="B31" s="596" t="s">
        <v>558</v>
      </c>
      <c r="C31" s="597" t="s">
        <v>558</v>
      </c>
      <c r="D31" s="597" t="s">
        <v>558</v>
      </c>
      <c r="E31" s="597"/>
      <c r="F31" s="597" t="s">
        <v>558</v>
      </c>
      <c r="G31" s="597" t="s">
        <v>558</v>
      </c>
      <c r="H31" s="597" t="s">
        <v>558</v>
      </c>
      <c r="I31" s="598" t="s">
        <v>558</v>
      </c>
      <c r="J31" s="599" t="s">
        <v>565</v>
      </c>
    </row>
    <row r="32" spans="1:10" ht="14.4" customHeight="1" x14ac:dyDescent="0.3">
      <c r="A32" s="595" t="s">
        <v>569</v>
      </c>
      <c r="B32" s="596" t="s">
        <v>570</v>
      </c>
      <c r="C32" s="597" t="s">
        <v>558</v>
      </c>
      <c r="D32" s="597" t="s">
        <v>558</v>
      </c>
      <c r="E32" s="597"/>
      <c r="F32" s="597" t="s">
        <v>558</v>
      </c>
      <c r="G32" s="597" t="s">
        <v>558</v>
      </c>
      <c r="H32" s="597" t="s">
        <v>558</v>
      </c>
      <c r="I32" s="598" t="s">
        <v>558</v>
      </c>
      <c r="J32" s="599" t="s">
        <v>0</v>
      </c>
    </row>
    <row r="33" spans="1:10" ht="14.4" customHeight="1" x14ac:dyDescent="0.3">
      <c r="A33" s="595" t="s">
        <v>569</v>
      </c>
      <c r="B33" s="596" t="s">
        <v>315</v>
      </c>
      <c r="C33" s="597">
        <v>1605.8266400000002</v>
      </c>
      <c r="D33" s="597">
        <v>1290.8351400000001</v>
      </c>
      <c r="E33" s="597"/>
      <c r="F33" s="597">
        <v>1113.12878</v>
      </c>
      <c r="G33" s="597">
        <v>1315.9638079239301</v>
      </c>
      <c r="H33" s="597">
        <v>-202.83502792393006</v>
      </c>
      <c r="I33" s="598">
        <v>0.84586580063784322</v>
      </c>
      <c r="J33" s="599" t="s">
        <v>1</v>
      </c>
    </row>
    <row r="34" spans="1:10" ht="14.4" customHeight="1" x14ac:dyDescent="0.3">
      <c r="A34" s="595" t="s">
        <v>569</v>
      </c>
      <c r="B34" s="596" t="s">
        <v>316</v>
      </c>
      <c r="C34" s="597">
        <v>161.17604000000003</v>
      </c>
      <c r="D34" s="597">
        <v>151.078769999999</v>
      </c>
      <c r="E34" s="597"/>
      <c r="F34" s="597">
        <v>103.39148999999901</v>
      </c>
      <c r="G34" s="597">
        <v>170.05685311847375</v>
      </c>
      <c r="H34" s="597">
        <v>-66.665363118474744</v>
      </c>
      <c r="I34" s="598">
        <v>0.60798190783860451</v>
      </c>
      <c r="J34" s="599" t="s">
        <v>1</v>
      </c>
    </row>
    <row r="35" spans="1:10" ht="14.4" customHeight="1" x14ac:dyDescent="0.3">
      <c r="A35" s="595" t="s">
        <v>569</v>
      </c>
      <c r="B35" s="596" t="s">
        <v>317</v>
      </c>
      <c r="C35" s="597">
        <v>50.971739999999997</v>
      </c>
      <c r="D35" s="597">
        <v>25.671189999999999</v>
      </c>
      <c r="E35" s="597"/>
      <c r="F35" s="597">
        <v>20.892779999999998</v>
      </c>
      <c r="G35" s="597">
        <v>26.583566752767751</v>
      </c>
      <c r="H35" s="597">
        <v>-5.6907867527677531</v>
      </c>
      <c r="I35" s="598">
        <v>0.78592839682902005</v>
      </c>
      <c r="J35" s="599" t="s">
        <v>1</v>
      </c>
    </row>
    <row r="36" spans="1:10" ht="14.4" customHeight="1" x14ac:dyDescent="0.3">
      <c r="A36" s="595" t="s">
        <v>569</v>
      </c>
      <c r="B36" s="596" t="s">
        <v>318</v>
      </c>
      <c r="C36" s="597">
        <v>203.75700000000001</v>
      </c>
      <c r="D36" s="597">
        <v>119.01078</v>
      </c>
      <c r="E36" s="597"/>
      <c r="F36" s="597">
        <v>94.010059999999996</v>
      </c>
      <c r="G36" s="597">
        <v>127.40662119259343</v>
      </c>
      <c r="H36" s="597">
        <v>-33.396561192593438</v>
      </c>
      <c r="I36" s="598">
        <v>0.73787421030411182</v>
      </c>
      <c r="J36" s="599" t="s">
        <v>1</v>
      </c>
    </row>
    <row r="37" spans="1:10" ht="14.4" customHeight="1" x14ac:dyDescent="0.3">
      <c r="A37" s="595" t="s">
        <v>569</v>
      </c>
      <c r="B37" s="596" t="s">
        <v>319</v>
      </c>
      <c r="C37" s="597">
        <v>21.395219999999998</v>
      </c>
      <c r="D37" s="597">
        <v>13.662699999999997</v>
      </c>
      <c r="E37" s="597"/>
      <c r="F37" s="597">
        <v>3.9664000000000001</v>
      </c>
      <c r="G37" s="597">
        <v>5.4062114951304174</v>
      </c>
      <c r="H37" s="597">
        <v>-1.4398114951304173</v>
      </c>
      <c r="I37" s="598">
        <v>0.73367458960358634</v>
      </c>
      <c r="J37" s="599" t="s">
        <v>1</v>
      </c>
    </row>
    <row r="38" spans="1:10" ht="14.4" customHeight="1" x14ac:dyDescent="0.3">
      <c r="A38" s="595" t="s">
        <v>569</v>
      </c>
      <c r="B38" s="596" t="s">
        <v>321</v>
      </c>
      <c r="C38" s="597">
        <v>407.78985000000006</v>
      </c>
      <c r="D38" s="597">
        <v>139.35339999999999</v>
      </c>
      <c r="E38" s="597"/>
      <c r="F38" s="597">
        <v>287.65274999999997</v>
      </c>
      <c r="G38" s="597">
        <v>131.01873044248816</v>
      </c>
      <c r="H38" s="597">
        <v>156.63401955751181</v>
      </c>
      <c r="I38" s="598">
        <v>2.1955086042164611</v>
      </c>
      <c r="J38" s="599" t="s">
        <v>1</v>
      </c>
    </row>
    <row r="39" spans="1:10" ht="14.4" customHeight="1" x14ac:dyDescent="0.3">
      <c r="A39" s="595" t="s">
        <v>569</v>
      </c>
      <c r="B39" s="596" t="s">
        <v>571</v>
      </c>
      <c r="C39" s="597">
        <v>2450.9164900000005</v>
      </c>
      <c r="D39" s="597">
        <v>1739.6119799999992</v>
      </c>
      <c r="E39" s="597"/>
      <c r="F39" s="597">
        <v>1623.042259999999</v>
      </c>
      <c r="G39" s="597">
        <v>1776.4357909253836</v>
      </c>
      <c r="H39" s="597">
        <v>-153.39353092538454</v>
      </c>
      <c r="I39" s="598">
        <v>0.9136509567590515</v>
      </c>
      <c r="J39" s="599" t="s">
        <v>564</v>
      </c>
    </row>
    <row r="40" spans="1:10" ht="14.4" customHeight="1" x14ac:dyDescent="0.3">
      <c r="A40" s="595" t="s">
        <v>558</v>
      </c>
      <c r="B40" s="596" t="s">
        <v>558</v>
      </c>
      <c r="C40" s="597" t="s">
        <v>558</v>
      </c>
      <c r="D40" s="597" t="s">
        <v>558</v>
      </c>
      <c r="E40" s="597"/>
      <c r="F40" s="597" t="s">
        <v>558</v>
      </c>
      <c r="G40" s="597" t="s">
        <v>558</v>
      </c>
      <c r="H40" s="597" t="s">
        <v>558</v>
      </c>
      <c r="I40" s="598" t="s">
        <v>558</v>
      </c>
      <c r="J40" s="599" t="s">
        <v>565</v>
      </c>
    </row>
    <row r="41" spans="1:10" ht="14.4" customHeight="1" x14ac:dyDescent="0.3">
      <c r="A41" s="595" t="s">
        <v>572</v>
      </c>
      <c r="B41" s="596" t="s">
        <v>573</v>
      </c>
      <c r="C41" s="597" t="s">
        <v>558</v>
      </c>
      <c r="D41" s="597" t="s">
        <v>558</v>
      </c>
      <c r="E41" s="597"/>
      <c r="F41" s="597" t="s">
        <v>558</v>
      </c>
      <c r="G41" s="597" t="s">
        <v>558</v>
      </c>
      <c r="H41" s="597" t="s">
        <v>558</v>
      </c>
      <c r="I41" s="598" t="s">
        <v>558</v>
      </c>
      <c r="J41" s="599" t="s">
        <v>0</v>
      </c>
    </row>
    <row r="42" spans="1:10" ht="14.4" customHeight="1" x14ac:dyDescent="0.3">
      <c r="A42" s="595" t="s">
        <v>572</v>
      </c>
      <c r="B42" s="596" t="s">
        <v>320</v>
      </c>
      <c r="C42" s="597" t="s">
        <v>558</v>
      </c>
      <c r="D42" s="597">
        <v>101.73084</v>
      </c>
      <c r="E42" s="597"/>
      <c r="F42" s="597" t="s">
        <v>558</v>
      </c>
      <c r="G42" s="597" t="s">
        <v>558</v>
      </c>
      <c r="H42" s="597" t="s">
        <v>558</v>
      </c>
      <c r="I42" s="598" t="s">
        <v>558</v>
      </c>
      <c r="J42" s="599" t="s">
        <v>1</v>
      </c>
    </row>
    <row r="43" spans="1:10" ht="14.4" customHeight="1" x14ac:dyDescent="0.3">
      <c r="A43" s="595" t="s">
        <v>572</v>
      </c>
      <c r="B43" s="596" t="s">
        <v>574</v>
      </c>
      <c r="C43" s="597" t="s">
        <v>558</v>
      </c>
      <c r="D43" s="597">
        <v>101.73084</v>
      </c>
      <c r="E43" s="597"/>
      <c r="F43" s="597" t="s">
        <v>558</v>
      </c>
      <c r="G43" s="597" t="s">
        <v>558</v>
      </c>
      <c r="H43" s="597" t="s">
        <v>558</v>
      </c>
      <c r="I43" s="598" t="s">
        <v>558</v>
      </c>
      <c r="J43" s="599" t="s">
        <v>564</v>
      </c>
    </row>
    <row r="44" spans="1:10" ht="14.4" customHeight="1" x14ac:dyDescent="0.3">
      <c r="A44" s="595" t="s">
        <v>558</v>
      </c>
      <c r="B44" s="596" t="s">
        <v>558</v>
      </c>
      <c r="C44" s="597" t="s">
        <v>558</v>
      </c>
      <c r="D44" s="597" t="s">
        <v>558</v>
      </c>
      <c r="E44" s="597"/>
      <c r="F44" s="597" t="s">
        <v>558</v>
      </c>
      <c r="G44" s="597" t="s">
        <v>558</v>
      </c>
      <c r="H44" s="597" t="s">
        <v>558</v>
      </c>
      <c r="I44" s="598" t="s">
        <v>558</v>
      </c>
      <c r="J44" s="599" t="s">
        <v>565</v>
      </c>
    </row>
    <row r="45" spans="1:10" ht="14.4" customHeight="1" x14ac:dyDescent="0.3">
      <c r="A45" s="595" t="s">
        <v>556</v>
      </c>
      <c r="B45" s="596" t="s">
        <v>559</v>
      </c>
      <c r="C45" s="597">
        <v>2938.5559499999999</v>
      </c>
      <c r="D45" s="597">
        <v>2293.6514199999942</v>
      </c>
      <c r="E45" s="597"/>
      <c r="F45" s="597">
        <v>2045.0134099999991</v>
      </c>
      <c r="G45" s="597">
        <v>2255.0670239752708</v>
      </c>
      <c r="H45" s="597">
        <v>-210.05361397527167</v>
      </c>
      <c r="I45" s="598">
        <v>0.90685260715444915</v>
      </c>
      <c r="J45" s="599" t="s">
        <v>560</v>
      </c>
    </row>
  </sheetData>
  <mergeCells count="3">
    <mergeCell ref="F3:I3"/>
    <mergeCell ref="C4:D4"/>
    <mergeCell ref="A1:I1"/>
  </mergeCells>
  <conditionalFormatting sqref="F14 F46:F65537">
    <cfRule type="cellIs" dxfId="56" priority="18" stopIfTrue="1" operator="greaterThan">
      <formula>1</formula>
    </cfRule>
  </conditionalFormatting>
  <conditionalFormatting sqref="H5:H13">
    <cfRule type="expression" dxfId="55" priority="14">
      <formula>$H5&gt;0</formula>
    </cfRule>
  </conditionalFormatting>
  <conditionalFormatting sqref="I5:I13">
    <cfRule type="expression" dxfId="54" priority="15">
      <formula>$I5&gt;1</formula>
    </cfRule>
  </conditionalFormatting>
  <conditionalFormatting sqref="B5:B13">
    <cfRule type="expression" dxfId="53" priority="11">
      <formula>OR($J5="NS",$J5="SumaNS",$J5="Účet")</formula>
    </cfRule>
  </conditionalFormatting>
  <conditionalFormatting sqref="B5:D13 F5:I13">
    <cfRule type="expression" dxfId="52" priority="17">
      <formula>AND($J5&lt;&gt;"",$J5&lt;&gt;"mezeraKL")</formula>
    </cfRule>
  </conditionalFormatting>
  <conditionalFormatting sqref="B5:D13 F5:I13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50" priority="13">
      <formula>OR($J5="SumaNS",$J5="NS")</formula>
    </cfRule>
  </conditionalFormatting>
  <conditionalFormatting sqref="A5:A13">
    <cfRule type="expression" dxfId="49" priority="9">
      <formula>AND($J5&lt;&gt;"mezeraKL",$J5&lt;&gt;"")</formula>
    </cfRule>
  </conditionalFormatting>
  <conditionalFormatting sqref="A5:A13">
    <cfRule type="expression" dxfId="48" priority="10">
      <formula>AND($J5&lt;&gt;"",$J5&lt;&gt;"mezeraKL")</formula>
    </cfRule>
  </conditionalFormatting>
  <conditionalFormatting sqref="H15:H45">
    <cfRule type="expression" dxfId="47" priority="5">
      <formula>$H15&gt;0</formula>
    </cfRule>
  </conditionalFormatting>
  <conditionalFormatting sqref="A15:A45">
    <cfRule type="expression" dxfId="46" priority="2">
      <formula>AND($J15&lt;&gt;"mezeraKL",$J15&lt;&gt;"")</formula>
    </cfRule>
  </conditionalFormatting>
  <conditionalFormatting sqref="I15:I45">
    <cfRule type="expression" dxfId="45" priority="6">
      <formula>$I15&gt;1</formula>
    </cfRule>
  </conditionalFormatting>
  <conditionalFormatting sqref="B15:B45">
    <cfRule type="expression" dxfId="44" priority="1">
      <formula>OR($J15="NS",$J15="SumaNS",$J15="Účet")</formula>
    </cfRule>
  </conditionalFormatting>
  <conditionalFormatting sqref="A15:D45 F15:I45">
    <cfRule type="expression" dxfId="43" priority="8">
      <formula>AND($J15&lt;&gt;"",$J15&lt;&gt;"mezeraKL")</formula>
    </cfRule>
  </conditionalFormatting>
  <conditionalFormatting sqref="B15:D45 F15:I45">
    <cfRule type="expression" dxfId="4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5 F15:I45">
    <cfRule type="expression" dxfId="4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305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137.6073280188194</v>
      </c>
      <c r="M3" s="192">
        <f>SUBTOTAL(9,M5:M1048576)</f>
        <v>12915.900000000001</v>
      </c>
      <c r="N3" s="193">
        <f>SUBTOTAL(9,N5:N1048576)</f>
        <v>1777322.4879582697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5" t="s">
        <v>556</v>
      </c>
      <c r="B5" s="606" t="s">
        <v>557</v>
      </c>
      <c r="C5" s="607" t="s">
        <v>561</v>
      </c>
      <c r="D5" s="608" t="s">
        <v>1209</v>
      </c>
      <c r="E5" s="607" t="s">
        <v>575</v>
      </c>
      <c r="F5" s="608" t="s">
        <v>1212</v>
      </c>
      <c r="G5" s="607" t="s">
        <v>576</v>
      </c>
      <c r="H5" s="607" t="s">
        <v>577</v>
      </c>
      <c r="I5" s="607" t="s">
        <v>577</v>
      </c>
      <c r="J5" s="607" t="s">
        <v>578</v>
      </c>
      <c r="K5" s="607" t="s">
        <v>579</v>
      </c>
      <c r="L5" s="609">
        <v>179.39999999999998</v>
      </c>
      <c r="M5" s="609">
        <v>3</v>
      </c>
      <c r="N5" s="610">
        <v>538.19999999999993</v>
      </c>
    </row>
    <row r="6" spans="1:14" ht="14.4" customHeight="1" x14ac:dyDescent="0.3">
      <c r="A6" s="611" t="s">
        <v>556</v>
      </c>
      <c r="B6" s="612" t="s">
        <v>557</v>
      </c>
      <c r="C6" s="613" t="s">
        <v>561</v>
      </c>
      <c r="D6" s="614" t="s">
        <v>1209</v>
      </c>
      <c r="E6" s="613" t="s">
        <v>575</v>
      </c>
      <c r="F6" s="614" t="s">
        <v>1212</v>
      </c>
      <c r="G6" s="613" t="s">
        <v>576</v>
      </c>
      <c r="H6" s="613" t="s">
        <v>580</v>
      </c>
      <c r="I6" s="613" t="s">
        <v>581</v>
      </c>
      <c r="J6" s="613" t="s">
        <v>582</v>
      </c>
      <c r="K6" s="613" t="s">
        <v>583</v>
      </c>
      <c r="L6" s="615">
        <v>87.779999999999973</v>
      </c>
      <c r="M6" s="615">
        <v>8</v>
      </c>
      <c r="N6" s="616">
        <v>702.23999999999978</v>
      </c>
    </row>
    <row r="7" spans="1:14" ht="14.4" customHeight="1" x14ac:dyDescent="0.3">
      <c r="A7" s="611" t="s">
        <v>556</v>
      </c>
      <c r="B7" s="612" t="s">
        <v>557</v>
      </c>
      <c r="C7" s="613" t="s">
        <v>561</v>
      </c>
      <c r="D7" s="614" t="s">
        <v>1209</v>
      </c>
      <c r="E7" s="613" t="s">
        <v>575</v>
      </c>
      <c r="F7" s="614" t="s">
        <v>1212</v>
      </c>
      <c r="G7" s="613" t="s">
        <v>576</v>
      </c>
      <c r="H7" s="613" t="s">
        <v>584</v>
      </c>
      <c r="I7" s="613" t="s">
        <v>585</v>
      </c>
      <c r="J7" s="613" t="s">
        <v>586</v>
      </c>
      <c r="K7" s="613" t="s">
        <v>587</v>
      </c>
      <c r="L7" s="615">
        <v>79.8042984612852</v>
      </c>
      <c r="M7" s="615">
        <v>42</v>
      </c>
      <c r="N7" s="616">
        <v>3351.7805353739782</v>
      </c>
    </row>
    <row r="8" spans="1:14" ht="14.4" customHeight="1" x14ac:dyDescent="0.3">
      <c r="A8" s="611" t="s">
        <v>556</v>
      </c>
      <c r="B8" s="612" t="s">
        <v>557</v>
      </c>
      <c r="C8" s="613" t="s">
        <v>561</v>
      </c>
      <c r="D8" s="614" t="s">
        <v>1209</v>
      </c>
      <c r="E8" s="613" t="s">
        <v>575</v>
      </c>
      <c r="F8" s="614" t="s">
        <v>1212</v>
      </c>
      <c r="G8" s="613" t="s">
        <v>576</v>
      </c>
      <c r="H8" s="613" t="s">
        <v>588</v>
      </c>
      <c r="I8" s="613" t="s">
        <v>589</v>
      </c>
      <c r="J8" s="613" t="s">
        <v>590</v>
      </c>
      <c r="K8" s="613" t="s">
        <v>591</v>
      </c>
      <c r="L8" s="615">
        <v>59.896363636363631</v>
      </c>
      <c r="M8" s="615">
        <v>55</v>
      </c>
      <c r="N8" s="616">
        <v>3294.2999999999997</v>
      </c>
    </row>
    <row r="9" spans="1:14" ht="14.4" customHeight="1" x14ac:dyDescent="0.3">
      <c r="A9" s="611" t="s">
        <v>556</v>
      </c>
      <c r="B9" s="612" t="s">
        <v>557</v>
      </c>
      <c r="C9" s="613" t="s">
        <v>561</v>
      </c>
      <c r="D9" s="614" t="s">
        <v>1209</v>
      </c>
      <c r="E9" s="613" t="s">
        <v>575</v>
      </c>
      <c r="F9" s="614" t="s">
        <v>1212</v>
      </c>
      <c r="G9" s="613" t="s">
        <v>576</v>
      </c>
      <c r="H9" s="613" t="s">
        <v>592</v>
      </c>
      <c r="I9" s="613" t="s">
        <v>593</v>
      </c>
      <c r="J9" s="613" t="s">
        <v>594</v>
      </c>
      <c r="K9" s="613" t="s">
        <v>595</v>
      </c>
      <c r="L9" s="615">
        <v>56.429918588620673</v>
      </c>
      <c r="M9" s="615">
        <v>2</v>
      </c>
      <c r="N9" s="616">
        <v>112.85983717724135</v>
      </c>
    </row>
    <row r="10" spans="1:14" ht="14.4" customHeight="1" x14ac:dyDescent="0.3">
      <c r="A10" s="611" t="s">
        <v>556</v>
      </c>
      <c r="B10" s="612" t="s">
        <v>557</v>
      </c>
      <c r="C10" s="613" t="s">
        <v>561</v>
      </c>
      <c r="D10" s="614" t="s">
        <v>1209</v>
      </c>
      <c r="E10" s="613" t="s">
        <v>575</v>
      </c>
      <c r="F10" s="614" t="s">
        <v>1212</v>
      </c>
      <c r="G10" s="613" t="s">
        <v>576</v>
      </c>
      <c r="H10" s="613" t="s">
        <v>596</v>
      </c>
      <c r="I10" s="613" t="s">
        <v>597</v>
      </c>
      <c r="J10" s="613" t="s">
        <v>598</v>
      </c>
      <c r="K10" s="613" t="s">
        <v>595</v>
      </c>
      <c r="L10" s="615">
        <v>67.150000000000006</v>
      </c>
      <c r="M10" s="615">
        <v>2</v>
      </c>
      <c r="N10" s="616">
        <v>134.30000000000001</v>
      </c>
    </row>
    <row r="11" spans="1:14" ht="14.4" customHeight="1" x14ac:dyDescent="0.3">
      <c r="A11" s="611" t="s">
        <v>556</v>
      </c>
      <c r="B11" s="612" t="s">
        <v>557</v>
      </c>
      <c r="C11" s="613" t="s">
        <v>561</v>
      </c>
      <c r="D11" s="614" t="s">
        <v>1209</v>
      </c>
      <c r="E11" s="613" t="s">
        <v>575</v>
      </c>
      <c r="F11" s="614" t="s">
        <v>1212</v>
      </c>
      <c r="G11" s="613" t="s">
        <v>576</v>
      </c>
      <c r="H11" s="613" t="s">
        <v>599</v>
      </c>
      <c r="I11" s="613" t="s">
        <v>600</v>
      </c>
      <c r="J11" s="613" t="s">
        <v>601</v>
      </c>
      <c r="K11" s="613" t="s">
        <v>602</v>
      </c>
      <c r="L11" s="615">
        <v>331.02747517946875</v>
      </c>
      <c r="M11" s="615">
        <v>2</v>
      </c>
      <c r="N11" s="616">
        <v>662.0549503589375</v>
      </c>
    </row>
    <row r="12" spans="1:14" ht="14.4" customHeight="1" x14ac:dyDescent="0.3">
      <c r="A12" s="611" t="s">
        <v>556</v>
      </c>
      <c r="B12" s="612" t="s">
        <v>557</v>
      </c>
      <c r="C12" s="613" t="s">
        <v>561</v>
      </c>
      <c r="D12" s="614" t="s">
        <v>1209</v>
      </c>
      <c r="E12" s="613" t="s">
        <v>575</v>
      </c>
      <c r="F12" s="614" t="s">
        <v>1212</v>
      </c>
      <c r="G12" s="613" t="s">
        <v>576</v>
      </c>
      <c r="H12" s="613" t="s">
        <v>603</v>
      </c>
      <c r="I12" s="613" t="s">
        <v>604</v>
      </c>
      <c r="J12" s="613" t="s">
        <v>605</v>
      </c>
      <c r="K12" s="613" t="s">
        <v>606</v>
      </c>
      <c r="L12" s="615">
        <v>38.36</v>
      </c>
      <c r="M12" s="615">
        <v>1</v>
      </c>
      <c r="N12" s="616">
        <v>38.36</v>
      </c>
    </row>
    <row r="13" spans="1:14" ht="14.4" customHeight="1" x14ac:dyDescent="0.3">
      <c r="A13" s="611" t="s">
        <v>556</v>
      </c>
      <c r="B13" s="612" t="s">
        <v>557</v>
      </c>
      <c r="C13" s="613" t="s">
        <v>561</v>
      </c>
      <c r="D13" s="614" t="s">
        <v>1209</v>
      </c>
      <c r="E13" s="613" t="s">
        <v>575</v>
      </c>
      <c r="F13" s="614" t="s">
        <v>1212</v>
      </c>
      <c r="G13" s="613" t="s">
        <v>576</v>
      </c>
      <c r="H13" s="613" t="s">
        <v>607</v>
      </c>
      <c r="I13" s="613" t="s">
        <v>210</v>
      </c>
      <c r="J13" s="613" t="s">
        <v>608</v>
      </c>
      <c r="K13" s="613"/>
      <c r="L13" s="615">
        <v>97.320295756602576</v>
      </c>
      <c r="M13" s="615">
        <v>49</v>
      </c>
      <c r="N13" s="616">
        <v>4768.6944920735259</v>
      </c>
    </row>
    <row r="14" spans="1:14" ht="14.4" customHeight="1" x14ac:dyDescent="0.3">
      <c r="A14" s="611" t="s">
        <v>556</v>
      </c>
      <c r="B14" s="612" t="s">
        <v>557</v>
      </c>
      <c r="C14" s="613" t="s">
        <v>561</v>
      </c>
      <c r="D14" s="614" t="s">
        <v>1209</v>
      </c>
      <c r="E14" s="613" t="s">
        <v>575</v>
      </c>
      <c r="F14" s="614" t="s">
        <v>1212</v>
      </c>
      <c r="G14" s="613" t="s">
        <v>576</v>
      </c>
      <c r="H14" s="613" t="s">
        <v>609</v>
      </c>
      <c r="I14" s="613" t="s">
        <v>210</v>
      </c>
      <c r="J14" s="613" t="s">
        <v>610</v>
      </c>
      <c r="K14" s="613"/>
      <c r="L14" s="615">
        <v>218.20000000000002</v>
      </c>
      <c r="M14" s="615">
        <v>1</v>
      </c>
      <c r="N14" s="616">
        <v>218.20000000000002</v>
      </c>
    </row>
    <row r="15" spans="1:14" ht="14.4" customHeight="1" x14ac:dyDescent="0.3">
      <c r="A15" s="611" t="s">
        <v>556</v>
      </c>
      <c r="B15" s="612" t="s">
        <v>557</v>
      </c>
      <c r="C15" s="613" t="s">
        <v>561</v>
      </c>
      <c r="D15" s="614" t="s">
        <v>1209</v>
      </c>
      <c r="E15" s="613" t="s">
        <v>575</v>
      </c>
      <c r="F15" s="614" t="s">
        <v>1212</v>
      </c>
      <c r="G15" s="613" t="s">
        <v>576</v>
      </c>
      <c r="H15" s="613" t="s">
        <v>611</v>
      </c>
      <c r="I15" s="613" t="s">
        <v>612</v>
      </c>
      <c r="J15" s="613" t="s">
        <v>613</v>
      </c>
      <c r="K15" s="613" t="s">
        <v>614</v>
      </c>
      <c r="L15" s="615">
        <v>33.136249999999997</v>
      </c>
      <c r="M15" s="615">
        <v>8</v>
      </c>
      <c r="N15" s="616">
        <v>265.08999999999997</v>
      </c>
    </row>
    <row r="16" spans="1:14" ht="14.4" customHeight="1" x14ac:dyDescent="0.3">
      <c r="A16" s="611" t="s">
        <v>556</v>
      </c>
      <c r="B16" s="612" t="s">
        <v>557</v>
      </c>
      <c r="C16" s="613" t="s">
        <v>561</v>
      </c>
      <c r="D16" s="614" t="s">
        <v>1209</v>
      </c>
      <c r="E16" s="613" t="s">
        <v>575</v>
      </c>
      <c r="F16" s="614" t="s">
        <v>1212</v>
      </c>
      <c r="G16" s="613" t="s">
        <v>576</v>
      </c>
      <c r="H16" s="613" t="s">
        <v>615</v>
      </c>
      <c r="I16" s="613" t="s">
        <v>210</v>
      </c>
      <c r="J16" s="613" t="s">
        <v>616</v>
      </c>
      <c r="K16" s="613"/>
      <c r="L16" s="615">
        <v>35.651895816691393</v>
      </c>
      <c r="M16" s="615">
        <v>72</v>
      </c>
      <c r="N16" s="616">
        <v>2566.9364988017805</v>
      </c>
    </row>
    <row r="17" spans="1:14" ht="14.4" customHeight="1" x14ac:dyDescent="0.3">
      <c r="A17" s="611" t="s">
        <v>556</v>
      </c>
      <c r="B17" s="612" t="s">
        <v>557</v>
      </c>
      <c r="C17" s="613" t="s">
        <v>561</v>
      </c>
      <c r="D17" s="614" t="s">
        <v>1209</v>
      </c>
      <c r="E17" s="613" t="s">
        <v>575</v>
      </c>
      <c r="F17" s="614" t="s">
        <v>1212</v>
      </c>
      <c r="G17" s="613" t="s">
        <v>576</v>
      </c>
      <c r="H17" s="613" t="s">
        <v>617</v>
      </c>
      <c r="I17" s="613" t="s">
        <v>618</v>
      </c>
      <c r="J17" s="613" t="s">
        <v>586</v>
      </c>
      <c r="K17" s="613" t="s">
        <v>619</v>
      </c>
      <c r="L17" s="615">
        <v>40.909999999999997</v>
      </c>
      <c r="M17" s="615">
        <v>2</v>
      </c>
      <c r="N17" s="616">
        <v>81.819999999999993</v>
      </c>
    </row>
    <row r="18" spans="1:14" ht="14.4" customHeight="1" x14ac:dyDescent="0.3">
      <c r="A18" s="611" t="s">
        <v>556</v>
      </c>
      <c r="B18" s="612" t="s">
        <v>557</v>
      </c>
      <c r="C18" s="613" t="s">
        <v>561</v>
      </c>
      <c r="D18" s="614" t="s">
        <v>1209</v>
      </c>
      <c r="E18" s="613" t="s">
        <v>575</v>
      </c>
      <c r="F18" s="614" t="s">
        <v>1212</v>
      </c>
      <c r="G18" s="613" t="s">
        <v>576</v>
      </c>
      <c r="H18" s="613" t="s">
        <v>620</v>
      </c>
      <c r="I18" s="613" t="s">
        <v>621</v>
      </c>
      <c r="J18" s="613" t="s">
        <v>622</v>
      </c>
      <c r="K18" s="613" t="s">
        <v>623</v>
      </c>
      <c r="L18" s="615">
        <v>57.720254700122752</v>
      </c>
      <c r="M18" s="615">
        <v>1</v>
      </c>
      <c r="N18" s="616">
        <v>57.720254700122752</v>
      </c>
    </row>
    <row r="19" spans="1:14" ht="14.4" customHeight="1" x14ac:dyDescent="0.3">
      <c r="A19" s="611" t="s">
        <v>556</v>
      </c>
      <c r="B19" s="612" t="s">
        <v>557</v>
      </c>
      <c r="C19" s="613" t="s">
        <v>561</v>
      </c>
      <c r="D19" s="614" t="s">
        <v>1209</v>
      </c>
      <c r="E19" s="613" t="s">
        <v>575</v>
      </c>
      <c r="F19" s="614" t="s">
        <v>1212</v>
      </c>
      <c r="G19" s="613" t="s">
        <v>576</v>
      </c>
      <c r="H19" s="613" t="s">
        <v>624</v>
      </c>
      <c r="I19" s="613" t="s">
        <v>625</v>
      </c>
      <c r="J19" s="613" t="s">
        <v>626</v>
      </c>
      <c r="K19" s="613" t="s">
        <v>627</v>
      </c>
      <c r="L19" s="615">
        <v>74.87</v>
      </c>
      <c r="M19" s="615">
        <v>1</v>
      </c>
      <c r="N19" s="616">
        <v>74.87</v>
      </c>
    </row>
    <row r="20" spans="1:14" ht="14.4" customHeight="1" x14ac:dyDescent="0.3">
      <c r="A20" s="611" t="s">
        <v>556</v>
      </c>
      <c r="B20" s="612" t="s">
        <v>557</v>
      </c>
      <c r="C20" s="613" t="s">
        <v>561</v>
      </c>
      <c r="D20" s="614" t="s">
        <v>1209</v>
      </c>
      <c r="E20" s="613" t="s">
        <v>575</v>
      </c>
      <c r="F20" s="614" t="s">
        <v>1212</v>
      </c>
      <c r="G20" s="613" t="s">
        <v>576</v>
      </c>
      <c r="H20" s="613" t="s">
        <v>628</v>
      </c>
      <c r="I20" s="613" t="s">
        <v>210</v>
      </c>
      <c r="J20" s="613" t="s">
        <v>629</v>
      </c>
      <c r="K20" s="613"/>
      <c r="L20" s="615">
        <v>233.88720505651827</v>
      </c>
      <c r="M20" s="615">
        <v>6</v>
      </c>
      <c r="N20" s="616">
        <v>1403.3232303391096</v>
      </c>
    </row>
    <row r="21" spans="1:14" ht="14.4" customHeight="1" x14ac:dyDescent="0.3">
      <c r="A21" s="611" t="s">
        <v>556</v>
      </c>
      <c r="B21" s="612" t="s">
        <v>557</v>
      </c>
      <c r="C21" s="613" t="s">
        <v>561</v>
      </c>
      <c r="D21" s="614" t="s">
        <v>1209</v>
      </c>
      <c r="E21" s="613" t="s">
        <v>575</v>
      </c>
      <c r="F21" s="614" t="s">
        <v>1212</v>
      </c>
      <c r="G21" s="613" t="s">
        <v>576</v>
      </c>
      <c r="H21" s="613" t="s">
        <v>630</v>
      </c>
      <c r="I21" s="613" t="s">
        <v>630</v>
      </c>
      <c r="J21" s="613" t="s">
        <v>631</v>
      </c>
      <c r="K21" s="613" t="s">
        <v>632</v>
      </c>
      <c r="L21" s="615">
        <v>75.596226435963658</v>
      </c>
      <c r="M21" s="615">
        <v>13</v>
      </c>
      <c r="N21" s="616">
        <v>982.75094366752751</v>
      </c>
    </row>
    <row r="22" spans="1:14" ht="14.4" customHeight="1" x14ac:dyDescent="0.3">
      <c r="A22" s="611" t="s">
        <v>556</v>
      </c>
      <c r="B22" s="612" t="s">
        <v>557</v>
      </c>
      <c r="C22" s="613" t="s">
        <v>561</v>
      </c>
      <c r="D22" s="614" t="s">
        <v>1209</v>
      </c>
      <c r="E22" s="613" t="s">
        <v>575</v>
      </c>
      <c r="F22" s="614" t="s">
        <v>1212</v>
      </c>
      <c r="G22" s="613" t="s">
        <v>576</v>
      </c>
      <c r="H22" s="613" t="s">
        <v>633</v>
      </c>
      <c r="I22" s="613" t="s">
        <v>634</v>
      </c>
      <c r="J22" s="613" t="s">
        <v>635</v>
      </c>
      <c r="K22" s="613" t="s">
        <v>636</v>
      </c>
      <c r="L22" s="615">
        <v>65.560403748019027</v>
      </c>
      <c r="M22" s="615">
        <v>156</v>
      </c>
      <c r="N22" s="616">
        <v>10227.422984690969</v>
      </c>
    </row>
    <row r="23" spans="1:14" ht="14.4" customHeight="1" x14ac:dyDescent="0.3">
      <c r="A23" s="611" t="s">
        <v>556</v>
      </c>
      <c r="B23" s="612" t="s">
        <v>557</v>
      </c>
      <c r="C23" s="613" t="s">
        <v>561</v>
      </c>
      <c r="D23" s="614" t="s">
        <v>1209</v>
      </c>
      <c r="E23" s="613" t="s">
        <v>575</v>
      </c>
      <c r="F23" s="614" t="s">
        <v>1212</v>
      </c>
      <c r="G23" s="613" t="s">
        <v>576</v>
      </c>
      <c r="H23" s="613" t="s">
        <v>637</v>
      </c>
      <c r="I23" s="613" t="s">
        <v>210</v>
      </c>
      <c r="J23" s="613" t="s">
        <v>638</v>
      </c>
      <c r="K23" s="613" t="s">
        <v>639</v>
      </c>
      <c r="L23" s="615">
        <v>23.699999999999989</v>
      </c>
      <c r="M23" s="615">
        <v>258</v>
      </c>
      <c r="N23" s="616">
        <v>6114.5999999999967</v>
      </c>
    </row>
    <row r="24" spans="1:14" ht="14.4" customHeight="1" x14ac:dyDescent="0.3">
      <c r="A24" s="611" t="s">
        <v>556</v>
      </c>
      <c r="B24" s="612" t="s">
        <v>557</v>
      </c>
      <c r="C24" s="613" t="s">
        <v>561</v>
      </c>
      <c r="D24" s="614" t="s">
        <v>1209</v>
      </c>
      <c r="E24" s="613" t="s">
        <v>575</v>
      </c>
      <c r="F24" s="614" t="s">
        <v>1212</v>
      </c>
      <c r="G24" s="613" t="s">
        <v>576</v>
      </c>
      <c r="H24" s="613" t="s">
        <v>640</v>
      </c>
      <c r="I24" s="613" t="s">
        <v>210</v>
      </c>
      <c r="J24" s="613" t="s">
        <v>641</v>
      </c>
      <c r="K24" s="613" t="s">
        <v>639</v>
      </c>
      <c r="L24" s="615">
        <v>24.037194261613511</v>
      </c>
      <c r="M24" s="615">
        <v>6</v>
      </c>
      <c r="N24" s="616">
        <v>144.22316556968107</v>
      </c>
    </row>
    <row r="25" spans="1:14" ht="14.4" customHeight="1" x14ac:dyDescent="0.3">
      <c r="A25" s="611" t="s">
        <v>556</v>
      </c>
      <c r="B25" s="612" t="s">
        <v>557</v>
      </c>
      <c r="C25" s="613" t="s">
        <v>561</v>
      </c>
      <c r="D25" s="614" t="s">
        <v>1209</v>
      </c>
      <c r="E25" s="613" t="s">
        <v>575</v>
      </c>
      <c r="F25" s="614" t="s">
        <v>1212</v>
      </c>
      <c r="G25" s="613" t="s">
        <v>576</v>
      </c>
      <c r="H25" s="613" t="s">
        <v>642</v>
      </c>
      <c r="I25" s="613" t="s">
        <v>210</v>
      </c>
      <c r="J25" s="613" t="s">
        <v>643</v>
      </c>
      <c r="K25" s="613" t="s">
        <v>644</v>
      </c>
      <c r="L25" s="615">
        <v>199.67000000000004</v>
      </c>
      <c r="M25" s="615">
        <v>1</v>
      </c>
      <c r="N25" s="616">
        <v>199.67000000000004</v>
      </c>
    </row>
    <row r="26" spans="1:14" ht="14.4" customHeight="1" x14ac:dyDescent="0.3">
      <c r="A26" s="611" t="s">
        <v>556</v>
      </c>
      <c r="B26" s="612" t="s">
        <v>557</v>
      </c>
      <c r="C26" s="613" t="s">
        <v>561</v>
      </c>
      <c r="D26" s="614" t="s">
        <v>1209</v>
      </c>
      <c r="E26" s="613" t="s">
        <v>575</v>
      </c>
      <c r="F26" s="614" t="s">
        <v>1212</v>
      </c>
      <c r="G26" s="613" t="s">
        <v>576</v>
      </c>
      <c r="H26" s="613" t="s">
        <v>645</v>
      </c>
      <c r="I26" s="613" t="s">
        <v>210</v>
      </c>
      <c r="J26" s="613" t="s">
        <v>646</v>
      </c>
      <c r="K26" s="613"/>
      <c r="L26" s="615">
        <v>37.852138098351034</v>
      </c>
      <c r="M26" s="615">
        <v>4</v>
      </c>
      <c r="N26" s="616">
        <v>151.40855239340414</v>
      </c>
    </row>
    <row r="27" spans="1:14" ht="14.4" customHeight="1" x14ac:dyDescent="0.3">
      <c r="A27" s="611" t="s">
        <v>556</v>
      </c>
      <c r="B27" s="612" t="s">
        <v>557</v>
      </c>
      <c r="C27" s="613" t="s">
        <v>561</v>
      </c>
      <c r="D27" s="614" t="s">
        <v>1209</v>
      </c>
      <c r="E27" s="613" t="s">
        <v>575</v>
      </c>
      <c r="F27" s="614" t="s">
        <v>1212</v>
      </c>
      <c r="G27" s="613" t="s">
        <v>576</v>
      </c>
      <c r="H27" s="613" t="s">
        <v>647</v>
      </c>
      <c r="I27" s="613" t="s">
        <v>210</v>
      </c>
      <c r="J27" s="613" t="s">
        <v>648</v>
      </c>
      <c r="K27" s="613"/>
      <c r="L27" s="615">
        <v>103.03478421488552</v>
      </c>
      <c r="M27" s="615">
        <v>1</v>
      </c>
      <c r="N27" s="616">
        <v>103.03478421488552</v>
      </c>
    </row>
    <row r="28" spans="1:14" ht="14.4" customHeight="1" x14ac:dyDescent="0.3">
      <c r="A28" s="611" t="s">
        <v>556</v>
      </c>
      <c r="B28" s="612" t="s">
        <v>557</v>
      </c>
      <c r="C28" s="613" t="s">
        <v>561</v>
      </c>
      <c r="D28" s="614" t="s">
        <v>1209</v>
      </c>
      <c r="E28" s="613" t="s">
        <v>575</v>
      </c>
      <c r="F28" s="614" t="s">
        <v>1212</v>
      </c>
      <c r="G28" s="613" t="s">
        <v>576</v>
      </c>
      <c r="H28" s="613" t="s">
        <v>649</v>
      </c>
      <c r="I28" s="613" t="s">
        <v>650</v>
      </c>
      <c r="J28" s="613" t="s">
        <v>651</v>
      </c>
      <c r="K28" s="613" t="s">
        <v>652</v>
      </c>
      <c r="L28" s="615">
        <v>45.47</v>
      </c>
      <c r="M28" s="615">
        <v>1</v>
      </c>
      <c r="N28" s="616">
        <v>45.47</v>
      </c>
    </row>
    <row r="29" spans="1:14" ht="14.4" customHeight="1" x14ac:dyDescent="0.3">
      <c r="A29" s="611" t="s">
        <v>556</v>
      </c>
      <c r="B29" s="612" t="s">
        <v>557</v>
      </c>
      <c r="C29" s="613" t="s">
        <v>561</v>
      </c>
      <c r="D29" s="614" t="s">
        <v>1209</v>
      </c>
      <c r="E29" s="613" t="s">
        <v>575</v>
      </c>
      <c r="F29" s="614" t="s">
        <v>1212</v>
      </c>
      <c r="G29" s="613" t="s">
        <v>576</v>
      </c>
      <c r="H29" s="613" t="s">
        <v>653</v>
      </c>
      <c r="I29" s="613" t="s">
        <v>654</v>
      </c>
      <c r="J29" s="613" t="s">
        <v>655</v>
      </c>
      <c r="K29" s="613" t="s">
        <v>656</v>
      </c>
      <c r="L29" s="615">
        <v>50.78</v>
      </c>
      <c r="M29" s="615">
        <v>2</v>
      </c>
      <c r="N29" s="616">
        <v>101.56</v>
      </c>
    </row>
    <row r="30" spans="1:14" ht="14.4" customHeight="1" x14ac:dyDescent="0.3">
      <c r="A30" s="611" t="s">
        <v>556</v>
      </c>
      <c r="B30" s="612" t="s">
        <v>557</v>
      </c>
      <c r="C30" s="613" t="s">
        <v>561</v>
      </c>
      <c r="D30" s="614" t="s">
        <v>1209</v>
      </c>
      <c r="E30" s="613" t="s">
        <v>575</v>
      </c>
      <c r="F30" s="614" t="s">
        <v>1212</v>
      </c>
      <c r="G30" s="613" t="s">
        <v>576</v>
      </c>
      <c r="H30" s="613" t="s">
        <v>657</v>
      </c>
      <c r="I30" s="613" t="s">
        <v>658</v>
      </c>
      <c r="J30" s="613" t="s">
        <v>659</v>
      </c>
      <c r="K30" s="613" t="s">
        <v>660</v>
      </c>
      <c r="L30" s="615">
        <v>56.932739331864404</v>
      </c>
      <c r="M30" s="615">
        <v>3</v>
      </c>
      <c r="N30" s="616">
        <v>170.79821799559321</v>
      </c>
    </row>
    <row r="31" spans="1:14" ht="14.4" customHeight="1" x14ac:dyDescent="0.3">
      <c r="A31" s="611" t="s">
        <v>556</v>
      </c>
      <c r="B31" s="612" t="s">
        <v>557</v>
      </c>
      <c r="C31" s="613" t="s">
        <v>561</v>
      </c>
      <c r="D31" s="614" t="s">
        <v>1209</v>
      </c>
      <c r="E31" s="613" t="s">
        <v>575</v>
      </c>
      <c r="F31" s="614" t="s">
        <v>1212</v>
      </c>
      <c r="G31" s="613" t="s">
        <v>576</v>
      </c>
      <c r="H31" s="613" t="s">
        <v>661</v>
      </c>
      <c r="I31" s="613" t="s">
        <v>662</v>
      </c>
      <c r="J31" s="613" t="s">
        <v>663</v>
      </c>
      <c r="K31" s="613" t="s">
        <v>664</v>
      </c>
      <c r="L31" s="615">
        <v>694.96820632999277</v>
      </c>
      <c r="M31" s="615">
        <v>2</v>
      </c>
      <c r="N31" s="616">
        <v>1389.9364126599855</v>
      </c>
    </row>
    <row r="32" spans="1:14" ht="14.4" customHeight="1" x14ac:dyDescent="0.3">
      <c r="A32" s="611" t="s">
        <v>556</v>
      </c>
      <c r="B32" s="612" t="s">
        <v>557</v>
      </c>
      <c r="C32" s="613" t="s">
        <v>561</v>
      </c>
      <c r="D32" s="614" t="s">
        <v>1209</v>
      </c>
      <c r="E32" s="613" t="s">
        <v>575</v>
      </c>
      <c r="F32" s="614" t="s">
        <v>1212</v>
      </c>
      <c r="G32" s="613" t="s">
        <v>576</v>
      </c>
      <c r="H32" s="613" t="s">
        <v>665</v>
      </c>
      <c r="I32" s="613" t="s">
        <v>666</v>
      </c>
      <c r="J32" s="613" t="s">
        <v>667</v>
      </c>
      <c r="K32" s="613" t="s">
        <v>668</v>
      </c>
      <c r="L32" s="615">
        <v>107.88047288132485</v>
      </c>
      <c r="M32" s="615">
        <v>17</v>
      </c>
      <c r="N32" s="616">
        <v>1833.9680389825223</v>
      </c>
    </row>
    <row r="33" spans="1:14" ht="14.4" customHeight="1" x14ac:dyDescent="0.3">
      <c r="A33" s="611" t="s">
        <v>556</v>
      </c>
      <c r="B33" s="612" t="s">
        <v>557</v>
      </c>
      <c r="C33" s="613" t="s">
        <v>561</v>
      </c>
      <c r="D33" s="614" t="s">
        <v>1209</v>
      </c>
      <c r="E33" s="613" t="s">
        <v>575</v>
      </c>
      <c r="F33" s="614" t="s">
        <v>1212</v>
      </c>
      <c r="G33" s="613" t="s">
        <v>576</v>
      </c>
      <c r="H33" s="613" t="s">
        <v>669</v>
      </c>
      <c r="I33" s="613" t="s">
        <v>210</v>
      </c>
      <c r="J33" s="613" t="s">
        <v>670</v>
      </c>
      <c r="K33" s="613"/>
      <c r="L33" s="615">
        <v>92.238048041445182</v>
      </c>
      <c r="M33" s="615">
        <v>52</v>
      </c>
      <c r="N33" s="616">
        <v>4796.3784981551498</v>
      </c>
    </row>
    <row r="34" spans="1:14" ht="14.4" customHeight="1" x14ac:dyDescent="0.3">
      <c r="A34" s="611" t="s">
        <v>556</v>
      </c>
      <c r="B34" s="612" t="s">
        <v>557</v>
      </c>
      <c r="C34" s="613" t="s">
        <v>561</v>
      </c>
      <c r="D34" s="614" t="s">
        <v>1209</v>
      </c>
      <c r="E34" s="613" t="s">
        <v>575</v>
      </c>
      <c r="F34" s="614" t="s">
        <v>1212</v>
      </c>
      <c r="G34" s="613" t="s">
        <v>576</v>
      </c>
      <c r="H34" s="613" t="s">
        <v>671</v>
      </c>
      <c r="I34" s="613" t="s">
        <v>210</v>
      </c>
      <c r="J34" s="613" t="s">
        <v>672</v>
      </c>
      <c r="K34" s="613"/>
      <c r="L34" s="615">
        <v>55.966117358672882</v>
      </c>
      <c r="M34" s="615">
        <v>115</v>
      </c>
      <c r="N34" s="616">
        <v>6436.1034962473814</v>
      </c>
    </row>
    <row r="35" spans="1:14" ht="14.4" customHeight="1" x14ac:dyDescent="0.3">
      <c r="A35" s="611" t="s">
        <v>556</v>
      </c>
      <c r="B35" s="612" t="s">
        <v>557</v>
      </c>
      <c r="C35" s="613" t="s">
        <v>561</v>
      </c>
      <c r="D35" s="614" t="s">
        <v>1209</v>
      </c>
      <c r="E35" s="613" t="s">
        <v>575</v>
      </c>
      <c r="F35" s="614" t="s">
        <v>1212</v>
      </c>
      <c r="G35" s="613" t="s">
        <v>576</v>
      </c>
      <c r="H35" s="613" t="s">
        <v>673</v>
      </c>
      <c r="I35" s="613" t="s">
        <v>674</v>
      </c>
      <c r="J35" s="613" t="s">
        <v>675</v>
      </c>
      <c r="K35" s="613" t="s">
        <v>676</v>
      </c>
      <c r="L35" s="615">
        <v>1988.3548681789205</v>
      </c>
      <c r="M35" s="615">
        <v>2</v>
      </c>
      <c r="N35" s="616">
        <v>3976.7097363578409</v>
      </c>
    </row>
    <row r="36" spans="1:14" ht="14.4" customHeight="1" x14ac:dyDescent="0.3">
      <c r="A36" s="611" t="s">
        <v>556</v>
      </c>
      <c r="B36" s="612" t="s">
        <v>557</v>
      </c>
      <c r="C36" s="613" t="s">
        <v>561</v>
      </c>
      <c r="D36" s="614" t="s">
        <v>1209</v>
      </c>
      <c r="E36" s="613" t="s">
        <v>575</v>
      </c>
      <c r="F36" s="614" t="s">
        <v>1212</v>
      </c>
      <c r="G36" s="613" t="s">
        <v>576</v>
      </c>
      <c r="H36" s="613" t="s">
        <v>677</v>
      </c>
      <c r="I36" s="613" t="s">
        <v>210</v>
      </c>
      <c r="J36" s="613" t="s">
        <v>678</v>
      </c>
      <c r="K36" s="613"/>
      <c r="L36" s="615">
        <v>86.559951515262</v>
      </c>
      <c r="M36" s="615">
        <v>277</v>
      </c>
      <c r="N36" s="616">
        <v>23977.106569727574</v>
      </c>
    </row>
    <row r="37" spans="1:14" ht="14.4" customHeight="1" x14ac:dyDescent="0.3">
      <c r="A37" s="611" t="s">
        <v>556</v>
      </c>
      <c r="B37" s="612" t="s">
        <v>557</v>
      </c>
      <c r="C37" s="613" t="s">
        <v>561</v>
      </c>
      <c r="D37" s="614" t="s">
        <v>1209</v>
      </c>
      <c r="E37" s="613" t="s">
        <v>575</v>
      </c>
      <c r="F37" s="614" t="s">
        <v>1212</v>
      </c>
      <c r="G37" s="613" t="s">
        <v>576</v>
      </c>
      <c r="H37" s="613" t="s">
        <v>679</v>
      </c>
      <c r="I37" s="613" t="s">
        <v>210</v>
      </c>
      <c r="J37" s="613" t="s">
        <v>680</v>
      </c>
      <c r="K37" s="613"/>
      <c r="L37" s="615">
        <v>152.40647569773958</v>
      </c>
      <c r="M37" s="615">
        <v>5</v>
      </c>
      <c r="N37" s="616">
        <v>762.03237848869787</v>
      </c>
    </row>
    <row r="38" spans="1:14" ht="14.4" customHeight="1" x14ac:dyDescent="0.3">
      <c r="A38" s="611" t="s">
        <v>556</v>
      </c>
      <c r="B38" s="612" t="s">
        <v>557</v>
      </c>
      <c r="C38" s="613" t="s">
        <v>561</v>
      </c>
      <c r="D38" s="614" t="s">
        <v>1209</v>
      </c>
      <c r="E38" s="613" t="s">
        <v>575</v>
      </c>
      <c r="F38" s="614" t="s">
        <v>1212</v>
      </c>
      <c r="G38" s="613" t="s">
        <v>576</v>
      </c>
      <c r="H38" s="613" t="s">
        <v>681</v>
      </c>
      <c r="I38" s="613" t="s">
        <v>210</v>
      </c>
      <c r="J38" s="613" t="s">
        <v>682</v>
      </c>
      <c r="K38" s="613"/>
      <c r="L38" s="615">
        <v>48.439810739362031</v>
      </c>
      <c r="M38" s="615">
        <v>830</v>
      </c>
      <c r="N38" s="616">
        <v>40205.042913670484</v>
      </c>
    </row>
    <row r="39" spans="1:14" ht="14.4" customHeight="1" x14ac:dyDescent="0.3">
      <c r="A39" s="611" t="s">
        <v>556</v>
      </c>
      <c r="B39" s="612" t="s">
        <v>557</v>
      </c>
      <c r="C39" s="613" t="s">
        <v>561</v>
      </c>
      <c r="D39" s="614" t="s">
        <v>1209</v>
      </c>
      <c r="E39" s="613" t="s">
        <v>575</v>
      </c>
      <c r="F39" s="614" t="s">
        <v>1212</v>
      </c>
      <c r="G39" s="613" t="s">
        <v>576</v>
      </c>
      <c r="H39" s="613" t="s">
        <v>683</v>
      </c>
      <c r="I39" s="613" t="s">
        <v>210</v>
      </c>
      <c r="J39" s="613" t="s">
        <v>684</v>
      </c>
      <c r="K39" s="613"/>
      <c r="L39" s="615">
        <v>55.318881052375389</v>
      </c>
      <c r="M39" s="615">
        <v>4</v>
      </c>
      <c r="N39" s="616">
        <v>221.27552420950155</v>
      </c>
    </row>
    <row r="40" spans="1:14" ht="14.4" customHeight="1" x14ac:dyDescent="0.3">
      <c r="A40" s="611" t="s">
        <v>556</v>
      </c>
      <c r="B40" s="612" t="s">
        <v>557</v>
      </c>
      <c r="C40" s="613" t="s">
        <v>561</v>
      </c>
      <c r="D40" s="614" t="s">
        <v>1209</v>
      </c>
      <c r="E40" s="613" t="s">
        <v>575</v>
      </c>
      <c r="F40" s="614" t="s">
        <v>1212</v>
      </c>
      <c r="G40" s="613" t="s">
        <v>576</v>
      </c>
      <c r="H40" s="613" t="s">
        <v>685</v>
      </c>
      <c r="I40" s="613" t="s">
        <v>210</v>
      </c>
      <c r="J40" s="613" t="s">
        <v>686</v>
      </c>
      <c r="K40" s="613"/>
      <c r="L40" s="615">
        <v>109.31258720461571</v>
      </c>
      <c r="M40" s="615">
        <v>69</v>
      </c>
      <c r="N40" s="616">
        <v>7542.5685171184841</v>
      </c>
    </row>
    <row r="41" spans="1:14" ht="14.4" customHeight="1" x14ac:dyDescent="0.3">
      <c r="A41" s="611" t="s">
        <v>556</v>
      </c>
      <c r="B41" s="612" t="s">
        <v>557</v>
      </c>
      <c r="C41" s="613" t="s">
        <v>561</v>
      </c>
      <c r="D41" s="614" t="s">
        <v>1209</v>
      </c>
      <c r="E41" s="613" t="s">
        <v>575</v>
      </c>
      <c r="F41" s="614" t="s">
        <v>1212</v>
      </c>
      <c r="G41" s="613" t="s">
        <v>576</v>
      </c>
      <c r="H41" s="613" t="s">
        <v>687</v>
      </c>
      <c r="I41" s="613" t="s">
        <v>210</v>
      </c>
      <c r="J41" s="613" t="s">
        <v>688</v>
      </c>
      <c r="K41" s="613"/>
      <c r="L41" s="615">
        <v>111.83924339298363</v>
      </c>
      <c r="M41" s="615">
        <v>2</v>
      </c>
      <c r="N41" s="616">
        <v>223.67848678596727</v>
      </c>
    </row>
    <row r="42" spans="1:14" ht="14.4" customHeight="1" x14ac:dyDescent="0.3">
      <c r="A42" s="611" t="s">
        <v>556</v>
      </c>
      <c r="B42" s="612" t="s">
        <v>557</v>
      </c>
      <c r="C42" s="613" t="s">
        <v>561</v>
      </c>
      <c r="D42" s="614" t="s">
        <v>1209</v>
      </c>
      <c r="E42" s="613" t="s">
        <v>575</v>
      </c>
      <c r="F42" s="614" t="s">
        <v>1212</v>
      </c>
      <c r="G42" s="613" t="s">
        <v>576</v>
      </c>
      <c r="H42" s="613" t="s">
        <v>689</v>
      </c>
      <c r="I42" s="613" t="s">
        <v>210</v>
      </c>
      <c r="J42" s="613" t="s">
        <v>690</v>
      </c>
      <c r="K42" s="613" t="s">
        <v>691</v>
      </c>
      <c r="L42" s="615">
        <v>454.1249416857807</v>
      </c>
      <c r="M42" s="615">
        <v>1</v>
      </c>
      <c r="N42" s="616">
        <v>454.1249416857807</v>
      </c>
    </row>
    <row r="43" spans="1:14" ht="14.4" customHeight="1" x14ac:dyDescent="0.3">
      <c r="A43" s="611" t="s">
        <v>556</v>
      </c>
      <c r="B43" s="612" t="s">
        <v>557</v>
      </c>
      <c r="C43" s="613" t="s">
        <v>561</v>
      </c>
      <c r="D43" s="614" t="s">
        <v>1209</v>
      </c>
      <c r="E43" s="613" t="s">
        <v>575</v>
      </c>
      <c r="F43" s="614" t="s">
        <v>1212</v>
      </c>
      <c r="G43" s="613" t="s">
        <v>576</v>
      </c>
      <c r="H43" s="613" t="s">
        <v>692</v>
      </c>
      <c r="I43" s="613" t="s">
        <v>693</v>
      </c>
      <c r="J43" s="613" t="s">
        <v>694</v>
      </c>
      <c r="K43" s="613" t="s">
        <v>695</v>
      </c>
      <c r="L43" s="615">
        <v>19.409972908139885</v>
      </c>
      <c r="M43" s="615">
        <v>1</v>
      </c>
      <c r="N43" s="616">
        <v>19.409972908139885</v>
      </c>
    </row>
    <row r="44" spans="1:14" ht="14.4" customHeight="1" x14ac:dyDescent="0.3">
      <c r="A44" s="611" t="s">
        <v>556</v>
      </c>
      <c r="B44" s="612" t="s">
        <v>557</v>
      </c>
      <c r="C44" s="613" t="s">
        <v>561</v>
      </c>
      <c r="D44" s="614" t="s">
        <v>1209</v>
      </c>
      <c r="E44" s="613" t="s">
        <v>575</v>
      </c>
      <c r="F44" s="614" t="s">
        <v>1212</v>
      </c>
      <c r="G44" s="613" t="s">
        <v>576</v>
      </c>
      <c r="H44" s="613" t="s">
        <v>696</v>
      </c>
      <c r="I44" s="613" t="s">
        <v>697</v>
      </c>
      <c r="J44" s="613" t="s">
        <v>698</v>
      </c>
      <c r="K44" s="613" t="s">
        <v>699</v>
      </c>
      <c r="L44" s="615">
        <v>84.81</v>
      </c>
      <c r="M44" s="615">
        <v>1</v>
      </c>
      <c r="N44" s="616">
        <v>84.81</v>
      </c>
    </row>
    <row r="45" spans="1:14" ht="14.4" customHeight="1" x14ac:dyDescent="0.3">
      <c r="A45" s="611" t="s">
        <v>556</v>
      </c>
      <c r="B45" s="612" t="s">
        <v>557</v>
      </c>
      <c r="C45" s="613" t="s">
        <v>561</v>
      </c>
      <c r="D45" s="614" t="s">
        <v>1209</v>
      </c>
      <c r="E45" s="613" t="s">
        <v>575</v>
      </c>
      <c r="F45" s="614" t="s">
        <v>1212</v>
      </c>
      <c r="G45" s="613" t="s">
        <v>576</v>
      </c>
      <c r="H45" s="613" t="s">
        <v>700</v>
      </c>
      <c r="I45" s="613" t="s">
        <v>701</v>
      </c>
      <c r="J45" s="613" t="s">
        <v>702</v>
      </c>
      <c r="K45" s="613" t="s">
        <v>703</v>
      </c>
      <c r="L45" s="615">
        <v>118.53999999999995</v>
      </c>
      <c r="M45" s="615">
        <v>4</v>
      </c>
      <c r="N45" s="616">
        <v>474.1599999999998</v>
      </c>
    </row>
    <row r="46" spans="1:14" ht="14.4" customHeight="1" x14ac:dyDescent="0.3">
      <c r="A46" s="611" t="s">
        <v>556</v>
      </c>
      <c r="B46" s="612" t="s">
        <v>557</v>
      </c>
      <c r="C46" s="613" t="s">
        <v>561</v>
      </c>
      <c r="D46" s="614" t="s">
        <v>1209</v>
      </c>
      <c r="E46" s="613" t="s">
        <v>575</v>
      </c>
      <c r="F46" s="614" t="s">
        <v>1212</v>
      </c>
      <c r="G46" s="613" t="s">
        <v>576</v>
      </c>
      <c r="H46" s="613" t="s">
        <v>704</v>
      </c>
      <c r="I46" s="613" t="s">
        <v>210</v>
      </c>
      <c r="J46" s="613" t="s">
        <v>705</v>
      </c>
      <c r="K46" s="613"/>
      <c r="L46" s="615">
        <v>448.21012661741753</v>
      </c>
      <c r="M46" s="615">
        <v>1</v>
      </c>
      <c r="N46" s="616">
        <v>448.21012661741753</v>
      </c>
    </row>
    <row r="47" spans="1:14" ht="14.4" customHeight="1" x14ac:dyDescent="0.3">
      <c r="A47" s="611" t="s">
        <v>556</v>
      </c>
      <c r="B47" s="612" t="s">
        <v>557</v>
      </c>
      <c r="C47" s="613" t="s">
        <v>561</v>
      </c>
      <c r="D47" s="614" t="s">
        <v>1209</v>
      </c>
      <c r="E47" s="613" t="s">
        <v>575</v>
      </c>
      <c r="F47" s="614" t="s">
        <v>1212</v>
      </c>
      <c r="G47" s="613" t="s">
        <v>576</v>
      </c>
      <c r="H47" s="613" t="s">
        <v>706</v>
      </c>
      <c r="I47" s="613" t="s">
        <v>706</v>
      </c>
      <c r="J47" s="613" t="s">
        <v>590</v>
      </c>
      <c r="K47" s="613" t="s">
        <v>707</v>
      </c>
      <c r="L47" s="615">
        <v>59.79756296399551</v>
      </c>
      <c r="M47" s="615">
        <v>467</v>
      </c>
      <c r="N47" s="616">
        <v>27925.461904185904</v>
      </c>
    </row>
    <row r="48" spans="1:14" ht="14.4" customHeight="1" x14ac:dyDescent="0.3">
      <c r="A48" s="611" t="s">
        <v>556</v>
      </c>
      <c r="B48" s="612" t="s">
        <v>557</v>
      </c>
      <c r="C48" s="613" t="s">
        <v>561</v>
      </c>
      <c r="D48" s="614" t="s">
        <v>1209</v>
      </c>
      <c r="E48" s="613" t="s">
        <v>575</v>
      </c>
      <c r="F48" s="614" t="s">
        <v>1212</v>
      </c>
      <c r="G48" s="613" t="s">
        <v>576</v>
      </c>
      <c r="H48" s="613" t="s">
        <v>708</v>
      </c>
      <c r="I48" s="613" t="s">
        <v>210</v>
      </c>
      <c r="J48" s="613" t="s">
        <v>709</v>
      </c>
      <c r="K48" s="613"/>
      <c r="L48" s="615">
        <v>43.139999999999986</v>
      </c>
      <c r="M48" s="615">
        <v>1</v>
      </c>
      <c r="N48" s="616">
        <v>43.139999999999986</v>
      </c>
    </row>
    <row r="49" spans="1:14" ht="14.4" customHeight="1" x14ac:dyDescent="0.3">
      <c r="A49" s="611" t="s">
        <v>556</v>
      </c>
      <c r="B49" s="612" t="s">
        <v>557</v>
      </c>
      <c r="C49" s="613" t="s">
        <v>561</v>
      </c>
      <c r="D49" s="614" t="s">
        <v>1209</v>
      </c>
      <c r="E49" s="613" t="s">
        <v>575</v>
      </c>
      <c r="F49" s="614" t="s">
        <v>1212</v>
      </c>
      <c r="G49" s="613" t="s">
        <v>576</v>
      </c>
      <c r="H49" s="613" t="s">
        <v>710</v>
      </c>
      <c r="I49" s="613" t="s">
        <v>210</v>
      </c>
      <c r="J49" s="613" t="s">
        <v>711</v>
      </c>
      <c r="K49" s="613"/>
      <c r="L49" s="615">
        <v>37.700000000000003</v>
      </c>
      <c r="M49" s="615">
        <v>1</v>
      </c>
      <c r="N49" s="616">
        <v>37.700000000000003</v>
      </c>
    </row>
    <row r="50" spans="1:14" ht="14.4" customHeight="1" x14ac:dyDescent="0.3">
      <c r="A50" s="611" t="s">
        <v>556</v>
      </c>
      <c r="B50" s="612" t="s">
        <v>557</v>
      </c>
      <c r="C50" s="613" t="s">
        <v>561</v>
      </c>
      <c r="D50" s="614" t="s">
        <v>1209</v>
      </c>
      <c r="E50" s="613" t="s">
        <v>575</v>
      </c>
      <c r="F50" s="614" t="s">
        <v>1212</v>
      </c>
      <c r="G50" s="613" t="s">
        <v>576</v>
      </c>
      <c r="H50" s="613" t="s">
        <v>712</v>
      </c>
      <c r="I50" s="613" t="s">
        <v>210</v>
      </c>
      <c r="J50" s="613" t="s">
        <v>713</v>
      </c>
      <c r="K50" s="613"/>
      <c r="L50" s="615">
        <v>150.17720671723671</v>
      </c>
      <c r="M50" s="615">
        <v>24</v>
      </c>
      <c r="N50" s="616">
        <v>3604.2529612136809</v>
      </c>
    </row>
    <row r="51" spans="1:14" ht="14.4" customHeight="1" x14ac:dyDescent="0.3">
      <c r="A51" s="611" t="s">
        <v>556</v>
      </c>
      <c r="B51" s="612" t="s">
        <v>557</v>
      </c>
      <c r="C51" s="613" t="s">
        <v>561</v>
      </c>
      <c r="D51" s="614" t="s">
        <v>1209</v>
      </c>
      <c r="E51" s="613" t="s">
        <v>575</v>
      </c>
      <c r="F51" s="614" t="s">
        <v>1212</v>
      </c>
      <c r="G51" s="613" t="s">
        <v>576</v>
      </c>
      <c r="H51" s="613" t="s">
        <v>714</v>
      </c>
      <c r="I51" s="613" t="s">
        <v>715</v>
      </c>
      <c r="J51" s="613" t="s">
        <v>716</v>
      </c>
      <c r="K51" s="613" t="s">
        <v>717</v>
      </c>
      <c r="L51" s="615">
        <v>8.9700000000000006</v>
      </c>
      <c r="M51" s="615">
        <v>40</v>
      </c>
      <c r="N51" s="616">
        <v>358.8</v>
      </c>
    </row>
    <row r="52" spans="1:14" ht="14.4" customHeight="1" x14ac:dyDescent="0.3">
      <c r="A52" s="611" t="s">
        <v>556</v>
      </c>
      <c r="B52" s="612" t="s">
        <v>557</v>
      </c>
      <c r="C52" s="613" t="s">
        <v>561</v>
      </c>
      <c r="D52" s="614" t="s">
        <v>1209</v>
      </c>
      <c r="E52" s="613" t="s">
        <v>575</v>
      </c>
      <c r="F52" s="614" t="s">
        <v>1212</v>
      </c>
      <c r="G52" s="613" t="s">
        <v>576</v>
      </c>
      <c r="H52" s="613" t="s">
        <v>718</v>
      </c>
      <c r="I52" s="613" t="s">
        <v>719</v>
      </c>
      <c r="J52" s="613" t="s">
        <v>720</v>
      </c>
      <c r="K52" s="613" t="s">
        <v>721</v>
      </c>
      <c r="L52" s="615">
        <v>241.77885404206688</v>
      </c>
      <c r="M52" s="615">
        <v>1</v>
      </c>
      <c r="N52" s="616">
        <v>241.77885404206688</v>
      </c>
    </row>
    <row r="53" spans="1:14" ht="14.4" customHeight="1" x14ac:dyDescent="0.3">
      <c r="A53" s="611" t="s">
        <v>556</v>
      </c>
      <c r="B53" s="612" t="s">
        <v>557</v>
      </c>
      <c r="C53" s="613" t="s">
        <v>561</v>
      </c>
      <c r="D53" s="614" t="s">
        <v>1209</v>
      </c>
      <c r="E53" s="613" t="s">
        <v>722</v>
      </c>
      <c r="F53" s="614" t="s">
        <v>1213</v>
      </c>
      <c r="G53" s="613" t="s">
        <v>576</v>
      </c>
      <c r="H53" s="613" t="s">
        <v>723</v>
      </c>
      <c r="I53" s="613" t="s">
        <v>210</v>
      </c>
      <c r="J53" s="613" t="s">
        <v>724</v>
      </c>
      <c r="K53" s="613"/>
      <c r="L53" s="615">
        <v>431.39012186583915</v>
      </c>
      <c r="M53" s="615">
        <v>2</v>
      </c>
      <c r="N53" s="616">
        <v>862.7802437316783</v>
      </c>
    </row>
    <row r="54" spans="1:14" ht="14.4" customHeight="1" x14ac:dyDescent="0.3">
      <c r="A54" s="611" t="s">
        <v>556</v>
      </c>
      <c r="B54" s="612" t="s">
        <v>557</v>
      </c>
      <c r="C54" s="613" t="s">
        <v>561</v>
      </c>
      <c r="D54" s="614" t="s">
        <v>1209</v>
      </c>
      <c r="E54" s="613" t="s">
        <v>722</v>
      </c>
      <c r="F54" s="614" t="s">
        <v>1213</v>
      </c>
      <c r="G54" s="613" t="s">
        <v>576</v>
      </c>
      <c r="H54" s="613" t="s">
        <v>725</v>
      </c>
      <c r="I54" s="613" t="s">
        <v>210</v>
      </c>
      <c r="J54" s="613" t="s">
        <v>726</v>
      </c>
      <c r="K54" s="613"/>
      <c r="L54" s="615">
        <v>285.09008053671175</v>
      </c>
      <c r="M54" s="615">
        <v>2</v>
      </c>
      <c r="N54" s="616">
        <v>570.18016107342351</v>
      </c>
    </row>
    <row r="55" spans="1:14" ht="14.4" customHeight="1" x14ac:dyDescent="0.3">
      <c r="A55" s="611" t="s">
        <v>556</v>
      </c>
      <c r="B55" s="612" t="s">
        <v>557</v>
      </c>
      <c r="C55" s="613" t="s">
        <v>561</v>
      </c>
      <c r="D55" s="614" t="s">
        <v>1209</v>
      </c>
      <c r="E55" s="613" t="s">
        <v>727</v>
      </c>
      <c r="F55" s="614" t="s">
        <v>1214</v>
      </c>
      <c r="G55" s="613" t="s">
        <v>576</v>
      </c>
      <c r="H55" s="613" t="s">
        <v>728</v>
      </c>
      <c r="I55" s="613" t="s">
        <v>729</v>
      </c>
      <c r="J55" s="613" t="s">
        <v>730</v>
      </c>
      <c r="K55" s="613" t="s">
        <v>731</v>
      </c>
      <c r="L55" s="615">
        <v>40.313970466806168</v>
      </c>
      <c r="M55" s="615">
        <v>10</v>
      </c>
      <c r="N55" s="616">
        <v>403.13970466806171</v>
      </c>
    </row>
    <row r="56" spans="1:14" ht="14.4" customHeight="1" x14ac:dyDescent="0.3">
      <c r="A56" s="611" t="s">
        <v>556</v>
      </c>
      <c r="B56" s="612" t="s">
        <v>557</v>
      </c>
      <c r="C56" s="613" t="s">
        <v>561</v>
      </c>
      <c r="D56" s="614" t="s">
        <v>1209</v>
      </c>
      <c r="E56" s="613" t="s">
        <v>727</v>
      </c>
      <c r="F56" s="614" t="s">
        <v>1214</v>
      </c>
      <c r="G56" s="613" t="s">
        <v>576</v>
      </c>
      <c r="H56" s="613" t="s">
        <v>732</v>
      </c>
      <c r="I56" s="613" t="s">
        <v>733</v>
      </c>
      <c r="J56" s="613" t="s">
        <v>734</v>
      </c>
      <c r="K56" s="613" t="s">
        <v>735</v>
      </c>
      <c r="L56" s="615">
        <v>70.980027891227721</v>
      </c>
      <c r="M56" s="615">
        <v>2</v>
      </c>
      <c r="N56" s="616">
        <v>141.96005578245544</v>
      </c>
    </row>
    <row r="57" spans="1:14" ht="14.4" customHeight="1" x14ac:dyDescent="0.3">
      <c r="A57" s="611" t="s">
        <v>556</v>
      </c>
      <c r="B57" s="612" t="s">
        <v>557</v>
      </c>
      <c r="C57" s="613" t="s">
        <v>561</v>
      </c>
      <c r="D57" s="614" t="s">
        <v>1209</v>
      </c>
      <c r="E57" s="613" t="s">
        <v>727</v>
      </c>
      <c r="F57" s="614" t="s">
        <v>1214</v>
      </c>
      <c r="G57" s="613" t="s">
        <v>576</v>
      </c>
      <c r="H57" s="613" t="s">
        <v>736</v>
      </c>
      <c r="I57" s="613" t="s">
        <v>737</v>
      </c>
      <c r="J57" s="613" t="s">
        <v>738</v>
      </c>
      <c r="K57" s="613" t="s">
        <v>739</v>
      </c>
      <c r="L57" s="615">
        <v>86.089896592557309</v>
      </c>
      <c r="M57" s="615">
        <v>3</v>
      </c>
      <c r="N57" s="616">
        <v>258.26968977767194</v>
      </c>
    </row>
    <row r="58" spans="1:14" ht="14.4" customHeight="1" x14ac:dyDescent="0.3">
      <c r="A58" s="611" t="s">
        <v>556</v>
      </c>
      <c r="B58" s="612" t="s">
        <v>557</v>
      </c>
      <c r="C58" s="613" t="s">
        <v>561</v>
      </c>
      <c r="D58" s="614" t="s">
        <v>1209</v>
      </c>
      <c r="E58" s="613" t="s">
        <v>727</v>
      </c>
      <c r="F58" s="614" t="s">
        <v>1214</v>
      </c>
      <c r="G58" s="613" t="s">
        <v>576</v>
      </c>
      <c r="H58" s="613" t="s">
        <v>740</v>
      </c>
      <c r="I58" s="613" t="s">
        <v>740</v>
      </c>
      <c r="J58" s="613" t="s">
        <v>741</v>
      </c>
      <c r="K58" s="613" t="s">
        <v>742</v>
      </c>
      <c r="L58" s="615">
        <v>46</v>
      </c>
      <c r="M58" s="615">
        <v>3</v>
      </c>
      <c r="N58" s="616">
        <v>138</v>
      </c>
    </row>
    <row r="59" spans="1:14" ht="14.4" customHeight="1" x14ac:dyDescent="0.3">
      <c r="A59" s="611" t="s">
        <v>556</v>
      </c>
      <c r="B59" s="612" t="s">
        <v>557</v>
      </c>
      <c r="C59" s="613" t="s">
        <v>561</v>
      </c>
      <c r="D59" s="614" t="s">
        <v>1209</v>
      </c>
      <c r="E59" s="613" t="s">
        <v>727</v>
      </c>
      <c r="F59" s="614" t="s">
        <v>1214</v>
      </c>
      <c r="G59" s="613" t="s">
        <v>576</v>
      </c>
      <c r="H59" s="613" t="s">
        <v>743</v>
      </c>
      <c r="I59" s="613" t="s">
        <v>744</v>
      </c>
      <c r="J59" s="613" t="s">
        <v>745</v>
      </c>
      <c r="K59" s="613" t="s">
        <v>746</v>
      </c>
      <c r="L59" s="615">
        <v>140.40802350459589</v>
      </c>
      <c r="M59" s="615">
        <v>15</v>
      </c>
      <c r="N59" s="616">
        <v>2106.1203525689384</v>
      </c>
    </row>
    <row r="60" spans="1:14" ht="14.4" customHeight="1" x14ac:dyDescent="0.3">
      <c r="A60" s="611" t="s">
        <v>556</v>
      </c>
      <c r="B60" s="612" t="s">
        <v>557</v>
      </c>
      <c r="C60" s="613" t="s">
        <v>561</v>
      </c>
      <c r="D60" s="614" t="s">
        <v>1209</v>
      </c>
      <c r="E60" s="613" t="s">
        <v>727</v>
      </c>
      <c r="F60" s="614" t="s">
        <v>1214</v>
      </c>
      <c r="G60" s="613" t="s">
        <v>576</v>
      </c>
      <c r="H60" s="613" t="s">
        <v>747</v>
      </c>
      <c r="I60" s="613" t="s">
        <v>748</v>
      </c>
      <c r="J60" s="613" t="s">
        <v>749</v>
      </c>
      <c r="K60" s="613" t="s">
        <v>750</v>
      </c>
      <c r="L60" s="615">
        <v>63.839987201435576</v>
      </c>
      <c r="M60" s="615">
        <v>8</v>
      </c>
      <c r="N60" s="616">
        <v>510.71989761148461</v>
      </c>
    </row>
    <row r="61" spans="1:14" ht="14.4" customHeight="1" x14ac:dyDescent="0.3">
      <c r="A61" s="611" t="s">
        <v>556</v>
      </c>
      <c r="B61" s="612" t="s">
        <v>557</v>
      </c>
      <c r="C61" s="613" t="s">
        <v>561</v>
      </c>
      <c r="D61" s="614" t="s">
        <v>1209</v>
      </c>
      <c r="E61" s="613" t="s">
        <v>727</v>
      </c>
      <c r="F61" s="614" t="s">
        <v>1214</v>
      </c>
      <c r="G61" s="613" t="s">
        <v>576</v>
      </c>
      <c r="H61" s="613" t="s">
        <v>751</v>
      </c>
      <c r="I61" s="613" t="s">
        <v>752</v>
      </c>
      <c r="J61" s="613" t="s">
        <v>753</v>
      </c>
      <c r="K61" s="613" t="s">
        <v>754</v>
      </c>
      <c r="L61" s="615">
        <v>74.486270251713734</v>
      </c>
      <c r="M61" s="615">
        <v>3</v>
      </c>
      <c r="N61" s="616">
        <v>223.4588107551412</v>
      </c>
    </row>
    <row r="62" spans="1:14" ht="14.4" customHeight="1" x14ac:dyDescent="0.3">
      <c r="A62" s="611" t="s">
        <v>556</v>
      </c>
      <c r="B62" s="612" t="s">
        <v>557</v>
      </c>
      <c r="C62" s="613" t="s">
        <v>561</v>
      </c>
      <c r="D62" s="614" t="s">
        <v>1209</v>
      </c>
      <c r="E62" s="613" t="s">
        <v>727</v>
      </c>
      <c r="F62" s="614" t="s">
        <v>1214</v>
      </c>
      <c r="G62" s="613" t="s">
        <v>576</v>
      </c>
      <c r="H62" s="613" t="s">
        <v>755</v>
      </c>
      <c r="I62" s="613" t="s">
        <v>756</v>
      </c>
      <c r="J62" s="613" t="s">
        <v>757</v>
      </c>
      <c r="K62" s="613" t="s">
        <v>758</v>
      </c>
      <c r="L62" s="615">
        <v>24.624273934000151</v>
      </c>
      <c r="M62" s="615">
        <v>7</v>
      </c>
      <c r="N62" s="616">
        <v>172.36991753800106</v>
      </c>
    </row>
    <row r="63" spans="1:14" ht="14.4" customHeight="1" x14ac:dyDescent="0.3">
      <c r="A63" s="611" t="s">
        <v>556</v>
      </c>
      <c r="B63" s="612" t="s">
        <v>557</v>
      </c>
      <c r="C63" s="613" t="s">
        <v>561</v>
      </c>
      <c r="D63" s="614" t="s">
        <v>1209</v>
      </c>
      <c r="E63" s="613" t="s">
        <v>727</v>
      </c>
      <c r="F63" s="614" t="s">
        <v>1214</v>
      </c>
      <c r="G63" s="613" t="s">
        <v>576</v>
      </c>
      <c r="H63" s="613" t="s">
        <v>759</v>
      </c>
      <c r="I63" s="613" t="s">
        <v>760</v>
      </c>
      <c r="J63" s="613" t="s">
        <v>761</v>
      </c>
      <c r="K63" s="613" t="s">
        <v>762</v>
      </c>
      <c r="L63" s="615">
        <v>51.411346249001184</v>
      </c>
      <c r="M63" s="615">
        <v>104</v>
      </c>
      <c r="N63" s="616">
        <v>5346.7800098961234</v>
      </c>
    </row>
    <row r="64" spans="1:14" ht="14.4" customHeight="1" x14ac:dyDescent="0.3">
      <c r="A64" s="611" t="s">
        <v>556</v>
      </c>
      <c r="B64" s="612" t="s">
        <v>557</v>
      </c>
      <c r="C64" s="613" t="s">
        <v>561</v>
      </c>
      <c r="D64" s="614" t="s">
        <v>1209</v>
      </c>
      <c r="E64" s="613" t="s">
        <v>763</v>
      </c>
      <c r="F64" s="614" t="s">
        <v>1215</v>
      </c>
      <c r="G64" s="613" t="s">
        <v>576</v>
      </c>
      <c r="H64" s="613" t="s">
        <v>764</v>
      </c>
      <c r="I64" s="613" t="s">
        <v>765</v>
      </c>
      <c r="J64" s="613" t="s">
        <v>766</v>
      </c>
      <c r="K64" s="613" t="s">
        <v>767</v>
      </c>
      <c r="L64" s="615">
        <v>91.714999999999989</v>
      </c>
      <c r="M64" s="615">
        <v>2</v>
      </c>
      <c r="N64" s="616">
        <v>183.42999999999998</v>
      </c>
    </row>
    <row r="65" spans="1:14" ht="14.4" customHeight="1" x14ac:dyDescent="0.3">
      <c r="A65" s="611" t="s">
        <v>556</v>
      </c>
      <c r="B65" s="612" t="s">
        <v>557</v>
      </c>
      <c r="C65" s="613" t="s">
        <v>561</v>
      </c>
      <c r="D65" s="614" t="s">
        <v>1209</v>
      </c>
      <c r="E65" s="613" t="s">
        <v>763</v>
      </c>
      <c r="F65" s="614" t="s">
        <v>1215</v>
      </c>
      <c r="G65" s="613" t="s">
        <v>576</v>
      </c>
      <c r="H65" s="613" t="s">
        <v>768</v>
      </c>
      <c r="I65" s="613" t="s">
        <v>769</v>
      </c>
      <c r="J65" s="613" t="s">
        <v>770</v>
      </c>
      <c r="K65" s="613" t="s">
        <v>771</v>
      </c>
      <c r="L65" s="615">
        <v>92.070400023478157</v>
      </c>
      <c r="M65" s="615">
        <v>21</v>
      </c>
      <c r="N65" s="616">
        <v>1933.4784004930414</v>
      </c>
    </row>
    <row r="66" spans="1:14" ht="14.4" customHeight="1" x14ac:dyDescent="0.3">
      <c r="A66" s="611" t="s">
        <v>556</v>
      </c>
      <c r="B66" s="612" t="s">
        <v>557</v>
      </c>
      <c r="C66" s="613" t="s">
        <v>566</v>
      </c>
      <c r="D66" s="614" t="s">
        <v>1210</v>
      </c>
      <c r="E66" s="613" t="s">
        <v>575</v>
      </c>
      <c r="F66" s="614" t="s">
        <v>1212</v>
      </c>
      <c r="G66" s="613"/>
      <c r="H66" s="613" t="s">
        <v>772</v>
      </c>
      <c r="I66" s="613" t="s">
        <v>772</v>
      </c>
      <c r="J66" s="613" t="s">
        <v>773</v>
      </c>
      <c r="K66" s="613" t="s">
        <v>774</v>
      </c>
      <c r="L66" s="615">
        <v>49.800000000000018</v>
      </c>
      <c r="M66" s="615">
        <v>1</v>
      </c>
      <c r="N66" s="616">
        <v>49.800000000000018</v>
      </c>
    </row>
    <row r="67" spans="1:14" ht="14.4" customHeight="1" x14ac:dyDescent="0.3">
      <c r="A67" s="611" t="s">
        <v>556</v>
      </c>
      <c r="B67" s="612" t="s">
        <v>557</v>
      </c>
      <c r="C67" s="613" t="s">
        <v>566</v>
      </c>
      <c r="D67" s="614" t="s">
        <v>1210</v>
      </c>
      <c r="E67" s="613" t="s">
        <v>575</v>
      </c>
      <c r="F67" s="614" t="s">
        <v>1212</v>
      </c>
      <c r="G67" s="613" t="s">
        <v>576</v>
      </c>
      <c r="H67" s="613" t="s">
        <v>577</v>
      </c>
      <c r="I67" s="613" t="s">
        <v>577</v>
      </c>
      <c r="J67" s="613" t="s">
        <v>578</v>
      </c>
      <c r="K67" s="613" t="s">
        <v>579</v>
      </c>
      <c r="L67" s="615">
        <v>179.39999999999998</v>
      </c>
      <c r="M67" s="615">
        <v>9</v>
      </c>
      <c r="N67" s="616">
        <v>1614.6</v>
      </c>
    </row>
    <row r="68" spans="1:14" ht="14.4" customHeight="1" x14ac:dyDescent="0.3">
      <c r="A68" s="611" t="s">
        <v>556</v>
      </c>
      <c r="B68" s="612" t="s">
        <v>557</v>
      </c>
      <c r="C68" s="613" t="s">
        <v>566</v>
      </c>
      <c r="D68" s="614" t="s">
        <v>1210</v>
      </c>
      <c r="E68" s="613" t="s">
        <v>575</v>
      </c>
      <c r="F68" s="614" t="s">
        <v>1212</v>
      </c>
      <c r="G68" s="613" t="s">
        <v>576</v>
      </c>
      <c r="H68" s="613" t="s">
        <v>775</v>
      </c>
      <c r="I68" s="613" t="s">
        <v>775</v>
      </c>
      <c r="J68" s="613" t="s">
        <v>776</v>
      </c>
      <c r="K68" s="613" t="s">
        <v>777</v>
      </c>
      <c r="L68" s="615">
        <v>240.86455410634866</v>
      </c>
      <c r="M68" s="615">
        <v>16</v>
      </c>
      <c r="N68" s="616">
        <v>3853.8328657015786</v>
      </c>
    </row>
    <row r="69" spans="1:14" ht="14.4" customHeight="1" x14ac:dyDescent="0.3">
      <c r="A69" s="611" t="s">
        <v>556</v>
      </c>
      <c r="B69" s="612" t="s">
        <v>557</v>
      </c>
      <c r="C69" s="613" t="s">
        <v>566</v>
      </c>
      <c r="D69" s="614" t="s">
        <v>1210</v>
      </c>
      <c r="E69" s="613" t="s">
        <v>575</v>
      </c>
      <c r="F69" s="614" t="s">
        <v>1212</v>
      </c>
      <c r="G69" s="613" t="s">
        <v>576</v>
      </c>
      <c r="H69" s="613" t="s">
        <v>580</v>
      </c>
      <c r="I69" s="613" t="s">
        <v>581</v>
      </c>
      <c r="J69" s="613" t="s">
        <v>582</v>
      </c>
      <c r="K69" s="613" t="s">
        <v>583</v>
      </c>
      <c r="L69" s="615">
        <v>87.780085115918439</v>
      </c>
      <c r="M69" s="615">
        <v>4</v>
      </c>
      <c r="N69" s="616">
        <v>351.12034046367376</v>
      </c>
    </row>
    <row r="70" spans="1:14" ht="14.4" customHeight="1" x14ac:dyDescent="0.3">
      <c r="A70" s="611" t="s">
        <v>556</v>
      </c>
      <c r="B70" s="612" t="s">
        <v>557</v>
      </c>
      <c r="C70" s="613" t="s">
        <v>566</v>
      </c>
      <c r="D70" s="614" t="s">
        <v>1210</v>
      </c>
      <c r="E70" s="613" t="s">
        <v>575</v>
      </c>
      <c r="F70" s="614" t="s">
        <v>1212</v>
      </c>
      <c r="G70" s="613" t="s">
        <v>576</v>
      </c>
      <c r="H70" s="613" t="s">
        <v>584</v>
      </c>
      <c r="I70" s="613" t="s">
        <v>585</v>
      </c>
      <c r="J70" s="613" t="s">
        <v>586</v>
      </c>
      <c r="K70" s="613" t="s">
        <v>587</v>
      </c>
      <c r="L70" s="615">
        <v>79.308963678095964</v>
      </c>
      <c r="M70" s="615">
        <v>9</v>
      </c>
      <c r="N70" s="616">
        <v>713.78067310286372</v>
      </c>
    </row>
    <row r="71" spans="1:14" ht="14.4" customHeight="1" x14ac:dyDescent="0.3">
      <c r="A71" s="611" t="s">
        <v>556</v>
      </c>
      <c r="B71" s="612" t="s">
        <v>557</v>
      </c>
      <c r="C71" s="613" t="s">
        <v>566</v>
      </c>
      <c r="D71" s="614" t="s">
        <v>1210</v>
      </c>
      <c r="E71" s="613" t="s">
        <v>575</v>
      </c>
      <c r="F71" s="614" t="s">
        <v>1212</v>
      </c>
      <c r="G71" s="613" t="s">
        <v>576</v>
      </c>
      <c r="H71" s="613" t="s">
        <v>588</v>
      </c>
      <c r="I71" s="613" t="s">
        <v>589</v>
      </c>
      <c r="J71" s="613" t="s">
        <v>590</v>
      </c>
      <c r="K71" s="613" t="s">
        <v>591</v>
      </c>
      <c r="L71" s="615">
        <v>59.399999999999991</v>
      </c>
      <c r="M71" s="615">
        <v>18</v>
      </c>
      <c r="N71" s="616">
        <v>1069.1999999999998</v>
      </c>
    </row>
    <row r="72" spans="1:14" ht="14.4" customHeight="1" x14ac:dyDescent="0.3">
      <c r="A72" s="611" t="s">
        <v>556</v>
      </c>
      <c r="B72" s="612" t="s">
        <v>557</v>
      </c>
      <c r="C72" s="613" t="s">
        <v>566</v>
      </c>
      <c r="D72" s="614" t="s">
        <v>1210</v>
      </c>
      <c r="E72" s="613" t="s">
        <v>575</v>
      </c>
      <c r="F72" s="614" t="s">
        <v>1212</v>
      </c>
      <c r="G72" s="613" t="s">
        <v>576</v>
      </c>
      <c r="H72" s="613" t="s">
        <v>778</v>
      </c>
      <c r="I72" s="613" t="s">
        <v>779</v>
      </c>
      <c r="J72" s="613" t="s">
        <v>590</v>
      </c>
      <c r="K72" s="613" t="s">
        <v>735</v>
      </c>
      <c r="L72" s="615">
        <v>65.030000000000015</v>
      </c>
      <c r="M72" s="615">
        <v>1</v>
      </c>
      <c r="N72" s="616">
        <v>65.030000000000015</v>
      </c>
    </row>
    <row r="73" spans="1:14" ht="14.4" customHeight="1" x14ac:dyDescent="0.3">
      <c r="A73" s="611" t="s">
        <v>556</v>
      </c>
      <c r="B73" s="612" t="s">
        <v>557</v>
      </c>
      <c r="C73" s="613" t="s">
        <v>566</v>
      </c>
      <c r="D73" s="614" t="s">
        <v>1210</v>
      </c>
      <c r="E73" s="613" t="s">
        <v>575</v>
      </c>
      <c r="F73" s="614" t="s">
        <v>1212</v>
      </c>
      <c r="G73" s="613" t="s">
        <v>576</v>
      </c>
      <c r="H73" s="613" t="s">
        <v>596</v>
      </c>
      <c r="I73" s="613" t="s">
        <v>597</v>
      </c>
      <c r="J73" s="613" t="s">
        <v>598</v>
      </c>
      <c r="K73" s="613" t="s">
        <v>595</v>
      </c>
      <c r="L73" s="615">
        <v>67.214948684594177</v>
      </c>
      <c r="M73" s="615">
        <v>4</v>
      </c>
      <c r="N73" s="616">
        <v>268.85979473837671</v>
      </c>
    </row>
    <row r="74" spans="1:14" ht="14.4" customHeight="1" x14ac:dyDescent="0.3">
      <c r="A74" s="611" t="s">
        <v>556</v>
      </c>
      <c r="B74" s="612" t="s">
        <v>557</v>
      </c>
      <c r="C74" s="613" t="s">
        <v>566</v>
      </c>
      <c r="D74" s="614" t="s">
        <v>1210</v>
      </c>
      <c r="E74" s="613" t="s">
        <v>575</v>
      </c>
      <c r="F74" s="614" t="s">
        <v>1212</v>
      </c>
      <c r="G74" s="613" t="s">
        <v>576</v>
      </c>
      <c r="H74" s="613" t="s">
        <v>780</v>
      </c>
      <c r="I74" s="613" t="s">
        <v>781</v>
      </c>
      <c r="J74" s="613" t="s">
        <v>782</v>
      </c>
      <c r="K74" s="613" t="s">
        <v>783</v>
      </c>
      <c r="L74" s="615">
        <v>73.989999999999995</v>
      </c>
      <c r="M74" s="615">
        <v>2</v>
      </c>
      <c r="N74" s="616">
        <v>147.97999999999999</v>
      </c>
    </row>
    <row r="75" spans="1:14" ht="14.4" customHeight="1" x14ac:dyDescent="0.3">
      <c r="A75" s="611" t="s">
        <v>556</v>
      </c>
      <c r="B75" s="612" t="s">
        <v>557</v>
      </c>
      <c r="C75" s="613" t="s">
        <v>566</v>
      </c>
      <c r="D75" s="614" t="s">
        <v>1210</v>
      </c>
      <c r="E75" s="613" t="s">
        <v>575</v>
      </c>
      <c r="F75" s="614" t="s">
        <v>1212</v>
      </c>
      <c r="G75" s="613" t="s">
        <v>576</v>
      </c>
      <c r="H75" s="613" t="s">
        <v>784</v>
      </c>
      <c r="I75" s="613" t="s">
        <v>785</v>
      </c>
      <c r="J75" s="613" t="s">
        <v>786</v>
      </c>
      <c r="K75" s="613" t="s">
        <v>787</v>
      </c>
      <c r="L75" s="615">
        <v>157.10000000000002</v>
      </c>
      <c r="M75" s="615">
        <v>1</v>
      </c>
      <c r="N75" s="616">
        <v>157.10000000000002</v>
      </c>
    </row>
    <row r="76" spans="1:14" ht="14.4" customHeight="1" x14ac:dyDescent="0.3">
      <c r="A76" s="611" t="s">
        <v>556</v>
      </c>
      <c r="B76" s="612" t="s">
        <v>557</v>
      </c>
      <c r="C76" s="613" t="s">
        <v>566</v>
      </c>
      <c r="D76" s="614" t="s">
        <v>1210</v>
      </c>
      <c r="E76" s="613" t="s">
        <v>575</v>
      </c>
      <c r="F76" s="614" t="s">
        <v>1212</v>
      </c>
      <c r="G76" s="613" t="s">
        <v>576</v>
      </c>
      <c r="H76" s="613" t="s">
        <v>607</v>
      </c>
      <c r="I76" s="613" t="s">
        <v>210</v>
      </c>
      <c r="J76" s="613" t="s">
        <v>608</v>
      </c>
      <c r="K76" s="613"/>
      <c r="L76" s="615">
        <v>97.320328670332671</v>
      </c>
      <c r="M76" s="615">
        <v>20</v>
      </c>
      <c r="N76" s="616">
        <v>1946.4065734066535</v>
      </c>
    </row>
    <row r="77" spans="1:14" ht="14.4" customHeight="1" x14ac:dyDescent="0.3">
      <c r="A77" s="611" t="s">
        <v>556</v>
      </c>
      <c r="B77" s="612" t="s">
        <v>557</v>
      </c>
      <c r="C77" s="613" t="s">
        <v>566</v>
      </c>
      <c r="D77" s="614" t="s">
        <v>1210</v>
      </c>
      <c r="E77" s="613" t="s">
        <v>575</v>
      </c>
      <c r="F77" s="614" t="s">
        <v>1212</v>
      </c>
      <c r="G77" s="613" t="s">
        <v>576</v>
      </c>
      <c r="H77" s="613" t="s">
        <v>788</v>
      </c>
      <c r="I77" s="613" t="s">
        <v>789</v>
      </c>
      <c r="J77" s="613" t="s">
        <v>613</v>
      </c>
      <c r="K77" s="613" t="s">
        <v>790</v>
      </c>
      <c r="L77" s="615">
        <v>66.72</v>
      </c>
      <c r="M77" s="615">
        <v>2</v>
      </c>
      <c r="N77" s="616">
        <v>133.44</v>
      </c>
    </row>
    <row r="78" spans="1:14" ht="14.4" customHeight="1" x14ac:dyDescent="0.3">
      <c r="A78" s="611" t="s">
        <v>556</v>
      </c>
      <c r="B78" s="612" t="s">
        <v>557</v>
      </c>
      <c r="C78" s="613" t="s">
        <v>566</v>
      </c>
      <c r="D78" s="614" t="s">
        <v>1210</v>
      </c>
      <c r="E78" s="613" t="s">
        <v>575</v>
      </c>
      <c r="F78" s="614" t="s">
        <v>1212</v>
      </c>
      <c r="G78" s="613" t="s">
        <v>576</v>
      </c>
      <c r="H78" s="613" t="s">
        <v>791</v>
      </c>
      <c r="I78" s="613" t="s">
        <v>792</v>
      </c>
      <c r="J78" s="613" t="s">
        <v>793</v>
      </c>
      <c r="K78" s="613" t="s">
        <v>794</v>
      </c>
      <c r="L78" s="615">
        <v>218.17804436351699</v>
      </c>
      <c r="M78" s="615">
        <v>3</v>
      </c>
      <c r="N78" s="616">
        <v>654.53413309055099</v>
      </c>
    </row>
    <row r="79" spans="1:14" ht="14.4" customHeight="1" x14ac:dyDescent="0.3">
      <c r="A79" s="611" t="s">
        <v>556</v>
      </c>
      <c r="B79" s="612" t="s">
        <v>557</v>
      </c>
      <c r="C79" s="613" t="s">
        <v>566</v>
      </c>
      <c r="D79" s="614" t="s">
        <v>1210</v>
      </c>
      <c r="E79" s="613" t="s">
        <v>575</v>
      </c>
      <c r="F79" s="614" t="s">
        <v>1212</v>
      </c>
      <c r="G79" s="613" t="s">
        <v>576</v>
      </c>
      <c r="H79" s="613" t="s">
        <v>615</v>
      </c>
      <c r="I79" s="613" t="s">
        <v>210</v>
      </c>
      <c r="J79" s="613" t="s">
        <v>616</v>
      </c>
      <c r="K79" s="613"/>
      <c r="L79" s="615">
        <v>35.651917686848918</v>
      </c>
      <c r="M79" s="615">
        <v>446</v>
      </c>
      <c r="N79" s="616">
        <v>15900.755288334618</v>
      </c>
    </row>
    <row r="80" spans="1:14" ht="14.4" customHeight="1" x14ac:dyDescent="0.3">
      <c r="A80" s="611" t="s">
        <v>556</v>
      </c>
      <c r="B80" s="612" t="s">
        <v>557</v>
      </c>
      <c r="C80" s="613" t="s">
        <v>566</v>
      </c>
      <c r="D80" s="614" t="s">
        <v>1210</v>
      </c>
      <c r="E80" s="613" t="s">
        <v>575</v>
      </c>
      <c r="F80" s="614" t="s">
        <v>1212</v>
      </c>
      <c r="G80" s="613" t="s">
        <v>576</v>
      </c>
      <c r="H80" s="613" t="s">
        <v>617</v>
      </c>
      <c r="I80" s="613" t="s">
        <v>618</v>
      </c>
      <c r="J80" s="613" t="s">
        <v>586</v>
      </c>
      <c r="K80" s="613" t="s">
        <v>619</v>
      </c>
      <c r="L80" s="615">
        <v>44.089999999999989</v>
      </c>
      <c r="M80" s="615">
        <v>1</v>
      </c>
      <c r="N80" s="616">
        <v>44.089999999999989</v>
      </c>
    </row>
    <row r="81" spans="1:14" ht="14.4" customHeight="1" x14ac:dyDescent="0.3">
      <c r="A81" s="611" t="s">
        <v>556</v>
      </c>
      <c r="B81" s="612" t="s">
        <v>557</v>
      </c>
      <c r="C81" s="613" t="s">
        <v>566</v>
      </c>
      <c r="D81" s="614" t="s">
        <v>1210</v>
      </c>
      <c r="E81" s="613" t="s">
        <v>575</v>
      </c>
      <c r="F81" s="614" t="s">
        <v>1212</v>
      </c>
      <c r="G81" s="613" t="s">
        <v>576</v>
      </c>
      <c r="H81" s="613" t="s">
        <v>624</v>
      </c>
      <c r="I81" s="613" t="s">
        <v>625</v>
      </c>
      <c r="J81" s="613" t="s">
        <v>626</v>
      </c>
      <c r="K81" s="613" t="s">
        <v>627</v>
      </c>
      <c r="L81" s="615">
        <v>75.010000000000005</v>
      </c>
      <c r="M81" s="615">
        <v>1</v>
      </c>
      <c r="N81" s="616">
        <v>75.010000000000005</v>
      </c>
    </row>
    <row r="82" spans="1:14" ht="14.4" customHeight="1" x14ac:dyDescent="0.3">
      <c r="A82" s="611" t="s">
        <v>556</v>
      </c>
      <c r="B82" s="612" t="s">
        <v>557</v>
      </c>
      <c r="C82" s="613" t="s">
        <v>566</v>
      </c>
      <c r="D82" s="614" t="s">
        <v>1210</v>
      </c>
      <c r="E82" s="613" t="s">
        <v>575</v>
      </c>
      <c r="F82" s="614" t="s">
        <v>1212</v>
      </c>
      <c r="G82" s="613" t="s">
        <v>576</v>
      </c>
      <c r="H82" s="613" t="s">
        <v>795</v>
      </c>
      <c r="I82" s="613" t="s">
        <v>796</v>
      </c>
      <c r="J82" s="613" t="s">
        <v>797</v>
      </c>
      <c r="K82" s="613" t="s">
        <v>798</v>
      </c>
      <c r="L82" s="615">
        <v>50.999971824130597</v>
      </c>
      <c r="M82" s="615">
        <v>3</v>
      </c>
      <c r="N82" s="616">
        <v>152.99991547239179</v>
      </c>
    </row>
    <row r="83" spans="1:14" ht="14.4" customHeight="1" x14ac:dyDescent="0.3">
      <c r="A83" s="611" t="s">
        <v>556</v>
      </c>
      <c r="B83" s="612" t="s">
        <v>557</v>
      </c>
      <c r="C83" s="613" t="s">
        <v>566</v>
      </c>
      <c r="D83" s="614" t="s">
        <v>1210</v>
      </c>
      <c r="E83" s="613" t="s">
        <v>575</v>
      </c>
      <c r="F83" s="614" t="s">
        <v>1212</v>
      </c>
      <c r="G83" s="613" t="s">
        <v>576</v>
      </c>
      <c r="H83" s="613" t="s">
        <v>799</v>
      </c>
      <c r="I83" s="613" t="s">
        <v>799</v>
      </c>
      <c r="J83" s="613" t="s">
        <v>776</v>
      </c>
      <c r="K83" s="613" t="s">
        <v>800</v>
      </c>
      <c r="L83" s="615">
        <v>0</v>
      </c>
      <c r="M83" s="615">
        <v>0</v>
      </c>
      <c r="N83" s="616">
        <v>0</v>
      </c>
    </row>
    <row r="84" spans="1:14" ht="14.4" customHeight="1" x14ac:dyDescent="0.3">
      <c r="A84" s="611" t="s">
        <v>556</v>
      </c>
      <c r="B84" s="612" t="s">
        <v>557</v>
      </c>
      <c r="C84" s="613" t="s">
        <v>566</v>
      </c>
      <c r="D84" s="614" t="s">
        <v>1210</v>
      </c>
      <c r="E84" s="613" t="s">
        <v>575</v>
      </c>
      <c r="F84" s="614" t="s">
        <v>1212</v>
      </c>
      <c r="G84" s="613" t="s">
        <v>576</v>
      </c>
      <c r="H84" s="613" t="s">
        <v>628</v>
      </c>
      <c r="I84" s="613" t="s">
        <v>210</v>
      </c>
      <c r="J84" s="613" t="s">
        <v>629</v>
      </c>
      <c r="K84" s="613"/>
      <c r="L84" s="615">
        <v>353.98439090703482</v>
      </c>
      <c r="M84" s="615">
        <v>4</v>
      </c>
      <c r="N84" s="616">
        <v>1415.9375636281393</v>
      </c>
    </row>
    <row r="85" spans="1:14" ht="14.4" customHeight="1" x14ac:dyDescent="0.3">
      <c r="A85" s="611" t="s">
        <v>556</v>
      </c>
      <c r="B85" s="612" t="s">
        <v>557</v>
      </c>
      <c r="C85" s="613" t="s">
        <v>566</v>
      </c>
      <c r="D85" s="614" t="s">
        <v>1210</v>
      </c>
      <c r="E85" s="613" t="s">
        <v>575</v>
      </c>
      <c r="F85" s="614" t="s">
        <v>1212</v>
      </c>
      <c r="G85" s="613" t="s">
        <v>576</v>
      </c>
      <c r="H85" s="613" t="s">
        <v>630</v>
      </c>
      <c r="I85" s="613" t="s">
        <v>630</v>
      </c>
      <c r="J85" s="613" t="s">
        <v>631</v>
      </c>
      <c r="K85" s="613" t="s">
        <v>632</v>
      </c>
      <c r="L85" s="615">
        <v>75.621405874220571</v>
      </c>
      <c r="M85" s="615">
        <v>50</v>
      </c>
      <c r="N85" s="616">
        <v>3781.0702937110286</v>
      </c>
    </row>
    <row r="86" spans="1:14" ht="14.4" customHeight="1" x14ac:dyDescent="0.3">
      <c r="A86" s="611" t="s">
        <v>556</v>
      </c>
      <c r="B86" s="612" t="s">
        <v>557</v>
      </c>
      <c r="C86" s="613" t="s">
        <v>566</v>
      </c>
      <c r="D86" s="614" t="s">
        <v>1210</v>
      </c>
      <c r="E86" s="613" t="s">
        <v>575</v>
      </c>
      <c r="F86" s="614" t="s">
        <v>1212</v>
      </c>
      <c r="G86" s="613" t="s">
        <v>576</v>
      </c>
      <c r="H86" s="613" t="s">
        <v>633</v>
      </c>
      <c r="I86" s="613" t="s">
        <v>634</v>
      </c>
      <c r="J86" s="613" t="s">
        <v>635</v>
      </c>
      <c r="K86" s="613" t="s">
        <v>636</v>
      </c>
      <c r="L86" s="615">
        <v>65.524535372991167</v>
      </c>
      <c r="M86" s="615">
        <v>81</v>
      </c>
      <c r="N86" s="616">
        <v>5307.4873652122842</v>
      </c>
    </row>
    <row r="87" spans="1:14" ht="14.4" customHeight="1" x14ac:dyDescent="0.3">
      <c r="A87" s="611" t="s">
        <v>556</v>
      </c>
      <c r="B87" s="612" t="s">
        <v>557</v>
      </c>
      <c r="C87" s="613" t="s">
        <v>566</v>
      </c>
      <c r="D87" s="614" t="s">
        <v>1210</v>
      </c>
      <c r="E87" s="613" t="s">
        <v>575</v>
      </c>
      <c r="F87" s="614" t="s">
        <v>1212</v>
      </c>
      <c r="G87" s="613" t="s">
        <v>576</v>
      </c>
      <c r="H87" s="613" t="s">
        <v>637</v>
      </c>
      <c r="I87" s="613" t="s">
        <v>210</v>
      </c>
      <c r="J87" s="613" t="s">
        <v>638</v>
      </c>
      <c r="K87" s="613" t="s">
        <v>639</v>
      </c>
      <c r="L87" s="615">
        <v>23.700000000000003</v>
      </c>
      <c r="M87" s="615">
        <v>636</v>
      </c>
      <c r="N87" s="616">
        <v>15073.2</v>
      </c>
    </row>
    <row r="88" spans="1:14" ht="14.4" customHeight="1" x14ac:dyDescent="0.3">
      <c r="A88" s="611" t="s">
        <v>556</v>
      </c>
      <c r="B88" s="612" t="s">
        <v>557</v>
      </c>
      <c r="C88" s="613" t="s">
        <v>566</v>
      </c>
      <c r="D88" s="614" t="s">
        <v>1210</v>
      </c>
      <c r="E88" s="613" t="s">
        <v>575</v>
      </c>
      <c r="F88" s="614" t="s">
        <v>1212</v>
      </c>
      <c r="G88" s="613" t="s">
        <v>576</v>
      </c>
      <c r="H88" s="613" t="s">
        <v>640</v>
      </c>
      <c r="I88" s="613" t="s">
        <v>210</v>
      </c>
      <c r="J88" s="613" t="s">
        <v>641</v>
      </c>
      <c r="K88" s="613" t="s">
        <v>639</v>
      </c>
      <c r="L88" s="615">
        <v>24.037194261613507</v>
      </c>
      <c r="M88" s="615">
        <v>42</v>
      </c>
      <c r="N88" s="616">
        <v>1009.5621589877674</v>
      </c>
    </row>
    <row r="89" spans="1:14" ht="14.4" customHeight="1" x14ac:dyDescent="0.3">
      <c r="A89" s="611" t="s">
        <v>556</v>
      </c>
      <c r="B89" s="612" t="s">
        <v>557</v>
      </c>
      <c r="C89" s="613" t="s">
        <v>566</v>
      </c>
      <c r="D89" s="614" t="s">
        <v>1210</v>
      </c>
      <c r="E89" s="613" t="s">
        <v>575</v>
      </c>
      <c r="F89" s="614" t="s">
        <v>1212</v>
      </c>
      <c r="G89" s="613" t="s">
        <v>576</v>
      </c>
      <c r="H89" s="613" t="s">
        <v>801</v>
      </c>
      <c r="I89" s="613" t="s">
        <v>802</v>
      </c>
      <c r="J89" s="613" t="s">
        <v>803</v>
      </c>
      <c r="K89" s="613" t="s">
        <v>804</v>
      </c>
      <c r="L89" s="615">
        <v>34.73642291456698</v>
      </c>
      <c r="M89" s="615">
        <v>14</v>
      </c>
      <c r="N89" s="616">
        <v>486.30992080393776</v>
      </c>
    </row>
    <row r="90" spans="1:14" ht="14.4" customHeight="1" x14ac:dyDescent="0.3">
      <c r="A90" s="611" t="s">
        <v>556</v>
      </c>
      <c r="B90" s="612" t="s">
        <v>557</v>
      </c>
      <c r="C90" s="613" t="s">
        <v>566</v>
      </c>
      <c r="D90" s="614" t="s">
        <v>1210</v>
      </c>
      <c r="E90" s="613" t="s">
        <v>575</v>
      </c>
      <c r="F90" s="614" t="s">
        <v>1212</v>
      </c>
      <c r="G90" s="613" t="s">
        <v>576</v>
      </c>
      <c r="H90" s="613" t="s">
        <v>642</v>
      </c>
      <c r="I90" s="613" t="s">
        <v>210</v>
      </c>
      <c r="J90" s="613" t="s">
        <v>643</v>
      </c>
      <c r="K90" s="613" t="s">
        <v>644</v>
      </c>
      <c r="L90" s="615">
        <v>199.67000000000004</v>
      </c>
      <c r="M90" s="615">
        <v>2</v>
      </c>
      <c r="N90" s="616">
        <v>399.34000000000009</v>
      </c>
    </row>
    <row r="91" spans="1:14" ht="14.4" customHeight="1" x14ac:dyDescent="0.3">
      <c r="A91" s="611" t="s">
        <v>556</v>
      </c>
      <c r="B91" s="612" t="s">
        <v>557</v>
      </c>
      <c r="C91" s="613" t="s">
        <v>566</v>
      </c>
      <c r="D91" s="614" t="s">
        <v>1210</v>
      </c>
      <c r="E91" s="613" t="s">
        <v>575</v>
      </c>
      <c r="F91" s="614" t="s">
        <v>1212</v>
      </c>
      <c r="G91" s="613" t="s">
        <v>576</v>
      </c>
      <c r="H91" s="613" t="s">
        <v>805</v>
      </c>
      <c r="I91" s="613" t="s">
        <v>806</v>
      </c>
      <c r="J91" s="613" t="s">
        <v>807</v>
      </c>
      <c r="K91" s="613" t="s">
        <v>808</v>
      </c>
      <c r="L91" s="615">
        <v>74.129667726943069</v>
      </c>
      <c r="M91" s="615">
        <v>9</v>
      </c>
      <c r="N91" s="616">
        <v>667.16700954248756</v>
      </c>
    </row>
    <row r="92" spans="1:14" ht="14.4" customHeight="1" x14ac:dyDescent="0.3">
      <c r="A92" s="611" t="s">
        <v>556</v>
      </c>
      <c r="B92" s="612" t="s">
        <v>557</v>
      </c>
      <c r="C92" s="613" t="s">
        <v>566</v>
      </c>
      <c r="D92" s="614" t="s">
        <v>1210</v>
      </c>
      <c r="E92" s="613" t="s">
        <v>575</v>
      </c>
      <c r="F92" s="614" t="s">
        <v>1212</v>
      </c>
      <c r="G92" s="613" t="s">
        <v>576</v>
      </c>
      <c r="H92" s="613" t="s">
        <v>809</v>
      </c>
      <c r="I92" s="613" t="s">
        <v>810</v>
      </c>
      <c r="J92" s="613" t="s">
        <v>667</v>
      </c>
      <c r="K92" s="613" t="s">
        <v>811</v>
      </c>
      <c r="L92" s="615">
        <v>160.200100970329</v>
      </c>
      <c r="M92" s="615">
        <v>2</v>
      </c>
      <c r="N92" s="616">
        <v>320.40020194065801</v>
      </c>
    </row>
    <row r="93" spans="1:14" ht="14.4" customHeight="1" x14ac:dyDescent="0.3">
      <c r="A93" s="611" t="s">
        <v>556</v>
      </c>
      <c r="B93" s="612" t="s">
        <v>557</v>
      </c>
      <c r="C93" s="613" t="s">
        <v>566</v>
      </c>
      <c r="D93" s="614" t="s">
        <v>1210</v>
      </c>
      <c r="E93" s="613" t="s">
        <v>575</v>
      </c>
      <c r="F93" s="614" t="s">
        <v>1212</v>
      </c>
      <c r="G93" s="613" t="s">
        <v>576</v>
      </c>
      <c r="H93" s="613" t="s">
        <v>812</v>
      </c>
      <c r="I93" s="613" t="s">
        <v>813</v>
      </c>
      <c r="J93" s="613" t="s">
        <v>814</v>
      </c>
      <c r="K93" s="613"/>
      <c r="L93" s="615">
        <v>306.54273872075373</v>
      </c>
      <c r="M93" s="615">
        <v>14</v>
      </c>
      <c r="N93" s="616">
        <v>4291.5983420905523</v>
      </c>
    </row>
    <row r="94" spans="1:14" ht="14.4" customHeight="1" x14ac:dyDescent="0.3">
      <c r="A94" s="611" t="s">
        <v>556</v>
      </c>
      <c r="B94" s="612" t="s">
        <v>557</v>
      </c>
      <c r="C94" s="613" t="s">
        <v>566</v>
      </c>
      <c r="D94" s="614" t="s">
        <v>1210</v>
      </c>
      <c r="E94" s="613" t="s">
        <v>575</v>
      </c>
      <c r="F94" s="614" t="s">
        <v>1212</v>
      </c>
      <c r="G94" s="613" t="s">
        <v>576</v>
      </c>
      <c r="H94" s="613" t="s">
        <v>815</v>
      </c>
      <c r="I94" s="613" t="s">
        <v>210</v>
      </c>
      <c r="J94" s="613" t="s">
        <v>816</v>
      </c>
      <c r="K94" s="613"/>
      <c r="L94" s="615">
        <v>204.55117931749143</v>
      </c>
      <c r="M94" s="615">
        <v>4</v>
      </c>
      <c r="N94" s="616">
        <v>818.20471726996573</v>
      </c>
    </row>
    <row r="95" spans="1:14" ht="14.4" customHeight="1" x14ac:dyDescent="0.3">
      <c r="A95" s="611" t="s">
        <v>556</v>
      </c>
      <c r="B95" s="612" t="s">
        <v>557</v>
      </c>
      <c r="C95" s="613" t="s">
        <v>566</v>
      </c>
      <c r="D95" s="614" t="s">
        <v>1210</v>
      </c>
      <c r="E95" s="613" t="s">
        <v>575</v>
      </c>
      <c r="F95" s="614" t="s">
        <v>1212</v>
      </c>
      <c r="G95" s="613" t="s">
        <v>576</v>
      </c>
      <c r="H95" s="613" t="s">
        <v>817</v>
      </c>
      <c r="I95" s="613" t="s">
        <v>818</v>
      </c>
      <c r="J95" s="613" t="s">
        <v>819</v>
      </c>
      <c r="K95" s="613" t="s">
        <v>820</v>
      </c>
      <c r="L95" s="615">
        <v>72.2</v>
      </c>
      <c r="M95" s="615">
        <v>1</v>
      </c>
      <c r="N95" s="616">
        <v>72.2</v>
      </c>
    </row>
    <row r="96" spans="1:14" ht="14.4" customHeight="1" x14ac:dyDescent="0.3">
      <c r="A96" s="611" t="s">
        <v>556</v>
      </c>
      <c r="B96" s="612" t="s">
        <v>557</v>
      </c>
      <c r="C96" s="613" t="s">
        <v>566</v>
      </c>
      <c r="D96" s="614" t="s">
        <v>1210</v>
      </c>
      <c r="E96" s="613" t="s">
        <v>575</v>
      </c>
      <c r="F96" s="614" t="s">
        <v>1212</v>
      </c>
      <c r="G96" s="613" t="s">
        <v>576</v>
      </c>
      <c r="H96" s="613" t="s">
        <v>821</v>
      </c>
      <c r="I96" s="613" t="s">
        <v>822</v>
      </c>
      <c r="J96" s="613" t="s">
        <v>823</v>
      </c>
      <c r="K96" s="613" t="s">
        <v>824</v>
      </c>
      <c r="L96" s="615">
        <v>334.40853520002071</v>
      </c>
      <c r="M96" s="615">
        <v>5</v>
      </c>
      <c r="N96" s="616">
        <v>1672.0426760001035</v>
      </c>
    </row>
    <row r="97" spans="1:14" ht="14.4" customHeight="1" x14ac:dyDescent="0.3">
      <c r="A97" s="611" t="s">
        <v>556</v>
      </c>
      <c r="B97" s="612" t="s">
        <v>557</v>
      </c>
      <c r="C97" s="613" t="s">
        <v>566</v>
      </c>
      <c r="D97" s="614" t="s">
        <v>1210</v>
      </c>
      <c r="E97" s="613" t="s">
        <v>575</v>
      </c>
      <c r="F97" s="614" t="s">
        <v>1212</v>
      </c>
      <c r="G97" s="613" t="s">
        <v>576</v>
      </c>
      <c r="H97" s="613" t="s">
        <v>825</v>
      </c>
      <c r="I97" s="613" t="s">
        <v>210</v>
      </c>
      <c r="J97" s="613" t="s">
        <v>826</v>
      </c>
      <c r="K97" s="613"/>
      <c r="L97" s="615">
        <v>51.979697220053893</v>
      </c>
      <c r="M97" s="615">
        <v>2</v>
      </c>
      <c r="N97" s="616">
        <v>103.95939444010779</v>
      </c>
    </row>
    <row r="98" spans="1:14" ht="14.4" customHeight="1" x14ac:dyDescent="0.3">
      <c r="A98" s="611" t="s">
        <v>556</v>
      </c>
      <c r="B98" s="612" t="s">
        <v>557</v>
      </c>
      <c r="C98" s="613" t="s">
        <v>566</v>
      </c>
      <c r="D98" s="614" t="s">
        <v>1210</v>
      </c>
      <c r="E98" s="613" t="s">
        <v>575</v>
      </c>
      <c r="F98" s="614" t="s">
        <v>1212</v>
      </c>
      <c r="G98" s="613" t="s">
        <v>576</v>
      </c>
      <c r="H98" s="613" t="s">
        <v>653</v>
      </c>
      <c r="I98" s="613" t="s">
        <v>654</v>
      </c>
      <c r="J98" s="613" t="s">
        <v>655</v>
      </c>
      <c r="K98" s="613" t="s">
        <v>656</v>
      </c>
      <c r="L98" s="615">
        <v>50.963999999999999</v>
      </c>
      <c r="M98" s="615">
        <v>5</v>
      </c>
      <c r="N98" s="616">
        <v>254.82</v>
      </c>
    </row>
    <row r="99" spans="1:14" ht="14.4" customHeight="1" x14ac:dyDescent="0.3">
      <c r="A99" s="611" t="s">
        <v>556</v>
      </c>
      <c r="B99" s="612" t="s">
        <v>557</v>
      </c>
      <c r="C99" s="613" t="s">
        <v>566</v>
      </c>
      <c r="D99" s="614" t="s">
        <v>1210</v>
      </c>
      <c r="E99" s="613" t="s">
        <v>575</v>
      </c>
      <c r="F99" s="614" t="s">
        <v>1212</v>
      </c>
      <c r="G99" s="613" t="s">
        <v>576</v>
      </c>
      <c r="H99" s="613" t="s">
        <v>827</v>
      </c>
      <c r="I99" s="613" t="s">
        <v>210</v>
      </c>
      <c r="J99" s="613" t="s">
        <v>828</v>
      </c>
      <c r="K99" s="613"/>
      <c r="L99" s="615">
        <v>49.56027087519729</v>
      </c>
      <c r="M99" s="615">
        <v>20</v>
      </c>
      <c r="N99" s="616">
        <v>991.2054175039458</v>
      </c>
    </row>
    <row r="100" spans="1:14" ht="14.4" customHeight="1" x14ac:dyDescent="0.3">
      <c r="A100" s="611" t="s">
        <v>556</v>
      </c>
      <c r="B100" s="612" t="s">
        <v>557</v>
      </c>
      <c r="C100" s="613" t="s">
        <v>566</v>
      </c>
      <c r="D100" s="614" t="s">
        <v>1210</v>
      </c>
      <c r="E100" s="613" t="s">
        <v>575</v>
      </c>
      <c r="F100" s="614" t="s">
        <v>1212</v>
      </c>
      <c r="G100" s="613" t="s">
        <v>576</v>
      </c>
      <c r="H100" s="613" t="s">
        <v>671</v>
      </c>
      <c r="I100" s="613" t="s">
        <v>210</v>
      </c>
      <c r="J100" s="613" t="s">
        <v>672</v>
      </c>
      <c r="K100" s="613"/>
      <c r="L100" s="615">
        <v>59.598179164804193</v>
      </c>
      <c r="M100" s="615">
        <v>10</v>
      </c>
      <c r="N100" s="616">
        <v>595.98179164804196</v>
      </c>
    </row>
    <row r="101" spans="1:14" ht="14.4" customHeight="1" x14ac:dyDescent="0.3">
      <c r="A101" s="611" t="s">
        <v>556</v>
      </c>
      <c r="B101" s="612" t="s">
        <v>557</v>
      </c>
      <c r="C101" s="613" t="s">
        <v>566</v>
      </c>
      <c r="D101" s="614" t="s">
        <v>1210</v>
      </c>
      <c r="E101" s="613" t="s">
        <v>575</v>
      </c>
      <c r="F101" s="614" t="s">
        <v>1212</v>
      </c>
      <c r="G101" s="613" t="s">
        <v>576</v>
      </c>
      <c r="H101" s="613" t="s">
        <v>681</v>
      </c>
      <c r="I101" s="613" t="s">
        <v>210</v>
      </c>
      <c r="J101" s="613" t="s">
        <v>682</v>
      </c>
      <c r="K101" s="613"/>
      <c r="L101" s="615">
        <v>49.059745780203464</v>
      </c>
      <c r="M101" s="615">
        <v>50</v>
      </c>
      <c r="N101" s="616">
        <v>2452.9872890101733</v>
      </c>
    </row>
    <row r="102" spans="1:14" ht="14.4" customHeight="1" x14ac:dyDescent="0.3">
      <c r="A102" s="611" t="s">
        <v>556</v>
      </c>
      <c r="B102" s="612" t="s">
        <v>557</v>
      </c>
      <c r="C102" s="613" t="s">
        <v>566</v>
      </c>
      <c r="D102" s="614" t="s">
        <v>1210</v>
      </c>
      <c r="E102" s="613" t="s">
        <v>575</v>
      </c>
      <c r="F102" s="614" t="s">
        <v>1212</v>
      </c>
      <c r="G102" s="613" t="s">
        <v>576</v>
      </c>
      <c r="H102" s="613" t="s">
        <v>683</v>
      </c>
      <c r="I102" s="613" t="s">
        <v>210</v>
      </c>
      <c r="J102" s="613" t="s">
        <v>684</v>
      </c>
      <c r="K102" s="613"/>
      <c r="L102" s="615">
        <v>54.644924736375458</v>
      </c>
      <c r="M102" s="615">
        <v>4</v>
      </c>
      <c r="N102" s="616">
        <v>218.57969894550183</v>
      </c>
    </row>
    <row r="103" spans="1:14" ht="14.4" customHeight="1" x14ac:dyDescent="0.3">
      <c r="A103" s="611" t="s">
        <v>556</v>
      </c>
      <c r="B103" s="612" t="s">
        <v>557</v>
      </c>
      <c r="C103" s="613" t="s">
        <v>566</v>
      </c>
      <c r="D103" s="614" t="s">
        <v>1210</v>
      </c>
      <c r="E103" s="613" t="s">
        <v>575</v>
      </c>
      <c r="F103" s="614" t="s">
        <v>1212</v>
      </c>
      <c r="G103" s="613" t="s">
        <v>576</v>
      </c>
      <c r="H103" s="613" t="s">
        <v>685</v>
      </c>
      <c r="I103" s="613" t="s">
        <v>210</v>
      </c>
      <c r="J103" s="613" t="s">
        <v>686</v>
      </c>
      <c r="K103" s="613"/>
      <c r="L103" s="615">
        <v>102.05204747212905</v>
      </c>
      <c r="M103" s="615">
        <v>44</v>
      </c>
      <c r="N103" s="616">
        <v>4490.2900887736778</v>
      </c>
    </row>
    <row r="104" spans="1:14" ht="14.4" customHeight="1" x14ac:dyDescent="0.3">
      <c r="A104" s="611" t="s">
        <v>556</v>
      </c>
      <c r="B104" s="612" t="s">
        <v>557</v>
      </c>
      <c r="C104" s="613" t="s">
        <v>566</v>
      </c>
      <c r="D104" s="614" t="s">
        <v>1210</v>
      </c>
      <c r="E104" s="613" t="s">
        <v>575</v>
      </c>
      <c r="F104" s="614" t="s">
        <v>1212</v>
      </c>
      <c r="G104" s="613" t="s">
        <v>576</v>
      </c>
      <c r="H104" s="613" t="s">
        <v>829</v>
      </c>
      <c r="I104" s="613" t="s">
        <v>830</v>
      </c>
      <c r="J104" s="613" t="s">
        <v>831</v>
      </c>
      <c r="K104" s="613" t="s">
        <v>832</v>
      </c>
      <c r="L104" s="615">
        <v>81.640055522701914</v>
      </c>
      <c r="M104" s="615">
        <v>7</v>
      </c>
      <c r="N104" s="616">
        <v>571.4803886589134</v>
      </c>
    </row>
    <row r="105" spans="1:14" ht="14.4" customHeight="1" x14ac:dyDescent="0.3">
      <c r="A105" s="611" t="s">
        <v>556</v>
      </c>
      <c r="B105" s="612" t="s">
        <v>557</v>
      </c>
      <c r="C105" s="613" t="s">
        <v>566</v>
      </c>
      <c r="D105" s="614" t="s">
        <v>1210</v>
      </c>
      <c r="E105" s="613" t="s">
        <v>575</v>
      </c>
      <c r="F105" s="614" t="s">
        <v>1212</v>
      </c>
      <c r="G105" s="613" t="s">
        <v>576</v>
      </c>
      <c r="H105" s="613" t="s">
        <v>833</v>
      </c>
      <c r="I105" s="613" t="s">
        <v>834</v>
      </c>
      <c r="J105" s="613" t="s">
        <v>835</v>
      </c>
      <c r="K105" s="613" t="s">
        <v>836</v>
      </c>
      <c r="L105" s="615">
        <v>77.38002749328129</v>
      </c>
      <c r="M105" s="615">
        <v>6</v>
      </c>
      <c r="N105" s="616">
        <v>464.28016495968774</v>
      </c>
    </row>
    <row r="106" spans="1:14" ht="14.4" customHeight="1" x14ac:dyDescent="0.3">
      <c r="A106" s="611" t="s">
        <v>556</v>
      </c>
      <c r="B106" s="612" t="s">
        <v>557</v>
      </c>
      <c r="C106" s="613" t="s">
        <v>566</v>
      </c>
      <c r="D106" s="614" t="s">
        <v>1210</v>
      </c>
      <c r="E106" s="613" t="s">
        <v>575</v>
      </c>
      <c r="F106" s="614" t="s">
        <v>1212</v>
      </c>
      <c r="G106" s="613" t="s">
        <v>576</v>
      </c>
      <c r="H106" s="613" t="s">
        <v>837</v>
      </c>
      <c r="I106" s="613" t="s">
        <v>210</v>
      </c>
      <c r="J106" s="613" t="s">
        <v>838</v>
      </c>
      <c r="K106" s="613"/>
      <c r="L106" s="615">
        <v>378.88966322421379</v>
      </c>
      <c r="M106" s="615">
        <v>9</v>
      </c>
      <c r="N106" s="616">
        <v>3410.0069690179243</v>
      </c>
    </row>
    <row r="107" spans="1:14" ht="14.4" customHeight="1" x14ac:dyDescent="0.3">
      <c r="A107" s="611" t="s">
        <v>556</v>
      </c>
      <c r="B107" s="612" t="s">
        <v>557</v>
      </c>
      <c r="C107" s="613" t="s">
        <v>566</v>
      </c>
      <c r="D107" s="614" t="s">
        <v>1210</v>
      </c>
      <c r="E107" s="613" t="s">
        <v>575</v>
      </c>
      <c r="F107" s="614" t="s">
        <v>1212</v>
      </c>
      <c r="G107" s="613" t="s">
        <v>576</v>
      </c>
      <c r="H107" s="613" t="s">
        <v>839</v>
      </c>
      <c r="I107" s="613" t="s">
        <v>210</v>
      </c>
      <c r="J107" s="613" t="s">
        <v>840</v>
      </c>
      <c r="K107" s="613"/>
      <c r="L107" s="615">
        <v>143.94598120383941</v>
      </c>
      <c r="M107" s="615">
        <v>45</v>
      </c>
      <c r="N107" s="616">
        <v>6477.5691541727729</v>
      </c>
    </row>
    <row r="108" spans="1:14" ht="14.4" customHeight="1" x14ac:dyDescent="0.3">
      <c r="A108" s="611" t="s">
        <v>556</v>
      </c>
      <c r="B108" s="612" t="s">
        <v>557</v>
      </c>
      <c r="C108" s="613" t="s">
        <v>566</v>
      </c>
      <c r="D108" s="614" t="s">
        <v>1210</v>
      </c>
      <c r="E108" s="613" t="s">
        <v>575</v>
      </c>
      <c r="F108" s="614" t="s">
        <v>1212</v>
      </c>
      <c r="G108" s="613" t="s">
        <v>576</v>
      </c>
      <c r="H108" s="613" t="s">
        <v>841</v>
      </c>
      <c r="I108" s="613" t="s">
        <v>210</v>
      </c>
      <c r="J108" s="613" t="s">
        <v>842</v>
      </c>
      <c r="K108" s="613"/>
      <c r="L108" s="615">
        <v>187.00220858892988</v>
      </c>
      <c r="M108" s="615">
        <v>12</v>
      </c>
      <c r="N108" s="616">
        <v>2244.0265030671585</v>
      </c>
    </row>
    <row r="109" spans="1:14" ht="14.4" customHeight="1" x14ac:dyDescent="0.3">
      <c r="A109" s="611" t="s">
        <v>556</v>
      </c>
      <c r="B109" s="612" t="s">
        <v>557</v>
      </c>
      <c r="C109" s="613" t="s">
        <v>566</v>
      </c>
      <c r="D109" s="614" t="s">
        <v>1210</v>
      </c>
      <c r="E109" s="613" t="s">
        <v>575</v>
      </c>
      <c r="F109" s="614" t="s">
        <v>1212</v>
      </c>
      <c r="G109" s="613" t="s">
        <v>576</v>
      </c>
      <c r="H109" s="613" t="s">
        <v>843</v>
      </c>
      <c r="I109" s="613" t="s">
        <v>210</v>
      </c>
      <c r="J109" s="613" t="s">
        <v>844</v>
      </c>
      <c r="K109" s="613"/>
      <c r="L109" s="615">
        <v>138.99579406080943</v>
      </c>
      <c r="M109" s="615">
        <v>29</v>
      </c>
      <c r="N109" s="616">
        <v>4030.8780277634733</v>
      </c>
    </row>
    <row r="110" spans="1:14" ht="14.4" customHeight="1" x14ac:dyDescent="0.3">
      <c r="A110" s="611" t="s">
        <v>556</v>
      </c>
      <c r="B110" s="612" t="s">
        <v>557</v>
      </c>
      <c r="C110" s="613" t="s">
        <v>566</v>
      </c>
      <c r="D110" s="614" t="s">
        <v>1210</v>
      </c>
      <c r="E110" s="613" t="s">
        <v>575</v>
      </c>
      <c r="F110" s="614" t="s">
        <v>1212</v>
      </c>
      <c r="G110" s="613" t="s">
        <v>576</v>
      </c>
      <c r="H110" s="613" t="s">
        <v>687</v>
      </c>
      <c r="I110" s="613" t="s">
        <v>210</v>
      </c>
      <c r="J110" s="613" t="s">
        <v>688</v>
      </c>
      <c r="K110" s="613"/>
      <c r="L110" s="615">
        <v>110.07186025774514</v>
      </c>
      <c r="M110" s="615">
        <v>23</v>
      </c>
      <c r="N110" s="616">
        <v>2531.6527859281382</v>
      </c>
    </row>
    <row r="111" spans="1:14" ht="14.4" customHeight="1" x14ac:dyDescent="0.3">
      <c r="A111" s="611" t="s">
        <v>556</v>
      </c>
      <c r="B111" s="612" t="s">
        <v>557</v>
      </c>
      <c r="C111" s="613" t="s">
        <v>566</v>
      </c>
      <c r="D111" s="614" t="s">
        <v>1210</v>
      </c>
      <c r="E111" s="613" t="s">
        <v>575</v>
      </c>
      <c r="F111" s="614" t="s">
        <v>1212</v>
      </c>
      <c r="G111" s="613" t="s">
        <v>576</v>
      </c>
      <c r="H111" s="613" t="s">
        <v>845</v>
      </c>
      <c r="I111" s="613" t="s">
        <v>210</v>
      </c>
      <c r="J111" s="613" t="s">
        <v>846</v>
      </c>
      <c r="K111" s="613" t="s">
        <v>847</v>
      </c>
      <c r="L111" s="615">
        <v>85.873532243960113</v>
      </c>
      <c r="M111" s="615">
        <v>1</v>
      </c>
      <c r="N111" s="616">
        <v>85.873532243960113</v>
      </c>
    </row>
    <row r="112" spans="1:14" ht="14.4" customHeight="1" x14ac:dyDescent="0.3">
      <c r="A112" s="611" t="s">
        <v>556</v>
      </c>
      <c r="B112" s="612" t="s">
        <v>557</v>
      </c>
      <c r="C112" s="613" t="s">
        <v>566</v>
      </c>
      <c r="D112" s="614" t="s">
        <v>1210</v>
      </c>
      <c r="E112" s="613" t="s">
        <v>575</v>
      </c>
      <c r="F112" s="614" t="s">
        <v>1212</v>
      </c>
      <c r="G112" s="613" t="s">
        <v>576</v>
      </c>
      <c r="H112" s="613" t="s">
        <v>692</v>
      </c>
      <c r="I112" s="613" t="s">
        <v>693</v>
      </c>
      <c r="J112" s="613" t="s">
        <v>694</v>
      </c>
      <c r="K112" s="613" t="s">
        <v>695</v>
      </c>
      <c r="L112" s="615">
        <v>18.879850418119531</v>
      </c>
      <c r="M112" s="615">
        <v>4</v>
      </c>
      <c r="N112" s="616">
        <v>75.519401672478125</v>
      </c>
    </row>
    <row r="113" spans="1:14" ht="14.4" customHeight="1" x14ac:dyDescent="0.3">
      <c r="A113" s="611" t="s">
        <v>556</v>
      </c>
      <c r="B113" s="612" t="s">
        <v>557</v>
      </c>
      <c r="C113" s="613" t="s">
        <v>566</v>
      </c>
      <c r="D113" s="614" t="s">
        <v>1210</v>
      </c>
      <c r="E113" s="613" t="s">
        <v>575</v>
      </c>
      <c r="F113" s="614" t="s">
        <v>1212</v>
      </c>
      <c r="G113" s="613" t="s">
        <v>576</v>
      </c>
      <c r="H113" s="613" t="s">
        <v>848</v>
      </c>
      <c r="I113" s="613" t="s">
        <v>849</v>
      </c>
      <c r="J113" s="613" t="s">
        <v>850</v>
      </c>
      <c r="K113" s="613" t="s">
        <v>851</v>
      </c>
      <c r="L113" s="615">
        <v>105.03</v>
      </c>
      <c r="M113" s="615">
        <v>1</v>
      </c>
      <c r="N113" s="616">
        <v>105.03</v>
      </c>
    </row>
    <row r="114" spans="1:14" ht="14.4" customHeight="1" x14ac:dyDescent="0.3">
      <c r="A114" s="611" t="s">
        <v>556</v>
      </c>
      <c r="B114" s="612" t="s">
        <v>557</v>
      </c>
      <c r="C114" s="613" t="s">
        <v>566</v>
      </c>
      <c r="D114" s="614" t="s">
        <v>1210</v>
      </c>
      <c r="E114" s="613" t="s">
        <v>575</v>
      </c>
      <c r="F114" s="614" t="s">
        <v>1212</v>
      </c>
      <c r="G114" s="613" t="s">
        <v>576</v>
      </c>
      <c r="H114" s="613" t="s">
        <v>852</v>
      </c>
      <c r="I114" s="613" t="s">
        <v>210</v>
      </c>
      <c r="J114" s="613" t="s">
        <v>853</v>
      </c>
      <c r="K114" s="613"/>
      <c r="L114" s="615">
        <v>161.81000000000003</v>
      </c>
      <c r="M114" s="615">
        <v>1</v>
      </c>
      <c r="N114" s="616">
        <v>161.81000000000003</v>
      </c>
    </row>
    <row r="115" spans="1:14" ht="14.4" customHeight="1" x14ac:dyDescent="0.3">
      <c r="A115" s="611" t="s">
        <v>556</v>
      </c>
      <c r="B115" s="612" t="s">
        <v>557</v>
      </c>
      <c r="C115" s="613" t="s">
        <v>566</v>
      </c>
      <c r="D115" s="614" t="s">
        <v>1210</v>
      </c>
      <c r="E115" s="613" t="s">
        <v>575</v>
      </c>
      <c r="F115" s="614" t="s">
        <v>1212</v>
      </c>
      <c r="G115" s="613" t="s">
        <v>576</v>
      </c>
      <c r="H115" s="613" t="s">
        <v>696</v>
      </c>
      <c r="I115" s="613" t="s">
        <v>697</v>
      </c>
      <c r="J115" s="613" t="s">
        <v>698</v>
      </c>
      <c r="K115" s="613" t="s">
        <v>699</v>
      </c>
      <c r="L115" s="615">
        <v>84.809636196202646</v>
      </c>
      <c r="M115" s="615">
        <v>1</v>
      </c>
      <c r="N115" s="616">
        <v>84.809636196202646</v>
      </c>
    </row>
    <row r="116" spans="1:14" ht="14.4" customHeight="1" x14ac:dyDescent="0.3">
      <c r="A116" s="611" t="s">
        <v>556</v>
      </c>
      <c r="B116" s="612" t="s">
        <v>557</v>
      </c>
      <c r="C116" s="613" t="s">
        <v>566</v>
      </c>
      <c r="D116" s="614" t="s">
        <v>1210</v>
      </c>
      <c r="E116" s="613" t="s">
        <v>575</v>
      </c>
      <c r="F116" s="614" t="s">
        <v>1212</v>
      </c>
      <c r="G116" s="613" t="s">
        <v>576</v>
      </c>
      <c r="H116" s="613" t="s">
        <v>704</v>
      </c>
      <c r="I116" s="613" t="s">
        <v>210</v>
      </c>
      <c r="J116" s="613" t="s">
        <v>705</v>
      </c>
      <c r="K116" s="613"/>
      <c r="L116" s="615">
        <v>448.20999999999987</v>
      </c>
      <c r="M116" s="615">
        <v>2</v>
      </c>
      <c r="N116" s="616">
        <v>896.41999999999973</v>
      </c>
    </row>
    <row r="117" spans="1:14" ht="14.4" customHeight="1" x14ac:dyDescent="0.3">
      <c r="A117" s="611" t="s">
        <v>556</v>
      </c>
      <c r="B117" s="612" t="s">
        <v>557</v>
      </c>
      <c r="C117" s="613" t="s">
        <v>566</v>
      </c>
      <c r="D117" s="614" t="s">
        <v>1210</v>
      </c>
      <c r="E117" s="613" t="s">
        <v>575</v>
      </c>
      <c r="F117" s="614" t="s">
        <v>1212</v>
      </c>
      <c r="G117" s="613" t="s">
        <v>576</v>
      </c>
      <c r="H117" s="613" t="s">
        <v>706</v>
      </c>
      <c r="I117" s="613" t="s">
        <v>706</v>
      </c>
      <c r="J117" s="613" t="s">
        <v>590</v>
      </c>
      <c r="K117" s="613" t="s">
        <v>707</v>
      </c>
      <c r="L117" s="615">
        <v>59.825445670758185</v>
      </c>
      <c r="M117" s="615">
        <v>211</v>
      </c>
      <c r="N117" s="616">
        <v>12623.169036529976</v>
      </c>
    </row>
    <row r="118" spans="1:14" ht="14.4" customHeight="1" x14ac:dyDescent="0.3">
      <c r="A118" s="611" t="s">
        <v>556</v>
      </c>
      <c r="B118" s="612" t="s">
        <v>557</v>
      </c>
      <c r="C118" s="613" t="s">
        <v>566</v>
      </c>
      <c r="D118" s="614" t="s">
        <v>1210</v>
      </c>
      <c r="E118" s="613" t="s">
        <v>575</v>
      </c>
      <c r="F118" s="614" t="s">
        <v>1212</v>
      </c>
      <c r="G118" s="613" t="s">
        <v>576</v>
      </c>
      <c r="H118" s="613" t="s">
        <v>854</v>
      </c>
      <c r="I118" s="613" t="s">
        <v>210</v>
      </c>
      <c r="J118" s="613" t="s">
        <v>855</v>
      </c>
      <c r="K118" s="613"/>
      <c r="L118" s="615">
        <v>62.949969811345042</v>
      </c>
      <c r="M118" s="615">
        <v>1</v>
      </c>
      <c r="N118" s="616">
        <v>62.949969811345042</v>
      </c>
    </row>
    <row r="119" spans="1:14" ht="14.4" customHeight="1" x14ac:dyDescent="0.3">
      <c r="A119" s="611" t="s">
        <v>556</v>
      </c>
      <c r="B119" s="612" t="s">
        <v>557</v>
      </c>
      <c r="C119" s="613" t="s">
        <v>566</v>
      </c>
      <c r="D119" s="614" t="s">
        <v>1210</v>
      </c>
      <c r="E119" s="613" t="s">
        <v>575</v>
      </c>
      <c r="F119" s="614" t="s">
        <v>1212</v>
      </c>
      <c r="G119" s="613" t="s">
        <v>576</v>
      </c>
      <c r="H119" s="613" t="s">
        <v>856</v>
      </c>
      <c r="I119" s="613" t="s">
        <v>210</v>
      </c>
      <c r="J119" s="613" t="s">
        <v>857</v>
      </c>
      <c r="K119" s="613"/>
      <c r="L119" s="615">
        <v>140</v>
      </c>
      <c r="M119" s="615">
        <v>8</v>
      </c>
      <c r="N119" s="616">
        <v>1120</v>
      </c>
    </row>
    <row r="120" spans="1:14" ht="14.4" customHeight="1" x14ac:dyDescent="0.3">
      <c r="A120" s="611" t="s">
        <v>556</v>
      </c>
      <c r="B120" s="612" t="s">
        <v>557</v>
      </c>
      <c r="C120" s="613" t="s">
        <v>566</v>
      </c>
      <c r="D120" s="614" t="s">
        <v>1210</v>
      </c>
      <c r="E120" s="613" t="s">
        <v>575</v>
      </c>
      <c r="F120" s="614" t="s">
        <v>1212</v>
      </c>
      <c r="G120" s="613" t="s">
        <v>576</v>
      </c>
      <c r="H120" s="613" t="s">
        <v>714</v>
      </c>
      <c r="I120" s="613" t="s">
        <v>715</v>
      </c>
      <c r="J120" s="613" t="s">
        <v>716</v>
      </c>
      <c r="K120" s="613" t="s">
        <v>717</v>
      </c>
      <c r="L120" s="615">
        <v>8.9700000000000006</v>
      </c>
      <c r="M120" s="615">
        <v>40</v>
      </c>
      <c r="N120" s="616">
        <v>358.8</v>
      </c>
    </row>
    <row r="121" spans="1:14" ht="14.4" customHeight="1" x14ac:dyDescent="0.3">
      <c r="A121" s="611" t="s">
        <v>556</v>
      </c>
      <c r="B121" s="612" t="s">
        <v>557</v>
      </c>
      <c r="C121" s="613" t="s">
        <v>566</v>
      </c>
      <c r="D121" s="614" t="s">
        <v>1210</v>
      </c>
      <c r="E121" s="613" t="s">
        <v>575</v>
      </c>
      <c r="F121" s="614" t="s">
        <v>1212</v>
      </c>
      <c r="G121" s="613" t="s">
        <v>576</v>
      </c>
      <c r="H121" s="613" t="s">
        <v>858</v>
      </c>
      <c r="I121" s="613" t="s">
        <v>210</v>
      </c>
      <c r="J121" s="613" t="s">
        <v>859</v>
      </c>
      <c r="K121" s="613"/>
      <c r="L121" s="615">
        <v>536.37000000000012</v>
      </c>
      <c r="M121" s="615">
        <v>1</v>
      </c>
      <c r="N121" s="616">
        <v>536.37000000000012</v>
      </c>
    </row>
    <row r="122" spans="1:14" ht="14.4" customHeight="1" x14ac:dyDescent="0.3">
      <c r="A122" s="611" t="s">
        <v>556</v>
      </c>
      <c r="B122" s="612" t="s">
        <v>557</v>
      </c>
      <c r="C122" s="613" t="s">
        <v>566</v>
      </c>
      <c r="D122" s="614" t="s">
        <v>1210</v>
      </c>
      <c r="E122" s="613" t="s">
        <v>575</v>
      </c>
      <c r="F122" s="614" t="s">
        <v>1212</v>
      </c>
      <c r="G122" s="613" t="s">
        <v>576</v>
      </c>
      <c r="H122" s="613" t="s">
        <v>860</v>
      </c>
      <c r="I122" s="613" t="s">
        <v>210</v>
      </c>
      <c r="J122" s="613" t="s">
        <v>861</v>
      </c>
      <c r="K122" s="613"/>
      <c r="L122" s="615">
        <v>238.33</v>
      </c>
      <c r="M122" s="615">
        <v>1</v>
      </c>
      <c r="N122" s="616">
        <v>238.33</v>
      </c>
    </row>
    <row r="123" spans="1:14" ht="14.4" customHeight="1" x14ac:dyDescent="0.3">
      <c r="A123" s="611" t="s">
        <v>556</v>
      </c>
      <c r="B123" s="612" t="s">
        <v>557</v>
      </c>
      <c r="C123" s="613" t="s">
        <v>566</v>
      </c>
      <c r="D123" s="614" t="s">
        <v>1210</v>
      </c>
      <c r="E123" s="613" t="s">
        <v>575</v>
      </c>
      <c r="F123" s="614" t="s">
        <v>1212</v>
      </c>
      <c r="G123" s="613" t="s">
        <v>862</v>
      </c>
      <c r="H123" s="613" t="s">
        <v>863</v>
      </c>
      <c r="I123" s="613" t="s">
        <v>864</v>
      </c>
      <c r="J123" s="613" t="s">
        <v>865</v>
      </c>
      <c r="K123" s="613" t="s">
        <v>866</v>
      </c>
      <c r="L123" s="615">
        <v>184.14999999999998</v>
      </c>
      <c r="M123" s="615">
        <v>1</v>
      </c>
      <c r="N123" s="616">
        <v>184.14999999999998</v>
      </c>
    </row>
    <row r="124" spans="1:14" ht="14.4" customHeight="1" x14ac:dyDescent="0.3">
      <c r="A124" s="611" t="s">
        <v>556</v>
      </c>
      <c r="B124" s="612" t="s">
        <v>557</v>
      </c>
      <c r="C124" s="613" t="s">
        <v>566</v>
      </c>
      <c r="D124" s="614" t="s">
        <v>1210</v>
      </c>
      <c r="E124" s="613" t="s">
        <v>575</v>
      </c>
      <c r="F124" s="614" t="s">
        <v>1212</v>
      </c>
      <c r="G124" s="613" t="s">
        <v>862</v>
      </c>
      <c r="H124" s="613" t="s">
        <v>867</v>
      </c>
      <c r="I124" s="613" t="s">
        <v>868</v>
      </c>
      <c r="J124" s="613" t="s">
        <v>869</v>
      </c>
      <c r="K124" s="613"/>
      <c r="L124" s="615">
        <v>668.15</v>
      </c>
      <c r="M124" s="615">
        <v>1</v>
      </c>
      <c r="N124" s="616">
        <v>668.15</v>
      </c>
    </row>
    <row r="125" spans="1:14" ht="14.4" customHeight="1" x14ac:dyDescent="0.3">
      <c r="A125" s="611" t="s">
        <v>556</v>
      </c>
      <c r="B125" s="612" t="s">
        <v>557</v>
      </c>
      <c r="C125" s="613" t="s">
        <v>566</v>
      </c>
      <c r="D125" s="614" t="s">
        <v>1210</v>
      </c>
      <c r="E125" s="613" t="s">
        <v>722</v>
      </c>
      <c r="F125" s="614" t="s">
        <v>1213</v>
      </c>
      <c r="G125" s="613" t="s">
        <v>576</v>
      </c>
      <c r="H125" s="613" t="s">
        <v>870</v>
      </c>
      <c r="I125" s="613" t="s">
        <v>871</v>
      </c>
      <c r="J125" s="613" t="s">
        <v>872</v>
      </c>
      <c r="K125" s="613" t="s">
        <v>873</v>
      </c>
      <c r="L125" s="615">
        <v>1735.07</v>
      </c>
      <c r="M125" s="615">
        <v>1</v>
      </c>
      <c r="N125" s="616">
        <v>1735.07</v>
      </c>
    </row>
    <row r="126" spans="1:14" ht="14.4" customHeight="1" x14ac:dyDescent="0.3">
      <c r="A126" s="611" t="s">
        <v>556</v>
      </c>
      <c r="B126" s="612" t="s">
        <v>557</v>
      </c>
      <c r="C126" s="613" t="s">
        <v>566</v>
      </c>
      <c r="D126" s="614" t="s">
        <v>1210</v>
      </c>
      <c r="E126" s="613" t="s">
        <v>722</v>
      </c>
      <c r="F126" s="614" t="s">
        <v>1213</v>
      </c>
      <c r="G126" s="613" t="s">
        <v>576</v>
      </c>
      <c r="H126" s="613" t="s">
        <v>874</v>
      </c>
      <c r="I126" s="613" t="s">
        <v>210</v>
      </c>
      <c r="J126" s="613" t="s">
        <v>875</v>
      </c>
      <c r="K126" s="613"/>
      <c r="L126" s="615">
        <v>314.86</v>
      </c>
      <c r="M126" s="615">
        <v>2</v>
      </c>
      <c r="N126" s="616">
        <v>629.72</v>
      </c>
    </row>
    <row r="127" spans="1:14" ht="14.4" customHeight="1" x14ac:dyDescent="0.3">
      <c r="A127" s="611" t="s">
        <v>556</v>
      </c>
      <c r="B127" s="612" t="s">
        <v>557</v>
      </c>
      <c r="C127" s="613" t="s">
        <v>566</v>
      </c>
      <c r="D127" s="614" t="s">
        <v>1210</v>
      </c>
      <c r="E127" s="613" t="s">
        <v>722</v>
      </c>
      <c r="F127" s="614" t="s">
        <v>1213</v>
      </c>
      <c r="G127" s="613" t="s">
        <v>576</v>
      </c>
      <c r="H127" s="613" t="s">
        <v>725</v>
      </c>
      <c r="I127" s="613" t="s">
        <v>210</v>
      </c>
      <c r="J127" s="613" t="s">
        <v>726</v>
      </c>
      <c r="K127" s="613"/>
      <c r="L127" s="615">
        <v>285.08999999999997</v>
      </c>
      <c r="M127" s="615">
        <v>10</v>
      </c>
      <c r="N127" s="616">
        <v>2850.8999999999996</v>
      </c>
    </row>
    <row r="128" spans="1:14" ht="14.4" customHeight="1" x14ac:dyDescent="0.3">
      <c r="A128" s="611" t="s">
        <v>556</v>
      </c>
      <c r="B128" s="612" t="s">
        <v>557</v>
      </c>
      <c r="C128" s="613" t="s">
        <v>566</v>
      </c>
      <c r="D128" s="614" t="s">
        <v>1210</v>
      </c>
      <c r="E128" s="613" t="s">
        <v>722</v>
      </c>
      <c r="F128" s="614" t="s">
        <v>1213</v>
      </c>
      <c r="G128" s="613" t="s">
        <v>576</v>
      </c>
      <c r="H128" s="613" t="s">
        <v>876</v>
      </c>
      <c r="I128" s="613" t="s">
        <v>210</v>
      </c>
      <c r="J128" s="613" t="s">
        <v>877</v>
      </c>
      <c r="K128" s="613"/>
      <c r="L128" s="615">
        <v>502.59999999999991</v>
      </c>
      <c r="M128" s="615">
        <v>5</v>
      </c>
      <c r="N128" s="616">
        <v>2512.9999999999995</v>
      </c>
    </row>
    <row r="129" spans="1:14" ht="14.4" customHeight="1" x14ac:dyDescent="0.3">
      <c r="A129" s="611" t="s">
        <v>556</v>
      </c>
      <c r="B129" s="612" t="s">
        <v>557</v>
      </c>
      <c r="C129" s="613" t="s">
        <v>566</v>
      </c>
      <c r="D129" s="614" t="s">
        <v>1210</v>
      </c>
      <c r="E129" s="613" t="s">
        <v>722</v>
      </c>
      <c r="F129" s="614" t="s">
        <v>1213</v>
      </c>
      <c r="G129" s="613" t="s">
        <v>862</v>
      </c>
      <c r="H129" s="613" t="s">
        <v>878</v>
      </c>
      <c r="I129" s="613" t="s">
        <v>879</v>
      </c>
      <c r="J129" s="613" t="s">
        <v>880</v>
      </c>
      <c r="K129" s="613" t="s">
        <v>881</v>
      </c>
      <c r="L129" s="615">
        <v>198.25938323990368</v>
      </c>
      <c r="M129" s="615">
        <v>1</v>
      </c>
      <c r="N129" s="616">
        <v>198.25938323990368</v>
      </c>
    </row>
    <row r="130" spans="1:14" ht="14.4" customHeight="1" x14ac:dyDescent="0.3">
      <c r="A130" s="611" t="s">
        <v>556</v>
      </c>
      <c r="B130" s="612" t="s">
        <v>557</v>
      </c>
      <c r="C130" s="613" t="s">
        <v>566</v>
      </c>
      <c r="D130" s="614" t="s">
        <v>1210</v>
      </c>
      <c r="E130" s="613" t="s">
        <v>727</v>
      </c>
      <c r="F130" s="614" t="s">
        <v>1214</v>
      </c>
      <c r="G130" s="613" t="s">
        <v>576</v>
      </c>
      <c r="H130" s="613" t="s">
        <v>740</v>
      </c>
      <c r="I130" s="613" t="s">
        <v>740</v>
      </c>
      <c r="J130" s="613" t="s">
        <v>741</v>
      </c>
      <c r="K130" s="613" t="s">
        <v>742</v>
      </c>
      <c r="L130" s="615">
        <v>46</v>
      </c>
      <c r="M130" s="615">
        <v>2</v>
      </c>
      <c r="N130" s="616">
        <v>92</v>
      </c>
    </row>
    <row r="131" spans="1:14" ht="14.4" customHeight="1" x14ac:dyDescent="0.3">
      <c r="A131" s="611" t="s">
        <v>556</v>
      </c>
      <c r="B131" s="612" t="s">
        <v>557</v>
      </c>
      <c r="C131" s="613" t="s">
        <v>566</v>
      </c>
      <c r="D131" s="614" t="s">
        <v>1210</v>
      </c>
      <c r="E131" s="613" t="s">
        <v>727</v>
      </c>
      <c r="F131" s="614" t="s">
        <v>1214</v>
      </c>
      <c r="G131" s="613" t="s">
        <v>576</v>
      </c>
      <c r="H131" s="613" t="s">
        <v>743</v>
      </c>
      <c r="I131" s="613" t="s">
        <v>744</v>
      </c>
      <c r="J131" s="613" t="s">
        <v>745</v>
      </c>
      <c r="K131" s="613" t="s">
        <v>746</v>
      </c>
      <c r="L131" s="615">
        <v>143.40202455144583</v>
      </c>
      <c r="M131" s="615">
        <v>19.7</v>
      </c>
      <c r="N131" s="616">
        <v>2825.0198836634827</v>
      </c>
    </row>
    <row r="132" spans="1:14" ht="14.4" customHeight="1" x14ac:dyDescent="0.3">
      <c r="A132" s="611" t="s">
        <v>556</v>
      </c>
      <c r="B132" s="612" t="s">
        <v>557</v>
      </c>
      <c r="C132" s="613" t="s">
        <v>566</v>
      </c>
      <c r="D132" s="614" t="s">
        <v>1210</v>
      </c>
      <c r="E132" s="613" t="s">
        <v>727</v>
      </c>
      <c r="F132" s="614" t="s">
        <v>1214</v>
      </c>
      <c r="G132" s="613" t="s">
        <v>576</v>
      </c>
      <c r="H132" s="613" t="s">
        <v>747</v>
      </c>
      <c r="I132" s="613" t="s">
        <v>748</v>
      </c>
      <c r="J132" s="613" t="s">
        <v>749</v>
      </c>
      <c r="K132" s="613" t="s">
        <v>750</v>
      </c>
      <c r="L132" s="615">
        <v>63.839944297781095</v>
      </c>
      <c r="M132" s="615">
        <v>9</v>
      </c>
      <c r="N132" s="616">
        <v>574.55949868002983</v>
      </c>
    </row>
    <row r="133" spans="1:14" ht="14.4" customHeight="1" x14ac:dyDescent="0.3">
      <c r="A133" s="611" t="s">
        <v>556</v>
      </c>
      <c r="B133" s="612" t="s">
        <v>557</v>
      </c>
      <c r="C133" s="613" t="s">
        <v>566</v>
      </c>
      <c r="D133" s="614" t="s">
        <v>1210</v>
      </c>
      <c r="E133" s="613" t="s">
        <v>727</v>
      </c>
      <c r="F133" s="614" t="s">
        <v>1214</v>
      </c>
      <c r="G133" s="613" t="s">
        <v>576</v>
      </c>
      <c r="H133" s="613" t="s">
        <v>759</v>
      </c>
      <c r="I133" s="613" t="s">
        <v>760</v>
      </c>
      <c r="J133" s="613" t="s">
        <v>761</v>
      </c>
      <c r="K133" s="613" t="s">
        <v>762</v>
      </c>
      <c r="L133" s="615">
        <v>51.419953501769349</v>
      </c>
      <c r="M133" s="615">
        <v>20</v>
      </c>
      <c r="N133" s="616">
        <v>1028.399070035387</v>
      </c>
    </row>
    <row r="134" spans="1:14" ht="14.4" customHeight="1" x14ac:dyDescent="0.3">
      <c r="A134" s="611" t="s">
        <v>556</v>
      </c>
      <c r="B134" s="612" t="s">
        <v>557</v>
      </c>
      <c r="C134" s="613" t="s">
        <v>566</v>
      </c>
      <c r="D134" s="614" t="s">
        <v>1210</v>
      </c>
      <c r="E134" s="613" t="s">
        <v>727</v>
      </c>
      <c r="F134" s="614" t="s">
        <v>1214</v>
      </c>
      <c r="G134" s="613" t="s">
        <v>862</v>
      </c>
      <c r="H134" s="613" t="s">
        <v>882</v>
      </c>
      <c r="I134" s="613" t="s">
        <v>883</v>
      </c>
      <c r="J134" s="613" t="s">
        <v>884</v>
      </c>
      <c r="K134" s="613" t="s">
        <v>885</v>
      </c>
      <c r="L134" s="615">
        <v>449.10043331585609</v>
      </c>
      <c r="M134" s="615">
        <v>7</v>
      </c>
      <c r="N134" s="616">
        <v>3143.7030332109925</v>
      </c>
    </row>
    <row r="135" spans="1:14" ht="14.4" customHeight="1" x14ac:dyDescent="0.3">
      <c r="A135" s="611" t="s">
        <v>556</v>
      </c>
      <c r="B135" s="612" t="s">
        <v>557</v>
      </c>
      <c r="C135" s="613" t="s">
        <v>566</v>
      </c>
      <c r="D135" s="614" t="s">
        <v>1210</v>
      </c>
      <c r="E135" s="613" t="s">
        <v>727</v>
      </c>
      <c r="F135" s="614" t="s">
        <v>1214</v>
      </c>
      <c r="G135" s="613" t="s">
        <v>862</v>
      </c>
      <c r="H135" s="613" t="s">
        <v>886</v>
      </c>
      <c r="I135" s="613" t="s">
        <v>887</v>
      </c>
      <c r="J135" s="613" t="s">
        <v>888</v>
      </c>
      <c r="K135" s="613" t="s">
        <v>889</v>
      </c>
      <c r="L135" s="615">
        <v>106.97000000000003</v>
      </c>
      <c r="M135" s="615">
        <v>1</v>
      </c>
      <c r="N135" s="616">
        <v>106.97000000000003</v>
      </c>
    </row>
    <row r="136" spans="1:14" ht="14.4" customHeight="1" x14ac:dyDescent="0.3">
      <c r="A136" s="611" t="s">
        <v>556</v>
      </c>
      <c r="B136" s="612" t="s">
        <v>557</v>
      </c>
      <c r="C136" s="613" t="s">
        <v>566</v>
      </c>
      <c r="D136" s="614" t="s">
        <v>1210</v>
      </c>
      <c r="E136" s="613" t="s">
        <v>763</v>
      </c>
      <c r="F136" s="614" t="s">
        <v>1215</v>
      </c>
      <c r="G136" s="613" t="s">
        <v>576</v>
      </c>
      <c r="H136" s="613" t="s">
        <v>768</v>
      </c>
      <c r="I136" s="613" t="s">
        <v>769</v>
      </c>
      <c r="J136" s="613" t="s">
        <v>770</v>
      </c>
      <c r="K136" s="613" t="s">
        <v>771</v>
      </c>
      <c r="L136" s="615">
        <v>91.527237013019331</v>
      </c>
      <c r="M136" s="615">
        <v>11</v>
      </c>
      <c r="N136" s="616">
        <v>1006.7996071432126</v>
      </c>
    </row>
    <row r="137" spans="1:14" ht="14.4" customHeight="1" x14ac:dyDescent="0.3">
      <c r="A137" s="611" t="s">
        <v>556</v>
      </c>
      <c r="B137" s="612" t="s">
        <v>557</v>
      </c>
      <c r="C137" s="613" t="s">
        <v>569</v>
      </c>
      <c r="D137" s="614" t="s">
        <v>1211</v>
      </c>
      <c r="E137" s="613" t="s">
        <v>575</v>
      </c>
      <c r="F137" s="614" t="s">
        <v>1212</v>
      </c>
      <c r="G137" s="613"/>
      <c r="H137" s="613" t="s">
        <v>890</v>
      </c>
      <c r="I137" s="613" t="s">
        <v>891</v>
      </c>
      <c r="J137" s="613" t="s">
        <v>892</v>
      </c>
      <c r="K137" s="613"/>
      <c r="L137" s="615">
        <v>75.830000000000013</v>
      </c>
      <c r="M137" s="615">
        <v>16</v>
      </c>
      <c r="N137" s="616">
        <v>1213.2800000000002</v>
      </c>
    </row>
    <row r="138" spans="1:14" ht="14.4" customHeight="1" x14ac:dyDescent="0.3">
      <c r="A138" s="611" t="s">
        <v>556</v>
      </c>
      <c r="B138" s="612" t="s">
        <v>557</v>
      </c>
      <c r="C138" s="613" t="s">
        <v>569</v>
      </c>
      <c r="D138" s="614" t="s">
        <v>1211</v>
      </c>
      <c r="E138" s="613" t="s">
        <v>575</v>
      </c>
      <c r="F138" s="614" t="s">
        <v>1212</v>
      </c>
      <c r="G138" s="613" t="s">
        <v>576</v>
      </c>
      <c r="H138" s="613" t="s">
        <v>577</v>
      </c>
      <c r="I138" s="613" t="s">
        <v>577</v>
      </c>
      <c r="J138" s="613" t="s">
        <v>578</v>
      </c>
      <c r="K138" s="613" t="s">
        <v>579</v>
      </c>
      <c r="L138" s="615">
        <v>182.84993335625833</v>
      </c>
      <c r="M138" s="615">
        <v>44</v>
      </c>
      <c r="N138" s="616">
        <v>8045.397067675367</v>
      </c>
    </row>
    <row r="139" spans="1:14" ht="14.4" customHeight="1" x14ac:dyDescent="0.3">
      <c r="A139" s="611" t="s">
        <v>556</v>
      </c>
      <c r="B139" s="612" t="s">
        <v>557</v>
      </c>
      <c r="C139" s="613" t="s">
        <v>569</v>
      </c>
      <c r="D139" s="614" t="s">
        <v>1211</v>
      </c>
      <c r="E139" s="613" t="s">
        <v>575</v>
      </c>
      <c r="F139" s="614" t="s">
        <v>1212</v>
      </c>
      <c r="G139" s="613" t="s">
        <v>576</v>
      </c>
      <c r="H139" s="613" t="s">
        <v>893</v>
      </c>
      <c r="I139" s="613" t="s">
        <v>893</v>
      </c>
      <c r="J139" s="613" t="s">
        <v>894</v>
      </c>
      <c r="K139" s="613" t="s">
        <v>895</v>
      </c>
      <c r="L139" s="615">
        <v>181.58969017141376</v>
      </c>
      <c r="M139" s="615">
        <v>6</v>
      </c>
      <c r="N139" s="616">
        <v>1089.5381410284826</v>
      </c>
    </row>
    <row r="140" spans="1:14" ht="14.4" customHeight="1" x14ac:dyDescent="0.3">
      <c r="A140" s="611" t="s">
        <v>556</v>
      </c>
      <c r="B140" s="612" t="s">
        <v>557</v>
      </c>
      <c r="C140" s="613" t="s">
        <v>569</v>
      </c>
      <c r="D140" s="614" t="s">
        <v>1211</v>
      </c>
      <c r="E140" s="613" t="s">
        <v>575</v>
      </c>
      <c r="F140" s="614" t="s">
        <v>1212</v>
      </c>
      <c r="G140" s="613" t="s">
        <v>576</v>
      </c>
      <c r="H140" s="613" t="s">
        <v>896</v>
      </c>
      <c r="I140" s="613" t="s">
        <v>896</v>
      </c>
      <c r="J140" s="613" t="s">
        <v>776</v>
      </c>
      <c r="K140" s="613" t="s">
        <v>895</v>
      </c>
      <c r="L140" s="615">
        <v>149.5</v>
      </c>
      <c r="M140" s="615">
        <v>2</v>
      </c>
      <c r="N140" s="616">
        <v>299</v>
      </c>
    </row>
    <row r="141" spans="1:14" ht="14.4" customHeight="1" x14ac:dyDescent="0.3">
      <c r="A141" s="611" t="s">
        <v>556</v>
      </c>
      <c r="B141" s="612" t="s">
        <v>557</v>
      </c>
      <c r="C141" s="613" t="s">
        <v>569</v>
      </c>
      <c r="D141" s="614" t="s">
        <v>1211</v>
      </c>
      <c r="E141" s="613" t="s">
        <v>575</v>
      </c>
      <c r="F141" s="614" t="s">
        <v>1212</v>
      </c>
      <c r="G141" s="613" t="s">
        <v>576</v>
      </c>
      <c r="H141" s="613" t="s">
        <v>897</v>
      </c>
      <c r="I141" s="613" t="s">
        <v>897</v>
      </c>
      <c r="J141" s="613" t="s">
        <v>776</v>
      </c>
      <c r="K141" s="613" t="s">
        <v>898</v>
      </c>
      <c r="L141" s="615">
        <v>132.24973254051122</v>
      </c>
      <c r="M141" s="615">
        <v>4</v>
      </c>
      <c r="N141" s="616">
        <v>528.99893016204487</v>
      </c>
    </row>
    <row r="142" spans="1:14" ht="14.4" customHeight="1" x14ac:dyDescent="0.3">
      <c r="A142" s="611" t="s">
        <v>556</v>
      </c>
      <c r="B142" s="612" t="s">
        <v>557</v>
      </c>
      <c r="C142" s="613" t="s">
        <v>569</v>
      </c>
      <c r="D142" s="614" t="s">
        <v>1211</v>
      </c>
      <c r="E142" s="613" t="s">
        <v>575</v>
      </c>
      <c r="F142" s="614" t="s">
        <v>1212</v>
      </c>
      <c r="G142" s="613" t="s">
        <v>576</v>
      </c>
      <c r="H142" s="613" t="s">
        <v>775</v>
      </c>
      <c r="I142" s="613" t="s">
        <v>775</v>
      </c>
      <c r="J142" s="613" t="s">
        <v>776</v>
      </c>
      <c r="K142" s="613" t="s">
        <v>777</v>
      </c>
      <c r="L142" s="615">
        <v>232.2985731403156</v>
      </c>
      <c r="M142" s="615">
        <v>5</v>
      </c>
      <c r="N142" s="616">
        <v>1161.492865701578</v>
      </c>
    </row>
    <row r="143" spans="1:14" ht="14.4" customHeight="1" x14ac:dyDescent="0.3">
      <c r="A143" s="611" t="s">
        <v>556</v>
      </c>
      <c r="B143" s="612" t="s">
        <v>557</v>
      </c>
      <c r="C143" s="613" t="s">
        <v>569</v>
      </c>
      <c r="D143" s="614" t="s">
        <v>1211</v>
      </c>
      <c r="E143" s="613" t="s">
        <v>575</v>
      </c>
      <c r="F143" s="614" t="s">
        <v>1212</v>
      </c>
      <c r="G143" s="613" t="s">
        <v>576</v>
      </c>
      <c r="H143" s="613" t="s">
        <v>899</v>
      </c>
      <c r="I143" s="613" t="s">
        <v>899</v>
      </c>
      <c r="J143" s="613" t="s">
        <v>578</v>
      </c>
      <c r="K143" s="613" t="s">
        <v>900</v>
      </c>
      <c r="L143" s="615">
        <v>97.179961795930311</v>
      </c>
      <c r="M143" s="615">
        <v>21</v>
      </c>
      <c r="N143" s="616">
        <v>2040.7791977145366</v>
      </c>
    </row>
    <row r="144" spans="1:14" ht="14.4" customHeight="1" x14ac:dyDescent="0.3">
      <c r="A144" s="611" t="s">
        <v>556</v>
      </c>
      <c r="B144" s="612" t="s">
        <v>557</v>
      </c>
      <c r="C144" s="613" t="s">
        <v>569</v>
      </c>
      <c r="D144" s="614" t="s">
        <v>1211</v>
      </c>
      <c r="E144" s="613" t="s">
        <v>575</v>
      </c>
      <c r="F144" s="614" t="s">
        <v>1212</v>
      </c>
      <c r="G144" s="613" t="s">
        <v>576</v>
      </c>
      <c r="H144" s="613" t="s">
        <v>580</v>
      </c>
      <c r="I144" s="613" t="s">
        <v>581</v>
      </c>
      <c r="J144" s="613" t="s">
        <v>582</v>
      </c>
      <c r="K144" s="613" t="s">
        <v>583</v>
      </c>
      <c r="L144" s="615">
        <v>86.977439693379381</v>
      </c>
      <c r="M144" s="615">
        <v>16</v>
      </c>
      <c r="N144" s="616">
        <v>1391.6390350940701</v>
      </c>
    </row>
    <row r="145" spans="1:14" ht="14.4" customHeight="1" x14ac:dyDescent="0.3">
      <c r="A145" s="611" t="s">
        <v>556</v>
      </c>
      <c r="B145" s="612" t="s">
        <v>557</v>
      </c>
      <c r="C145" s="613" t="s">
        <v>569</v>
      </c>
      <c r="D145" s="614" t="s">
        <v>1211</v>
      </c>
      <c r="E145" s="613" t="s">
        <v>575</v>
      </c>
      <c r="F145" s="614" t="s">
        <v>1212</v>
      </c>
      <c r="G145" s="613" t="s">
        <v>576</v>
      </c>
      <c r="H145" s="613" t="s">
        <v>901</v>
      </c>
      <c r="I145" s="613" t="s">
        <v>902</v>
      </c>
      <c r="J145" s="613" t="s">
        <v>903</v>
      </c>
      <c r="K145" s="613" t="s">
        <v>904</v>
      </c>
      <c r="L145" s="615">
        <v>100.46395742165647</v>
      </c>
      <c r="M145" s="615">
        <v>98</v>
      </c>
      <c r="N145" s="616">
        <v>9845.4678273223344</v>
      </c>
    </row>
    <row r="146" spans="1:14" ht="14.4" customHeight="1" x14ac:dyDescent="0.3">
      <c r="A146" s="611" t="s">
        <v>556</v>
      </c>
      <c r="B146" s="612" t="s">
        <v>557</v>
      </c>
      <c r="C146" s="613" t="s">
        <v>569</v>
      </c>
      <c r="D146" s="614" t="s">
        <v>1211</v>
      </c>
      <c r="E146" s="613" t="s">
        <v>575</v>
      </c>
      <c r="F146" s="614" t="s">
        <v>1212</v>
      </c>
      <c r="G146" s="613" t="s">
        <v>576</v>
      </c>
      <c r="H146" s="613" t="s">
        <v>905</v>
      </c>
      <c r="I146" s="613" t="s">
        <v>906</v>
      </c>
      <c r="J146" s="613" t="s">
        <v>907</v>
      </c>
      <c r="K146" s="613" t="s">
        <v>908</v>
      </c>
      <c r="L146" s="615">
        <v>42.480000000000004</v>
      </c>
      <c r="M146" s="615">
        <v>7</v>
      </c>
      <c r="N146" s="616">
        <v>297.36</v>
      </c>
    </row>
    <row r="147" spans="1:14" ht="14.4" customHeight="1" x14ac:dyDescent="0.3">
      <c r="A147" s="611" t="s">
        <v>556</v>
      </c>
      <c r="B147" s="612" t="s">
        <v>557</v>
      </c>
      <c r="C147" s="613" t="s">
        <v>569</v>
      </c>
      <c r="D147" s="614" t="s">
        <v>1211</v>
      </c>
      <c r="E147" s="613" t="s">
        <v>575</v>
      </c>
      <c r="F147" s="614" t="s">
        <v>1212</v>
      </c>
      <c r="G147" s="613" t="s">
        <v>576</v>
      </c>
      <c r="H147" s="613" t="s">
        <v>584</v>
      </c>
      <c r="I147" s="613" t="s">
        <v>585</v>
      </c>
      <c r="J147" s="613" t="s">
        <v>586</v>
      </c>
      <c r="K147" s="613" t="s">
        <v>587</v>
      </c>
      <c r="L147" s="615">
        <v>79.148813600487372</v>
      </c>
      <c r="M147" s="615">
        <v>8</v>
      </c>
      <c r="N147" s="616">
        <v>633.19050880389898</v>
      </c>
    </row>
    <row r="148" spans="1:14" ht="14.4" customHeight="1" x14ac:dyDescent="0.3">
      <c r="A148" s="611" t="s">
        <v>556</v>
      </c>
      <c r="B148" s="612" t="s">
        <v>557</v>
      </c>
      <c r="C148" s="613" t="s">
        <v>569</v>
      </c>
      <c r="D148" s="614" t="s">
        <v>1211</v>
      </c>
      <c r="E148" s="613" t="s">
        <v>575</v>
      </c>
      <c r="F148" s="614" t="s">
        <v>1212</v>
      </c>
      <c r="G148" s="613" t="s">
        <v>576</v>
      </c>
      <c r="H148" s="613" t="s">
        <v>588</v>
      </c>
      <c r="I148" s="613" t="s">
        <v>589</v>
      </c>
      <c r="J148" s="613" t="s">
        <v>590</v>
      </c>
      <c r="K148" s="613" t="s">
        <v>591</v>
      </c>
      <c r="L148" s="615">
        <v>60.057142857142857</v>
      </c>
      <c r="M148" s="615">
        <v>7</v>
      </c>
      <c r="N148" s="616">
        <v>420.4</v>
      </c>
    </row>
    <row r="149" spans="1:14" ht="14.4" customHeight="1" x14ac:dyDescent="0.3">
      <c r="A149" s="611" t="s">
        <v>556</v>
      </c>
      <c r="B149" s="612" t="s">
        <v>557</v>
      </c>
      <c r="C149" s="613" t="s">
        <v>569</v>
      </c>
      <c r="D149" s="614" t="s">
        <v>1211</v>
      </c>
      <c r="E149" s="613" t="s">
        <v>575</v>
      </c>
      <c r="F149" s="614" t="s">
        <v>1212</v>
      </c>
      <c r="G149" s="613" t="s">
        <v>576</v>
      </c>
      <c r="H149" s="613" t="s">
        <v>778</v>
      </c>
      <c r="I149" s="613" t="s">
        <v>779</v>
      </c>
      <c r="J149" s="613" t="s">
        <v>590</v>
      </c>
      <c r="K149" s="613" t="s">
        <v>735</v>
      </c>
      <c r="L149" s="615">
        <v>64.909999999999968</v>
      </c>
      <c r="M149" s="615">
        <v>1</v>
      </c>
      <c r="N149" s="616">
        <v>64.909999999999968</v>
      </c>
    </row>
    <row r="150" spans="1:14" ht="14.4" customHeight="1" x14ac:dyDescent="0.3">
      <c r="A150" s="611" t="s">
        <v>556</v>
      </c>
      <c r="B150" s="612" t="s">
        <v>557</v>
      </c>
      <c r="C150" s="613" t="s">
        <v>569</v>
      </c>
      <c r="D150" s="614" t="s">
        <v>1211</v>
      </c>
      <c r="E150" s="613" t="s">
        <v>575</v>
      </c>
      <c r="F150" s="614" t="s">
        <v>1212</v>
      </c>
      <c r="G150" s="613" t="s">
        <v>576</v>
      </c>
      <c r="H150" s="613" t="s">
        <v>909</v>
      </c>
      <c r="I150" s="613" t="s">
        <v>910</v>
      </c>
      <c r="J150" s="613" t="s">
        <v>911</v>
      </c>
      <c r="K150" s="613" t="s">
        <v>595</v>
      </c>
      <c r="L150" s="615">
        <v>30.734638471562786</v>
      </c>
      <c r="M150" s="615">
        <v>11</v>
      </c>
      <c r="N150" s="616">
        <v>338.08102318719062</v>
      </c>
    </row>
    <row r="151" spans="1:14" ht="14.4" customHeight="1" x14ac:dyDescent="0.3">
      <c r="A151" s="611" t="s">
        <v>556</v>
      </c>
      <c r="B151" s="612" t="s">
        <v>557</v>
      </c>
      <c r="C151" s="613" t="s">
        <v>569</v>
      </c>
      <c r="D151" s="614" t="s">
        <v>1211</v>
      </c>
      <c r="E151" s="613" t="s">
        <v>575</v>
      </c>
      <c r="F151" s="614" t="s">
        <v>1212</v>
      </c>
      <c r="G151" s="613" t="s">
        <v>576</v>
      </c>
      <c r="H151" s="613" t="s">
        <v>912</v>
      </c>
      <c r="I151" s="613" t="s">
        <v>913</v>
      </c>
      <c r="J151" s="613" t="s">
        <v>914</v>
      </c>
      <c r="K151" s="613" t="s">
        <v>915</v>
      </c>
      <c r="L151" s="615">
        <v>28.607452579002576</v>
      </c>
      <c r="M151" s="615">
        <v>40</v>
      </c>
      <c r="N151" s="616">
        <v>1144.298103160103</v>
      </c>
    </row>
    <row r="152" spans="1:14" ht="14.4" customHeight="1" x14ac:dyDescent="0.3">
      <c r="A152" s="611" t="s">
        <v>556</v>
      </c>
      <c r="B152" s="612" t="s">
        <v>557</v>
      </c>
      <c r="C152" s="613" t="s">
        <v>569</v>
      </c>
      <c r="D152" s="614" t="s">
        <v>1211</v>
      </c>
      <c r="E152" s="613" t="s">
        <v>575</v>
      </c>
      <c r="F152" s="614" t="s">
        <v>1212</v>
      </c>
      <c r="G152" s="613" t="s">
        <v>576</v>
      </c>
      <c r="H152" s="613" t="s">
        <v>916</v>
      </c>
      <c r="I152" s="613" t="s">
        <v>917</v>
      </c>
      <c r="J152" s="613" t="s">
        <v>918</v>
      </c>
      <c r="K152" s="613" t="s">
        <v>919</v>
      </c>
      <c r="L152" s="615">
        <v>121.35124106629888</v>
      </c>
      <c r="M152" s="615">
        <v>17</v>
      </c>
      <c r="N152" s="616">
        <v>2062.9710981270809</v>
      </c>
    </row>
    <row r="153" spans="1:14" ht="14.4" customHeight="1" x14ac:dyDescent="0.3">
      <c r="A153" s="611" t="s">
        <v>556</v>
      </c>
      <c r="B153" s="612" t="s">
        <v>557</v>
      </c>
      <c r="C153" s="613" t="s">
        <v>569</v>
      </c>
      <c r="D153" s="614" t="s">
        <v>1211</v>
      </c>
      <c r="E153" s="613" t="s">
        <v>575</v>
      </c>
      <c r="F153" s="614" t="s">
        <v>1212</v>
      </c>
      <c r="G153" s="613" t="s">
        <v>576</v>
      </c>
      <c r="H153" s="613" t="s">
        <v>596</v>
      </c>
      <c r="I153" s="613" t="s">
        <v>597</v>
      </c>
      <c r="J153" s="613" t="s">
        <v>598</v>
      </c>
      <c r="K153" s="613" t="s">
        <v>595</v>
      </c>
      <c r="L153" s="615">
        <v>67.214407675441478</v>
      </c>
      <c r="M153" s="615">
        <v>9</v>
      </c>
      <c r="N153" s="616">
        <v>604.92966907897335</v>
      </c>
    </row>
    <row r="154" spans="1:14" ht="14.4" customHeight="1" x14ac:dyDescent="0.3">
      <c r="A154" s="611" t="s">
        <v>556</v>
      </c>
      <c r="B154" s="612" t="s">
        <v>557</v>
      </c>
      <c r="C154" s="613" t="s">
        <v>569</v>
      </c>
      <c r="D154" s="614" t="s">
        <v>1211</v>
      </c>
      <c r="E154" s="613" t="s">
        <v>575</v>
      </c>
      <c r="F154" s="614" t="s">
        <v>1212</v>
      </c>
      <c r="G154" s="613" t="s">
        <v>576</v>
      </c>
      <c r="H154" s="613" t="s">
        <v>920</v>
      </c>
      <c r="I154" s="613" t="s">
        <v>920</v>
      </c>
      <c r="J154" s="613" t="s">
        <v>921</v>
      </c>
      <c r="K154" s="613" t="s">
        <v>922</v>
      </c>
      <c r="L154" s="615">
        <v>38.21418572951027</v>
      </c>
      <c r="M154" s="615">
        <v>33</v>
      </c>
      <c r="N154" s="616">
        <v>1261.0681290738389</v>
      </c>
    </row>
    <row r="155" spans="1:14" ht="14.4" customHeight="1" x14ac:dyDescent="0.3">
      <c r="A155" s="611" t="s">
        <v>556</v>
      </c>
      <c r="B155" s="612" t="s">
        <v>557</v>
      </c>
      <c r="C155" s="613" t="s">
        <v>569</v>
      </c>
      <c r="D155" s="614" t="s">
        <v>1211</v>
      </c>
      <c r="E155" s="613" t="s">
        <v>575</v>
      </c>
      <c r="F155" s="614" t="s">
        <v>1212</v>
      </c>
      <c r="G155" s="613" t="s">
        <v>576</v>
      </c>
      <c r="H155" s="613" t="s">
        <v>923</v>
      </c>
      <c r="I155" s="613" t="s">
        <v>924</v>
      </c>
      <c r="J155" s="613" t="s">
        <v>925</v>
      </c>
      <c r="K155" s="613" t="s">
        <v>926</v>
      </c>
      <c r="L155" s="615">
        <v>339.7877147419814</v>
      </c>
      <c r="M155" s="615">
        <v>4</v>
      </c>
      <c r="N155" s="616">
        <v>1359.1508589679256</v>
      </c>
    </row>
    <row r="156" spans="1:14" ht="14.4" customHeight="1" x14ac:dyDescent="0.3">
      <c r="A156" s="611" t="s">
        <v>556</v>
      </c>
      <c r="B156" s="612" t="s">
        <v>557</v>
      </c>
      <c r="C156" s="613" t="s">
        <v>569</v>
      </c>
      <c r="D156" s="614" t="s">
        <v>1211</v>
      </c>
      <c r="E156" s="613" t="s">
        <v>575</v>
      </c>
      <c r="F156" s="614" t="s">
        <v>1212</v>
      </c>
      <c r="G156" s="613" t="s">
        <v>576</v>
      </c>
      <c r="H156" s="613" t="s">
        <v>599</v>
      </c>
      <c r="I156" s="613" t="s">
        <v>600</v>
      </c>
      <c r="J156" s="613" t="s">
        <v>601</v>
      </c>
      <c r="K156" s="613" t="s">
        <v>602</v>
      </c>
      <c r="L156" s="615">
        <v>331.62987465634183</v>
      </c>
      <c r="M156" s="615">
        <v>37</v>
      </c>
      <c r="N156" s="616">
        <v>12270.305362284647</v>
      </c>
    </row>
    <row r="157" spans="1:14" ht="14.4" customHeight="1" x14ac:dyDescent="0.3">
      <c r="A157" s="611" t="s">
        <v>556</v>
      </c>
      <c r="B157" s="612" t="s">
        <v>557</v>
      </c>
      <c r="C157" s="613" t="s">
        <v>569</v>
      </c>
      <c r="D157" s="614" t="s">
        <v>1211</v>
      </c>
      <c r="E157" s="613" t="s">
        <v>575</v>
      </c>
      <c r="F157" s="614" t="s">
        <v>1212</v>
      </c>
      <c r="G157" s="613" t="s">
        <v>576</v>
      </c>
      <c r="H157" s="613" t="s">
        <v>603</v>
      </c>
      <c r="I157" s="613" t="s">
        <v>604</v>
      </c>
      <c r="J157" s="613" t="s">
        <v>605</v>
      </c>
      <c r="K157" s="613" t="s">
        <v>606</v>
      </c>
      <c r="L157" s="615">
        <v>38.802807989059509</v>
      </c>
      <c r="M157" s="615">
        <v>14</v>
      </c>
      <c r="N157" s="616">
        <v>543.23931184683317</v>
      </c>
    </row>
    <row r="158" spans="1:14" ht="14.4" customHeight="1" x14ac:dyDescent="0.3">
      <c r="A158" s="611" t="s">
        <v>556</v>
      </c>
      <c r="B158" s="612" t="s">
        <v>557</v>
      </c>
      <c r="C158" s="613" t="s">
        <v>569</v>
      </c>
      <c r="D158" s="614" t="s">
        <v>1211</v>
      </c>
      <c r="E158" s="613" t="s">
        <v>575</v>
      </c>
      <c r="F158" s="614" t="s">
        <v>1212</v>
      </c>
      <c r="G158" s="613" t="s">
        <v>576</v>
      </c>
      <c r="H158" s="613" t="s">
        <v>780</v>
      </c>
      <c r="I158" s="613" t="s">
        <v>781</v>
      </c>
      <c r="J158" s="613" t="s">
        <v>782</v>
      </c>
      <c r="K158" s="613" t="s">
        <v>783</v>
      </c>
      <c r="L158" s="615">
        <v>74.967941129497405</v>
      </c>
      <c r="M158" s="615">
        <v>5</v>
      </c>
      <c r="N158" s="616">
        <v>374.83970564748705</v>
      </c>
    </row>
    <row r="159" spans="1:14" ht="14.4" customHeight="1" x14ac:dyDescent="0.3">
      <c r="A159" s="611" t="s">
        <v>556</v>
      </c>
      <c r="B159" s="612" t="s">
        <v>557</v>
      </c>
      <c r="C159" s="613" t="s">
        <v>569</v>
      </c>
      <c r="D159" s="614" t="s">
        <v>1211</v>
      </c>
      <c r="E159" s="613" t="s">
        <v>575</v>
      </c>
      <c r="F159" s="614" t="s">
        <v>1212</v>
      </c>
      <c r="G159" s="613" t="s">
        <v>576</v>
      </c>
      <c r="H159" s="613" t="s">
        <v>927</v>
      </c>
      <c r="I159" s="613" t="s">
        <v>928</v>
      </c>
      <c r="J159" s="613" t="s">
        <v>929</v>
      </c>
      <c r="K159" s="613" t="s">
        <v>930</v>
      </c>
      <c r="L159" s="615">
        <v>87.65</v>
      </c>
      <c r="M159" s="615">
        <v>2</v>
      </c>
      <c r="N159" s="616">
        <v>175.3</v>
      </c>
    </row>
    <row r="160" spans="1:14" ht="14.4" customHeight="1" x14ac:dyDescent="0.3">
      <c r="A160" s="611" t="s">
        <v>556</v>
      </c>
      <c r="B160" s="612" t="s">
        <v>557</v>
      </c>
      <c r="C160" s="613" t="s">
        <v>569</v>
      </c>
      <c r="D160" s="614" t="s">
        <v>1211</v>
      </c>
      <c r="E160" s="613" t="s">
        <v>575</v>
      </c>
      <c r="F160" s="614" t="s">
        <v>1212</v>
      </c>
      <c r="G160" s="613" t="s">
        <v>576</v>
      </c>
      <c r="H160" s="613" t="s">
        <v>931</v>
      </c>
      <c r="I160" s="613" t="s">
        <v>932</v>
      </c>
      <c r="J160" s="613" t="s">
        <v>933</v>
      </c>
      <c r="K160" s="613" t="s">
        <v>934</v>
      </c>
      <c r="L160" s="615">
        <v>68.299999999999983</v>
      </c>
      <c r="M160" s="615">
        <v>1</v>
      </c>
      <c r="N160" s="616">
        <v>68.299999999999983</v>
      </c>
    </row>
    <row r="161" spans="1:14" ht="14.4" customHeight="1" x14ac:dyDescent="0.3">
      <c r="A161" s="611" t="s">
        <v>556</v>
      </c>
      <c r="B161" s="612" t="s">
        <v>557</v>
      </c>
      <c r="C161" s="613" t="s">
        <v>569</v>
      </c>
      <c r="D161" s="614" t="s">
        <v>1211</v>
      </c>
      <c r="E161" s="613" t="s">
        <v>575</v>
      </c>
      <c r="F161" s="614" t="s">
        <v>1212</v>
      </c>
      <c r="G161" s="613" t="s">
        <v>576</v>
      </c>
      <c r="H161" s="613" t="s">
        <v>935</v>
      </c>
      <c r="I161" s="613" t="s">
        <v>936</v>
      </c>
      <c r="J161" s="613" t="s">
        <v>937</v>
      </c>
      <c r="K161" s="613" t="s">
        <v>938</v>
      </c>
      <c r="L161" s="615">
        <v>392.89010670971027</v>
      </c>
      <c r="M161" s="615">
        <v>9</v>
      </c>
      <c r="N161" s="616">
        <v>3536.0109603873925</v>
      </c>
    </row>
    <row r="162" spans="1:14" ht="14.4" customHeight="1" x14ac:dyDescent="0.3">
      <c r="A162" s="611" t="s">
        <v>556</v>
      </c>
      <c r="B162" s="612" t="s">
        <v>557</v>
      </c>
      <c r="C162" s="613" t="s">
        <v>569</v>
      </c>
      <c r="D162" s="614" t="s">
        <v>1211</v>
      </c>
      <c r="E162" s="613" t="s">
        <v>575</v>
      </c>
      <c r="F162" s="614" t="s">
        <v>1212</v>
      </c>
      <c r="G162" s="613" t="s">
        <v>576</v>
      </c>
      <c r="H162" s="613" t="s">
        <v>607</v>
      </c>
      <c r="I162" s="613" t="s">
        <v>210</v>
      </c>
      <c r="J162" s="613" t="s">
        <v>608</v>
      </c>
      <c r="K162" s="613"/>
      <c r="L162" s="615">
        <v>97.320304060843029</v>
      </c>
      <c r="M162" s="615">
        <v>58</v>
      </c>
      <c r="N162" s="616">
        <v>5644.5776355288954</v>
      </c>
    </row>
    <row r="163" spans="1:14" ht="14.4" customHeight="1" x14ac:dyDescent="0.3">
      <c r="A163" s="611" t="s">
        <v>556</v>
      </c>
      <c r="B163" s="612" t="s">
        <v>557</v>
      </c>
      <c r="C163" s="613" t="s">
        <v>569</v>
      </c>
      <c r="D163" s="614" t="s">
        <v>1211</v>
      </c>
      <c r="E163" s="613" t="s">
        <v>575</v>
      </c>
      <c r="F163" s="614" t="s">
        <v>1212</v>
      </c>
      <c r="G163" s="613" t="s">
        <v>576</v>
      </c>
      <c r="H163" s="613" t="s">
        <v>939</v>
      </c>
      <c r="I163" s="613" t="s">
        <v>210</v>
      </c>
      <c r="J163" s="613" t="s">
        <v>940</v>
      </c>
      <c r="K163" s="613"/>
      <c r="L163" s="615">
        <v>77.599999999999994</v>
      </c>
      <c r="M163" s="615">
        <v>2</v>
      </c>
      <c r="N163" s="616">
        <v>155.19999999999999</v>
      </c>
    </row>
    <row r="164" spans="1:14" ht="14.4" customHeight="1" x14ac:dyDescent="0.3">
      <c r="A164" s="611" t="s">
        <v>556</v>
      </c>
      <c r="B164" s="612" t="s">
        <v>557</v>
      </c>
      <c r="C164" s="613" t="s">
        <v>569</v>
      </c>
      <c r="D164" s="614" t="s">
        <v>1211</v>
      </c>
      <c r="E164" s="613" t="s">
        <v>575</v>
      </c>
      <c r="F164" s="614" t="s">
        <v>1212</v>
      </c>
      <c r="G164" s="613" t="s">
        <v>576</v>
      </c>
      <c r="H164" s="613" t="s">
        <v>941</v>
      </c>
      <c r="I164" s="613" t="s">
        <v>942</v>
      </c>
      <c r="J164" s="613" t="s">
        <v>943</v>
      </c>
      <c r="K164" s="613"/>
      <c r="L164" s="615">
        <v>139.76333593000535</v>
      </c>
      <c r="M164" s="615">
        <v>37</v>
      </c>
      <c r="N164" s="616">
        <v>5171.2434294101986</v>
      </c>
    </row>
    <row r="165" spans="1:14" ht="14.4" customHeight="1" x14ac:dyDescent="0.3">
      <c r="A165" s="611" t="s">
        <v>556</v>
      </c>
      <c r="B165" s="612" t="s">
        <v>557</v>
      </c>
      <c r="C165" s="613" t="s">
        <v>569</v>
      </c>
      <c r="D165" s="614" t="s">
        <v>1211</v>
      </c>
      <c r="E165" s="613" t="s">
        <v>575</v>
      </c>
      <c r="F165" s="614" t="s">
        <v>1212</v>
      </c>
      <c r="G165" s="613" t="s">
        <v>576</v>
      </c>
      <c r="H165" s="613" t="s">
        <v>944</v>
      </c>
      <c r="I165" s="613" t="s">
        <v>945</v>
      </c>
      <c r="J165" s="613" t="s">
        <v>946</v>
      </c>
      <c r="K165" s="613" t="s">
        <v>947</v>
      </c>
      <c r="L165" s="615">
        <v>667.47</v>
      </c>
      <c r="M165" s="615">
        <v>1</v>
      </c>
      <c r="N165" s="616">
        <v>667.47</v>
      </c>
    </row>
    <row r="166" spans="1:14" ht="14.4" customHeight="1" x14ac:dyDescent="0.3">
      <c r="A166" s="611" t="s">
        <v>556</v>
      </c>
      <c r="B166" s="612" t="s">
        <v>557</v>
      </c>
      <c r="C166" s="613" t="s">
        <v>569</v>
      </c>
      <c r="D166" s="614" t="s">
        <v>1211</v>
      </c>
      <c r="E166" s="613" t="s">
        <v>575</v>
      </c>
      <c r="F166" s="614" t="s">
        <v>1212</v>
      </c>
      <c r="G166" s="613" t="s">
        <v>576</v>
      </c>
      <c r="H166" s="613" t="s">
        <v>788</v>
      </c>
      <c r="I166" s="613" t="s">
        <v>789</v>
      </c>
      <c r="J166" s="613" t="s">
        <v>613</v>
      </c>
      <c r="K166" s="613" t="s">
        <v>790</v>
      </c>
      <c r="L166" s="615">
        <v>68.222999999999985</v>
      </c>
      <c r="M166" s="615">
        <v>5</v>
      </c>
      <c r="N166" s="616">
        <v>341.11499999999995</v>
      </c>
    </row>
    <row r="167" spans="1:14" ht="14.4" customHeight="1" x14ac:dyDescent="0.3">
      <c r="A167" s="611" t="s">
        <v>556</v>
      </c>
      <c r="B167" s="612" t="s">
        <v>557</v>
      </c>
      <c r="C167" s="613" t="s">
        <v>569</v>
      </c>
      <c r="D167" s="614" t="s">
        <v>1211</v>
      </c>
      <c r="E167" s="613" t="s">
        <v>575</v>
      </c>
      <c r="F167" s="614" t="s">
        <v>1212</v>
      </c>
      <c r="G167" s="613" t="s">
        <v>576</v>
      </c>
      <c r="H167" s="613" t="s">
        <v>791</v>
      </c>
      <c r="I167" s="613" t="s">
        <v>792</v>
      </c>
      <c r="J167" s="613" t="s">
        <v>793</v>
      </c>
      <c r="K167" s="613" t="s">
        <v>794</v>
      </c>
      <c r="L167" s="615">
        <v>215.68127701088082</v>
      </c>
      <c r="M167" s="615">
        <v>19</v>
      </c>
      <c r="N167" s="616">
        <v>4097.9442632067357</v>
      </c>
    </row>
    <row r="168" spans="1:14" ht="14.4" customHeight="1" x14ac:dyDescent="0.3">
      <c r="A168" s="611" t="s">
        <v>556</v>
      </c>
      <c r="B168" s="612" t="s">
        <v>557</v>
      </c>
      <c r="C168" s="613" t="s">
        <v>569</v>
      </c>
      <c r="D168" s="614" t="s">
        <v>1211</v>
      </c>
      <c r="E168" s="613" t="s">
        <v>575</v>
      </c>
      <c r="F168" s="614" t="s">
        <v>1212</v>
      </c>
      <c r="G168" s="613" t="s">
        <v>576</v>
      </c>
      <c r="H168" s="613" t="s">
        <v>615</v>
      </c>
      <c r="I168" s="613" t="s">
        <v>210</v>
      </c>
      <c r="J168" s="613" t="s">
        <v>616</v>
      </c>
      <c r="K168" s="613"/>
      <c r="L168" s="615">
        <v>35.651910639361382</v>
      </c>
      <c r="M168" s="615">
        <v>2532</v>
      </c>
      <c r="N168" s="616">
        <v>90270.637738863021</v>
      </c>
    </row>
    <row r="169" spans="1:14" ht="14.4" customHeight="1" x14ac:dyDescent="0.3">
      <c r="A169" s="611" t="s">
        <v>556</v>
      </c>
      <c r="B169" s="612" t="s">
        <v>557</v>
      </c>
      <c r="C169" s="613" t="s">
        <v>569</v>
      </c>
      <c r="D169" s="614" t="s">
        <v>1211</v>
      </c>
      <c r="E169" s="613" t="s">
        <v>575</v>
      </c>
      <c r="F169" s="614" t="s">
        <v>1212</v>
      </c>
      <c r="G169" s="613" t="s">
        <v>576</v>
      </c>
      <c r="H169" s="613" t="s">
        <v>617</v>
      </c>
      <c r="I169" s="613" t="s">
        <v>618</v>
      </c>
      <c r="J169" s="613" t="s">
        <v>586</v>
      </c>
      <c r="K169" s="613" t="s">
        <v>619</v>
      </c>
      <c r="L169" s="615">
        <v>43.990678102563386</v>
      </c>
      <c r="M169" s="615">
        <v>15</v>
      </c>
      <c r="N169" s="616">
        <v>659.8601715384508</v>
      </c>
    </row>
    <row r="170" spans="1:14" ht="14.4" customHeight="1" x14ac:dyDescent="0.3">
      <c r="A170" s="611" t="s">
        <v>556</v>
      </c>
      <c r="B170" s="612" t="s">
        <v>557</v>
      </c>
      <c r="C170" s="613" t="s">
        <v>569</v>
      </c>
      <c r="D170" s="614" t="s">
        <v>1211</v>
      </c>
      <c r="E170" s="613" t="s">
        <v>575</v>
      </c>
      <c r="F170" s="614" t="s">
        <v>1212</v>
      </c>
      <c r="G170" s="613" t="s">
        <v>576</v>
      </c>
      <c r="H170" s="613" t="s">
        <v>948</v>
      </c>
      <c r="I170" s="613" t="s">
        <v>949</v>
      </c>
      <c r="J170" s="613" t="s">
        <v>950</v>
      </c>
      <c r="K170" s="613" t="s">
        <v>583</v>
      </c>
      <c r="L170" s="615">
        <v>124.64313004382083</v>
      </c>
      <c r="M170" s="615">
        <v>10</v>
      </c>
      <c r="N170" s="616">
        <v>1246.4313004382084</v>
      </c>
    </row>
    <row r="171" spans="1:14" ht="14.4" customHeight="1" x14ac:dyDescent="0.3">
      <c r="A171" s="611" t="s">
        <v>556</v>
      </c>
      <c r="B171" s="612" t="s">
        <v>557</v>
      </c>
      <c r="C171" s="613" t="s">
        <v>569</v>
      </c>
      <c r="D171" s="614" t="s">
        <v>1211</v>
      </c>
      <c r="E171" s="613" t="s">
        <v>575</v>
      </c>
      <c r="F171" s="614" t="s">
        <v>1212</v>
      </c>
      <c r="G171" s="613" t="s">
        <v>576</v>
      </c>
      <c r="H171" s="613" t="s">
        <v>951</v>
      </c>
      <c r="I171" s="613" t="s">
        <v>952</v>
      </c>
      <c r="J171" s="613" t="s">
        <v>953</v>
      </c>
      <c r="K171" s="613" t="s">
        <v>954</v>
      </c>
      <c r="L171" s="615">
        <v>375.57447029372184</v>
      </c>
      <c r="M171" s="615">
        <v>5</v>
      </c>
      <c r="N171" s="616">
        <v>1877.8723514686092</v>
      </c>
    </row>
    <row r="172" spans="1:14" ht="14.4" customHeight="1" x14ac:dyDescent="0.3">
      <c r="A172" s="611" t="s">
        <v>556</v>
      </c>
      <c r="B172" s="612" t="s">
        <v>557</v>
      </c>
      <c r="C172" s="613" t="s">
        <v>569</v>
      </c>
      <c r="D172" s="614" t="s">
        <v>1211</v>
      </c>
      <c r="E172" s="613" t="s">
        <v>575</v>
      </c>
      <c r="F172" s="614" t="s">
        <v>1212</v>
      </c>
      <c r="G172" s="613" t="s">
        <v>576</v>
      </c>
      <c r="H172" s="613" t="s">
        <v>624</v>
      </c>
      <c r="I172" s="613" t="s">
        <v>625</v>
      </c>
      <c r="J172" s="613" t="s">
        <v>626</v>
      </c>
      <c r="K172" s="613" t="s">
        <v>627</v>
      </c>
      <c r="L172" s="615">
        <v>74.999999999999986</v>
      </c>
      <c r="M172" s="615">
        <v>5</v>
      </c>
      <c r="N172" s="616">
        <v>374.99999999999994</v>
      </c>
    </row>
    <row r="173" spans="1:14" ht="14.4" customHeight="1" x14ac:dyDescent="0.3">
      <c r="A173" s="611" t="s">
        <v>556</v>
      </c>
      <c r="B173" s="612" t="s">
        <v>557</v>
      </c>
      <c r="C173" s="613" t="s">
        <v>569</v>
      </c>
      <c r="D173" s="614" t="s">
        <v>1211</v>
      </c>
      <c r="E173" s="613" t="s">
        <v>575</v>
      </c>
      <c r="F173" s="614" t="s">
        <v>1212</v>
      </c>
      <c r="G173" s="613" t="s">
        <v>576</v>
      </c>
      <c r="H173" s="613" t="s">
        <v>795</v>
      </c>
      <c r="I173" s="613" t="s">
        <v>796</v>
      </c>
      <c r="J173" s="613" t="s">
        <v>797</v>
      </c>
      <c r="K173" s="613" t="s">
        <v>798</v>
      </c>
      <c r="L173" s="615">
        <v>50.4571219338034</v>
      </c>
      <c r="M173" s="615">
        <v>7</v>
      </c>
      <c r="N173" s="616">
        <v>353.19985353662378</v>
      </c>
    </row>
    <row r="174" spans="1:14" ht="14.4" customHeight="1" x14ac:dyDescent="0.3">
      <c r="A174" s="611" t="s">
        <v>556</v>
      </c>
      <c r="B174" s="612" t="s">
        <v>557</v>
      </c>
      <c r="C174" s="613" t="s">
        <v>569</v>
      </c>
      <c r="D174" s="614" t="s">
        <v>1211</v>
      </c>
      <c r="E174" s="613" t="s">
        <v>575</v>
      </c>
      <c r="F174" s="614" t="s">
        <v>1212</v>
      </c>
      <c r="G174" s="613" t="s">
        <v>576</v>
      </c>
      <c r="H174" s="613" t="s">
        <v>955</v>
      </c>
      <c r="I174" s="613" t="s">
        <v>955</v>
      </c>
      <c r="J174" s="613" t="s">
        <v>956</v>
      </c>
      <c r="K174" s="613" t="s">
        <v>895</v>
      </c>
      <c r="L174" s="615">
        <v>301.64999999999998</v>
      </c>
      <c r="M174" s="615">
        <v>1</v>
      </c>
      <c r="N174" s="616">
        <v>301.64999999999998</v>
      </c>
    </row>
    <row r="175" spans="1:14" ht="14.4" customHeight="1" x14ac:dyDescent="0.3">
      <c r="A175" s="611" t="s">
        <v>556</v>
      </c>
      <c r="B175" s="612" t="s">
        <v>557</v>
      </c>
      <c r="C175" s="613" t="s">
        <v>569</v>
      </c>
      <c r="D175" s="614" t="s">
        <v>1211</v>
      </c>
      <c r="E175" s="613" t="s">
        <v>575</v>
      </c>
      <c r="F175" s="614" t="s">
        <v>1212</v>
      </c>
      <c r="G175" s="613" t="s">
        <v>576</v>
      </c>
      <c r="H175" s="613" t="s">
        <v>957</v>
      </c>
      <c r="I175" s="613" t="s">
        <v>958</v>
      </c>
      <c r="J175" s="613" t="s">
        <v>959</v>
      </c>
      <c r="K175" s="613" t="s">
        <v>735</v>
      </c>
      <c r="L175" s="615">
        <v>41.500102875804309</v>
      </c>
      <c r="M175" s="615">
        <v>9</v>
      </c>
      <c r="N175" s="616">
        <v>373.50092588223879</v>
      </c>
    </row>
    <row r="176" spans="1:14" ht="14.4" customHeight="1" x14ac:dyDescent="0.3">
      <c r="A176" s="611" t="s">
        <v>556</v>
      </c>
      <c r="B176" s="612" t="s">
        <v>557</v>
      </c>
      <c r="C176" s="613" t="s">
        <v>569</v>
      </c>
      <c r="D176" s="614" t="s">
        <v>1211</v>
      </c>
      <c r="E176" s="613" t="s">
        <v>575</v>
      </c>
      <c r="F176" s="614" t="s">
        <v>1212</v>
      </c>
      <c r="G176" s="613" t="s">
        <v>576</v>
      </c>
      <c r="H176" s="613" t="s">
        <v>960</v>
      </c>
      <c r="I176" s="613" t="s">
        <v>961</v>
      </c>
      <c r="J176" s="613" t="s">
        <v>635</v>
      </c>
      <c r="K176" s="613" t="s">
        <v>962</v>
      </c>
      <c r="L176" s="615">
        <v>266.57</v>
      </c>
      <c r="M176" s="615">
        <v>2</v>
      </c>
      <c r="N176" s="616">
        <v>533.14</v>
      </c>
    </row>
    <row r="177" spans="1:14" ht="14.4" customHeight="1" x14ac:dyDescent="0.3">
      <c r="A177" s="611" t="s">
        <v>556</v>
      </c>
      <c r="B177" s="612" t="s">
        <v>557</v>
      </c>
      <c r="C177" s="613" t="s">
        <v>569</v>
      </c>
      <c r="D177" s="614" t="s">
        <v>1211</v>
      </c>
      <c r="E177" s="613" t="s">
        <v>575</v>
      </c>
      <c r="F177" s="614" t="s">
        <v>1212</v>
      </c>
      <c r="G177" s="613" t="s">
        <v>576</v>
      </c>
      <c r="H177" s="613" t="s">
        <v>963</v>
      </c>
      <c r="I177" s="613" t="s">
        <v>964</v>
      </c>
      <c r="J177" s="613" t="s">
        <v>965</v>
      </c>
      <c r="K177" s="613" t="s">
        <v>966</v>
      </c>
      <c r="L177" s="615">
        <v>269.09999999999991</v>
      </c>
      <c r="M177" s="615">
        <v>4</v>
      </c>
      <c r="N177" s="616">
        <v>1076.3999999999996</v>
      </c>
    </row>
    <row r="178" spans="1:14" ht="14.4" customHeight="1" x14ac:dyDescent="0.3">
      <c r="A178" s="611" t="s">
        <v>556</v>
      </c>
      <c r="B178" s="612" t="s">
        <v>557</v>
      </c>
      <c r="C178" s="613" t="s">
        <v>569</v>
      </c>
      <c r="D178" s="614" t="s">
        <v>1211</v>
      </c>
      <c r="E178" s="613" t="s">
        <v>575</v>
      </c>
      <c r="F178" s="614" t="s">
        <v>1212</v>
      </c>
      <c r="G178" s="613" t="s">
        <v>576</v>
      </c>
      <c r="H178" s="613" t="s">
        <v>967</v>
      </c>
      <c r="I178" s="613" t="s">
        <v>968</v>
      </c>
      <c r="J178" s="613" t="s">
        <v>969</v>
      </c>
      <c r="K178" s="613" t="s">
        <v>970</v>
      </c>
      <c r="L178" s="615">
        <v>1095.6055155181757</v>
      </c>
      <c r="M178" s="615">
        <v>34</v>
      </c>
      <c r="N178" s="616">
        <v>37250.587527617972</v>
      </c>
    </row>
    <row r="179" spans="1:14" ht="14.4" customHeight="1" x14ac:dyDescent="0.3">
      <c r="A179" s="611" t="s">
        <v>556</v>
      </c>
      <c r="B179" s="612" t="s">
        <v>557</v>
      </c>
      <c r="C179" s="613" t="s">
        <v>569</v>
      </c>
      <c r="D179" s="614" t="s">
        <v>1211</v>
      </c>
      <c r="E179" s="613" t="s">
        <v>575</v>
      </c>
      <c r="F179" s="614" t="s">
        <v>1212</v>
      </c>
      <c r="G179" s="613" t="s">
        <v>576</v>
      </c>
      <c r="H179" s="613" t="s">
        <v>971</v>
      </c>
      <c r="I179" s="613" t="s">
        <v>972</v>
      </c>
      <c r="J179" s="613" t="s">
        <v>973</v>
      </c>
      <c r="K179" s="613" t="s">
        <v>974</v>
      </c>
      <c r="L179" s="615">
        <v>52.410000000000004</v>
      </c>
      <c r="M179" s="615">
        <v>1</v>
      </c>
      <c r="N179" s="616">
        <v>52.410000000000004</v>
      </c>
    </row>
    <row r="180" spans="1:14" ht="14.4" customHeight="1" x14ac:dyDescent="0.3">
      <c r="A180" s="611" t="s">
        <v>556</v>
      </c>
      <c r="B180" s="612" t="s">
        <v>557</v>
      </c>
      <c r="C180" s="613" t="s">
        <v>569</v>
      </c>
      <c r="D180" s="614" t="s">
        <v>1211</v>
      </c>
      <c r="E180" s="613" t="s">
        <v>575</v>
      </c>
      <c r="F180" s="614" t="s">
        <v>1212</v>
      </c>
      <c r="G180" s="613" t="s">
        <v>576</v>
      </c>
      <c r="H180" s="613" t="s">
        <v>975</v>
      </c>
      <c r="I180" s="613" t="s">
        <v>976</v>
      </c>
      <c r="J180" s="613" t="s">
        <v>977</v>
      </c>
      <c r="K180" s="613" t="s">
        <v>978</v>
      </c>
      <c r="L180" s="615">
        <v>59.667726198978357</v>
      </c>
      <c r="M180" s="615">
        <v>12</v>
      </c>
      <c r="N180" s="616">
        <v>716.01271438774029</v>
      </c>
    </row>
    <row r="181" spans="1:14" ht="14.4" customHeight="1" x14ac:dyDescent="0.3">
      <c r="A181" s="611" t="s">
        <v>556</v>
      </c>
      <c r="B181" s="612" t="s">
        <v>557</v>
      </c>
      <c r="C181" s="613" t="s">
        <v>569</v>
      </c>
      <c r="D181" s="614" t="s">
        <v>1211</v>
      </c>
      <c r="E181" s="613" t="s">
        <v>575</v>
      </c>
      <c r="F181" s="614" t="s">
        <v>1212</v>
      </c>
      <c r="G181" s="613" t="s">
        <v>576</v>
      </c>
      <c r="H181" s="613" t="s">
        <v>630</v>
      </c>
      <c r="I181" s="613" t="s">
        <v>630</v>
      </c>
      <c r="J181" s="613" t="s">
        <v>631</v>
      </c>
      <c r="K181" s="613" t="s">
        <v>632</v>
      </c>
      <c r="L181" s="615">
        <v>75.60003150062191</v>
      </c>
      <c r="M181" s="615">
        <v>19</v>
      </c>
      <c r="N181" s="616">
        <v>1436.4005985118163</v>
      </c>
    </row>
    <row r="182" spans="1:14" ht="14.4" customHeight="1" x14ac:dyDescent="0.3">
      <c r="A182" s="611" t="s">
        <v>556</v>
      </c>
      <c r="B182" s="612" t="s">
        <v>557</v>
      </c>
      <c r="C182" s="613" t="s">
        <v>569</v>
      </c>
      <c r="D182" s="614" t="s">
        <v>1211</v>
      </c>
      <c r="E182" s="613" t="s">
        <v>575</v>
      </c>
      <c r="F182" s="614" t="s">
        <v>1212</v>
      </c>
      <c r="G182" s="613" t="s">
        <v>576</v>
      </c>
      <c r="H182" s="613" t="s">
        <v>633</v>
      </c>
      <c r="I182" s="613" t="s">
        <v>634</v>
      </c>
      <c r="J182" s="613" t="s">
        <v>635</v>
      </c>
      <c r="K182" s="613" t="s">
        <v>636</v>
      </c>
      <c r="L182" s="615">
        <v>64.917135293839721</v>
      </c>
      <c r="M182" s="615">
        <v>129</v>
      </c>
      <c r="N182" s="616">
        <v>8374.3104529053235</v>
      </c>
    </row>
    <row r="183" spans="1:14" ht="14.4" customHeight="1" x14ac:dyDescent="0.3">
      <c r="A183" s="611" t="s">
        <v>556</v>
      </c>
      <c r="B183" s="612" t="s">
        <v>557</v>
      </c>
      <c r="C183" s="613" t="s">
        <v>569</v>
      </c>
      <c r="D183" s="614" t="s">
        <v>1211</v>
      </c>
      <c r="E183" s="613" t="s">
        <v>575</v>
      </c>
      <c r="F183" s="614" t="s">
        <v>1212</v>
      </c>
      <c r="G183" s="613" t="s">
        <v>576</v>
      </c>
      <c r="H183" s="613" t="s">
        <v>637</v>
      </c>
      <c r="I183" s="613" t="s">
        <v>210</v>
      </c>
      <c r="J183" s="613" t="s">
        <v>638</v>
      </c>
      <c r="K183" s="613" t="s">
        <v>639</v>
      </c>
      <c r="L183" s="615">
        <v>23.7</v>
      </c>
      <c r="M183" s="615">
        <v>706</v>
      </c>
      <c r="N183" s="616">
        <v>16732.2</v>
      </c>
    </row>
    <row r="184" spans="1:14" ht="14.4" customHeight="1" x14ac:dyDescent="0.3">
      <c r="A184" s="611" t="s">
        <v>556</v>
      </c>
      <c r="B184" s="612" t="s">
        <v>557</v>
      </c>
      <c r="C184" s="613" t="s">
        <v>569</v>
      </c>
      <c r="D184" s="614" t="s">
        <v>1211</v>
      </c>
      <c r="E184" s="613" t="s">
        <v>575</v>
      </c>
      <c r="F184" s="614" t="s">
        <v>1212</v>
      </c>
      <c r="G184" s="613" t="s">
        <v>576</v>
      </c>
      <c r="H184" s="613" t="s">
        <v>640</v>
      </c>
      <c r="I184" s="613" t="s">
        <v>210</v>
      </c>
      <c r="J184" s="613" t="s">
        <v>641</v>
      </c>
      <c r="K184" s="613" t="s">
        <v>639</v>
      </c>
      <c r="L184" s="615">
        <v>24.037194261613507</v>
      </c>
      <c r="M184" s="615">
        <v>54</v>
      </c>
      <c r="N184" s="616">
        <v>1298.0084901271293</v>
      </c>
    </row>
    <row r="185" spans="1:14" ht="14.4" customHeight="1" x14ac:dyDescent="0.3">
      <c r="A185" s="611" t="s">
        <v>556</v>
      </c>
      <c r="B185" s="612" t="s">
        <v>557</v>
      </c>
      <c r="C185" s="613" t="s">
        <v>569</v>
      </c>
      <c r="D185" s="614" t="s">
        <v>1211</v>
      </c>
      <c r="E185" s="613" t="s">
        <v>575</v>
      </c>
      <c r="F185" s="614" t="s">
        <v>1212</v>
      </c>
      <c r="G185" s="613" t="s">
        <v>576</v>
      </c>
      <c r="H185" s="613" t="s">
        <v>979</v>
      </c>
      <c r="I185" s="613" t="s">
        <v>980</v>
      </c>
      <c r="J185" s="613" t="s">
        <v>981</v>
      </c>
      <c r="K185" s="613" t="s">
        <v>982</v>
      </c>
      <c r="L185" s="615">
        <v>31.949999999999992</v>
      </c>
      <c r="M185" s="615">
        <v>1</v>
      </c>
      <c r="N185" s="616">
        <v>31.949999999999992</v>
      </c>
    </row>
    <row r="186" spans="1:14" ht="14.4" customHeight="1" x14ac:dyDescent="0.3">
      <c r="A186" s="611" t="s">
        <v>556</v>
      </c>
      <c r="B186" s="612" t="s">
        <v>557</v>
      </c>
      <c r="C186" s="613" t="s">
        <v>569</v>
      </c>
      <c r="D186" s="614" t="s">
        <v>1211</v>
      </c>
      <c r="E186" s="613" t="s">
        <v>575</v>
      </c>
      <c r="F186" s="614" t="s">
        <v>1212</v>
      </c>
      <c r="G186" s="613" t="s">
        <v>576</v>
      </c>
      <c r="H186" s="613" t="s">
        <v>983</v>
      </c>
      <c r="I186" s="613" t="s">
        <v>984</v>
      </c>
      <c r="J186" s="613" t="s">
        <v>985</v>
      </c>
      <c r="K186" s="613" t="s">
        <v>986</v>
      </c>
      <c r="L186" s="615">
        <v>22.130000000000003</v>
      </c>
      <c r="M186" s="615">
        <v>75</v>
      </c>
      <c r="N186" s="616">
        <v>1659.7500000000002</v>
      </c>
    </row>
    <row r="187" spans="1:14" ht="14.4" customHeight="1" x14ac:dyDescent="0.3">
      <c r="A187" s="611" t="s">
        <v>556</v>
      </c>
      <c r="B187" s="612" t="s">
        <v>557</v>
      </c>
      <c r="C187" s="613" t="s">
        <v>569</v>
      </c>
      <c r="D187" s="614" t="s">
        <v>1211</v>
      </c>
      <c r="E187" s="613" t="s">
        <v>575</v>
      </c>
      <c r="F187" s="614" t="s">
        <v>1212</v>
      </c>
      <c r="G187" s="613" t="s">
        <v>576</v>
      </c>
      <c r="H187" s="613" t="s">
        <v>987</v>
      </c>
      <c r="I187" s="613" t="s">
        <v>988</v>
      </c>
      <c r="J187" s="613" t="s">
        <v>989</v>
      </c>
      <c r="K187" s="613" t="s">
        <v>986</v>
      </c>
      <c r="L187" s="615">
        <v>38.94</v>
      </c>
      <c r="M187" s="615">
        <v>50</v>
      </c>
      <c r="N187" s="616">
        <v>1947</v>
      </c>
    </row>
    <row r="188" spans="1:14" ht="14.4" customHeight="1" x14ac:dyDescent="0.3">
      <c r="A188" s="611" t="s">
        <v>556</v>
      </c>
      <c r="B188" s="612" t="s">
        <v>557</v>
      </c>
      <c r="C188" s="613" t="s">
        <v>569</v>
      </c>
      <c r="D188" s="614" t="s">
        <v>1211</v>
      </c>
      <c r="E188" s="613" t="s">
        <v>575</v>
      </c>
      <c r="F188" s="614" t="s">
        <v>1212</v>
      </c>
      <c r="G188" s="613" t="s">
        <v>576</v>
      </c>
      <c r="H188" s="613" t="s">
        <v>801</v>
      </c>
      <c r="I188" s="613" t="s">
        <v>802</v>
      </c>
      <c r="J188" s="613" t="s">
        <v>803</v>
      </c>
      <c r="K188" s="613" t="s">
        <v>804</v>
      </c>
      <c r="L188" s="615">
        <v>34.615000000000002</v>
      </c>
      <c r="M188" s="615">
        <v>6</v>
      </c>
      <c r="N188" s="616">
        <v>207.69</v>
      </c>
    </row>
    <row r="189" spans="1:14" ht="14.4" customHeight="1" x14ac:dyDescent="0.3">
      <c r="A189" s="611" t="s">
        <v>556</v>
      </c>
      <c r="B189" s="612" t="s">
        <v>557</v>
      </c>
      <c r="C189" s="613" t="s">
        <v>569</v>
      </c>
      <c r="D189" s="614" t="s">
        <v>1211</v>
      </c>
      <c r="E189" s="613" t="s">
        <v>575</v>
      </c>
      <c r="F189" s="614" t="s">
        <v>1212</v>
      </c>
      <c r="G189" s="613" t="s">
        <v>576</v>
      </c>
      <c r="H189" s="613" t="s">
        <v>642</v>
      </c>
      <c r="I189" s="613" t="s">
        <v>210</v>
      </c>
      <c r="J189" s="613" t="s">
        <v>643</v>
      </c>
      <c r="K189" s="613" t="s">
        <v>644</v>
      </c>
      <c r="L189" s="615">
        <v>199.67000000000004</v>
      </c>
      <c r="M189" s="615">
        <v>3</v>
      </c>
      <c r="N189" s="616">
        <v>599.0100000000001</v>
      </c>
    </row>
    <row r="190" spans="1:14" ht="14.4" customHeight="1" x14ac:dyDescent="0.3">
      <c r="A190" s="611" t="s">
        <v>556</v>
      </c>
      <c r="B190" s="612" t="s">
        <v>557</v>
      </c>
      <c r="C190" s="613" t="s">
        <v>569</v>
      </c>
      <c r="D190" s="614" t="s">
        <v>1211</v>
      </c>
      <c r="E190" s="613" t="s">
        <v>575</v>
      </c>
      <c r="F190" s="614" t="s">
        <v>1212</v>
      </c>
      <c r="G190" s="613" t="s">
        <v>576</v>
      </c>
      <c r="H190" s="613" t="s">
        <v>805</v>
      </c>
      <c r="I190" s="613" t="s">
        <v>806</v>
      </c>
      <c r="J190" s="613" t="s">
        <v>807</v>
      </c>
      <c r="K190" s="613" t="s">
        <v>808</v>
      </c>
      <c r="L190" s="615">
        <v>74.157756870680672</v>
      </c>
      <c r="M190" s="615">
        <v>13</v>
      </c>
      <c r="N190" s="616">
        <v>964.05083931884872</v>
      </c>
    </row>
    <row r="191" spans="1:14" ht="14.4" customHeight="1" x14ac:dyDescent="0.3">
      <c r="A191" s="611" t="s">
        <v>556</v>
      </c>
      <c r="B191" s="612" t="s">
        <v>557</v>
      </c>
      <c r="C191" s="613" t="s">
        <v>569</v>
      </c>
      <c r="D191" s="614" t="s">
        <v>1211</v>
      </c>
      <c r="E191" s="613" t="s">
        <v>575</v>
      </c>
      <c r="F191" s="614" t="s">
        <v>1212</v>
      </c>
      <c r="G191" s="613" t="s">
        <v>576</v>
      </c>
      <c r="H191" s="613" t="s">
        <v>990</v>
      </c>
      <c r="I191" s="613" t="s">
        <v>991</v>
      </c>
      <c r="J191" s="613" t="s">
        <v>992</v>
      </c>
      <c r="K191" s="613" t="s">
        <v>993</v>
      </c>
      <c r="L191" s="615">
        <v>53.15</v>
      </c>
      <c r="M191" s="615">
        <v>1</v>
      </c>
      <c r="N191" s="616">
        <v>53.15</v>
      </c>
    </row>
    <row r="192" spans="1:14" ht="14.4" customHeight="1" x14ac:dyDescent="0.3">
      <c r="A192" s="611" t="s">
        <v>556</v>
      </c>
      <c r="B192" s="612" t="s">
        <v>557</v>
      </c>
      <c r="C192" s="613" t="s">
        <v>569</v>
      </c>
      <c r="D192" s="614" t="s">
        <v>1211</v>
      </c>
      <c r="E192" s="613" t="s">
        <v>575</v>
      </c>
      <c r="F192" s="614" t="s">
        <v>1212</v>
      </c>
      <c r="G192" s="613" t="s">
        <v>576</v>
      </c>
      <c r="H192" s="613" t="s">
        <v>809</v>
      </c>
      <c r="I192" s="613" t="s">
        <v>810</v>
      </c>
      <c r="J192" s="613" t="s">
        <v>667</v>
      </c>
      <c r="K192" s="613" t="s">
        <v>811</v>
      </c>
      <c r="L192" s="615">
        <v>162.40712390969287</v>
      </c>
      <c r="M192" s="615">
        <v>7</v>
      </c>
      <c r="N192" s="616">
        <v>1136.84986736785</v>
      </c>
    </row>
    <row r="193" spans="1:14" ht="14.4" customHeight="1" x14ac:dyDescent="0.3">
      <c r="A193" s="611" t="s">
        <v>556</v>
      </c>
      <c r="B193" s="612" t="s">
        <v>557</v>
      </c>
      <c r="C193" s="613" t="s">
        <v>569</v>
      </c>
      <c r="D193" s="614" t="s">
        <v>1211</v>
      </c>
      <c r="E193" s="613" t="s">
        <v>575</v>
      </c>
      <c r="F193" s="614" t="s">
        <v>1212</v>
      </c>
      <c r="G193" s="613" t="s">
        <v>576</v>
      </c>
      <c r="H193" s="613" t="s">
        <v>994</v>
      </c>
      <c r="I193" s="613" t="s">
        <v>995</v>
      </c>
      <c r="J193" s="613" t="s">
        <v>996</v>
      </c>
      <c r="K193" s="613" t="s">
        <v>836</v>
      </c>
      <c r="L193" s="615">
        <v>61.44</v>
      </c>
      <c r="M193" s="615">
        <v>1</v>
      </c>
      <c r="N193" s="616">
        <v>61.44</v>
      </c>
    </row>
    <row r="194" spans="1:14" ht="14.4" customHeight="1" x14ac:dyDescent="0.3">
      <c r="A194" s="611" t="s">
        <v>556</v>
      </c>
      <c r="B194" s="612" t="s">
        <v>557</v>
      </c>
      <c r="C194" s="613" t="s">
        <v>569</v>
      </c>
      <c r="D194" s="614" t="s">
        <v>1211</v>
      </c>
      <c r="E194" s="613" t="s">
        <v>575</v>
      </c>
      <c r="F194" s="614" t="s">
        <v>1212</v>
      </c>
      <c r="G194" s="613" t="s">
        <v>576</v>
      </c>
      <c r="H194" s="613" t="s">
        <v>812</v>
      </c>
      <c r="I194" s="613" t="s">
        <v>813</v>
      </c>
      <c r="J194" s="613" t="s">
        <v>814</v>
      </c>
      <c r="K194" s="613"/>
      <c r="L194" s="615">
        <v>337.64716531867356</v>
      </c>
      <c r="M194" s="615">
        <v>21</v>
      </c>
      <c r="N194" s="616">
        <v>7090.590471692145</v>
      </c>
    </row>
    <row r="195" spans="1:14" ht="14.4" customHeight="1" x14ac:dyDescent="0.3">
      <c r="A195" s="611" t="s">
        <v>556</v>
      </c>
      <c r="B195" s="612" t="s">
        <v>557</v>
      </c>
      <c r="C195" s="613" t="s">
        <v>569</v>
      </c>
      <c r="D195" s="614" t="s">
        <v>1211</v>
      </c>
      <c r="E195" s="613" t="s">
        <v>575</v>
      </c>
      <c r="F195" s="614" t="s">
        <v>1212</v>
      </c>
      <c r="G195" s="613" t="s">
        <v>576</v>
      </c>
      <c r="H195" s="613" t="s">
        <v>997</v>
      </c>
      <c r="I195" s="613" t="s">
        <v>210</v>
      </c>
      <c r="J195" s="613" t="s">
        <v>998</v>
      </c>
      <c r="K195" s="613"/>
      <c r="L195" s="615">
        <v>21.594444444444449</v>
      </c>
      <c r="M195" s="615">
        <v>9</v>
      </c>
      <c r="N195" s="616">
        <v>194.35000000000002</v>
      </c>
    </row>
    <row r="196" spans="1:14" ht="14.4" customHeight="1" x14ac:dyDescent="0.3">
      <c r="A196" s="611" t="s">
        <v>556</v>
      </c>
      <c r="B196" s="612" t="s">
        <v>557</v>
      </c>
      <c r="C196" s="613" t="s">
        <v>569</v>
      </c>
      <c r="D196" s="614" t="s">
        <v>1211</v>
      </c>
      <c r="E196" s="613" t="s">
        <v>575</v>
      </c>
      <c r="F196" s="614" t="s">
        <v>1212</v>
      </c>
      <c r="G196" s="613" t="s">
        <v>576</v>
      </c>
      <c r="H196" s="613" t="s">
        <v>815</v>
      </c>
      <c r="I196" s="613" t="s">
        <v>210</v>
      </c>
      <c r="J196" s="613" t="s">
        <v>816</v>
      </c>
      <c r="K196" s="613"/>
      <c r="L196" s="615">
        <v>209.26580353276245</v>
      </c>
      <c r="M196" s="615">
        <v>16</v>
      </c>
      <c r="N196" s="616">
        <v>3348.2528565241992</v>
      </c>
    </row>
    <row r="197" spans="1:14" ht="14.4" customHeight="1" x14ac:dyDescent="0.3">
      <c r="A197" s="611" t="s">
        <v>556</v>
      </c>
      <c r="B197" s="612" t="s">
        <v>557</v>
      </c>
      <c r="C197" s="613" t="s">
        <v>569</v>
      </c>
      <c r="D197" s="614" t="s">
        <v>1211</v>
      </c>
      <c r="E197" s="613" t="s">
        <v>575</v>
      </c>
      <c r="F197" s="614" t="s">
        <v>1212</v>
      </c>
      <c r="G197" s="613" t="s">
        <v>576</v>
      </c>
      <c r="H197" s="613" t="s">
        <v>999</v>
      </c>
      <c r="I197" s="613" t="s">
        <v>1000</v>
      </c>
      <c r="J197" s="613" t="s">
        <v>1001</v>
      </c>
      <c r="K197" s="613" t="s">
        <v>1002</v>
      </c>
      <c r="L197" s="615">
        <v>109.22999999999999</v>
      </c>
      <c r="M197" s="615">
        <v>5</v>
      </c>
      <c r="N197" s="616">
        <v>546.15</v>
      </c>
    </row>
    <row r="198" spans="1:14" ht="14.4" customHeight="1" x14ac:dyDescent="0.3">
      <c r="A198" s="611" t="s">
        <v>556</v>
      </c>
      <c r="B198" s="612" t="s">
        <v>557</v>
      </c>
      <c r="C198" s="613" t="s">
        <v>569</v>
      </c>
      <c r="D198" s="614" t="s">
        <v>1211</v>
      </c>
      <c r="E198" s="613" t="s">
        <v>575</v>
      </c>
      <c r="F198" s="614" t="s">
        <v>1212</v>
      </c>
      <c r="G198" s="613" t="s">
        <v>576</v>
      </c>
      <c r="H198" s="613" t="s">
        <v>1003</v>
      </c>
      <c r="I198" s="613" t="s">
        <v>1004</v>
      </c>
      <c r="J198" s="613" t="s">
        <v>1005</v>
      </c>
      <c r="K198" s="613" t="s">
        <v>1006</v>
      </c>
      <c r="L198" s="615">
        <v>35.278571428571432</v>
      </c>
      <c r="M198" s="615">
        <v>140</v>
      </c>
      <c r="N198" s="616">
        <v>4939</v>
      </c>
    </row>
    <row r="199" spans="1:14" ht="14.4" customHeight="1" x14ac:dyDescent="0.3">
      <c r="A199" s="611" t="s">
        <v>556</v>
      </c>
      <c r="B199" s="612" t="s">
        <v>557</v>
      </c>
      <c r="C199" s="613" t="s">
        <v>569</v>
      </c>
      <c r="D199" s="614" t="s">
        <v>1211</v>
      </c>
      <c r="E199" s="613" t="s">
        <v>575</v>
      </c>
      <c r="F199" s="614" t="s">
        <v>1212</v>
      </c>
      <c r="G199" s="613" t="s">
        <v>576</v>
      </c>
      <c r="H199" s="613" t="s">
        <v>821</v>
      </c>
      <c r="I199" s="613" t="s">
        <v>822</v>
      </c>
      <c r="J199" s="613" t="s">
        <v>823</v>
      </c>
      <c r="K199" s="613" t="s">
        <v>824</v>
      </c>
      <c r="L199" s="615">
        <v>334.40812171051584</v>
      </c>
      <c r="M199" s="615">
        <v>4</v>
      </c>
      <c r="N199" s="616">
        <v>1337.6324868420634</v>
      </c>
    </row>
    <row r="200" spans="1:14" ht="14.4" customHeight="1" x14ac:dyDescent="0.3">
      <c r="A200" s="611" t="s">
        <v>556</v>
      </c>
      <c r="B200" s="612" t="s">
        <v>557</v>
      </c>
      <c r="C200" s="613" t="s">
        <v>569</v>
      </c>
      <c r="D200" s="614" t="s">
        <v>1211</v>
      </c>
      <c r="E200" s="613" t="s">
        <v>575</v>
      </c>
      <c r="F200" s="614" t="s">
        <v>1212</v>
      </c>
      <c r="G200" s="613" t="s">
        <v>576</v>
      </c>
      <c r="H200" s="613" t="s">
        <v>825</v>
      </c>
      <c r="I200" s="613" t="s">
        <v>210</v>
      </c>
      <c r="J200" s="613" t="s">
        <v>826</v>
      </c>
      <c r="K200" s="613"/>
      <c r="L200" s="615">
        <v>51.979696447055986</v>
      </c>
      <c r="M200" s="615">
        <v>1</v>
      </c>
      <c r="N200" s="616">
        <v>51.979696447055986</v>
      </c>
    </row>
    <row r="201" spans="1:14" ht="14.4" customHeight="1" x14ac:dyDescent="0.3">
      <c r="A201" s="611" t="s">
        <v>556</v>
      </c>
      <c r="B201" s="612" t="s">
        <v>557</v>
      </c>
      <c r="C201" s="613" t="s">
        <v>569</v>
      </c>
      <c r="D201" s="614" t="s">
        <v>1211</v>
      </c>
      <c r="E201" s="613" t="s">
        <v>575</v>
      </c>
      <c r="F201" s="614" t="s">
        <v>1212</v>
      </c>
      <c r="G201" s="613" t="s">
        <v>576</v>
      </c>
      <c r="H201" s="613" t="s">
        <v>1007</v>
      </c>
      <c r="I201" s="613" t="s">
        <v>1008</v>
      </c>
      <c r="J201" s="613" t="s">
        <v>1009</v>
      </c>
      <c r="K201" s="613" t="s">
        <v>808</v>
      </c>
      <c r="L201" s="615">
        <v>31.055552589960939</v>
      </c>
      <c r="M201" s="615">
        <v>9</v>
      </c>
      <c r="N201" s="616">
        <v>279.49997330964845</v>
      </c>
    </row>
    <row r="202" spans="1:14" ht="14.4" customHeight="1" x14ac:dyDescent="0.3">
      <c r="A202" s="611" t="s">
        <v>556</v>
      </c>
      <c r="B202" s="612" t="s">
        <v>557</v>
      </c>
      <c r="C202" s="613" t="s">
        <v>569</v>
      </c>
      <c r="D202" s="614" t="s">
        <v>1211</v>
      </c>
      <c r="E202" s="613" t="s">
        <v>575</v>
      </c>
      <c r="F202" s="614" t="s">
        <v>1212</v>
      </c>
      <c r="G202" s="613" t="s">
        <v>576</v>
      </c>
      <c r="H202" s="613" t="s">
        <v>1010</v>
      </c>
      <c r="I202" s="613" t="s">
        <v>1011</v>
      </c>
      <c r="J202" s="613" t="s">
        <v>1012</v>
      </c>
      <c r="K202" s="613" t="s">
        <v>1013</v>
      </c>
      <c r="L202" s="615">
        <v>20.041014492753622</v>
      </c>
      <c r="M202" s="615">
        <v>345</v>
      </c>
      <c r="N202" s="616">
        <v>6914.15</v>
      </c>
    </row>
    <row r="203" spans="1:14" ht="14.4" customHeight="1" x14ac:dyDescent="0.3">
      <c r="A203" s="611" t="s">
        <v>556</v>
      </c>
      <c r="B203" s="612" t="s">
        <v>557</v>
      </c>
      <c r="C203" s="613" t="s">
        <v>569</v>
      </c>
      <c r="D203" s="614" t="s">
        <v>1211</v>
      </c>
      <c r="E203" s="613" t="s">
        <v>575</v>
      </c>
      <c r="F203" s="614" t="s">
        <v>1212</v>
      </c>
      <c r="G203" s="613" t="s">
        <v>576</v>
      </c>
      <c r="H203" s="613" t="s">
        <v>1014</v>
      </c>
      <c r="I203" s="613" t="s">
        <v>1014</v>
      </c>
      <c r="J203" s="613" t="s">
        <v>1015</v>
      </c>
      <c r="K203" s="613" t="s">
        <v>1016</v>
      </c>
      <c r="L203" s="615">
        <v>698.29000000000008</v>
      </c>
      <c r="M203" s="615">
        <v>4</v>
      </c>
      <c r="N203" s="616">
        <v>2793.1600000000003</v>
      </c>
    </row>
    <row r="204" spans="1:14" ht="14.4" customHeight="1" x14ac:dyDescent="0.3">
      <c r="A204" s="611" t="s">
        <v>556</v>
      </c>
      <c r="B204" s="612" t="s">
        <v>557</v>
      </c>
      <c r="C204" s="613" t="s">
        <v>569</v>
      </c>
      <c r="D204" s="614" t="s">
        <v>1211</v>
      </c>
      <c r="E204" s="613" t="s">
        <v>575</v>
      </c>
      <c r="F204" s="614" t="s">
        <v>1212</v>
      </c>
      <c r="G204" s="613" t="s">
        <v>576</v>
      </c>
      <c r="H204" s="613" t="s">
        <v>1017</v>
      </c>
      <c r="I204" s="613" t="s">
        <v>210</v>
      </c>
      <c r="J204" s="613" t="s">
        <v>1018</v>
      </c>
      <c r="K204" s="613" t="s">
        <v>1019</v>
      </c>
      <c r="L204" s="615">
        <v>61.527777777777771</v>
      </c>
      <c r="M204" s="615">
        <v>1</v>
      </c>
      <c r="N204" s="616">
        <v>61.527777777777771</v>
      </c>
    </row>
    <row r="205" spans="1:14" ht="14.4" customHeight="1" x14ac:dyDescent="0.3">
      <c r="A205" s="611" t="s">
        <v>556</v>
      </c>
      <c r="B205" s="612" t="s">
        <v>557</v>
      </c>
      <c r="C205" s="613" t="s">
        <v>569</v>
      </c>
      <c r="D205" s="614" t="s">
        <v>1211</v>
      </c>
      <c r="E205" s="613" t="s">
        <v>575</v>
      </c>
      <c r="F205" s="614" t="s">
        <v>1212</v>
      </c>
      <c r="G205" s="613" t="s">
        <v>576</v>
      </c>
      <c r="H205" s="613" t="s">
        <v>653</v>
      </c>
      <c r="I205" s="613" t="s">
        <v>654</v>
      </c>
      <c r="J205" s="613" t="s">
        <v>655</v>
      </c>
      <c r="K205" s="613" t="s">
        <v>656</v>
      </c>
      <c r="L205" s="615">
        <v>50.947970118798409</v>
      </c>
      <c r="M205" s="615">
        <v>10</v>
      </c>
      <c r="N205" s="616">
        <v>509.47970118798412</v>
      </c>
    </row>
    <row r="206" spans="1:14" ht="14.4" customHeight="1" x14ac:dyDescent="0.3">
      <c r="A206" s="611" t="s">
        <v>556</v>
      </c>
      <c r="B206" s="612" t="s">
        <v>557</v>
      </c>
      <c r="C206" s="613" t="s">
        <v>569</v>
      </c>
      <c r="D206" s="614" t="s">
        <v>1211</v>
      </c>
      <c r="E206" s="613" t="s">
        <v>575</v>
      </c>
      <c r="F206" s="614" t="s">
        <v>1212</v>
      </c>
      <c r="G206" s="613" t="s">
        <v>576</v>
      </c>
      <c r="H206" s="613" t="s">
        <v>665</v>
      </c>
      <c r="I206" s="613" t="s">
        <v>666</v>
      </c>
      <c r="J206" s="613" t="s">
        <v>667</v>
      </c>
      <c r="K206" s="613" t="s">
        <v>668</v>
      </c>
      <c r="L206" s="615">
        <v>108.01000000000005</v>
      </c>
      <c r="M206" s="615">
        <v>1</v>
      </c>
      <c r="N206" s="616">
        <v>108.01000000000005</v>
      </c>
    </row>
    <row r="207" spans="1:14" ht="14.4" customHeight="1" x14ac:dyDescent="0.3">
      <c r="A207" s="611" t="s">
        <v>556</v>
      </c>
      <c r="B207" s="612" t="s">
        <v>557</v>
      </c>
      <c r="C207" s="613" t="s">
        <v>569</v>
      </c>
      <c r="D207" s="614" t="s">
        <v>1211</v>
      </c>
      <c r="E207" s="613" t="s">
        <v>575</v>
      </c>
      <c r="F207" s="614" t="s">
        <v>1212</v>
      </c>
      <c r="G207" s="613" t="s">
        <v>576</v>
      </c>
      <c r="H207" s="613" t="s">
        <v>827</v>
      </c>
      <c r="I207" s="613" t="s">
        <v>210</v>
      </c>
      <c r="J207" s="613" t="s">
        <v>828</v>
      </c>
      <c r="K207" s="613"/>
      <c r="L207" s="615">
        <v>51.27095698597887</v>
      </c>
      <c r="M207" s="615">
        <v>22</v>
      </c>
      <c r="N207" s="616">
        <v>1127.9610536915352</v>
      </c>
    </row>
    <row r="208" spans="1:14" ht="14.4" customHeight="1" x14ac:dyDescent="0.3">
      <c r="A208" s="611" t="s">
        <v>556</v>
      </c>
      <c r="B208" s="612" t="s">
        <v>557</v>
      </c>
      <c r="C208" s="613" t="s">
        <v>569</v>
      </c>
      <c r="D208" s="614" t="s">
        <v>1211</v>
      </c>
      <c r="E208" s="613" t="s">
        <v>575</v>
      </c>
      <c r="F208" s="614" t="s">
        <v>1212</v>
      </c>
      <c r="G208" s="613" t="s">
        <v>576</v>
      </c>
      <c r="H208" s="613" t="s">
        <v>671</v>
      </c>
      <c r="I208" s="613" t="s">
        <v>210</v>
      </c>
      <c r="J208" s="613" t="s">
        <v>672</v>
      </c>
      <c r="K208" s="613"/>
      <c r="L208" s="615">
        <v>58.16116660431436</v>
      </c>
      <c r="M208" s="615">
        <v>272</v>
      </c>
      <c r="N208" s="616">
        <v>15819.837316373505</v>
      </c>
    </row>
    <row r="209" spans="1:14" ht="14.4" customHeight="1" x14ac:dyDescent="0.3">
      <c r="A209" s="611" t="s">
        <v>556</v>
      </c>
      <c r="B209" s="612" t="s">
        <v>557</v>
      </c>
      <c r="C209" s="613" t="s">
        <v>569</v>
      </c>
      <c r="D209" s="614" t="s">
        <v>1211</v>
      </c>
      <c r="E209" s="613" t="s">
        <v>575</v>
      </c>
      <c r="F209" s="614" t="s">
        <v>1212</v>
      </c>
      <c r="G209" s="613" t="s">
        <v>576</v>
      </c>
      <c r="H209" s="613" t="s">
        <v>681</v>
      </c>
      <c r="I209" s="613" t="s">
        <v>210</v>
      </c>
      <c r="J209" s="613" t="s">
        <v>682</v>
      </c>
      <c r="K209" s="613"/>
      <c r="L209" s="615">
        <v>46.229132477038263</v>
      </c>
      <c r="M209" s="615">
        <v>5</v>
      </c>
      <c r="N209" s="616">
        <v>231.14566238519132</v>
      </c>
    </row>
    <row r="210" spans="1:14" ht="14.4" customHeight="1" x14ac:dyDescent="0.3">
      <c r="A210" s="611" t="s">
        <v>556</v>
      </c>
      <c r="B210" s="612" t="s">
        <v>557</v>
      </c>
      <c r="C210" s="613" t="s">
        <v>569</v>
      </c>
      <c r="D210" s="614" t="s">
        <v>1211</v>
      </c>
      <c r="E210" s="613" t="s">
        <v>575</v>
      </c>
      <c r="F210" s="614" t="s">
        <v>1212</v>
      </c>
      <c r="G210" s="613" t="s">
        <v>576</v>
      </c>
      <c r="H210" s="613" t="s">
        <v>685</v>
      </c>
      <c r="I210" s="613" t="s">
        <v>210</v>
      </c>
      <c r="J210" s="613" t="s">
        <v>686</v>
      </c>
      <c r="K210" s="613"/>
      <c r="L210" s="615">
        <v>104.99467230006472</v>
      </c>
      <c r="M210" s="615">
        <v>65</v>
      </c>
      <c r="N210" s="616">
        <v>6824.653699504207</v>
      </c>
    </row>
    <row r="211" spans="1:14" ht="14.4" customHeight="1" x14ac:dyDescent="0.3">
      <c r="A211" s="611" t="s">
        <v>556</v>
      </c>
      <c r="B211" s="612" t="s">
        <v>557</v>
      </c>
      <c r="C211" s="613" t="s">
        <v>569</v>
      </c>
      <c r="D211" s="614" t="s">
        <v>1211</v>
      </c>
      <c r="E211" s="613" t="s">
        <v>575</v>
      </c>
      <c r="F211" s="614" t="s">
        <v>1212</v>
      </c>
      <c r="G211" s="613" t="s">
        <v>576</v>
      </c>
      <c r="H211" s="613" t="s">
        <v>829</v>
      </c>
      <c r="I211" s="613" t="s">
        <v>830</v>
      </c>
      <c r="J211" s="613" t="s">
        <v>831</v>
      </c>
      <c r="K211" s="613" t="s">
        <v>832</v>
      </c>
      <c r="L211" s="615">
        <v>81.585513199650833</v>
      </c>
      <c r="M211" s="615">
        <v>11</v>
      </c>
      <c r="N211" s="616">
        <v>897.44064519615915</v>
      </c>
    </row>
    <row r="212" spans="1:14" ht="14.4" customHeight="1" x14ac:dyDescent="0.3">
      <c r="A212" s="611" t="s">
        <v>556</v>
      </c>
      <c r="B212" s="612" t="s">
        <v>557</v>
      </c>
      <c r="C212" s="613" t="s">
        <v>569</v>
      </c>
      <c r="D212" s="614" t="s">
        <v>1211</v>
      </c>
      <c r="E212" s="613" t="s">
        <v>575</v>
      </c>
      <c r="F212" s="614" t="s">
        <v>1212</v>
      </c>
      <c r="G212" s="613" t="s">
        <v>576</v>
      </c>
      <c r="H212" s="613" t="s">
        <v>833</v>
      </c>
      <c r="I212" s="613" t="s">
        <v>834</v>
      </c>
      <c r="J212" s="613" t="s">
        <v>835</v>
      </c>
      <c r="K212" s="613" t="s">
        <v>836</v>
      </c>
      <c r="L212" s="615">
        <v>77.380117160557575</v>
      </c>
      <c r="M212" s="615">
        <v>5</v>
      </c>
      <c r="N212" s="616">
        <v>386.90058580278787</v>
      </c>
    </row>
    <row r="213" spans="1:14" ht="14.4" customHeight="1" x14ac:dyDescent="0.3">
      <c r="A213" s="611" t="s">
        <v>556</v>
      </c>
      <c r="B213" s="612" t="s">
        <v>557</v>
      </c>
      <c r="C213" s="613" t="s">
        <v>569</v>
      </c>
      <c r="D213" s="614" t="s">
        <v>1211</v>
      </c>
      <c r="E213" s="613" t="s">
        <v>575</v>
      </c>
      <c r="F213" s="614" t="s">
        <v>1212</v>
      </c>
      <c r="G213" s="613" t="s">
        <v>576</v>
      </c>
      <c r="H213" s="613" t="s">
        <v>837</v>
      </c>
      <c r="I213" s="613" t="s">
        <v>210</v>
      </c>
      <c r="J213" s="613" t="s">
        <v>838</v>
      </c>
      <c r="K213" s="613"/>
      <c r="L213" s="615">
        <v>351.97159737257823</v>
      </c>
      <c r="M213" s="615">
        <v>41</v>
      </c>
      <c r="N213" s="616">
        <v>14430.835492275708</v>
      </c>
    </row>
    <row r="214" spans="1:14" ht="14.4" customHeight="1" x14ac:dyDescent="0.3">
      <c r="A214" s="611" t="s">
        <v>556</v>
      </c>
      <c r="B214" s="612" t="s">
        <v>557</v>
      </c>
      <c r="C214" s="613" t="s">
        <v>569</v>
      </c>
      <c r="D214" s="614" t="s">
        <v>1211</v>
      </c>
      <c r="E214" s="613" t="s">
        <v>575</v>
      </c>
      <c r="F214" s="614" t="s">
        <v>1212</v>
      </c>
      <c r="G214" s="613" t="s">
        <v>576</v>
      </c>
      <c r="H214" s="613" t="s">
        <v>839</v>
      </c>
      <c r="I214" s="613" t="s">
        <v>210</v>
      </c>
      <c r="J214" s="613" t="s">
        <v>840</v>
      </c>
      <c r="K214" s="613"/>
      <c r="L214" s="615">
        <v>144.13640079831598</v>
      </c>
      <c r="M214" s="615">
        <v>89</v>
      </c>
      <c r="N214" s="616">
        <v>12828.139671050121</v>
      </c>
    </row>
    <row r="215" spans="1:14" ht="14.4" customHeight="1" x14ac:dyDescent="0.3">
      <c r="A215" s="611" t="s">
        <v>556</v>
      </c>
      <c r="B215" s="612" t="s">
        <v>557</v>
      </c>
      <c r="C215" s="613" t="s">
        <v>569</v>
      </c>
      <c r="D215" s="614" t="s">
        <v>1211</v>
      </c>
      <c r="E215" s="613" t="s">
        <v>575</v>
      </c>
      <c r="F215" s="614" t="s">
        <v>1212</v>
      </c>
      <c r="G215" s="613" t="s">
        <v>576</v>
      </c>
      <c r="H215" s="613" t="s">
        <v>841</v>
      </c>
      <c r="I215" s="613" t="s">
        <v>210</v>
      </c>
      <c r="J215" s="613" t="s">
        <v>842</v>
      </c>
      <c r="K215" s="613"/>
      <c r="L215" s="615">
        <v>181.36942409945667</v>
      </c>
      <c r="M215" s="615">
        <v>30</v>
      </c>
      <c r="N215" s="616">
        <v>5441.0827229836996</v>
      </c>
    </row>
    <row r="216" spans="1:14" ht="14.4" customHeight="1" x14ac:dyDescent="0.3">
      <c r="A216" s="611" t="s">
        <v>556</v>
      </c>
      <c r="B216" s="612" t="s">
        <v>557</v>
      </c>
      <c r="C216" s="613" t="s">
        <v>569</v>
      </c>
      <c r="D216" s="614" t="s">
        <v>1211</v>
      </c>
      <c r="E216" s="613" t="s">
        <v>575</v>
      </c>
      <c r="F216" s="614" t="s">
        <v>1212</v>
      </c>
      <c r="G216" s="613" t="s">
        <v>576</v>
      </c>
      <c r="H216" s="613" t="s">
        <v>687</v>
      </c>
      <c r="I216" s="613" t="s">
        <v>210</v>
      </c>
      <c r="J216" s="613" t="s">
        <v>688</v>
      </c>
      <c r="K216" s="613"/>
      <c r="L216" s="615">
        <v>120.62055969070897</v>
      </c>
      <c r="M216" s="615">
        <v>51</v>
      </c>
      <c r="N216" s="616">
        <v>6151.6485442261574</v>
      </c>
    </row>
    <row r="217" spans="1:14" ht="14.4" customHeight="1" x14ac:dyDescent="0.3">
      <c r="A217" s="611" t="s">
        <v>556</v>
      </c>
      <c r="B217" s="612" t="s">
        <v>557</v>
      </c>
      <c r="C217" s="613" t="s">
        <v>569</v>
      </c>
      <c r="D217" s="614" t="s">
        <v>1211</v>
      </c>
      <c r="E217" s="613" t="s">
        <v>575</v>
      </c>
      <c r="F217" s="614" t="s">
        <v>1212</v>
      </c>
      <c r="G217" s="613" t="s">
        <v>576</v>
      </c>
      <c r="H217" s="613" t="s">
        <v>1020</v>
      </c>
      <c r="I217" s="613" t="s">
        <v>210</v>
      </c>
      <c r="J217" s="613" t="s">
        <v>1021</v>
      </c>
      <c r="K217" s="613"/>
      <c r="L217" s="615">
        <v>488.27435691736991</v>
      </c>
      <c r="M217" s="615">
        <v>5</v>
      </c>
      <c r="N217" s="616">
        <v>2441.3717845868496</v>
      </c>
    </row>
    <row r="218" spans="1:14" ht="14.4" customHeight="1" x14ac:dyDescent="0.3">
      <c r="A218" s="611" t="s">
        <v>556</v>
      </c>
      <c r="B218" s="612" t="s">
        <v>557</v>
      </c>
      <c r="C218" s="613" t="s">
        <v>569</v>
      </c>
      <c r="D218" s="614" t="s">
        <v>1211</v>
      </c>
      <c r="E218" s="613" t="s">
        <v>575</v>
      </c>
      <c r="F218" s="614" t="s">
        <v>1212</v>
      </c>
      <c r="G218" s="613" t="s">
        <v>576</v>
      </c>
      <c r="H218" s="613" t="s">
        <v>845</v>
      </c>
      <c r="I218" s="613" t="s">
        <v>210</v>
      </c>
      <c r="J218" s="613" t="s">
        <v>846</v>
      </c>
      <c r="K218" s="613" t="s">
        <v>847</v>
      </c>
      <c r="L218" s="615">
        <v>80.44681628409711</v>
      </c>
      <c r="M218" s="615">
        <v>2</v>
      </c>
      <c r="N218" s="616">
        <v>160.89363256819422</v>
      </c>
    </row>
    <row r="219" spans="1:14" ht="14.4" customHeight="1" x14ac:dyDescent="0.3">
      <c r="A219" s="611" t="s">
        <v>556</v>
      </c>
      <c r="B219" s="612" t="s">
        <v>557</v>
      </c>
      <c r="C219" s="613" t="s">
        <v>569</v>
      </c>
      <c r="D219" s="614" t="s">
        <v>1211</v>
      </c>
      <c r="E219" s="613" t="s">
        <v>575</v>
      </c>
      <c r="F219" s="614" t="s">
        <v>1212</v>
      </c>
      <c r="G219" s="613" t="s">
        <v>576</v>
      </c>
      <c r="H219" s="613" t="s">
        <v>1022</v>
      </c>
      <c r="I219" s="613" t="s">
        <v>210</v>
      </c>
      <c r="J219" s="613" t="s">
        <v>1023</v>
      </c>
      <c r="K219" s="613"/>
      <c r="L219" s="615">
        <v>12.753396130110154</v>
      </c>
      <c r="M219" s="615">
        <v>30</v>
      </c>
      <c r="N219" s="616">
        <v>382.60188390330461</v>
      </c>
    </row>
    <row r="220" spans="1:14" ht="14.4" customHeight="1" x14ac:dyDescent="0.3">
      <c r="A220" s="611" t="s">
        <v>556</v>
      </c>
      <c r="B220" s="612" t="s">
        <v>557</v>
      </c>
      <c r="C220" s="613" t="s">
        <v>569</v>
      </c>
      <c r="D220" s="614" t="s">
        <v>1211</v>
      </c>
      <c r="E220" s="613" t="s">
        <v>575</v>
      </c>
      <c r="F220" s="614" t="s">
        <v>1212</v>
      </c>
      <c r="G220" s="613" t="s">
        <v>576</v>
      </c>
      <c r="H220" s="613" t="s">
        <v>1024</v>
      </c>
      <c r="I220" s="613" t="s">
        <v>1024</v>
      </c>
      <c r="J220" s="613" t="s">
        <v>1025</v>
      </c>
      <c r="K220" s="613" t="s">
        <v>1026</v>
      </c>
      <c r="L220" s="615">
        <v>5325.08</v>
      </c>
      <c r="M220" s="615">
        <v>1</v>
      </c>
      <c r="N220" s="616">
        <v>5325.08</v>
      </c>
    </row>
    <row r="221" spans="1:14" ht="14.4" customHeight="1" x14ac:dyDescent="0.3">
      <c r="A221" s="611" t="s">
        <v>556</v>
      </c>
      <c r="B221" s="612" t="s">
        <v>557</v>
      </c>
      <c r="C221" s="613" t="s">
        <v>569</v>
      </c>
      <c r="D221" s="614" t="s">
        <v>1211</v>
      </c>
      <c r="E221" s="613" t="s">
        <v>575</v>
      </c>
      <c r="F221" s="614" t="s">
        <v>1212</v>
      </c>
      <c r="G221" s="613" t="s">
        <v>576</v>
      </c>
      <c r="H221" s="613" t="s">
        <v>1027</v>
      </c>
      <c r="I221" s="613" t="s">
        <v>1028</v>
      </c>
      <c r="J221" s="613" t="s">
        <v>1029</v>
      </c>
      <c r="K221" s="613" t="s">
        <v>1030</v>
      </c>
      <c r="L221" s="615">
        <v>429.56999999999988</v>
      </c>
      <c r="M221" s="615">
        <v>46</v>
      </c>
      <c r="N221" s="616">
        <v>19760.219999999994</v>
      </c>
    </row>
    <row r="222" spans="1:14" ht="14.4" customHeight="1" x14ac:dyDescent="0.3">
      <c r="A222" s="611" t="s">
        <v>556</v>
      </c>
      <c r="B222" s="612" t="s">
        <v>557</v>
      </c>
      <c r="C222" s="613" t="s">
        <v>569</v>
      </c>
      <c r="D222" s="614" t="s">
        <v>1211</v>
      </c>
      <c r="E222" s="613" t="s">
        <v>575</v>
      </c>
      <c r="F222" s="614" t="s">
        <v>1212</v>
      </c>
      <c r="G222" s="613" t="s">
        <v>576</v>
      </c>
      <c r="H222" s="613" t="s">
        <v>1031</v>
      </c>
      <c r="I222" s="613" t="s">
        <v>1032</v>
      </c>
      <c r="J222" s="613" t="s">
        <v>1033</v>
      </c>
      <c r="K222" s="613" t="s">
        <v>1034</v>
      </c>
      <c r="L222" s="615">
        <v>944.40396204739739</v>
      </c>
      <c r="M222" s="615">
        <v>29</v>
      </c>
      <c r="N222" s="616">
        <v>27387.714899374525</v>
      </c>
    </row>
    <row r="223" spans="1:14" ht="14.4" customHeight="1" x14ac:dyDescent="0.3">
      <c r="A223" s="611" t="s">
        <v>556</v>
      </c>
      <c r="B223" s="612" t="s">
        <v>557</v>
      </c>
      <c r="C223" s="613" t="s">
        <v>569</v>
      </c>
      <c r="D223" s="614" t="s">
        <v>1211</v>
      </c>
      <c r="E223" s="613" t="s">
        <v>575</v>
      </c>
      <c r="F223" s="614" t="s">
        <v>1212</v>
      </c>
      <c r="G223" s="613" t="s">
        <v>576</v>
      </c>
      <c r="H223" s="613" t="s">
        <v>1035</v>
      </c>
      <c r="I223" s="613" t="s">
        <v>1035</v>
      </c>
      <c r="J223" s="613" t="s">
        <v>1036</v>
      </c>
      <c r="K223" s="613" t="s">
        <v>1037</v>
      </c>
      <c r="L223" s="615">
        <v>7581.8692817821611</v>
      </c>
      <c r="M223" s="615">
        <v>24</v>
      </c>
      <c r="N223" s="616">
        <v>181964.86276277187</v>
      </c>
    </row>
    <row r="224" spans="1:14" ht="14.4" customHeight="1" x14ac:dyDescent="0.3">
      <c r="A224" s="611" t="s">
        <v>556</v>
      </c>
      <c r="B224" s="612" t="s">
        <v>557</v>
      </c>
      <c r="C224" s="613" t="s">
        <v>569</v>
      </c>
      <c r="D224" s="614" t="s">
        <v>1211</v>
      </c>
      <c r="E224" s="613" t="s">
        <v>575</v>
      </c>
      <c r="F224" s="614" t="s">
        <v>1212</v>
      </c>
      <c r="G224" s="613" t="s">
        <v>576</v>
      </c>
      <c r="H224" s="613" t="s">
        <v>1038</v>
      </c>
      <c r="I224" s="613" t="s">
        <v>1039</v>
      </c>
      <c r="J224" s="613" t="s">
        <v>1012</v>
      </c>
      <c r="K224" s="613" t="s">
        <v>986</v>
      </c>
      <c r="L224" s="615">
        <v>19.053256044898866</v>
      </c>
      <c r="M224" s="615">
        <v>673</v>
      </c>
      <c r="N224" s="616">
        <v>12822.841318216937</v>
      </c>
    </row>
    <row r="225" spans="1:14" ht="14.4" customHeight="1" x14ac:dyDescent="0.3">
      <c r="A225" s="611" t="s">
        <v>556</v>
      </c>
      <c r="B225" s="612" t="s">
        <v>557</v>
      </c>
      <c r="C225" s="613" t="s">
        <v>569</v>
      </c>
      <c r="D225" s="614" t="s">
        <v>1211</v>
      </c>
      <c r="E225" s="613" t="s">
        <v>575</v>
      </c>
      <c r="F225" s="614" t="s">
        <v>1212</v>
      </c>
      <c r="G225" s="613" t="s">
        <v>576</v>
      </c>
      <c r="H225" s="613" t="s">
        <v>1040</v>
      </c>
      <c r="I225" s="613" t="s">
        <v>1041</v>
      </c>
      <c r="J225" s="613" t="s">
        <v>1005</v>
      </c>
      <c r="K225" s="613" t="s">
        <v>1042</v>
      </c>
      <c r="L225" s="615">
        <v>33.287282014302029</v>
      </c>
      <c r="M225" s="615">
        <v>387</v>
      </c>
      <c r="N225" s="616">
        <v>12882.178139534886</v>
      </c>
    </row>
    <row r="226" spans="1:14" ht="14.4" customHeight="1" x14ac:dyDescent="0.3">
      <c r="A226" s="611" t="s">
        <v>556</v>
      </c>
      <c r="B226" s="612" t="s">
        <v>557</v>
      </c>
      <c r="C226" s="613" t="s">
        <v>569</v>
      </c>
      <c r="D226" s="614" t="s">
        <v>1211</v>
      </c>
      <c r="E226" s="613" t="s">
        <v>575</v>
      </c>
      <c r="F226" s="614" t="s">
        <v>1212</v>
      </c>
      <c r="G226" s="613" t="s">
        <v>576</v>
      </c>
      <c r="H226" s="613" t="s">
        <v>1043</v>
      </c>
      <c r="I226" s="613" t="s">
        <v>1044</v>
      </c>
      <c r="J226" s="613" t="s">
        <v>1045</v>
      </c>
      <c r="K226" s="613" t="s">
        <v>1046</v>
      </c>
      <c r="L226" s="615">
        <v>91.839999999999989</v>
      </c>
      <c r="M226" s="615">
        <v>11</v>
      </c>
      <c r="N226" s="616">
        <v>1010.2399999999999</v>
      </c>
    </row>
    <row r="227" spans="1:14" ht="14.4" customHeight="1" x14ac:dyDescent="0.3">
      <c r="A227" s="611" t="s">
        <v>556</v>
      </c>
      <c r="B227" s="612" t="s">
        <v>557</v>
      </c>
      <c r="C227" s="613" t="s">
        <v>569</v>
      </c>
      <c r="D227" s="614" t="s">
        <v>1211</v>
      </c>
      <c r="E227" s="613" t="s">
        <v>575</v>
      </c>
      <c r="F227" s="614" t="s">
        <v>1212</v>
      </c>
      <c r="G227" s="613" t="s">
        <v>576</v>
      </c>
      <c r="H227" s="613" t="s">
        <v>1047</v>
      </c>
      <c r="I227" s="613" t="s">
        <v>1048</v>
      </c>
      <c r="J227" s="613" t="s">
        <v>1049</v>
      </c>
      <c r="K227" s="613" t="s">
        <v>1050</v>
      </c>
      <c r="L227" s="615">
        <v>18186.258919404845</v>
      </c>
      <c r="M227" s="615">
        <v>21</v>
      </c>
      <c r="N227" s="616">
        <v>381911.43730750174</v>
      </c>
    </row>
    <row r="228" spans="1:14" ht="14.4" customHeight="1" x14ac:dyDescent="0.3">
      <c r="A228" s="611" t="s">
        <v>556</v>
      </c>
      <c r="B228" s="612" t="s">
        <v>557</v>
      </c>
      <c r="C228" s="613" t="s">
        <v>569</v>
      </c>
      <c r="D228" s="614" t="s">
        <v>1211</v>
      </c>
      <c r="E228" s="613" t="s">
        <v>575</v>
      </c>
      <c r="F228" s="614" t="s">
        <v>1212</v>
      </c>
      <c r="G228" s="613" t="s">
        <v>576</v>
      </c>
      <c r="H228" s="613" t="s">
        <v>692</v>
      </c>
      <c r="I228" s="613" t="s">
        <v>693</v>
      </c>
      <c r="J228" s="613" t="s">
        <v>694</v>
      </c>
      <c r="K228" s="613" t="s">
        <v>695</v>
      </c>
      <c r="L228" s="615">
        <v>19.409972908139885</v>
      </c>
      <c r="M228" s="615">
        <v>1</v>
      </c>
      <c r="N228" s="616">
        <v>19.409972908139885</v>
      </c>
    </row>
    <row r="229" spans="1:14" ht="14.4" customHeight="1" x14ac:dyDescent="0.3">
      <c r="A229" s="611" t="s">
        <v>556</v>
      </c>
      <c r="B229" s="612" t="s">
        <v>557</v>
      </c>
      <c r="C229" s="613" t="s">
        <v>569</v>
      </c>
      <c r="D229" s="614" t="s">
        <v>1211</v>
      </c>
      <c r="E229" s="613" t="s">
        <v>575</v>
      </c>
      <c r="F229" s="614" t="s">
        <v>1212</v>
      </c>
      <c r="G229" s="613" t="s">
        <v>576</v>
      </c>
      <c r="H229" s="613" t="s">
        <v>1051</v>
      </c>
      <c r="I229" s="613" t="s">
        <v>1052</v>
      </c>
      <c r="J229" s="613" t="s">
        <v>1053</v>
      </c>
      <c r="K229" s="613" t="s">
        <v>1054</v>
      </c>
      <c r="L229" s="615">
        <v>1559.07</v>
      </c>
      <c r="M229" s="615">
        <v>9</v>
      </c>
      <c r="N229" s="616">
        <v>14031.63</v>
      </c>
    </row>
    <row r="230" spans="1:14" ht="14.4" customHeight="1" x14ac:dyDescent="0.3">
      <c r="A230" s="611" t="s">
        <v>556</v>
      </c>
      <c r="B230" s="612" t="s">
        <v>557</v>
      </c>
      <c r="C230" s="613" t="s">
        <v>569</v>
      </c>
      <c r="D230" s="614" t="s">
        <v>1211</v>
      </c>
      <c r="E230" s="613" t="s">
        <v>575</v>
      </c>
      <c r="F230" s="614" t="s">
        <v>1212</v>
      </c>
      <c r="G230" s="613" t="s">
        <v>576</v>
      </c>
      <c r="H230" s="613" t="s">
        <v>1055</v>
      </c>
      <c r="I230" s="613" t="s">
        <v>1056</v>
      </c>
      <c r="J230" s="613" t="s">
        <v>1057</v>
      </c>
      <c r="K230" s="613" t="s">
        <v>1058</v>
      </c>
      <c r="L230" s="615">
        <v>286.90999999999991</v>
      </c>
      <c r="M230" s="615">
        <v>37</v>
      </c>
      <c r="N230" s="616">
        <v>10615.669999999996</v>
      </c>
    </row>
    <row r="231" spans="1:14" ht="14.4" customHeight="1" x14ac:dyDescent="0.3">
      <c r="A231" s="611" t="s">
        <v>556</v>
      </c>
      <c r="B231" s="612" t="s">
        <v>557</v>
      </c>
      <c r="C231" s="613" t="s">
        <v>569</v>
      </c>
      <c r="D231" s="614" t="s">
        <v>1211</v>
      </c>
      <c r="E231" s="613" t="s">
        <v>575</v>
      </c>
      <c r="F231" s="614" t="s">
        <v>1212</v>
      </c>
      <c r="G231" s="613" t="s">
        <v>576</v>
      </c>
      <c r="H231" s="613" t="s">
        <v>1059</v>
      </c>
      <c r="I231" s="613" t="s">
        <v>210</v>
      </c>
      <c r="J231" s="613" t="s">
        <v>1060</v>
      </c>
      <c r="K231" s="613" t="s">
        <v>1061</v>
      </c>
      <c r="L231" s="615">
        <v>133.31677415354818</v>
      </c>
      <c r="M231" s="615">
        <v>2</v>
      </c>
      <c r="N231" s="616">
        <v>266.63354830709636</v>
      </c>
    </row>
    <row r="232" spans="1:14" ht="14.4" customHeight="1" x14ac:dyDescent="0.3">
      <c r="A232" s="611" t="s">
        <v>556</v>
      </c>
      <c r="B232" s="612" t="s">
        <v>557</v>
      </c>
      <c r="C232" s="613" t="s">
        <v>569</v>
      </c>
      <c r="D232" s="614" t="s">
        <v>1211</v>
      </c>
      <c r="E232" s="613" t="s">
        <v>575</v>
      </c>
      <c r="F232" s="614" t="s">
        <v>1212</v>
      </c>
      <c r="G232" s="613" t="s">
        <v>576</v>
      </c>
      <c r="H232" s="613" t="s">
        <v>1062</v>
      </c>
      <c r="I232" s="613" t="s">
        <v>1063</v>
      </c>
      <c r="J232" s="613" t="s">
        <v>1064</v>
      </c>
      <c r="K232" s="613" t="s">
        <v>1065</v>
      </c>
      <c r="L232" s="615">
        <v>2908.3607692307696</v>
      </c>
      <c r="M232" s="615">
        <v>13</v>
      </c>
      <c r="N232" s="616">
        <v>37808.69</v>
      </c>
    </row>
    <row r="233" spans="1:14" ht="14.4" customHeight="1" x14ac:dyDescent="0.3">
      <c r="A233" s="611" t="s">
        <v>556</v>
      </c>
      <c r="B233" s="612" t="s">
        <v>557</v>
      </c>
      <c r="C233" s="613" t="s">
        <v>569</v>
      </c>
      <c r="D233" s="614" t="s">
        <v>1211</v>
      </c>
      <c r="E233" s="613" t="s">
        <v>575</v>
      </c>
      <c r="F233" s="614" t="s">
        <v>1212</v>
      </c>
      <c r="G233" s="613" t="s">
        <v>576</v>
      </c>
      <c r="H233" s="613" t="s">
        <v>1066</v>
      </c>
      <c r="I233" s="613" t="s">
        <v>210</v>
      </c>
      <c r="J233" s="613" t="s">
        <v>1067</v>
      </c>
      <c r="K233" s="613"/>
      <c r="L233" s="615">
        <v>357.72120348296556</v>
      </c>
      <c r="M233" s="615">
        <v>3</v>
      </c>
      <c r="N233" s="616">
        <v>1073.1636104488966</v>
      </c>
    </row>
    <row r="234" spans="1:14" ht="14.4" customHeight="1" x14ac:dyDescent="0.3">
      <c r="A234" s="611" t="s">
        <v>556</v>
      </c>
      <c r="B234" s="612" t="s">
        <v>557</v>
      </c>
      <c r="C234" s="613" t="s">
        <v>569</v>
      </c>
      <c r="D234" s="614" t="s">
        <v>1211</v>
      </c>
      <c r="E234" s="613" t="s">
        <v>575</v>
      </c>
      <c r="F234" s="614" t="s">
        <v>1212</v>
      </c>
      <c r="G234" s="613" t="s">
        <v>576</v>
      </c>
      <c r="H234" s="613" t="s">
        <v>1068</v>
      </c>
      <c r="I234" s="613" t="s">
        <v>210</v>
      </c>
      <c r="J234" s="613" t="s">
        <v>1069</v>
      </c>
      <c r="K234" s="613"/>
      <c r="L234" s="615">
        <v>153.93147765292179</v>
      </c>
      <c r="M234" s="615">
        <v>32</v>
      </c>
      <c r="N234" s="616">
        <v>4925.8072848934971</v>
      </c>
    </row>
    <row r="235" spans="1:14" ht="14.4" customHeight="1" x14ac:dyDescent="0.3">
      <c r="A235" s="611" t="s">
        <v>556</v>
      </c>
      <c r="B235" s="612" t="s">
        <v>557</v>
      </c>
      <c r="C235" s="613" t="s">
        <v>569</v>
      </c>
      <c r="D235" s="614" t="s">
        <v>1211</v>
      </c>
      <c r="E235" s="613" t="s">
        <v>575</v>
      </c>
      <c r="F235" s="614" t="s">
        <v>1212</v>
      </c>
      <c r="G235" s="613" t="s">
        <v>576</v>
      </c>
      <c r="H235" s="613" t="s">
        <v>1070</v>
      </c>
      <c r="I235" s="613" t="s">
        <v>210</v>
      </c>
      <c r="J235" s="613" t="s">
        <v>1071</v>
      </c>
      <c r="K235" s="613"/>
      <c r="L235" s="615">
        <v>274.00531470992348</v>
      </c>
      <c r="M235" s="615">
        <v>14</v>
      </c>
      <c r="N235" s="616">
        <v>3836.0744059389285</v>
      </c>
    </row>
    <row r="236" spans="1:14" ht="14.4" customHeight="1" x14ac:dyDescent="0.3">
      <c r="A236" s="611" t="s">
        <v>556</v>
      </c>
      <c r="B236" s="612" t="s">
        <v>557</v>
      </c>
      <c r="C236" s="613" t="s">
        <v>569</v>
      </c>
      <c r="D236" s="614" t="s">
        <v>1211</v>
      </c>
      <c r="E236" s="613" t="s">
        <v>575</v>
      </c>
      <c r="F236" s="614" t="s">
        <v>1212</v>
      </c>
      <c r="G236" s="613" t="s">
        <v>576</v>
      </c>
      <c r="H236" s="613" t="s">
        <v>1072</v>
      </c>
      <c r="I236" s="613" t="s">
        <v>210</v>
      </c>
      <c r="J236" s="613" t="s">
        <v>1073</v>
      </c>
      <c r="K236" s="613"/>
      <c r="L236" s="615">
        <v>468.92235485741077</v>
      </c>
      <c r="M236" s="615">
        <v>3</v>
      </c>
      <c r="N236" s="616">
        <v>1406.7670645722324</v>
      </c>
    </row>
    <row r="237" spans="1:14" ht="14.4" customHeight="1" x14ac:dyDescent="0.3">
      <c r="A237" s="611" t="s">
        <v>556</v>
      </c>
      <c r="B237" s="612" t="s">
        <v>557</v>
      </c>
      <c r="C237" s="613" t="s">
        <v>569</v>
      </c>
      <c r="D237" s="614" t="s">
        <v>1211</v>
      </c>
      <c r="E237" s="613" t="s">
        <v>575</v>
      </c>
      <c r="F237" s="614" t="s">
        <v>1212</v>
      </c>
      <c r="G237" s="613" t="s">
        <v>576</v>
      </c>
      <c r="H237" s="613" t="s">
        <v>1074</v>
      </c>
      <c r="I237" s="613" t="s">
        <v>210</v>
      </c>
      <c r="J237" s="613" t="s">
        <v>1075</v>
      </c>
      <c r="K237" s="613"/>
      <c r="L237" s="615">
        <v>474.24393995126172</v>
      </c>
      <c r="M237" s="615">
        <v>5</v>
      </c>
      <c r="N237" s="616">
        <v>2371.2196997563087</v>
      </c>
    </row>
    <row r="238" spans="1:14" ht="14.4" customHeight="1" x14ac:dyDescent="0.3">
      <c r="A238" s="611" t="s">
        <v>556</v>
      </c>
      <c r="B238" s="612" t="s">
        <v>557</v>
      </c>
      <c r="C238" s="613" t="s">
        <v>569</v>
      </c>
      <c r="D238" s="614" t="s">
        <v>1211</v>
      </c>
      <c r="E238" s="613" t="s">
        <v>575</v>
      </c>
      <c r="F238" s="614" t="s">
        <v>1212</v>
      </c>
      <c r="G238" s="613" t="s">
        <v>576</v>
      </c>
      <c r="H238" s="613" t="s">
        <v>1076</v>
      </c>
      <c r="I238" s="613" t="s">
        <v>210</v>
      </c>
      <c r="J238" s="613" t="s">
        <v>1077</v>
      </c>
      <c r="K238" s="613"/>
      <c r="L238" s="615">
        <v>180.12478255097318</v>
      </c>
      <c r="M238" s="615">
        <v>47</v>
      </c>
      <c r="N238" s="616">
        <v>8465.864779895739</v>
      </c>
    </row>
    <row r="239" spans="1:14" ht="14.4" customHeight="1" x14ac:dyDescent="0.3">
      <c r="A239" s="611" t="s">
        <v>556</v>
      </c>
      <c r="B239" s="612" t="s">
        <v>557</v>
      </c>
      <c r="C239" s="613" t="s">
        <v>569</v>
      </c>
      <c r="D239" s="614" t="s">
        <v>1211</v>
      </c>
      <c r="E239" s="613" t="s">
        <v>575</v>
      </c>
      <c r="F239" s="614" t="s">
        <v>1212</v>
      </c>
      <c r="G239" s="613" t="s">
        <v>576</v>
      </c>
      <c r="H239" s="613" t="s">
        <v>1078</v>
      </c>
      <c r="I239" s="613" t="s">
        <v>210</v>
      </c>
      <c r="J239" s="613" t="s">
        <v>1079</v>
      </c>
      <c r="K239" s="613"/>
      <c r="L239" s="615">
        <v>356.82939290091133</v>
      </c>
      <c r="M239" s="615">
        <v>1</v>
      </c>
      <c r="N239" s="616">
        <v>356.82939290091133</v>
      </c>
    </row>
    <row r="240" spans="1:14" ht="14.4" customHeight="1" x14ac:dyDescent="0.3">
      <c r="A240" s="611" t="s">
        <v>556</v>
      </c>
      <c r="B240" s="612" t="s">
        <v>557</v>
      </c>
      <c r="C240" s="613" t="s">
        <v>569</v>
      </c>
      <c r="D240" s="614" t="s">
        <v>1211</v>
      </c>
      <c r="E240" s="613" t="s">
        <v>575</v>
      </c>
      <c r="F240" s="614" t="s">
        <v>1212</v>
      </c>
      <c r="G240" s="613" t="s">
        <v>576</v>
      </c>
      <c r="H240" s="613" t="s">
        <v>696</v>
      </c>
      <c r="I240" s="613" t="s">
        <v>697</v>
      </c>
      <c r="J240" s="613" t="s">
        <v>698</v>
      </c>
      <c r="K240" s="613" t="s">
        <v>699</v>
      </c>
      <c r="L240" s="615">
        <v>84.810000000000016</v>
      </c>
      <c r="M240" s="615">
        <v>1</v>
      </c>
      <c r="N240" s="616">
        <v>84.810000000000016</v>
      </c>
    </row>
    <row r="241" spans="1:14" ht="14.4" customHeight="1" x14ac:dyDescent="0.3">
      <c r="A241" s="611" t="s">
        <v>556</v>
      </c>
      <c r="B241" s="612" t="s">
        <v>557</v>
      </c>
      <c r="C241" s="613" t="s">
        <v>569</v>
      </c>
      <c r="D241" s="614" t="s">
        <v>1211</v>
      </c>
      <c r="E241" s="613" t="s">
        <v>575</v>
      </c>
      <c r="F241" s="614" t="s">
        <v>1212</v>
      </c>
      <c r="G241" s="613" t="s">
        <v>576</v>
      </c>
      <c r="H241" s="613" t="s">
        <v>1080</v>
      </c>
      <c r="I241" s="613" t="s">
        <v>1081</v>
      </c>
      <c r="J241" s="613" t="s">
        <v>1082</v>
      </c>
      <c r="K241" s="613" t="s">
        <v>1083</v>
      </c>
      <c r="L241" s="615">
        <v>567.84</v>
      </c>
      <c r="M241" s="615">
        <v>3</v>
      </c>
      <c r="N241" s="616">
        <v>1703.52</v>
      </c>
    </row>
    <row r="242" spans="1:14" ht="14.4" customHeight="1" x14ac:dyDescent="0.3">
      <c r="A242" s="611" t="s">
        <v>556</v>
      </c>
      <c r="B242" s="612" t="s">
        <v>557</v>
      </c>
      <c r="C242" s="613" t="s">
        <v>569</v>
      </c>
      <c r="D242" s="614" t="s">
        <v>1211</v>
      </c>
      <c r="E242" s="613" t="s">
        <v>575</v>
      </c>
      <c r="F242" s="614" t="s">
        <v>1212</v>
      </c>
      <c r="G242" s="613" t="s">
        <v>576</v>
      </c>
      <c r="H242" s="613" t="s">
        <v>1084</v>
      </c>
      <c r="I242" s="613" t="s">
        <v>1084</v>
      </c>
      <c r="J242" s="613" t="s">
        <v>1085</v>
      </c>
      <c r="K242" s="613" t="s">
        <v>1086</v>
      </c>
      <c r="L242" s="615">
        <v>258.7498716228842</v>
      </c>
      <c r="M242" s="615">
        <v>6</v>
      </c>
      <c r="N242" s="616">
        <v>1552.4992297373051</v>
      </c>
    </row>
    <row r="243" spans="1:14" ht="14.4" customHeight="1" x14ac:dyDescent="0.3">
      <c r="A243" s="611" t="s">
        <v>556</v>
      </c>
      <c r="B243" s="612" t="s">
        <v>557</v>
      </c>
      <c r="C243" s="613" t="s">
        <v>569</v>
      </c>
      <c r="D243" s="614" t="s">
        <v>1211</v>
      </c>
      <c r="E243" s="613" t="s">
        <v>575</v>
      </c>
      <c r="F243" s="614" t="s">
        <v>1212</v>
      </c>
      <c r="G243" s="613" t="s">
        <v>576</v>
      </c>
      <c r="H243" s="613" t="s">
        <v>1087</v>
      </c>
      <c r="I243" s="613" t="s">
        <v>210</v>
      </c>
      <c r="J243" s="613" t="s">
        <v>1088</v>
      </c>
      <c r="K243" s="613"/>
      <c r="L243" s="615">
        <v>348.11142857142852</v>
      </c>
      <c r="M243" s="615">
        <v>7</v>
      </c>
      <c r="N243" s="616">
        <v>2436.7799999999997</v>
      </c>
    </row>
    <row r="244" spans="1:14" ht="14.4" customHeight="1" x14ac:dyDescent="0.3">
      <c r="A244" s="611" t="s">
        <v>556</v>
      </c>
      <c r="B244" s="612" t="s">
        <v>557</v>
      </c>
      <c r="C244" s="613" t="s">
        <v>569</v>
      </c>
      <c r="D244" s="614" t="s">
        <v>1211</v>
      </c>
      <c r="E244" s="613" t="s">
        <v>575</v>
      </c>
      <c r="F244" s="614" t="s">
        <v>1212</v>
      </c>
      <c r="G244" s="613" t="s">
        <v>576</v>
      </c>
      <c r="H244" s="613" t="s">
        <v>1089</v>
      </c>
      <c r="I244" s="613" t="s">
        <v>1089</v>
      </c>
      <c r="J244" s="613" t="s">
        <v>1090</v>
      </c>
      <c r="K244" s="613" t="s">
        <v>1091</v>
      </c>
      <c r="L244" s="615">
        <v>300.92271428571428</v>
      </c>
      <c r="M244" s="615">
        <v>7</v>
      </c>
      <c r="N244" s="616">
        <v>2106.4589999999998</v>
      </c>
    </row>
    <row r="245" spans="1:14" ht="14.4" customHeight="1" x14ac:dyDescent="0.3">
      <c r="A245" s="611" t="s">
        <v>556</v>
      </c>
      <c r="B245" s="612" t="s">
        <v>557</v>
      </c>
      <c r="C245" s="613" t="s">
        <v>569</v>
      </c>
      <c r="D245" s="614" t="s">
        <v>1211</v>
      </c>
      <c r="E245" s="613" t="s">
        <v>575</v>
      </c>
      <c r="F245" s="614" t="s">
        <v>1212</v>
      </c>
      <c r="G245" s="613" t="s">
        <v>576</v>
      </c>
      <c r="H245" s="613" t="s">
        <v>704</v>
      </c>
      <c r="I245" s="613" t="s">
        <v>210</v>
      </c>
      <c r="J245" s="613" t="s">
        <v>705</v>
      </c>
      <c r="K245" s="613"/>
      <c r="L245" s="615">
        <v>421.34356001098439</v>
      </c>
      <c r="M245" s="615">
        <v>18</v>
      </c>
      <c r="N245" s="616">
        <v>7584.1840801977187</v>
      </c>
    </row>
    <row r="246" spans="1:14" ht="14.4" customHeight="1" x14ac:dyDescent="0.3">
      <c r="A246" s="611" t="s">
        <v>556</v>
      </c>
      <c r="B246" s="612" t="s">
        <v>557</v>
      </c>
      <c r="C246" s="613" t="s">
        <v>569</v>
      </c>
      <c r="D246" s="614" t="s">
        <v>1211</v>
      </c>
      <c r="E246" s="613" t="s">
        <v>575</v>
      </c>
      <c r="F246" s="614" t="s">
        <v>1212</v>
      </c>
      <c r="G246" s="613" t="s">
        <v>576</v>
      </c>
      <c r="H246" s="613" t="s">
        <v>706</v>
      </c>
      <c r="I246" s="613" t="s">
        <v>706</v>
      </c>
      <c r="J246" s="613" t="s">
        <v>590</v>
      </c>
      <c r="K246" s="613" t="s">
        <v>707</v>
      </c>
      <c r="L246" s="615">
        <v>59.875006152448996</v>
      </c>
      <c r="M246" s="615">
        <v>90</v>
      </c>
      <c r="N246" s="616">
        <v>5388.7505537204097</v>
      </c>
    </row>
    <row r="247" spans="1:14" ht="14.4" customHeight="1" x14ac:dyDescent="0.3">
      <c r="A247" s="611" t="s">
        <v>556</v>
      </c>
      <c r="B247" s="612" t="s">
        <v>557</v>
      </c>
      <c r="C247" s="613" t="s">
        <v>569</v>
      </c>
      <c r="D247" s="614" t="s">
        <v>1211</v>
      </c>
      <c r="E247" s="613" t="s">
        <v>575</v>
      </c>
      <c r="F247" s="614" t="s">
        <v>1212</v>
      </c>
      <c r="G247" s="613" t="s">
        <v>576</v>
      </c>
      <c r="H247" s="613" t="s">
        <v>1092</v>
      </c>
      <c r="I247" s="613" t="s">
        <v>1093</v>
      </c>
      <c r="J247" s="613" t="s">
        <v>1094</v>
      </c>
      <c r="K247" s="613" t="s">
        <v>1095</v>
      </c>
      <c r="L247" s="615">
        <v>597.48649385937495</v>
      </c>
      <c r="M247" s="615">
        <v>10</v>
      </c>
      <c r="N247" s="616">
        <v>5974.8649385937497</v>
      </c>
    </row>
    <row r="248" spans="1:14" ht="14.4" customHeight="1" x14ac:dyDescent="0.3">
      <c r="A248" s="611" t="s">
        <v>556</v>
      </c>
      <c r="B248" s="612" t="s">
        <v>557</v>
      </c>
      <c r="C248" s="613" t="s">
        <v>569</v>
      </c>
      <c r="D248" s="614" t="s">
        <v>1211</v>
      </c>
      <c r="E248" s="613" t="s">
        <v>575</v>
      </c>
      <c r="F248" s="614" t="s">
        <v>1212</v>
      </c>
      <c r="G248" s="613" t="s">
        <v>576</v>
      </c>
      <c r="H248" s="613" t="s">
        <v>1096</v>
      </c>
      <c r="I248" s="613" t="s">
        <v>1096</v>
      </c>
      <c r="J248" s="613" t="s">
        <v>1097</v>
      </c>
      <c r="K248" s="613" t="s">
        <v>1098</v>
      </c>
      <c r="L248" s="615">
        <v>188.39180434350916</v>
      </c>
      <c r="M248" s="615">
        <v>1</v>
      </c>
      <c r="N248" s="616">
        <v>188.39180434350916</v>
      </c>
    </row>
    <row r="249" spans="1:14" ht="14.4" customHeight="1" x14ac:dyDescent="0.3">
      <c r="A249" s="611" t="s">
        <v>556</v>
      </c>
      <c r="B249" s="612" t="s">
        <v>557</v>
      </c>
      <c r="C249" s="613" t="s">
        <v>569</v>
      </c>
      <c r="D249" s="614" t="s">
        <v>1211</v>
      </c>
      <c r="E249" s="613" t="s">
        <v>575</v>
      </c>
      <c r="F249" s="614" t="s">
        <v>1212</v>
      </c>
      <c r="G249" s="613" t="s">
        <v>576</v>
      </c>
      <c r="H249" s="613" t="s">
        <v>1099</v>
      </c>
      <c r="I249" s="613" t="s">
        <v>1100</v>
      </c>
      <c r="J249" s="613" t="s">
        <v>1101</v>
      </c>
      <c r="K249" s="613" t="s">
        <v>1102</v>
      </c>
      <c r="L249" s="615">
        <v>65.22</v>
      </c>
      <c r="M249" s="615">
        <v>2</v>
      </c>
      <c r="N249" s="616">
        <v>130.44</v>
      </c>
    </row>
    <row r="250" spans="1:14" ht="14.4" customHeight="1" x14ac:dyDescent="0.3">
      <c r="A250" s="611" t="s">
        <v>556</v>
      </c>
      <c r="B250" s="612" t="s">
        <v>557</v>
      </c>
      <c r="C250" s="613" t="s">
        <v>569</v>
      </c>
      <c r="D250" s="614" t="s">
        <v>1211</v>
      </c>
      <c r="E250" s="613" t="s">
        <v>575</v>
      </c>
      <c r="F250" s="614" t="s">
        <v>1212</v>
      </c>
      <c r="G250" s="613" t="s">
        <v>576</v>
      </c>
      <c r="H250" s="613" t="s">
        <v>714</v>
      </c>
      <c r="I250" s="613" t="s">
        <v>715</v>
      </c>
      <c r="J250" s="613" t="s">
        <v>716</v>
      </c>
      <c r="K250" s="613" t="s">
        <v>717</v>
      </c>
      <c r="L250" s="615">
        <v>8.9700000000000006</v>
      </c>
      <c r="M250" s="615">
        <v>40</v>
      </c>
      <c r="N250" s="616">
        <v>358.8</v>
      </c>
    </row>
    <row r="251" spans="1:14" ht="14.4" customHeight="1" x14ac:dyDescent="0.3">
      <c r="A251" s="611" t="s">
        <v>556</v>
      </c>
      <c r="B251" s="612" t="s">
        <v>557</v>
      </c>
      <c r="C251" s="613" t="s">
        <v>569</v>
      </c>
      <c r="D251" s="614" t="s">
        <v>1211</v>
      </c>
      <c r="E251" s="613" t="s">
        <v>575</v>
      </c>
      <c r="F251" s="614" t="s">
        <v>1212</v>
      </c>
      <c r="G251" s="613" t="s">
        <v>862</v>
      </c>
      <c r="H251" s="613" t="s">
        <v>1103</v>
      </c>
      <c r="I251" s="613" t="s">
        <v>1104</v>
      </c>
      <c r="J251" s="613" t="s">
        <v>1105</v>
      </c>
      <c r="K251" s="613" t="s">
        <v>1106</v>
      </c>
      <c r="L251" s="615">
        <v>144.52999233035356</v>
      </c>
      <c r="M251" s="615">
        <v>40</v>
      </c>
      <c r="N251" s="616">
        <v>5781.1996932141428</v>
      </c>
    </row>
    <row r="252" spans="1:14" ht="14.4" customHeight="1" x14ac:dyDescent="0.3">
      <c r="A252" s="611" t="s">
        <v>556</v>
      </c>
      <c r="B252" s="612" t="s">
        <v>557</v>
      </c>
      <c r="C252" s="613" t="s">
        <v>569</v>
      </c>
      <c r="D252" s="614" t="s">
        <v>1211</v>
      </c>
      <c r="E252" s="613" t="s">
        <v>575</v>
      </c>
      <c r="F252" s="614" t="s">
        <v>1212</v>
      </c>
      <c r="G252" s="613" t="s">
        <v>862</v>
      </c>
      <c r="H252" s="613" t="s">
        <v>1107</v>
      </c>
      <c r="I252" s="613" t="s">
        <v>1108</v>
      </c>
      <c r="J252" s="613" t="s">
        <v>1109</v>
      </c>
      <c r="K252" s="613" t="s">
        <v>1110</v>
      </c>
      <c r="L252" s="615">
        <v>71.3799129551372</v>
      </c>
      <c r="M252" s="615">
        <v>2</v>
      </c>
      <c r="N252" s="616">
        <v>142.7598259102744</v>
      </c>
    </row>
    <row r="253" spans="1:14" ht="14.4" customHeight="1" x14ac:dyDescent="0.3">
      <c r="A253" s="611" t="s">
        <v>556</v>
      </c>
      <c r="B253" s="612" t="s">
        <v>557</v>
      </c>
      <c r="C253" s="613" t="s">
        <v>569</v>
      </c>
      <c r="D253" s="614" t="s">
        <v>1211</v>
      </c>
      <c r="E253" s="613" t="s">
        <v>575</v>
      </c>
      <c r="F253" s="614" t="s">
        <v>1212</v>
      </c>
      <c r="G253" s="613" t="s">
        <v>862</v>
      </c>
      <c r="H253" s="613" t="s">
        <v>1111</v>
      </c>
      <c r="I253" s="613" t="s">
        <v>1112</v>
      </c>
      <c r="J253" s="613" t="s">
        <v>1113</v>
      </c>
      <c r="K253" s="613" t="s">
        <v>1114</v>
      </c>
      <c r="L253" s="615">
        <v>52.602781776445454</v>
      </c>
      <c r="M253" s="615">
        <v>8</v>
      </c>
      <c r="N253" s="616">
        <v>420.82225421156363</v>
      </c>
    </row>
    <row r="254" spans="1:14" ht="14.4" customHeight="1" x14ac:dyDescent="0.3">
      <c r="A254" s="611" t="s">
        <v>556</v>
      </c>
      <c r="B254" s="612" t="s">
        <v>557</v>
      </c>
      <c r="C254" s="613" t="s">
        <v>569</v>
      </c>
      <c r="D254" s="614" t="s">
        <v>1211</v>
      </c>
      <c r="E254" s="613" t="s">
        <v>575</v>
      </c>
      <c r="F254" s="614" t="s">
        <v>1212</v>
      </c>
      <c r="G254" s="613" t="s">
        <v>862</v>
      </c>
      <c r="H254" s="613" t="s">
        <v>1115</v>
      </c>
      <c r="I254" s="613" t="s">
        <v>1116</v>
      </c>
      <c r="J254" s="613" t="s">
        <v>1117</v>
      </c>
      <c r="K254" s="613" t="s">
        <v>1118</v>
      </c>
      <c r="L254" s="615">
        <v>83.879867767941491</v>
      </c>
      <c r="M254" s="615">
        <v>70</v>
      </c>
      <c r="N254" s="616">
        <v>5871.5907437559044</v>
      </c>
    </row>
    <row r="255" spans="1:14" ht="14.4" customHeight="1" x14ac:dyDescent="0.3">
      <c r="A255" s="611" t="s">
        <v>556</v>
      </c>
      <c r="B255" s="612" t="s">
        <v>557</v>
      </c>
      <c r="C255" s="613" t="s">
        <v>569</v>
      </c>
      <c r="D255" s="614" t="s">
        <v>1211</v>
      </c>
      <c r="E255" s="613" t="s">
        <v>575</v>
      </c>
      <c r="F255" s="614" t="s">
        <v>1212</v>
      </c>
      <c r="G255" s="613" t="s">
        <v>862</v>
      </c>
      <c r="H255" s="613" t="s">
        <v>1119</v>
      </c>
      <c r="I255" s="613" t="s">
        <v>1120</v>
      </c>
      <c r="J255" s="613" t="s">
        <v>1121</v>
      </c>
      <c r="K255" s="613" t="s">
        <v>1122</v>
      </c>
      <c r="L255" s="615">
        <v>183.255</v>
      </c>
      <c r="M255" s="615">
        <v>2</v>
      </c>
      <c r="N255" s="616">
        <v>366.51</v>
      </c>
    </row>
    <row r="256" spans="1:14" ht="14.4" customHeight="1" x14ac:dyDescent="0.3">
      <c r="A256" s="611" t="s">
        <v>556</v>
      </c>
      <c r="B256" s="612" t="s">
        <v>557</v>
      </c>
      <c r="C256" s="613" t="s">
        <v>569</v>
      </c>
      <c r="D256" s="614" t="s">
        <v>1211</v>
      </c>
      <c r="E256" s="613" t="s">
        <v>575</v>
      </c>
      <c r="F256" s="614" t="s">
        <v>1212</v>
      </c>
      <c r="G256" s="613" t="s">
        <v>862</v>
      </c>
      <c r="H256" s="613" t="s">
        <v>863</v>
      </c>
      <c r="I256" s="613" t="s">
        <v>864</v>
      </c>
      <c r="J256" s="613" t="s">
        <v>865</v>
      </c>
      <c r="K256" s="613" t="s">
        <v>866</v>
      </c>
      <c r="L256" s="615">
        <v>184.01507655767534</v>
      </c>
      <c r="M256" s="615">
        <v>8</v>
      </c>
      <c r="N256" s="616">
        <v>1472.1206124614027</v>
      </c>
    </row>
    <row r="257" spans="1:14" ht="14.4" customHeight="1" x14ac:dyDescent="0.3">
      <c r="A257" s="611" t="s">
        <v>556</v>
      </c>
      <c r="B257" s="612" t="s">
        <v>557</v>
      </c>
      <c r="C257" s="613" t="s">
        <v>569</v>
      </c>
      <c r="D257" s="614" t="s">
        <v>1211</v>
      </c>
      <c r="E257" s="613" t="s">
        <v>722</v>
      </c>
      <c r="F257" s="614" t="s">
        <v>1213</v>
      </c>
      <c r="G257" s="613"/>
      <c r="H257" s="613" t="s">
        <v>1123</v>
      </c>
      <c r="I257" s="613" t="s">
        <v>1124</v>
      </c>
      <c r="J257" s="613" t="s">
        <v>1125</v>
      </c>
      <c r="K257" s="613"/>
      <c r="L257" s="615">
        <v>188.55166666666665</v>
      </c>
      <c r="M257" s="615">
        <v>6</v>
      </c>
      <c r="N257" s="616">
        <v>1131.31</v>
      </c>
    </row>
    <row r="258" spans="1:14" ht="14.4" customHeight="1" x14ac:dyDescent="0.3">
      <c r="A258" s="611" t="s">
        <v>556</v>
      </c>
      <c r="B258" s="612" t="s">
        <v>557</v>
      </c>
      <c r="C258" s="613" t="s">
        <v>569</v>
      </c>
      <c r="D258" s="614" t="s">
        <v>1211</v>
      </c>
      <c r="E258" s="613" t="s">
        <v>722</v>
      </c>
      <c r="F258" s="614" t="s">
        <v>1213</v>
      </c>
      <c r="G258" s="613" t="s">
        <v>576</v>
      </c>
      <c r="H258" s="613" t="s">
        <v>870</v>
      </c>
      <c r="I258" s="613" t="s">
        <v>871</v>
      </c>
      <c r="J258" s="613" t="s">
        <v>872</v>
      </c>
      <c r="K258" s="613" t="s">
        <v>873</v>
      </c>
      <c r="L258" s="615">
        <v>1735.07</v>
      </c>
      <c r="M258" s="615">
        <v>23</v>
      </c>
      <c r="N258" s="616">
        <v>39906.61</v>
      </c>
    </row>
    <row r="259" spans="1:14" ht="14.4" customHeight="1" x14ac:dyDescent="0.3">
      <c r="A259" s="611" t="s">
        <v>556</v>
      </c>
      <c r="B259" s="612" t="s">
        <v>557</v>
      </c>
      <c r="C259" s="613" t="s">
        <v>569</v>
      </c>
      <c r="D259" s="614" t="s">
        <v>1211</v>
      </c>
      <c r="E259" s="613" t="s">
        <v>722</v>
      </c>
      <c r="F259" s="614" t="s">
        <v>1213</v>
      </c>
      <c r="G259" s="613" t="s">
        <v>576</v>
      </c>
      <c r="H259" s="613" t="s">
        <v>1126</v>
      </c>
      <c r="I259" s="613" t="s">
        <v>1127</v>
      </c>
      <c r="J259" s="613" t="s">
        <v>872</v>
      </c>
      <c r="K259" s="613" t="s">
        <v>1128</v>
      </c>
      <c r="L259" s="615">
        <v>2156.25</v>
      </c>
      <c r="M259" s="615">
        <v>5</v>
      </c>
      <c r="N259" s="616">
        <v>10781.25</v>
      </c>
    </row>
    <row r="260" spans="1:14" ht="14.4" customHeight="1" x14ac:dyDescent="0.3">
      <c r="A260" s="611" t="s">
        <v>556</v>
      </c>
      <c r="B260" s="612" t="s">
        <v>557</v>
      </c>
      <c r="C260" s="613" t="s">
        <v>569</v>
      </c>
      <c r="D260" s="614" t="s">
        <v>1211</v>
      </c>
      <c r="E260" s="613" t="s">
        <v>722</v>
      </c>
      <c r="F260" s="614" t="s">
        <v>1213</v>
      </c>
      <c r="G260" s="613" t="s">
        <v>576</v>
      </c>
      <c r="H260" s="613" t="s">
        <v>874</v>
      </c>
      <c r="I260" s="613" t="s">
        <v>210</v>
      </c>
      <c r="J260" s="613" t="s">
        <v>875</v>
      </c>
      <c r="K260" s="613"/>
      <c r="L260" s="615">
        <v>319.26999825718963</v>
      </c>
      <c r="M260" s="615">
        <v>45</v>
      </c>
      <c r="N260" s="616">
        <v>14367.149921573533</v>
      </c>
    </row>
    <row r="261" spans="1:14" ht="14.4" customHeight="1" x14ac:dyDescent="0.3">
      <c r="A261" s="611" t="s">
        <v>556</v>
      </c>
      <c r="B261" s="612" t="s">
        <v>557</v>
      </c>
      <c r="C261" s="613" t="s">
        <v>569</v>
      </c>
      <c r="D261" s="614" t="s">
        <v>1211</v>
      </c>
      <c r="E261" s="613" t="s">
        <v>722</v>
      </c>
      <c r="F261" s="614" t="s">
        <v>1213</v>
      </c>
      <c r="G261" s="613" t="s">
        <v>576</v>
      </c>
      <c r="H261" s="613" t="s">
        <v>1129</v>
      </c>
      <c r="I261" s="613" t="s">
        <v>210</v>
      </c>
      <c r="J261" s="613" t="s">
        <v>1130</v>
      </c>
      <c r="K261" s="613"/>
      <c r="L261" s="615">
        <v>228.56799960002363</v>
      </c>
      <c r="M261" s="615">
        <v>5</v>
      </c>
      <c r="N261" s="616">
        <v>1142.8399980001182</v>
      </c>
    </row>
    <row r="262" spans="1:14" ht="14.4" customHeight="1" x14ac:dyDescent="0.3">
      <c r="A262" s="611" t="s">
        <v>556</v>
      </c>
      <c r="B262" s="612" t="s">
        <v>557</v>
      </c>
      <c r="C262" s="613" t="s">
        <v>569</v>
      </c>
      <c r="D262" s="614" t="s">
        <v>1211</v>
      </c>
      <c r="E262" s="613" t="s">
        <v>722</v>
      </c>
      <c r="F262" s="614" t="s">
        <v>1213</v>
      </c>
      <c r="G262" s="613" t="s">
        <v>576</v>
      </c>
      <c r="H262" s="613" t="s">
        <v>1131</v>
      </c>
      <c r="I262" s="613" t="s">
        <v>210</v>
      </c>
      <c r="J262" s="613" t="s">
        <v>1132</v>
      </c>
      <c r="K262" s="613"/>
      <c r="L262" s="615">
        <v>775.62</v>
      </c>
      <c r="M262" s="615">
        <v>1</v>
      </c>
      <c r="N262" s="616">
        <v>775.62</v>
      </c>
    </row>
    <row r="263" spans="1:14" ht="14.4" customHeight="1" x14ac:dyDescent="0.3">
      <c r="A263" s="611" t="s">
        <v>556</v>
      </c>
      <c r="B263" s="612" t="s">
        <v>557</v>
      </c>
      <c r="C263" s="613" t="s">
        <v>569</v>
      </c>
      <c r="D263" s="614" t="s">
        <v>1211</v>
      </c>
      <c r="E263" s="613" t="s">
        <v>722</v>
      </c>
      <c r="F263" s="614" t="s">
        <v>1213</v>
      </c>
      <c r="G263" s="613" t="s">
        <v>576</v>
      </c>
      <c r="H263" s="613" t="s">
        <v>723</v>
      </c>
      <c r="I263" s="613" t="s">
        <v>210</v>
      </c>
      <c r="J263" s="613" t="s">
        <v>724</v>
      </c>
      <c r="K263" s="613"/>
      <c r="L263" s="615">
        <v>431.39009643765326</v>
      </c>
      <c r="M263" s="615">
        <v>27</v>
      </c>
      <c r="N263" s="616">
        <v>11647.532603816639</v>
      </c>
    </row>
    <row r="264" spans="1:14" ht="14.4" customHeight="1" x14ac:dyDescent="0.3">
      <c r="A264" s="611" t="s">
        <v>556</v>
      </c>
      <c r="B264" s="612" t="s">
        <v>557</v>
      </c>
      <c r="C264" s="613" t="s">
        <v>569</v>
      </c>
      <c r="D264" s="614" t="s">
        <v>1211</v>
      </c>
      <c r="E264" s="613" t="s">
        <v>722</v>
      </c>
      <c r="F264" s="614" t="s">
        <v>1213</v>
      </c>
      <c r="G264" s="613" t="s">
        <v>576</v>
      </c>
      <c r="H264" s="613" t="s">
        <v>1133</v>
      </c>
      <c r="I264" s="613" t="s">
        <v>210</v>
      </c>
      <c r="J264" s="613" t="s">
        <v>1134</v>
      </c>
      <c r="K264" s="613" t="s">
        <v>1135</v>
      </c>
      <c r="L264" s="615">
        <v>636.31882964505223</v>
      </c>
      <c r="M264" s="615">
        <v>9</v>
      </c>
      <c r="N264" s="616">
        <v>5726.8694668054704</v>
      </c>
    </row>
    <row r="265" spans="1:14" ht="14.4" customHeight="1" x14ac:dyDescent="0.3">
      <c r="A265" s="611" t="s">
        <v>556</v>
      </c>
      <c r="B265" s="612" t="s">
        <v>557</v>
      </c>
      <c r="C265" s="613" t="s">
        <v>569</v>
      </c>
      <c r="D265" s="614" t="s">
        <v>1211</v>
      </c>
      <c r="E265" s="613" t="s">
        <v>722</v>
      </c>
      <c r="F265" s="614" t="s">
        <v>1213</v>
      </c>
      <c r="G265" s="613" t="s">
        <v>576</v>
      </c>
      <c r="H265" s="613" t="s">
        <v>1136</v>
      </c>
      <c r="I265" s="613" t="s">
        <v>210</v>
      </c>
      <c r="J265" s="613" t="s">
        <v>1137</v>
      </c>
      <c r="K265" s="613" t="s">
        <v>1138</v>
      </c>
      <c r="L265" s="615">
        <v>441.34361364657235</v>
      </c>
      <c r="M265" s="615">
        <v>39</v>
      </c>
      <c r="N265" s="616">
        <v>17212.400932216322</v>
      </c>
    </row>
    <row r="266" spans="1:14" ht="14.4" customHeight="1" x14ac:dyDescent="0.3">
      <c r="A266" s="611" t="s">
        <v>556</v>
      </c>
      <c r="B266" s="612" t="s">
        <v>557</v>
      </c>
      <c r="C266" s="613" t="s">
        <v>569</v>
      </c>
      <c r="D266" s="614" t="s">
        <v>1211</v>
      </c>
      <c r="E266" s="613" t="s">
        <v>722</v>
      </c>
      <c r="F266" s="614" t="s">
        <v>1213</v>
      </c>
      <c r="G266" s="613" t="s">
        <v>576</v>
      </c>
      <c r="H266" s="613" t="s">
        <v>725</v>
      </c>
      <c r="I266" s="613" t="s">
        <v>210</v>
      </c>
      <c r="J266" s="613" t="s">
        <v>726</v>
      </c>
      <c r="K266" s="613"/>
      <c r="L266" s="615">
        <v>285.08995425712141</v>
      </c>
      <c r="M266" s="615">
        <v>108</v>
      </c>
      <c r="N266" s="616">
        <v>30789.715059769111</v>
      </c>
    </row>
    <row r="267" spans="1:14" ht="14.4" customHeight="1" x14ac:dyDescent="0.3">
      <c r="A267" s="611" t="s">
        <v>556</v>
      </c>
      <c r="B267" s="612" t="s">
        <v>557</v>
      </c>
      <c r="C267" s="613" t="s">
        <v>569</v>
      </c>
      <c r="D267" s="614" t="s">
        <v>1211</v>
      </c>
      <c r="E267" s="613" t="s">
        <v>722</v>
      </c>
      <c r="F267" s="614" t="s">
        <v>1213</v>
      </c>
      <c r="G267" s="613" t="s">
        <v>576</v>
      </c>
      <c r="H267" s="613" t="s">
        <v>876</v>
      </c>
      <c r="I267" s="613" t="s">
        <v>210</v>
      </c>
      <c r="J267" s="613" t="s">
        <v>877</v>
      </c>
      <c r="K267" s="613"/>
      <c r="L267" s="615">
        <v>502.60003080602689</v>
      </c>
      <c r="M267" s="615">
        <v>130</v>
      </c>
      <c r="N267" s="616">
        <v>65338.004004783499</v>
      </c>
    </row>
    <row r="268" spans="1:14" ht="14.4" customHeight="1" x14ac:dyDescent="0.3">
      <c r="A268" s="611" t="s">
        <v>556</v>
      </c>
      <c r="B268" s="612" t="s">
        <v>557</v>
      </c>
      <c r="C268" s="613" t="s">
        <v>569</v>
      </c>
      <c r="D268" s="614" t="s">
        <v>1211</v>
      </c>
      <c r="E268" s="613" t="s">
        <v>722</v>
      </c>
      <c r="F268" s="614" t="s">
        <v>1213</v>
      </c>
      <c r="G268" s="613" t="s">
        <v>576</v>
      </c>
      <c r="H268" s="613" t="s">
        <v>1139</v>
      </c>
      <c r="I268" s="613" t="s">
        <v>1140</v>
      </c>
      <c r="J268" s="613" t="s">
        <v>1064</v>
      </c>
      <c r="K268" s="613" t="s">
        <v>1141</v>
      </c>
      <c r="L268" s="615">
        <v>2864.4336867505012</v>
      </c>
      <c r="M268" s="615">
        <v>13</v>
      </c>
      <c r="N268" s="616">
        <v>37237.637927756514</v>
      </c>
    </row>
    <row r="269" spans="1:14" ht="14.4" customHeight="1" x14ac:dyDescent="0.3">
      <c r="A269" s="611" t="s">
        <v>556</v>
      </c>
      <c r="B269" s="612" t="s">
        <v>557</v>
      </c>
      <c r="C269" s="613" t="s">
        <v>569</v>
      </c>
      <c r="D269" s="614" t="s">
        <v>1211</v>
      </c>
      <c r="E269" s="613" t="s">
        <v>722</v>
      </c>
      <c r="F269" s="614" t="s">
        <v>1213</v>
      </c>
      <c r="G269" s="613" t="s">
        <v>576</v>
      </c>
      <c r="H269" s="613" t="s">
        <v>1142</v>
      </c>
      <c r="I269" s="613" t="s">
        <v>210</v>
      </c>
      <c r="J269" s="613" t="s">
        <v>1143</v>
      </c>
      <c r="K269" s="613"/>
      <c r="L269" s="615">
        <v>474.52500000000003</v>
      </c>
      <c r="M269" s="615">
        <v>3</v>
      </c>
      <c r="N269" s="616">
        <v>1423.575</v>
      </c>
    </row>
    <row r="270" spans="1:14" ht="14.4" customHeight="1" x14ac:dyDescent="0.3">
      <c r="A270" s="611" t="s">
        <v>556</v>
      </c>
      <c r="B270" s="612" t="s">
        <v>557</v>
      </c>
      <c r="C270" s="613" t="s">
        <v>569</v>
      </c>
      <c r="D270" s="614" t="s">
        <v>1211</v>
      </c>
      <c r="E270" s="613" t="s">
        <v>722</v>
      </c>
      <c r="F270" s="614" t="s">
        <v>1213</v>
      </c>
      <c r="G270" s="613" t="s">
        <v>862</v>
      </c>
      <c r="H270" s="613" t="s">
        <v>1144</v>
      </c>
      <c r="I270" s="613" t="s">
        <v>1144</v>
      </c>
      <c r="J270" s="613" t="s">
        <v>1145</v>
      </c>
      <c r="K270" s="613" t="s">
        <v>1146</v>
      </c>
      <c r="L270" s="615">
        <v>1361.3900698389875</v>
      </c>
      <c r="M270" s="615">
        <v>7</v>
      </c>
      <c r="N270" s="616">
        <v>9529.7304888729122</v>
      </c>
    </row>
    <row r="271" spans="1:14" ht="14.4" customHeight="1" x14ac:dyDescent="0.3">
      <c r="A271" s="611" t="s">
        <v>556</v>
      </c>
      <c r="B271" s="612" t="s">
        <v>557</v>
      </c>
      <c r="C271" s="613" t="s">
        <v>569</v>
      </c>
      <c r="D271" s="614" t="s">
        <v>1211</v>
      </c>
      <c r="E271" s="613" t="s">
        <v>727</v>
      </c>
      <c r="F271" s="614" t="s">
        <v>1214</v>
      </c>
      <c r="G271" s="613" t="s">
        <v>576</v>
      </c>
      <c r="H271" s="613" t="s">
        <v>1147</v>
      </c>
      <c r="I271" s="613" t="s">
        <v>1148</v>
      </c>
      <c r="J271" s="613" t="s">
        <v>1149</v>
      </c>
      <c r="K271" s="613" t="s">
        <v>1150</v>
      </c>
      <c r="L271" s="615">
        <v>34.927999999999997</v>
      </c>
      <c r="M271" s="615">
        <v>10</v>
      </c>
      <c r="N271" s="616">
        <v>349.28</v>
      </c>
    </row>
    <row r="272" spans="1:14" ht="14.4" customHeight="1" x14ac:dyDescent="0.3">
      <c r="A272" s="611" t="s">
        <v>556</v>
      </c>
      <c r="B272" s="612" t="s">
        <v>557</v>
      </c>
      <c r="C272" s="613" t="s">
        <v>569</v>
      </c>
      <c r="D272" s="614" t="s">
        <v>1211</v>
      </c>
      <c r="E272" s="613" t="s">
        <v>727</v>
      </c>
      <c r="F272" s="614" t="s">
        <v>1214</v>
      </c>
      <c r="G272" s="613" t="s">
        <v>576</v>
      </c>
      <c r="H272" s="613" t="s">
        <v>728</v>
      </c>
      <c r="I272" s="613" t="s">
        <v>729</v>
      </c>
      <c r="J272" s="613" t="s">
        <v>730</v>
      </c>
      <c r="K272" s="613" t="s">
        <v>731</v>
      </c>
      <c r="L272" s="615">
        <v>40.763042855472172</v>
      </c>
      <c r="M272" s="615">
        <v>10</v>
      </c>
      <c r="N272" s="616">
        <v>407.63042855472173</v>
      </c>
    </row>
    <row r="273" spans="1:14" ht="14.4" customHeight="1" x14ac:dyDescent="0.3">
      <c r="A273" s="611" t="s">
        <v>556</v>
      </c>
      <c r="B273" s="612" t="s">
        <v>557</v>
      </c>
      <c r="C273" s="613" t="s">
        <v>569</v>
      </c>
      <c r="D273" s="614" t="s">
        <v>1211</v>
      </c>
      <c r="E273" s="613" t="s">
        <v>727</v>
      </c>
      <c r="F273" s="614" t="s">
        <v>1214</v>
      </c>
      <c r="G273" s="613" t="s">
        <v>576</v>
      </c>
      <c r="H273" s="613" t="s">
        <v>732</v>
      </c>
      <c r="I273" s="613" t="s">
        <v>733</v>
      </c>
      <c r="J273" s="613" t="s">
        <v>734</v>
      </c>
      <c r="K273" s="613" t="s">
        <v>735</v>
      </c>
      <c r="L273" s="615">
        <v>70.44</v>
      </c>
      <c r="M273" s="615">
        <v>3</v>
      </c>
      <c r="N273" s="616">
        <v>211.32</v>
      </c>
    </row>
    <row r="274" spans="1:14" ht="14.4" customHeight="1" x14ac:dyDescent="0.3">
      <c r="A274" s="611" t="s">
        <v>556</v>
      </c>
      <c r="B274" s="612" t="s">
        <v>557</v>
      </c>
      <c r="C274" s="613" t="s">
        <v>569</v>
      </c>
      <c r="D274" s="614" t="s">
        <v>1211</v>
      </c>
      <c r="E274" s="613" t="s">
        <v>727</v>
      </c>
      <c r="F274" s="614" t="s">
        <v>1214</v>
      </c>
      <c r="G274" s="613" t="s">
        <v>576</v>
      </c>
      <c r="H274" s="613" t="s">
        <v>1151</v>
      </c>
      <c r="I274" s="613" t="s">
        <v>1152</v>
      </c>
      <c r="J274" s="613" t="s">
        <v>1153</v>
      </c>
      <c r="K274" s="613" t="s">
        <v>1154</v>
      </c>
      <c r="L274" s="615">
        <v>33.409999999999982</v>
      </c>
      <c r="M274" s="615">
        <v>1</v>
      </c>
      <c r="N274" s="616">
        <v>33.409999999999982</v>
      </c>
    </row>
    <row r="275" spans="1:14" ht="14.4" customHeight="1" x14ac:dyDescent="0.3">
      <c r="A275" s="611" t="s">
        <v>556</v>
      </c>
      <c r="B275" s="612" t="s">
        <v>557</v>
      </c>
      <c r="C275" s="613" t="s">
        <v>569</v>
      </c>
      <c r="D275" s="614" t="s">
        <v>1211</v>
      </c>
      <c r="E275" s="613" t="s">
        <v>727</v>
      </c>
      <c r="F275" s="614" t="s">
        <v>1214</v>
      </c>
      <c r="G275" s="613" t="s">
        <v>576</v>
      </c>
      <c r="H275" s="613" t="s">
        <v>1155</v>
      </c>
      <c r="I275" s="613" t="s">
        <v>1156</v>
      </c>
      <c r="J275" s="613" t="s">
        <v>1157</v>
      </c>
      <c r="K275" s="613" t="s">
        <v>1158</v>
      </c>
      <c r="L275" s="615">
        <v>428.7312384173735</v>
      </c>
      <c r="M275" s="615">
        <v>2</v>
      </c>
      <c r="N275" s="616">
        <v>857.46247683474701</v>
      </c>
    </row>
    <row r="276" spans="1:14" ht="14.4" customHeight="1" x14ac:dyDescent="0.3">
      <c r="A276" s="611" t="s">
        <v>556</v>
      </c>
      <c r="B276" s="612" t="s">
        <v>557</v>
      </c>
      <c r="C276" s="613" t="s">
        <v>569</v>
      </c>
      <c r="D276" s="614" t="s">
        <v>1211</v>
      </c>
      <c r="E276" s="613" t="s">
        <v>727</v>
      </c>
      <c r="F276" s="614" t="s">
        <v>1214</v>
      </c>
      <c r="G276" s="613" t="s">
        <v>576</v>
      </c>
      <c r="H276" s="613" t="s">
        <v>1159</v>
      </c>
      <c r="I276" s="613" t="s">
        <v>1160</v>
      </c>
      <c r="J276" s="613" t="s">
        <v>1161</v>
      </c>
      <c r="K276" s="613" t="s">
        <v>1162</v>
      </c>
      <c r="L276" s="615">
        <v>1597.5199999999995</v>
      </c>
      <c r="M276" s="615">
        <v>1</v>
      </c>
      <c r="N276" s="616">
        <v>1597.5199999999995</v>
      </c>
    </row>
    <row r="277" spans="1:14" ht="14.4" customHeight="1" x14ac:dyDescent="0.3">
      <c r="A277" s="611" t="s">
        <v>556</v>
      </c>
      <c r="B277" s="612" t="s">
        <v>557</v>
      </c>
      <c r="C277" s="613" t="s">
        <v>569</v>
      </c>
      <c r="D277" s="614" t="s">
        <v>1211</v>
      </c>
      <c r="E277" s="613" t="s">
        <v>727</v>
      </c>
      <c r="F277" s="614" t="s">
        <v>1214</v>
      </c>
      <c r="G277" s="613" t="s">
        <v>576</v>
      </c>
      <c r="H277" s="613" t="s">
        <v>736</v>
      </c>
      <c r="I277" s="613" t="s">
        <v>737</v>
      </c>
      <c r="J277" s="613" t="s">
        <v>738</v>
      </c>
      <c r="K277" s="613" t="s">
        <v>739</v>
      </c>
      <c r="L277" s="615">
        <v>86.740109413980818</v>
      </c>
      <c r="M277" s="615">
        <v>4</v>
      </c>
      <c r="N277" s="616">
        <v>346.96043765592327</v>
      </c>
    </row>
    <row r="278" spans="1:14" ht="14.4" customHeight="1" x14ac:dyDescent="0.3">
      <c r="A278" s="611" t="s">
        <v>556</v>
      </c>
      <c r="B278" s="612" t="s">
        <v>557</v>
      </c>
      <c r="C278" s="613" t="s">
        <v>569</v>
      </c>
      <c r="D278" s="614" t="s">
        <v>1211</v>
      </c>
      <c r="E278" s="613" t="s">
        <v>727</v>
      </c>
      <c r="F278" s="614" t="s">
        <v>1214</v>
      </c>
      <c r="G278" s="613" t="s">
        <v>576</v>
      </c>
      <c r="H278" s="613" t="s">
        <v>1163</v>
      </c>
      <c r="I278" s="613" t="s">
        <v>1164</v>
      </c>
      <c r="J278" s="613" t="s">
        <v>1165</v>
      </c>
      <c r="K278" s="613" t="s">
        <v>1166</v>
      </c>
      <c r="L278" s="615">
        <v>49.45</v>
      </c>
      <c r="M278" s="615">
        <v>20</v>
      </c>
      <c r="N278" s="616">
        <v>989</v>
      </c>
    </row>
    <row r="279" spans="1:14" ht="14.4" customHeight="1" x14ac:dyDescent="0.3">
      <c r="A279" s="611" t="s">
        <v>556</v>
      </c>
      <c r="B279" s="612" t="s">
        <v>557</v>
      </c>
      <c r="C279" s="613" t="s">
        <v>569</v>
      </c>
      <c r="D279" s="614" t="s">
        <v>1211</v>
      </c>
      <c r="E279" s="613" t="s">
        <v>727</v>
      </c>
      <c r="F279" s="614" t="s">
        <v>1214</v>
      </c>
      <c r="G279" s="613" t="s">
        <v>576</v>
      </c>
      <c r="H279" s="613" t="s">
        <v>1167</v>
      </c>
      <c r="I279" s="613" t="s">
        <v>1167</v>
      </c>
      <c r="J279" s="613" t="s">
        <v>1168</v>
      </c>
      <c r="K279" s="613" t="s">
        <v>1169</v>
      </c>
      <c r="L279" s="615">
        <v>1599.689669070169</v>
      </c>
      <c r="M279" s="615">
        <v>12</v>
      </c>
      <c r="N279" s="616">
        <v>19196.276028842029</v>
      </c>
    </row>
    <row r="280" spans="1:14" ht="14.4" customHeight="1" x14ac:dyDescent="0.3">
      <c r="A280" s="611" t="s">
        <v>556</v>
      </c>
      <c r="B280" s="612" t="s">
        <v>557</v>
      </c>
      <c r="C280" s="613" t="s">
        <v>569</v>
      </c>
      <c r="D280" s="614" t="s">
        <v>1211</v>
      </c>
      <c r="E280" s="613" t="s">
        <v>727</v>
      </c>
      <c r="F280" s="614" t="s">
        <v>1214</v>
      </c>
      <c r="G280" s="613" t="s">
        <v>576</v>
      </c>
      <c r="H280" s="613" t="s">
        <v>1170</v>
      </c>
      <c r="I280" s="613" t="s">
        <v>1171</v>
      </c>
      <c r="J280" s="613" t="s">
        <v>1172</v>
      </c>
      <c r="K280" s="613" t="s">
        <v>954</v>
      </c>
      <c r="L280" s="615">
        <v>246.00999999999988</v>
      </c>
      <c r="M280" s="615">
        <v>1</v>
      </c>
      <c r="N280" s="616">
        <v>246.00999999999988</v>
      </c>
    </row>
    <row r="281" spans="1:14" ht="14.4" customHeight="1" x14ac:dyDescent="0.3">
      <c r="A281" s="611" t="s">
        <v>556</v>
      </c>
      <c r="B281" s="612" t="s">
        <v>557</v>
      </c>
      <c r="C281" s="613" t="s">
        <v>569</v>
      </c>
      <c r="D281" s="614" t="s">
        <v>1211</v>
      </c>
      <c r="E281" s="613" t="s">
        <v>727</v>
      </c>
      <c r="F281" s="614" t="s">
        <v>1214</v>
      </c>
      <c r="G281" s="613" t="s">
        <v>576</v>
      </c>
      <c r="H281" s="613" t="s">
        <v>740</v>
      </c>
      <c r="I281" s="613" t="s">
        <v>740</v>
      </c>
      <c r="J281" s="613" t="s">
        <v>741</v>
      </c>
      <c r="K281" s="613" t="s">
        <v>742</v>
      </c>
      <c r="L281" s="615">
        <v>46.000009539885781</v>
      </c>
      <c r="M281" s="615">
        <v>22</v>
      </c>
      <c r="N281" s="616">
        <v>1012.0002098774872</v>
      </c>
    </row>
    <row r="282" spans="1:14" ht="14.4" customHeight="1" x14ac:dyDescent="0.3">
      <c r="A282" s="611" t="s">
        <v>556</v>
      </c>
      <c r="B282" s="612" t="s">
        <v>557</v>
      </c>
      <c r="C282" s="613" t="s">
        <v>569</v>
      </c>
      <c r="D282" s="614" t="s">
        <v>1211</v>
      </c>
      <c r="E282" s="613" t="s">
        <v>727</v>
      </c>
      <c r="F282" s="614" t="s">
        <v>1214</v>
      </c>
      <c r="G282" s="613" t="s">
        <v>576</v>
      </c>
      <c r="H282" s="613" t="s">
        <v>743</v>
      </c>
      <c r="I282" s="613" t="s">
        <v>744</v>
      </c>
      <c r="J282" s="613" t="s">
        <v>745</v>
      </c>
      <c r="K282" s="613" t="s">
        <v>746</v>
      </c>
      <c r="L282" s="615">
        <v>143.06002675997502</v>
      </c>
      <c r="M282" s="615">
        <v>58</v>
      </c>
      <c r="N282" s="616">
        <v>8297.4815520785505</v>
      </c>
    </row>
    <row r="283" spans="1:14" ht="14.4" customHeight="1" x14ac:dyDescent="0.3">
      <c r="A283" s="611" t="s">
        <v>556</v>
      </c>
      <c r="B283" s="612" t="s">
        <v>557</v>
      </c>
      <c r="C283" s="613" t="s">
        <v>569</v>
      </c>
      <c r="D283" s="614" t="s">
        <v>1211</v>
      </c>
      <c r="E283" s="613" t="s">
        <v>727</v>
      </c>
      <c r="F283" s="614" t="s">
        <v>1214</v>
      </c>
      <c r="G283" s="613" t="s">
        <v>576</v>
      </c>
      <c r="H283" s="613" t="s">
        <v>747</v>
      </c>
      <c r="I283" s="613" t="s">
        <v>748</v>
      </c>
      <c r="J283" s="613" t="s">
        <v>749</v>
      </c>
      <c r="K283" s="613" t="s">
        <v>750</v>
      </c>
      <c r="L283" s="615">
        <v>63.839988043381041</v>
      </c>
      <c r="M283" s="615">
        <v>41</v>
      </c>
      <c r="N283" s="616">
        <v>2617.4395097786228</v>
      </c>
    </row>
    <row r="284" spans="1:14" ht="14.4" customHeight="1" x14ac:dyDescent="0.3">
      <c r="A284" s="611" t="s">
        <v>556</v>
      </c>
      <c r="B284" s="612" t="s">
        <v>557</v>
      </c>
      <c r="C284" s="613" t="s">
        <v>569</v>
      </c>
      <c r="D284" s="614" t="s">
        <v>1211</v>
      </c>
      <c r="E284" s="613" t="s">
        <v>727</v>
      </c>
      <c r="F284" s="614" t="s">
        <v>1214</v>
      </c>
      <c r="G284" s="613" t="s">
        <v>576</v>
      </c>
      <c r="H284" s="613" t="s">
        <v>751</v>
      </c>
      <c r="I284" s="613" t="s">
        <v>752</v>
      </c>
      <c r="J284" s="613" t="s">
        <v>753</v>
      </c>
      <c r="K284" s="613" t="s">
        <v>754</v>
      </c>
      <c r="L284" s="615">
        <v>76.225271795777132</v>
      </c>
      <c r="M284" s="615">
        <v>2</v>
      </c>
      <c r="N284" s="616">
        <v>152.45054359155426</v>
      </c>
    </row>
    <row r="285" spans="1:14" ht="14.4" customHeight="1" x14ac:dyDescent="0.3">
      <c r="A285" s="611" t="s">
        <v>556</v>
      </c>
      <c r="B285" s="612" t="s">
        <v>557</v>
      </c>
      <c r="C285" s="613" t="s">
        <v>569</v>
      </c>
      <c r="D285" s="614" t="s">
        <v>1211</v>
      </c>
      <c r="E285" s="613" t="s">
        <v>727</v>
      </c>
      <c r="F285" s="614" t="s">
        <v>1214</v>
      </c>
      <c r="G285" s="613" t="s">
        <v>576</v>
      </c>
      <c r="H285" s="613" t="s">
        <v>759</v>
      </c>
      <c r="I285" s="613" t="s">
        <v>760</v>
      </c>
      <c r="J285" s="613" t="s">
        <v>761</v>
      </c>
      <c r="K285" s="613" t="s">
        <v>762</v>
      </c>
      <c r="L285" s="615">
        <v>51.41998735256297</v>
      </c>
      <c r="M285" s="615">
        <v>36</v>
      </c>
      <c r="N285" s="616">
        <v>1851.1195446922668</v>
      </c>
    </row>
    <row r="286" spans="1:14" ht="14.4" customHeight="1" x14ac:dyDescent="0.3">
      <c r="A286" s="611" t="s">
        <v>556</v>
      </c>
      <c r="B286" s="612" t="s">
        <v>557</v>
      </c>
      <c r="C286" s="613" t="s">
        <v>569</v>
      </c>
      <c r="D286" s="614" t="s">
        <v>1211</v>
      </c>
      <c r="E286" s="613" t="s">
        <v>727</v>
      </c>
      <c r="F286" s="614" t="s">
        <v>1214</v>
      </c>
      <c r="G286" s="613" t="s">
        <v>576</v>
      </c>
      <c r="H286" s="613" t="s">
        <v>1173</v>
      </c>
      <c r="I286" s="613" t="s">
        <v>1174</v>
      </c>
      <c r="J286" s="613" t="s">
        <v>1175</v>
      </c>
      <c r="K286" s="613" t="s">
        <v>1176</v>
      </c>
      <c r="L286" s="615">
        <v>832.14</v>
      </c>
      <c r="M286" s="615">
        <v>3</v>
      </c>
      <c r="N286" s="616">
        <v>2496.42</v>
      </c>
    </row>
    <row r="287" spans="1:14" ht="14.4" customHeight="1" x14ac:dyDescent="0.3">
      <c r="A287" s="611" t="s">
        <v>556</v>
      </c>
      <c r="B287" s="612" t="s">
        <v>557</v>
      </c>
      <c r="C287" s="613" t="s">
        <v>569</v>
      </c>
      <c r="D287" s="614" t="s">
        <v>1211</v>
      </c>
      <c r="E287" s="613" t="s">
        <v>727</v>
      </c>
      <c r="F287" s="614" t="s">
        <v>1214</v>
      </c>
      <c r="G287" s="613" t="s">
        <v>576</v>
      </c>
      <c r="H287" s="613" t="s">
        <v>1177</v>
      </c>
      <c r="I287" s="613" t="s">
        <v>1177</v>
      </c>
      <c r="J287" s="613" t="s">
        <v>1178</v>
      </c>
      <c r="K287" s="613" t="s">
        <v>1179</v>
      </c>
      <c r="L287" s="615">
        <v>920.00000000000011</v>
      </c>
      <c r="M287" s="615">
        <v>2.2000000000000002</v>
      </c>
      <c r="N287" s="616">
        <v>2024.0000000000005</v>
      </c>
    </row>
    <row r="288" spans="1:14" ht="14.4" customHeight="1" x14ac:dyDescent="0.3">
      <c r="A288" s="611" t="s">
        <v>556</v>
      </c>
      <c r="B288" s="612" t="s">
        <v>557</v>
      </c>
      <c r="C288" s="613" t="s">
        <v>569</v>
      </c>
      <c r="D288" s="614" t="s">
        <v>1211</v>
      </c>
      <c r="E288" s="613" t="s">
        <v>727</v>
      </c>
      <c r="F288" s="614" t="s">
        <v>1214</v>
      </c>
      <c r="G288" s="613" t="s">
        <v>576</v>
      </c>
      <c r="H288" s="613" t="s">
        <v>1180</v>
      </c>
      <c r="I288" s="613" t="s">
        <v>1180</v>
      </c>
      <c r="J288" s="613" t="s">
        <v>1149</v>
      </c>
      <c r="K288" s="613" t="s">
        <v>1150</v>
      </c>
      <c r="L288" s="615">
        <v>35.25991373453143</v>
      </c>
      <c r="M288" s="615">
        <v>20</v>
      </c>
      <c r="N288" s="616">
        <v>705.19827469062864</v>
      </c>
    </row>
    <row r="289" spans="1:14" ht="14.4" customHeight="1" x14ac:dyDescent="0.3">
      <c r="A289" s="611" t="s">
        <v>556</v>
      </c>
      <c r="B289" s="612" t="s">
        <v>557</v>
      </c>
      <c r="C289" s="613" t="s">
        <v>569</v>
      </c>
      <c r="D289" s="614" t="s">
        <v>1211</v>
      </c>
      <c r="E289" s="613" t="s">
        <v>727</v>
      </c>
      <c r="F289" s="614" t="s">
        <v>1214</v>
      </c>
      <c r="G289" s="613" t="s">
        <v>862</v>
      </c>
      <c r="H289" s="613" t="s">
        <v>1181</v>
      </c>
      <c r="I289" s="613" t="s">
        <v>1182</v>
      </c>
      <c r="J289" s="613" t="s">
        <v>1183</v>
      </c>
      <c r="K289" s="613" t="s">
        <v>1184</v>
      </c>
      <c r="L289" s="615">
        <v>45.850000000000009</v>
      </c>
      <c r="M289" s="615">
        <v>10</v>
      </c>
      <c r="N289" s="616">
        <v>458.50000000000011</v>
      </c>
    </row>
    <row r="290" spans="1:14" ht="14.4" customHeight="1" x14ac:dyDescent="0.3">
      <c r="A290" s="611" t="s">
        <v>556</v>
      </c>
      <c r="B290" s="612" t="s">
        <v>557</v>
      </c>
      <c r="C290" s="613" t="s">
        <v>569</v>
      </c>
      <c r="D290" s="614" t="s">
        <v>1211</v>
      </c>
      <c r="E290" s="613" t="s">
        <v>727</v>
      </c>
      <c r="F290" s="614" t="s">
        <v>1214</v>
      </c>
      <c r="G290" s="613" t="s">
        <v>862</v>
      </c>
      <c r="H290" s="613" t="s">
        <v>1185</v>
      </c>
      <c r="I290" s="613" t="s">
        <v>1186</v>
      </c>
      <c r="J290" s="613" t="s">
        <v>1187</v>
      </c>
      <c r="K290" s="613" t="s">
        <v>1188</v>
      </c>
      <c r="L290" s="615">
        <v>262.07500058550039</v>
      </c>
      <c r="M290" s="615">
        <v>20</v>
      </c>
      <c r="N290" s="616">
        <v>5241.500011710008</v>
      </c>
    </row>
    <row r="291" spans="1:14" ht="14.4" customHeight="1" x14ac:dyDescent="0.3">
      <c r="A291" s="611" t="s">
        <v>556</v>
      </c>
      <c r="B291" s="612" t="s">
        <v>557</v>
      </c>
      <c r="C291" s="613" t="s">
        <v>569</v>
      </c>
      <c r="D291" s="614" t="s">
        <v>1211</v>
      </c>
      <c r="E291" s="613" t="s">
        <v>727</v>
      </c>
      <c r="F291" s="614" t="s">
        <v>1214</v>
      </c>
      <c r="G291" s="613" t="s">
        <v>862</v>
      </c>
      <c r="H291" s="613" t="s">
        <v>1189</v>
      </c>
      <c r="I291" s="613" t="s">
        <v>1190</v>
      </c>
      <c r="J291" s="613" t="s">
        <v>1191</v>
      </c>
      <c r="K291" s="613" t="s">
        <v>1192</v>
      </c>
      <c r="L291" s="615">
        <v>46.20632696697794</v>
      </c>
      <c r="M291" s="615">
        <v>25</v>
      </c>
      <c r="N291" s="616">
        <v>1155.1581741744485</v>
      </c>
    </row>
    <row r="292" spans="1:14" ht="14.4" customHeight="1" x14ac:dyDescent="0.3">
      <c r="A292" s="611" t="s">
        <v>556</v>
      </c>
      <c r="B292" s="612" t="s">
        <v>557</v>
      </c>
      <c r="C292" s="613" t="s">
        <v>569</v>
      </c>
      <c r="D292" s="614" t="s">
        <v>1211</v>
      </c>
      <c r="E292" s="613" t="s">
        <v>727</v>
      </c>
      <c r="F292" s="614" t="s">
        <v>1214</v>
      </c>
      <c r="G292" s="613" t="s">
        <v>862</v>
      </c>
      <c r="H292" s="613" t="s">
        <v>882</v>
      </c>
      <c r="I292" s="613" t="s">
        <v>883</v>
      </c>
      <c r="J292" s="613" t="s">
        <v>884</v>
      </c>
      <c r="K292" s="613" t="s">
        <v>885</v>
      </c>
      <c r="L292" s="615">
        <v>449.02858698974086</v>
      </c>
      <c r="M292" s="615">
        <v>120</v>
      </c>
      <c r="N292" s="616">
        <v>53883.430438768904</v>
      </c>
    </row>
    <row r="293" spans="1:14" ht="14.4" customHeight="1" x14ac:dyDescent="0.3">
      <c r="A293" s="611" t="s">
        <v>556</v>
      </c>
      <c r="B293" s="612" t="s">
        <v>557</v>
      </c>
      <c r="C293" s="613" t="s">
        <v>569</v>
      </c>
      <c r="D293" s="614" t="s">
        <v>1211</v>
      </c>
      <c r="E293" s="613" t="s">
        <v>727</v>
      </c>
      <c r="F293" s="614" t="s">
        <v>1214</v>
      </c>
      <c r="G293" s="613" t="s">
        <v>862</v>
      </c>
      <c r="H293" s="613" t="s">
        <v>886</v>
      </c>
      <c r="I293" s="613" t="s">
        <v>887</v>
      </c>
      <c r="J293" s="613" t="s">
        <v>888</v>
      </c>
      <c r="K293" s="613" t="s">
        <v>889</v>
      </c>
      <c r="L293" s="615">
        <v>106.77</v>
      </c>
      <c r="M293" s="615">
        <v>1</v>
      </c>
      <c r="N293" s="616">
        <v>106.77</v>
      </c>
    </row>
    <row r="294" spans="1:14" ht="14.4" customHeight="1" x14ac:dyDescent="0.3">
      <c r="A294" s="611" t="s">
        <v>556</v>
      </c>
      <c r="B294" s="612" t="s">
        <v>557</v>
      </c>
      <c r="C294" s="613" t="s">
        <v>569</v>
      </c>
      <c r="D294" s="614" t="s">
        <v>1211</v>
      </c>
      <c r="E294" s="613" t="s">
        <v>763</v>
      </c>
      <c r="F294" s="614" t="s">
        <v>1215</v>
      </c>
      <c r="G294" s="613" t="s">
        <v>576</v>
      </c>
      <c r="H294" s="613" t="s">
        <v>1193</v>
      </c>
      <c r="I294" s="613" t="s">
        <v>1194</v>
      </c>
      <c r="J294" s="613" t="s">
        <v>1195</v>
      </c>
      <c r="K294" s="613" t="s">
        <v>1196</v>
      </c>
      <c r="L294" s="615">
        <v>90.046305621364382</v>
      </c>
      <c r="M294" s="615">
        <v>8</v>
      </c>
      <c r="N294" s="616">
        <v>720.37044497091506</v>
      </c>
    </row>
    <row r="295" spans="1:14" ht="14.4" customHeight="1" x14ac:dyDescent="0.3">
      <c r="A295" s="611" t="s">
        <v>556</v>
      </c>
      <c r="B295" s="612" t="s">
        <v>557</v>
      </c>
      <c r="C295" s="613" t="s">
        <v>569</v>
      </c>
      <c r="D295" s="614" t="s">
        <v>1211</v>
      </c>
      <c r="E295" s="613" t="s">
        <v>763</v>
      </c>
      <c r="F295" s="614" t="s">
        <v>1215</v>
      </c>
      <c r="G295" s="613" t="s">
        <v>576</v>
      </c>
      <c r="H295" s="613" t="s">
        <v>768</v>
      </c>
      <c r="I295" s="613" t="s">
        <v>769</v>
      </c>
      <c r="J295" s="613" t="s">
        <v>770</v>
      </c>
      <c r="K295" s="613" t="s">
        <v>771</v>
      </c>
      <c r="L295" s="615">
        <v>92.311773036957362</v>
      </c>
      <c r="M295" s="615">
        <v>16</v>
      </c>
      <c r="N295" s="616">
        <v>1476.9883685913178</v>
      </c>
    </row>
    <row r="296" spans="1:14" ht="14.4" customHeight="1" x14ac:dyDescent="0.3">
      <c r="A296" s="611" t="s">
        <v>556</v>
      </c>
      <c r="B296" s="612" t="s">
        <v>557</v>
      </c>
      <c r="C296" s="613" t="s">
        <v>569</v>
      </c>
      <c r="D296" s="614" t="s">
        <v>1211</v>
      </c>
      <c r="E296" s="613" t="s">
        <v>763</v>
      </c>
      <c r="F296" s="614" t="s">
        <v>1215</v>
      </c>
      <c r="G296" s="613" t="s">
        <v>862</v>
      </c>
      <c r="H296" s="613" t="s">
        <v>1197</v>
      </c>
      <c r="I296" s="613" t="s">
        <v>1198</v>
      </c>
      <c r="J296" s="613" t="s">
        <v>1199</v>
      </c>
      <c r="K296" s="613"/>
      <c r="L296" s="615">
        <v>31.589964086999576</v>
      </c>
      <c r="M296" s="615">
        <v>56</v>
      </c>
      <c r="N296" s="616">
        <v>1769.0379888719763</v>
      </c>
    </row>
    <row r="297" spans="1:14" ht="14.4" customHeight="1" x14ac:dyDescent="0.3">
      <c r="A297" s="611" t="s">
        <v>556</v>
      </c>
      <c r="B297" s="612" t="s">
        <v>557</v>
      </c>
      <c r="C297" s="613" t="s">
        <v>569</v>
      </c>
      <c r="D297" s="614" t="s">
        <v>1211</v>
      </c>
      <c r="E297" s="613" t="s">
        <v>1200</v>
      </c>
      <c r="F297" s="614" t="s">
        <v>1216</v>
      </c>
      <c r="G297" s="613"/>
      <c r="H297" s="613"/>
      <c r="I297" s="613" t="s">
        <v>1201</v>
      </c>
      <c r="J297" s="613" t="s">
        <v>1202</v>
      </c>
      <c r="K297" s="613"/>
      <c r="L297" s="615">
        <v>2907</v>
      </c>
      <c r="M297" s="615">
        <v>2</v>
      </c>
      <c r="N297" s="616">
        <v>5814</v>
      </c>
    </row>
    <row r="298" spans="1:14" ht="14.4" customHeight="1" x14ac:dyDescent="0.3">
      <c r="A298" s="611" t="s">
        <v>556</v>
      </c>
      <c r="B298" s="612" t="s">
        <v>557</v>
      </c>
      <c r="C298" s="613" t="s">
        <v>569</v>
      </c>
      <c r="D298" s="614" t="s">
        <v>1211</v>
      </c>
      <c r="E298" s="613" t="s">
        <v>1200</v>
      </c>
      <c r="F298" s="614" t="s">
        <v>1216</v>
      </c>
      <c r="G298" s="613"/>
      <c r="H298" s="613"/>
      <c r="I298" s="613" t="s">
        <v>1203</v>
      </c>
      <c r="J298" s="613" t="s">
        <v>1204</v>
      </c>
      <c r="K298" s="613"/>
      <c r="L298" s="615">
        <v>2187.3000000000002</v>
      </c>
      <c r="M298" s="615">
        <v>3</v>
      </c>
      <c r="N298" s="616">
        <v>6561.9000000000005</v>
      </c>
    </row>
    <row r="299" spans="1:14" ht="14.4" customHeight="1" x14ac:dyDescent="0.3">
      <c r="A299" s="611" t="s">
        <v>556</v>
      </c>
      <c r="B299" s="612" t="s">
        <v>557</v>
      </c>
      <c r="C299" s="613" t="s">
        <v>569</v>
      </c>
      <c r="D299" s="614" t="s">
        <v>1211</v>
      </c>
      <c r="E299" s="613" t="s">
        <v>1200</v>
      </c>
      <c r="F299" s="614" t="s">
        <v>1216</v>
      </c>
      <c r="G299" s="613"/>
      <c r="H299" s="613"/>
      <c r="I299" s="613" t="s">
        <v>1205</v>
      </c>
      <c r="J299" s="613" t="s">
        <v>1206</v>
      </c>
      <c r="K299" s="613"/>
      <c r="L299" s="615">
        <v>1242</v>
      </c>
      <c r="M299" s="615">
        <v>2</v>
      </c>
      <c r="N299" s="616">
        <v>2484</v>
      </c>
    </row>
    <row r="300" spans="1:14" ht="14.4" customHeight="1" thickBot="1" x14ac:dyDescent="0.35">
      <c r="A300" s="617" t="s">
        <v>556</v>
      </c>
      <c r="B300" s="618" t="s">
        <v>557</v>
      </c>
      <c r="C300" s="619" t="s">
        <v>569</v>
      </c>
      <c r="D300" s="620" t="s">
        <v>1211</v>
      </c>
      <c r="E300" s="619" t="s">
        <v>1200</v>
      </c>
      <c r="F300" s="620" t="s">
        <v>1216</v>
      </c>
      <c r="G300" s="619"/>
      <c r="H300" s="619"/>
      <c r="I300" s="619" t="s">
        <v>1207</v>
      </c>
      <c r="J300" s="619" t="s">
        <v>1208</v>
      </c>
      <c r="K300" s="619"/>
      <c r="L300" s="621">
        <v>143.63999999999999</v>
      </c>
      <c r="M300" s="621">
        <v>42</v>
      </c>
      <c r="N300" s="622">
        <v>6032.8799999999992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305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3" t="s">
        <v>166</v>
      </c>
      <c r="B4" s="624" t="s">
        <v>14</v>
      </c>
      <c r="C4" s="625" t="s">
        <v>2</v>
      </c>
      <c r="D4" s="624" t="s">
        <v>14</v>
      </c>
      <c r="E4" s="625" t="s">
        <v>2</v>
      </c>
      <c r="F4" s="626" t="s">
        <v>14</v>
      </c>
    </row>
    <row r="5" spans="1:6" ht="14.4" customHeight="1" x14ac:dyDescent="0.3">
      <c r="A5" s="637" t="s">
        <v>1217</v>
      </c>
      <c r="B5" s="609">
        <v>12223.600488872913</v>
      </c>
      <c r="C5" s="627">
        <v>0.1173582660767839</v>
      </c>
      <c r="D5" s="609">
        <v>91932.680082581574</v>
      </c>
      <c r="E5" s="627">
        <v>0.8826417339232161</v>
      </c>
      <c r="F5" s="610">
        <v>104156.28057145448</v>
      </c>
    </row>
    <row r="6" spans="1:6" ht="14.4" customHeight="1" x14ac:dyDescent="0.3">
      <c r="A6" s="638" t="s">
        <v>1218</v>
      </c>
      <c r="B6" s="615">
        <v>49.800000000000018</v>
      </c>
      <c r="C6" s="628">
        <v>1.1208561030437039E-2</v>
      </c>
      <c r="D6" s="615">
        <v>4393.2324164508955</v>
      </c>
      <c r="E6" s="628">
        <v>0.9887914389695629</v>
      </c>
      <c r="F6" s="616">
        <v>4443.0324164508957</v>
      </c>
    </row>
    <row r="7" spans="1:6" ht="14.4" customHeight="1" thickBot="1" x14ac:dyDescent="0.35">
      <c r="A7" s="639" t="s">
        <v>1219</v>
      </c>
      <c r="B7" s="630"/>
      <c r="C7" s="631">
        <v>0</v>
      </c>
      <c r="D7" s="630">
        <v>138</v>
      </c>
      <c r="E7" s="631">
        <v>1</v>
      </c>
      <c r="F7" s="632">
        <v>138</v>
      </c>
    </row>
    <row r="8" spans="1:6" ht="14.4" customHeight="1" thickBot="1" x14ac:dyDescent="0.35">
      <c r="A8" s="633" t="s">
        <v>3</v>
      </c>
      <c r="B8" s="634">
        <v>12273.400488872912</v>
      </c>
      <c r="C8" s="635">
        <v>0.11287202296637638</v>
      </c>
      <c r="D8" s="634">
        <v>96463.912499032464</v>
      </c>
      <c r="E8" s="635">
        <v>0.88712797703362367</v>
      </c>
      <c r="F8" s="636">
        <v>108737.31298790537</v>
      </c>
    </row>
    <row r="9" spans="1:6" ht="14.4" customHeight="1" thickBot="1" x14ac:dyDescent="0.35"/>
    <row r="10" spans="1:6" ht="14.4" customHeight="1" x14ac:dyDescent="0.3">
      <c r="A10" s="637" t="s">
        <v>1220</v>
      </c>
      <c r="B10" s="609">
        <v>10661.040488872915</v>
      </c>
      <c r="C10" s="627">
        <v>0.92483945774200083</v>
      </c>
      <c r="D10" s="609">
        <v>866.40938323990372</v>
      </c>
      <c r="E10" s="627">
        <v>7.5160542257999272E-2</v>
      </c>
      <c r="F10" s="610">
        <v>11527.449872112818</v>
      </c>
    </row>
    <row r="11" spans="1:6" ht="14.4" customHeight="1" x14ac:dyDescent="0.3">
      <c r="A11" s="638" t="s">
        <v>1221</v>
      </c>
      <c r="B11" s="615">
        <v>1213.2800000000002</v>
      </c>
      <c r="C11" s="628">
        <v>1</v>
      </c>
      <c r="D11" s="615"/>
      <c r="E11" s="628">
        <v>0</v>
      </c>
      <c r="F11" s="616">
        <v>1213.2800000000002</v>
      </c>
    </row>
    <row r="12" spans="1:6" ht="14.4" customHeight="1" x14ac:dyDescent="0.3">
      <c r="A12" s="638" t="s">
        <v>1222</v>
      </c>
      <c r="B12" s="615">
        <v>349.28</v>
      </c>
      <c r="C12" s="628">
        <v>1</v>
      </c>
      <c r="D12" s="615"/>
      <c r="E12" s="628">
        <v>0</v>
      </c>
      <c r="F12" s="616">
        <v>349.28</v>
      </c>
    </row>
    <row r="13" spans="1:6" ht="14.4" customHeight="1" x14ac:dyDescent="0.3">
      <c r="A13" s="638" t="s">
        <v>1223</v>
      </c>
      <c r="B13" s="615">
        <v>49.800000000000018</v>
      </c>
      <c r="C13" s="628">
        <v>1</v>
      </c>
      <c r="D13" s="615"/>
      <c r="E13" s="628">
        <v>0</v>
      </c>
      <c r="F13" s="616">
        <v>49.800000000000018</v>
      </c>
    </row>
    <row r="14" spans="1:6" ht="14.4" customHeight="1" x14ac:dyDescent="0.3">
      <c r="A14" s="638" t="s">
        <v>1224</v>
      </c>
      <c r="B14" s="615"/>
      <c r="C14" s="628">
        <v>0</v>
      </c>
      <c r="D14" s="615">
        <v>366.51</v>
      </c>
      <c r="E14" s="628">
        <v>1</v>
      </c>
      <c r="F14" s="616">
        <v>366.51</v>
      </c>
    </row>
    <row r="15" spans="1:6" ht="14.4" customHeight="1" x14ac:dyDescent="0.3">
      <c r="A15" s="638" t="s">
        <v>1225</v>
      </c>
      <c r="B15" s="615"/>
      <c r="C15" s="628">
        <v>0</v>
      </c>
      <c r="D15" s="615">
        <v>57027.133471979905</v>
      </c>
      <c r="E15" s="628">
        <v>1</v>
      </c>
      <c r="F15" s="616">
        <v>57027.133471979905</v>
      </c>
    </row>
    <row r="16" spans="1:6" ht="14.4" customHeight="1" x14ac:dyDescent="0.3">
      <c r="A16" s="638" t="s">
        <v>1226</v>
      </c>
      <c r="B16" s="615"/>
      <c r="C16" s="628">
        <v>0</v>
      </c>
      <c r="D16" s="615">
        <v>782.00033950295744</v>
      </c>
      <c r="E16" s="628">
        <v>1</v>
      </c>
      <c r="F16" s="616">
        <v>782.00033950295744</v>
      </c>
    </row>
    <row r="17" spans="1:6" ht="14.4" customHeight="1" x14ac:dyDescent="0.3">
      <c r="A17" s="638" t="s">
        <v>1227</v>
      </c>
      <c r="B17" s="615"/>
      <c r="C17" s="628">
        <v>0</v>
      </c>
      <c r="D17" s="615">
        <v>1368.8981741744485</v>
      </c>
      <c r="E17" s="628">
        <v>1</v>
      </c>
      <c r="F17" s="616">
        <v>1368.8981741744485</v>
      </c>
    </row>
    <row r="18" spans="1:6" ht="14.4" customHeight="1" x14ac:dyDescent="0.3">
      <c r="A18" s="638" t="s">
        <v>1228</v>
      </c>
      <c r="B18" s="615"/>
      <c r="C18" s="628">
        <v>0</v>
      </c>
      <c r="D18" s="615">
        <v>1769.0379888719763</v>
      </c>
      <c r="E18" s="628">
        <v>1</v>
      </c>
      <c r="F18" s="616">
        <v>1769.0379888719763</v>
      </c>
    </row>
    <row r="19" spans="1:6" ht="14.4" customHeight="1" x14ac:dyDescent="0.3">
      <c r="A19" s="638" t="s">
        <v>1229</v>
      </c>
      <c r="B19" s="615"/>
      <c r="C19" s="628">
        <v>0</v>
      </c>
      <c r="D19" s="615">
        <v>458.50000000000011</v>
      </c>
      <c r="E19" s="628">
        <v>1</v>
      </c>
      <c r="F19" s="616">
        <v>458.50000000000011</v>
      </c>
    </row>
    <row r="20" spans="1:6" ht="14.4" customHeight="1" x14ac:dyDescent="0.3">
      <c r="A20" s="638" t="s">
        <v>1230</v>
      </c>
      <c r="B20" s="615"/>
      <c r="C20" s="628">
        <v>0</v>
      </c>
      <c r="D20" s="615">
        <v>5871.5907437559054</v>
      </c>
      <c r="E20" s="628">
        <v>1</v>
      </c>
      <c r="F20" s="616">
        <v>5871.5907437559054</v>
      </c>
    </row>
    <row r="21" spans="1:6" ht="14.4" customHeight="1" x14ac:dyDescent="0.3">
      <c r="A21" s="638" t="s">
        <v>1231</v>
      </c>
      <c r="B21" s="615"/>
      <c r="C21" s="628">
        <v>0</v>
      </c>
      <c r="D21" s="615">
        <v>5781.1996932141419</v>
      </c>
      <c r="E21" s="628">
        <v>1</v>
      </c>
      <c r="F21" s="616">
        <v>5781.1996932141419</v>
      </c>
    </row>
    <row r="22" spans="1:6" ht="14.4" customHeight="1" x14ac:dyDescent="0.3">
      <c r="A22" s="638" t="s">
        <v>1232</v>
      </c>
      <c r="B22" s="615"/>
      <c r="C22" s="628">
        <v>0</v>
      </c>
      <c r="D22" s="615">
        <v>142.7598259102744</v>
      </c>
      <c r="E22" s="628">
        <v>1</v>
      </c>
      <c r="F22" s="616">
        <v>142.7598259102744</v>
      </c>
    </row>
    <row r="23" spans="1:6" ht="14.4" customHeight="1" x14ac:dyDescent="0.3">
      <c r="A23" s="638" t="s">
        <v>1233</v>
      </c>
      <c r="B23" s="615"/>
      <c r="C23" s="628">
        <v>0</v>
      </c>
      <c r="D23" s="615">
        <v>420.82225421156357</v>
      </c>
      <c r="E23" s="628">
        <v>1</v>
      </c>
      <c r="F23" s="616">
        <v>420.82225421156357</v>
      </c>
    </row>
    <row r="24" spans="1:6" ht="14.4" customHeight="1" x14ac:dyDescent="0.3">
      <c r="A24" s="638" t="s">
        <v>1234</v>
      </c>
      <c r="B24" s="615"/>
      <c r="C24" s="628">
        <v>0</v>
      </c>
      <c r="D24" s="615">
        <v>1656.2706124614028</v>
      </c>
      <c r="E24" s="628">
        <v>1</v>
      </c>
      <c r="F24" s="616">
        <v>1656.2706124614028</v>
      </c>
    </row>
    <row r="25" spans="1:6" ht="14.4" customHeight="1" x14ac:dyDescent="0.3">
      <c r="A25" s="638" t="s">
        <v>1235</v>
      </c>
      <c r="B25" s="615"/>
      <c r="C25" s="628">
        <v>0</v>
      </c>
      <c r="D25" s="615">
        <v>14711.279999999999</v>
      </c>
      <c r="E25" s="628">
        <v>1</v>
      </c>
      <c r="F25" s="616">
        <v>14711.279999999999</v>
      </c>
    </row>
    <row r="26" spans="1:6" ht="14.4" customHeight="1" thickBot="1" x14ac:dyDescent="0.35">
      <c r="A26" s="639" t="s">
        <v>1236</v>
      </c>
      <c r="B26" s="630"/>
      <c r="C26" s="631">
        <v>0</v>
      </c>
      <c r="D26" s="630">
        <v>5241.500011710008</v>
      </c>
      <c r="E26" s="631">
        <v>1</v>
      </c>
      <c r="F26" s="632">
        <v>5241.500011710008</v>
      </c>
    </row>
    <row r="27" spans="1:6" ht="14.4" customHeight="1" thickBot="1" x14ac:dyDescent="0.35">
      <c r="A27" s="633" t="s">
        <v>3</v>
      </c>
      <c r="B27" s="634">
        <v>12273.400488872916</v>
      </c>
      <c r="C27" s="635">
        <v>0.11287202296637638</v>
      </c>
      <c r="D27" s="634">
        <v>96463.912499032507</v>
      </c>
      <c r="E27" s="635">
        <v>0.88712797703362378</v>
      </c>
      <c r="F27" s="636">
        <v>108737.3129879054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2014-12-18T09:12:04Z</dcterms:modified>
</cp:coreProperties>
</file>